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6" windowWidth="17952" windowHeight="11532" activeTab="2"/>
  </bookViews>
  <sheets>
    <sheet name="Curve" sheetId="2" r:id="rId1"/>
    <sheet name="VolSurface" sheetId="4" r:id="rId2"/>
    <sheet name="CalibrationErrors" sheetId="7" r:id="rId3"/>
  </sheets>
  <calcPr calcId="145621" calcMode="manual" calcCompleted="0" calcOnSave="0"/>
  <fileRecoveryPr repairLoad="1"/>
</workbook>
</file>

<file path=xl/calcChain.xml><?xml version="1.0" encoding="utf-8"?>
<calcChain xmlns="http://schemas.openxmlformats.org/spreadsheetml/2006/main">
  <c r="P105" i="4" l="1"/>
  <c r="P94" i="4"/>
  <c r="P104" i="4"/>
  <c r="L144" i="4"/>
  <c r="K144" i="4"/>
  <c r="J144" i="4"/>
  <c r="I144" i="4"/>
  <c r="H144" i="4"/>
  <c r="G144" i="4"/>
  <c r="F144" i="4"/>
  <c r="E144" i="4"/>
  <c r="D144" i="4"/>
  <c r="L143" i="4"/>
  <c r="K143" i="4"/>
  <c r="J143" i="4"/>
  <c r="I143" i="4"/>
  <c r="H143" i="4"/>
  <c r="G143" i="4"/>
  <c r="F143" i="4"/>
  <c r="E143" i="4"/>
  <c r="D143" i="4"/>
  <c r="L142" i="4"/>
  <c r="K142" i="4"/>
  <c r="J142" i="4"/>
  <c r="I142" i="4"/>
  <c r="H142" i="4"/>
  <c r="G142" i="4"/>
  <c r="F142" i="4"/>
  <c r="E142" i="4"/>
  <c r="D142" i="4"/>
  <c r="L141" i="4"/>
  <c r="K141" i="4"/>
  <c r="J141" i="4"/>
  <c r="I141" i="4"/>
  <c r="H141" i="4"/>
  <c r="G141" i="4"/>
  <c r="F141" i="4"/>
  <c r="E141" i="4"/>
  <c r="D141" i="4"/>
  <c r="L140" i="4"/>
  <c r="K140" i="4"/>
  <c r="J140" i="4"/>
  <c r="I140" i="4"/>
  <c r="H140" i="4"/>
  <c r="G140" i="4"/>
  <c r="F140" i="4"/>
  <c r="E140" i="4"/>
  <c r="D140" i="4"/>
  <c r="L139" i="4"/>
  <c r="K139" i="4"/>
  <c r="J139" i="4"/>
  <c r="I139" i="4"/>
  <c r="H139" i="4"/>
  <c r="G139" i="4"/>
  <c r="F139" i="4"/>
  <c r="E139" i="4"/>
  <c r="D139" i="4"/>
  <c r="L138" i="4"/>
  <c r="K138" i="4"/>
  <c r="J138" i="4"/>
  <c r="I138" i="4"/>
  <c r="H138" i="4"/>
  <c r="G138" i="4"/>
  <c r="F138" i="4"/>
  <c r="E138" i="4"/>
  <c r="D138" i="4"/>
  <c r="L137" i="4"/>
  <c r="K137" i="4"/>
  <c r="J137" i="4"/>
  <c r="I137" i="4"/>
  <c r="H137" i="4"/>
  <c r="G137" i="4"/>
  <c r="F137" i="4"/>
  <c r="E137" i="4"/>
  <c r="D137" i="4"/>
  <c r="L136" i="4"/>
  <c r="K136" i="4"/>
  <c r="J136" i="4"/>
  <c r="I136" i="4"/>
  <c r="H136" i="4"/>
  <c r="G136" i="4"/>
  <c r="F136" i="4"/>
  <c r="E136" i="4"/>
  <c r="D136" i="4"/>
  <c r="L135" i="4"/>
  <c r="K135" i="4"/>
  <c r="J135" i="4"/>
  <c r="I135" i="4"/>
  <c r="H135" i="4"/>
  <c r="G135" i="4"/>
  <c r="F135" i="4"/>
  <c r="E135" i="4"/>
  <c r="D135" i="4"/>
  <c r="L134" i="4"/>
  <c r="K134" i="4"/>
  <c r="J134" i="4"/>
  <c r="I134" i="4"/>
  <c r="H134" i="4"/>
  <c r="G134" i="4"/>
  <c r="F134" i="4"/>
  <c r="E134" i="4"/>
  <c r="D134" i="4"/>
  <c r="L133" i="4"/>
  <c r="K133" i="4"/>
  <c r="J133" i="4"/>
  <c r="I133" i="4"/>
  <c r="H133" i="4"/>
  <c r="G133" i="4"/>
  <c r="F133" i="4"/>
  <c r="E133" i="4"/>
  <c r="D133" i="4"/>
  <c r="L132" i="4"/>
  <c r="K132" i="4"/>
  <c r="J132" i="4"/>
  <c r="I132" i="4"/>
  <c r="H132" i="4"/>
  <c r="G132" i="4"/>
  <c r="F132" i="4"/>
  <c r="E132" i="4"/>
  <c r="D132" i="4"/>
  <c r="L131" i="4"/>
  <c r="K131" i="4"/>
  <c r="J131" i="4"/>
  <c r="I131" i="4"/>
  <c r="H131" i="4"/>
  <c r="G131" i="4"/>
  <c r="F131" i="4"/>
  <c r="E131" i="4"/>
  <c r="D131" i="4"/>
  <c r="L130" i="4"/>
  <c r="K130" i="4"/>
  <c r="J130" i="4"/>
  <c r="I130" i="4"/>
  <c r="H130" i="4"/>
  <c r="G130" i="4"/>
  <c r="F130" i="4"/>
  <c r="E130" i="4"/>
  <c r="D130" i="4"/>
  <c r="L129" i="4"/>
  <c r="K129" i="4"/>
  <c r="J129" i="4"/>
  <c r="I129" i="4"/>
  <c r="H129" i="4"/>
  <c r="G129" i="4"/>
  <c r="F129" i="4"/>
  <c r="E129" i="4"/>
  <c r="D129" i="4"/>
  <c r="L128" i="4"/>
  <c r="K128" i="4"/>
  <c r="J128" i="4"/>
  <c r="I128" i="4"/>
  <c r="H128" i="4"/>
  <c r="G128" i="4"/>
  <c r="F128" i="4"/>
  <c r="E128" i="4"/>
  <c r="D128" i="4"/>
  <c r="L127" i="4"/>
  <c r="K127" i="4"/>
  <c r="J127" i="4"/>
  <c r="I127" i="4"/>
  <c r="H127" i="4"/>
  <c r="G127" i="4"/>
  <c r="F127" i="4"/>
  <c r="E127" i="4"/>
  <c r="D127" i="4"/>
  <c r="L126" i="4"/>
  <c r="K126" i="4"/>
  <c r="J126" i="4"/>
  <c r="I126" i="4"/>
  <c r="H126" i="4"/>
  <c r="G126" i="4"/>
  <c r="F126" i="4"/>
  <c r="E126" i="4"/>
  <c r="D126" i="4"/>
  <c r="L125" i="4"/>
  <c r="K125" i="4"/>
  <c r="J125" i="4"/>
  <c r="I125" i="4"/>
  <c r="H125" i="4"/>
  <c r="G125" i="4"/>
  <c r="F125" i="4"/>
  <c r="E125" i="4"/>
  <c r="D125" i="4"/>
  <c r="L124" i="4"/>
  <c r="K124" i="4"/>
  <c r="J124" i="4"/>
  <c r="I124" i="4"/>
  <c r="H124" i="4"/>
  <c r="G124" i="4"/>
  <c r="F124" i="4"/>
  <c r="E124" i="4"/>
  <c r="D124" i="4"/>
  <c r="L123" i="4"/>
  <c r="K123" i="4"/>
  <c r="J123" i="4"/>
  <c r="I123" i="4"/>
  <c r="H123" i="4"/>
  <c r="G123" i="4"/>
  <c r="F123" i="4"/>
  <c r="E123" i="4"/>
  <c r="D123" i="4"/>
  <c r="L122" i="4"/>
  <c r="K122" i="4"/>
  <c r="J122" i="4"/>
  <c r="I122" i="4"/>
  <c r="H122" i="4"/>
  <c r="G122" i="4"/>
  <c r="F122" i="4"/>
  <c r="E122" i="4"/>
  <c r="D122" i="4"/>
  <c r="L121" i="4"/>
  <c r="K121" i="4"/>
  <c r="J121" i="4"/>
  <c r="I121" i="4"/>
  <c r="H121" i="4"/>
  <c r="G121" i="4"/>
  <c r="F121" i="4"/>
  <c r="E121" i="4"/>
  <c r="D121" i="4"/>
  <c r="L120" i="4"/>
  <c r="K120" i="4"/>
  <c r="J120" i="4"/>
  <c r="I120" i="4"/>
  <c r="H120" i="4"/>
  <c r="G120" i="4"/>
  <c r="F120" i="4"/>
  <c r="E120" i="4"/>
  <c r="D120" i="4"/>
  <c r="L119" i="4"/>
  <c r="K119" i="4"/>
  <c r="J119" i="4"/>
  <c r="I119" i="4"/>
  <c r="H119" i="4"/>
  <c r="G119" i="4"/>
  <c r="F119" i="4"/>
  <c r="E119" i="4"/>
  <c r="D119" i="4"/>
  <c r="L118" i="4"/>
  <c r="K118" i="4"/>
  <c r="J118" i="4"/>
  <c r="I118" i="4"/>
  <c r="H118" i="4"/>
  <c r="G118" i="4"/>
  <c r="F118" i="4"/>
  <c r="E118" i="4"/>
  <c r="D118" i="4"/>
  <c r="L117" i="4"/>
  <c r="K117" i="4"/>
  <c r="J117" i="4"/>
  <c r="I117" i="4"/>
  <c r="H117" i="4"/>
  <c r="G117" i="4"/>
  <c r="F117" i="4"/>
  <c r="E117" i="4"/>
  <c r="D117" i="4"/>
  <c r="L116" i="4"/>
  <c r="K116" i="4"/>
  <c r="J116" i="4"/>
  <c r="I116" i="4"/>
  <c r="H116" i="4"/>
  <c r="G116" i="4"/>
  <c r="F116" i="4"/>
  <c r="E116" i="4"/>
  <c r="D116" i="4"/>
  <c r="L115" i="4"/>
  <c r="K115" i="4"/>
  <c r="J115" i="4"/>
  <c r="I115" i="4"/>
  <c r="H115" i="4"/>
  <c r="G115" i="4"/>
  <c r="F115" i="4"/>
  <c r="E115" i="4"/>
  <c r="D115" i="4"/>
  <c r="L114" i="4"/>
  <c r="K114" i="4"/>
  <c r="J114" i="4"/>
  <c r="I114" i="4"/>
  <c r="H114" i="4"/>
  <c r="G114" i="4"/>
  <c r="F114" i="4"/>
  <c r="E114" i="4"/>
  <c r="D114" i="4"/>
  <c r="L113" i="4"/>
  <c r="K113" i="4"/>
  <c r="J113" i="4"/>
  <c r="I113" i="4"/>
  <c r="H113" i="4"/>
  <c r="G113" i="4"/>
  <c r="F113" i="4"/>
  <c r="E113" i="4"/>
  <c r="D113" i="4"/>
  <c r="P102" i="4"/>
  <c r="P101" i="4"/>
  <c r="AA121" i="7"/>
  <c r="AA119" i="7"/>
  <c r="AA117" i="7"/>
  <c r="AA115" i="7"/>
  <c r="AA113" i="7"/>
  <c r="AA111" i="7"/>
  <c r="AA109" i="7"/>
  <c r="AA107" i="7"/>
  <c r="AA105" i="7"/>
  <c r="AA103" i="7"/>
  <c r="AA101" i="7"/>
  <c r="AA99" i="7"/>
  <c r="AA97" i="7"/>
  <c r="AA95" i="7"/>
  <c r="AA93" i="7"/>
  <c r="AA91" i="7"/>
  <c r="AA118" i="7"/>
  <c r="AA114" i="7"/>
  <c r="AA106" i="7"/>
  <c r="AA98" i="7"/>
  <c r="AA116" i="7"/>
  <c r="AA104" i="7"/>
  <c r="AA110" i="7"/>
  <c r="AA100" i="7"/>
  <c r="Z51" i="7"/>
  <c r="AA112" i="7"/>
  <c r="AA102" i="7"/>
  <c r="AA92" i="7"/>
  <c r="AH83" i="7"/>
  <c r="AJ82" i="7"/>
  <c r="AE82" i="7"/>
  <c r="AI81" i="7"/>
  <c r="AC81" i="7"/>
  <c r="AG80" i="7"/>
  <c r="AB80" i="7"/>
  <c r="AE79" i="7"/>
  <c r="AI78" i="7"/>
  <c r="AD78" i="7"/>
  <c r="AG77" i="7"/>
  <c r="AB77" i="7"/>
  <c r="AF76" i="7"/>
  <c r="AI75" i="7"/>
  <c r="AD75" i="7"/>
  <c r="AH74" i="7"/>
  <c r="AB74" i="7"/>
  <c r="AF73" i="7"/>
  <c r="AJ72" i="7"/>
  <c r="AD72" i="7"/>
  <c r="AH71" i="7"/>
  <c r="AC71" i="7"/>
  <c r="AF70" i="7"/>
  <c r="AJ69" i="7"/>
  <c r="AE69" i="7"/>
  <c r="AH68" i="7"/>
  <c r="AC68" i="7"/>
  <c r="AG67" i="7"/>
  <c r="AJ66" i="7"/>
  <c r="AE66" i="7"/>
  <c r="AI65" i="7"/>
  <c r="AC65" i="7"/>
  <c r="AG64" i="7"/>
  <c r="AB64" i="7"/>
  <c r="AE63" i="7"/>
  <c r="AI62" i="7"/>
  <c r="AD62" i="7"/>
  <c r="AG61" i="7"/>
  <c r="AB61" i="7"/>
  <c r="AF60" i="7"/>
  <c r="AI59" i="7"/>
  <c r="AD59" i="7"/>
  <c r="AH58" i="7"/>
  <c r="AB58" i="7"/>
  <c r="AF57" i="7"/>
  <c r="AJ56" i="7"/>
  <c r="AD56" i="7"/>
  <c r="AH55" i="7"/>
  <c r="AC55" i="7"/>
  <c r="AF54" i="7"/>
  <c r="AJ53" i="7"/>
  <c r="AE53" i="7"/>
  <c r="AA94" i="7"/>
  <c r="AJ91" i="7"/>
  <c r="AE83" i="7"/>
  <c r="AD82" i="7"/>
  <c r="AB81" i="7"/>
  <c r="AF80" i="7"/>
  <c r="AD79" i="7"/>
  <c r="AB78" i="7"/>
  <c r="AJ76" i="7"/>
  <c r="AD76" i="7"/>
  <c r="AC75" i="7"/>
  <c r="AJ73" i="7"/>
  <c r="AH72" i="7"/>
  <c r="AC72" i="7"/>
  <c r="AJ70" i="7"/>
  <c r="AI69" i="7"/>
  <c r="AG68" i="7"/>
  <c r="AB68" i="7"/>
  <c r="AI66" i="7"/>
  <c r="AD66" i="7"/>
  <c r="AB65" i="7"/>
  <c r="AI63" i="7"/>
  <c r="AD63" i="7"/>
  <c r="AB62" i="7"/>
  <c r="AJ60" i="7"/>
  <c r="AD60" i="7"/>
  <c r="AC59" i="7"/>
  <c r="AJ57" i="7"/>
  <c r="AH56" i="7"/>
  <c r="AC56" i="7"/>
  <c r="AJ54" i="7"/>
  <c r="AI53" i="7"/>
  <c r="AC53" i="7"/>
  <c r="AA120" i="7"/>
  <c r="AI116" i="7"/>
  <c r="AJ110" i="7"/>
  <c r="AA108" i="7"/>
  <c r="AH106" i="7"/>
  <c r="AB103" i="7"/>
  <c r="AD100" i="7"/>
  <c r="AD97" i="7"/>
  <c r="AA96" i="7"/>
  <c r="AD83" i="7"/>
  <c r="AB82" i="7"/>
  <c r="AJ80" i="7"/>
  <c r="AH79" i="7"/>
  <c r="AJ77" i="7"/>
  <c r="AH76" i="7"/>
  <c r="AG75" i="7"/>
  <c r="AJ74" i="7"/>
  <c r="AI73" i="7"/>
  <c r="AG72" i="7"/>
  <c r="AB72" i="7"/>
  <c r="AI70" i="7"/>
  <c r="AG69" i="7"/>
  <c r="AF68" i="7"/>
  <c r="AI67" i="7"/>
  <c r="AH66" i="7"/>
  <c r="AF65" i="7"/>
  <c r="AD64" i="7"/>
  <c r="AC63" i="7"/>
  <c r="AJ61" i="7"/>
  <c r="AE61" i="7"/>
  <c r="AC60" i="7"/>
  <c r="AJ58" i="7"/>
  <c r="AE58" i="7"/>
  <c r="AC57" i="7"/>
  <c r="AB56" i="7"/>
  <c r="AI54" i="7"/>
  <c r="AG53" i="7"/>
  <c r="AB53" i="7"/>
  <c r="AF53" i="7"/>
  <c r="AB54" i="7"/>
  <c r="AH54" i="7"/>
  <c r="AD55" i="7"/>
  <c r="AI55" i="7"/>
  <c r="AF56" i="7"/>
  <c r="AB57" i="7"/>
  <c r="AG57" i="7"/>
  <c r="AD58" i="7"/>
  <c r="AI58" i="7"/>
  <c r="AE59" i="7"/>
  <c r="AB60" i="7"/>
  <c r="AG60" i="7"/>
  <c r="AC61" i="7"/>
  <c r="AI61" i="7"/>
  <c r="AE62" i="7"/>
  <c r="AJ62" i="7"/>
  <c r="AG63" i="7"/>
  <c r="AC64" i="7"/>
  <c r="AH64" i="7"/>
  <c r="AE65" i="7"/>
  <c r="AJ65" i="7"/>
  <c r="AF66" i="7"/>
  <c r="AC67" i="7"/>
  <c r="AH67" i="7"/>
  <c r="AD68" i="7"/>
  <c r="AJ68" i="7"/>
  <c r="AF69" i="7"/>
  <c r="AB70" i="7"/>
  <c r="AH70" i="7"/>
  <c r="AD71" i="7"/>
  <c r="AI71" i="7"/>
  <c r="AF72" i="7"/>
  <c r="AB73" i="7"/>
  <c r="AG73" i="7"/>
  <c r="AD74" i="7"/>
  <c r="AI74" i="7"/>
  <c r="AE75" i="7"/>
  <c r="AB76" i="7"/>
  <c r="AG76" i="7"/>
  <c r="AC77" i="7"/>
  <c r="AI77" i="7"/>
  <c r="AE78" i="7"/>
  <c r="AJ78" i="7"/>
  <c r="AG79" i="7"/>
  <c r="AC80" i="7"/>
  <c r="AH80" i="7"/>
  <c r="AE81" i="7"/>
  <c r="AJ81" i="7"/>
  <c r="AF82" i="7"/>
  <c r="AC83" i="7"/>
  <c r="AI83" i="7"/>
  <c r="AD54" i="7"/>
  <c r="AE55" i="7"/>
  <c r="AG56" i="7"/>
  <c r="AI57" i="7"/>
  <c r="AG59" i="7"/>
  <c r="AH60" i="7"/>
  <c r="AF62" i="7"/>
  <c r="AH63" i="7"/>
  <c r="AJ64" i="7"/>
  <c r="AB66" i="7"/>
  <c r="AD67" i="7"/>
  <c r="AB69" i="7"/>
  <c r="AD70" i="7"/>
  <c r="AE71" i="7"/>
  <c r="AC73" i="7"/>
  <c r="AE74" i="7"/>
  <c r="AC76" i="7"/>
  <c r="AE77" i="7"/>
  <c r="AF78" i="7"/>
  <c r="AC79" i="7"/>
  <c r="AD80" i="7"/>
  <c r="AF81" i="7"/>
  <c r="AH82" i="7"/>
  <c r="AJ83" i="7"/>
  <c r="AE54" i="7"/>
  <c r="AG55" i="7"/>
  <c r="AE57" i="7"/>
  <c r="AF58" i="7"/>
  <c r="AH59" i="7"/>
  <c r="AF61" i="7"/>
  <c r="AH62" i="7"/>
  <c r="AF64" i="7"/>
  <c r="AG65" i="7"/>
  <c r="AE67" i="7"/>
  <c r="AC69" i="7"/>
  <c r="AE70" i="7"/>
  <c r="AG71" i="7"/>
  <c r="AE73" i="7"/>
  <c r="AF74" i="7"/>
  <c r="AH75" i="7"/>
  <c r="AF77" i="7"/>
  <c r="AH78" i="7"/>
  <c r="AI79" i="7"/>
  <c r="AG81" i="7"/>
  <c r="AI82" i="7"/>
  <c r="AD53" i="7"/>
  <c r="AH53" i="7"/>
  <c r="AC54" i="7"/>
  <c r="AG54" i="7"/>
  <c r="AB55" i="7"/>
  <c r="AF55" i="7"/>
  <c r="AJ55" i="7"/>
  <c r="AE56" i="7"/>
  <c r="AI56" i="7"/>
  <c r="AD57" i="7"/>
  <c r="AH57" i="7"/>
  <c r="AC58" i="7"/>
  <c r="AG58" i="7"/>
  <c r="AB59" i="7"/>
  <c r="AF59" i="7"/>
  <c r="AJ59" i="7"/>
  <c r="AE60" i="7"/>
  <c r="AI60" i="7"/>
  <c r="AD61" i="7"/>
  <c r="AH61" i="7"/>
  <c r="AC62" i="7"/>
  <c r="AG62" i="7"/>
  <c r="AB63" i="7"/>
  <c r="AF63" i="7"/>
  <c r="AJ63" i="7"/>
  <c r="AE64" i="7"/>
  <c r="AI64" i="7"/>
  <c r="AD65" i="7"/>
  <c r="AH65" i="7"/>
  <c r="AC66" i="7"/>
  <c r="AG66" i="7"/>
  <c r="AB67" i="7"/>
  <c r="AF67" i="7"/>
  <c r="AJ67" i="7"/>
  <c r="AE68" i="7"/>
  <c r="AI68" i="7"/>
  <c r="AD69" i="7"/>
  <c r="AH69" i="7"/>
  <c r="AC70" i="7"/>
  <c r="AG70" i="7"/>
  <c r="AB71" i="7"/>
  <c r="AF71" i="7"/>
  <c r="AJ71" i="7"/>
  <c r="AE72" i="7"/>
  <c r="AI72" i="7"/>
  <c r="AD73" i="7"/>
  <c r="AH73" i="7"/>
  <c r="AC74" i="7"/>
  <c r="AG74" i="7"/>
  <c r="AB75" i="7"/>
  <c r="AF75" i="7"/>
  <c r="AJ75" i="7"/>
  <c r="AE76" i="7"/>
  <c r="AI76" i="7"/>
  <c r="AD77" i="7"/>
  <c r="AH77" i="7"/>
  <c r="AC78" i="7"/>
  <c r="AG78" i="7"/>
  <c r="AB79" i="7"/>
  <c r="AF79" i="7"/>
  <c r="AJ79" i="7"/>
  <c r="AE80" i="7"/>
  <c r="AI80" i="7"/>
  <c r="AD81" i="7"/>
  <c r="AH81" i="7"/>
  <c r="AC82" i="7"/>
  <c r="AG82" i="7"/>
  <c r="AB83" i="7"/>
  <c r="AF83" i="7"/>
  <c r="AG83" i="7"/>
  <c r="AH121" i="7"/>
  <c r="AJ120" i="7"/>
  <c r="AE120" i="7"/>
  <c r="AI119" i="7"/>
  <c r="AC119" i="7"/>
  <c r="AG118" i="7"/>
  <c r="AB118" i="7"/>
  <c r="AE117" i="7"/>
  <c r="AD116" i="7"/>
  <c r="AG115" i="7"/>
  <c r="AB115" i="7"/>
  <c r="AF114" i="7"/>
  <c r="AI113" i="7"/>
  <c r="AD113" i="7"/>
  <c r="AH112" i="7"/>
  <c r="AB112" i="7"/>
  <c r="AF111" i="7"/>
  <c r="AD110" i="7"/>
  <c r="AH109" i="7"/>
  <c r="AC109" i="7"/>
  <c r="AF108" i="7"/>
  <c r="AJ107" i="7"/>
  <c r="AE107" i="7"/>
  <c r="AC106" i="7"/>
  <c r="AG105" i="7"/>
  <c r="AJ104" i="7"/>
  <c r="AE104" i="7"/>
  <c r="AI103" i="7"/>
  <c r="AC103" i="7"/>
  <c r="AG102" i="7"/>
  <c r="AB102" i="7"/>
  <c r="AE101" i="7"/>
  <c r="AI100" i="7"/>
  <c r="AG99" i="7"/>
  <c r="AB99" i="7"/>
  <c r="AF98" i="7"/>
  <c r="AI97" i="7"/>
  <c r="AH96" i="7"/>
  <c r="AB96" i="7"/>
  <c r="AF95" i="7"/>
  <c r="AJ94" i="7"/>
  <c r="AD94" i="7"/>
  <c r="AH93" i="7"/>
  <c r="AC93" i="7"/>
  <c r="AF92" i="7"/>
  <c r="AE91" i="7"/>
  <c r="AE121" i="7"/>
  <c r="AD120" i="7"/>
  <c r="AB119" i="7"/>
  <c r="AF118" i="7"/>
  <c r="AD117" i="7"/>
  <c r="AB116" i="7"/>
  <c r="AJ114" i="7"/>
  <c r="AD114" i="7"/>
  <c r="AC113" i="7"/>
  <c r="AJ111" i="7"/>
  <c r="AH110" i="7"/>
  <c r="AC110" i="7"/>
  <c r="AJ108" i="7"/>
  <c r="AI107" i="7"/>
  <c r="AG106" i="7"/>
  <c r="AB106" i="7"/>
  <c r="AI104" i="7"/>
  <c r="AD104" i="7"/>
  <c r="AI101" i="7"/>
  <c r="AD101" i="7"/>
  <c r="AB100" i="7"/>
  <c r="AJ98" i="7"/>
  <c r="AD98" i="7"/>
  <c r="AC97" i="7"/>
  <c r="AJ95" i="7"/>
  <c r="AH94" i="7"/>
  <c r="AC94" i="7"/>
  <c r="AJ92" i="7"/>
  <c r="AI91" i="7"/>
  <c r="AC91" i="7"/>
  <c r="AD121" i="7"/>
  <c r="AB120" i="7"/>
  <c r="AJ118" i="7"/>
  <c r="AH117" i="7"/>
  <c r="AJ115" i="7"/>
  <c r="AH114" i="7"/>
  <c r="AG113" i="7"/>
  <c r="AJ112" i="7"/>
  <c r="AI111" i="7"/>
  <c r="AG110" i="7"/>
  <c r="AB110" i="7"/>
  <c r="AI108" i="7"/>
  <c r="AG107" i="7"/>
  <c r="AF106" i="7"/>
  <c r="AI105" i="7"/>
  <c r="AH104" i="7"/>
  <c r="AF103" i="7"/>
  <c r="AD102" i="7"/>
  <c r="AC101" i="7"/>
  <c r="AJ99" i="7"/>
  <c r="AE99" i="7"/>
  <c r="AC98" i="7"/>
  <c r="AJ96" i="7"/>
  <c r="AE96" i="7"/>
  <c r="AC95" i="7"/>
  <c r="AB94" i="7"/>
  <c r="AI92" i="7"/>
  <c r="AG91" i="7"/>
  <c r="AB91" i="7"/>
  <c r="AF91" i="7"/>
  <c r="AB92" i="7"/>
  <c r="AH92" i="7"/>
  <c r="AD93" i="7"/>
  <c r="AI93" i="7"/>
  <c r="AF94" i="7"/>
  <c r="AB95" i="7"/>
  <c r="AG95" i="7"/>
  <c r="AD96" i="7"/>
  <c r="AI96" i="7"/>
  <c r="AE97" i="7"/>
  <c r="AB98" i="7"/>
  <c r="AG98" i="7"/>
  <c r="AC99" i="7"/>
  <c r="AI99" i="7"/>
  <c r="AE100" i="7"/>
  <c r="AJ100" i="7"/>
  <c r="AG101" i="7"/>
  <c r="AC102" i="7"/>
  <c r="AH102" i="7"/>
  <c r="AE103" i="7"/>
  <c r="AJ103" i="7"/>
  <c r="AF104" i="7"/>
  <c r="AC105" i="7"/>
  <c r="AH105" i="7"/>
  <c r="AD106" i="7"/>
  <c r="AJ106" i="7"/>
  <c r="AF107" i="7"/>
  <c r="AB108" i="7"/>
  <c r="AH108" i="7"/>
  <c r="AD109" i="7"/>
  <c r="AI109" i="7"/>
  <c r="AF110" i="7"/>
  <c r="AB111" i="7"/>
  <c r="AG111" i="7"/>
  <c r="AD112" i="7"/>
  <c r="AI112" i="7"/>
  <c r="AE113" i="7"/>
  <c r="AB114" i="7"/>
  <c r="AG114" i="7"/>
  <c r="AC115" i="7"/>
  <c r="AI115" i="7"/>
  <c r="AE116" i="7"/>
  <c r="AJ116" i="7"/>
  <c r="AG117" i="7"/>
  <c r="AC118" i="7"/>
  <c r="AH118" i="7"/>
  <c r="AE119" i="7"/>
  <c r="AJ119" i="7"/>
  <c r="AF120" i="7"/>
  <c r="AC121" i="7"/>
  <c r="AI121" i="7"/>
  <c r="AD92" i="7"/>
  <c r="AE93" i="7"/>
  <c r="AG94" i="7"/>
  <c r="AI95" i="7"/>
  <c r="AG97" i="7"/>
  <c r="AH98" i="7"/>
  <c r="AF100" i="7"/>
  <c r="AH101" i="7"/>
  <c r="AJ102" i="7"/>
  <c r="AB104" i="7"/>
  <c r="AD105" i="7"/>
  <c r="AB107" i="7"/>
  <c r="AD108" i="7"/>
  <c r="AE109" i="7"/>
  <c r="AC111" i="7"/>
  <c r="AE112" i="7"/>
  <c r="AC114" i="7"/>
  <c r="AE115" i="7"/>
  <c r="AF116" i="7"/>
  <c r="AC117" i="7"/>
  <c r="AD118" i="7"/>
  <c r="AF119" i="7"/>
  <c r="AH120" i="7"/>
  <c r="AJ121" i="7"/>
  <c r="AE92" i="7"/>
  <c r="AG93" i="7"/>
  <c r="AE95" i="7"/>
  <c r="AF96" i="7"/>
  <c r="AH97" i="7"/>
  <c r="AF99" i="7"/>
  <c r="AH100" i="7"/>
  <c r="AF102" i="7"/>
  <c r="AG103" i="7"/>
  <c r="AE105" i="7"/>
  <c r="AC107" i="7"/>
  <c r="AE108" i="7"/>
  <c r="AG109" i="7"/>
  <c r="AE111" i="7"/>
  <c r="AF112" i="7"/>
  <c r="AH113" i="7"/>
  <c r="AF115" i="7"/>
  <c r="AH116" i="7"/>
  <c r="AI117" i="7"/>
  <c r="AG119" i="7"/>
  <c r="AI120" i="7"/>
  <c r="AD91" i="7"/>
  <c r="AH91" i="7"/>
  <c r="AC92" i="7"/>
  <c r="AG92" i="7"/>
  <c r="AB93" i="7"/>
  <c r="AF93" i="7"/>
  <c r="AJ93" i="7"/>
  <c r="AE94" i="7"/>
  <c r="AI94" i="7"/>
  <c r="AD95" i="7"/>
  <c r="AH95" i="7"/>
  <c r="AC96" i="7"/>
  <c r="AG96" i="7"/>
  <c r="AB97" i="7"/>
  <c r="AF97" i="7"/>
  <c r="AJ97" i="7"/>
  <c r="AE98" i="7"/>
  <c r="AI98" i="7"/>
  <c r="AD99" i="7"/>
  <c r="AH99" i="7"/>
  <c r="AC100" i="7"/>
  <c r="AG100" i="7"/>
  <c r="AB101" i="7"/>
  <c r="AF101" i="7"/>
  <c r="AJ101" i="7"/>
  <c r="AE102" i="7"/>
  <c r="AI102" i="7"/>
  <c r="AD103" i="7"/>
  <c r="AH103" i="7"/>
  <c r="AC104" i="7"/>
  <c r="AG104" i="7"/>
  <c r="AB105" i="7"/>
  <c r="AF105" i="7"/>
  <c r="AJ105" i="7"/>
  <c r="AE106" i="7"/>
  <c r="AI106" i="7"/>
  <c r="AD107" i="7"/>
  <c r="AH107" i="7"/>
  <c r="AC108" i="7"/>
  <c r="AG108" i="7"/>
  <c r="AB109" i="7"/>
  <c r="AF109" i="7"/>
  <c r="AJ109" i="7"/>
  <c r="AE110" i="7"/>
  <c r="AI110" i="7"/>
  <c r="AD111" i="7"/>
  <c r="AH111" i="7"/>
  <c r="AC112" i="7"/>
  <c r="AG112" i="7"/>
  <c r="AB113" i="7"/>
  <c r="AF113" i="7"/>
  <c r="AJ113" i="7"/>
  <c r="AE114" i="7"/>
  <c r="AI114" i="7"/>
  <c r="AD115" i="7"/>
  <c r="AH115" i="7"/>
  <c r="AC116" i="7"/>
  <c r="AG116" i="7"/>
  <c r="AB117" i="7"/>
  <c r="AF117" i="7"/>
  <c r="AJ117" i="7"/>
  <c r="AE118" i="7"/>
  <c r="AI118" i="7"/>
  <c r="AD119" i="7"/>
  <c r="AH119" i="7"/>
  <c r="AC120" i="7"/>
  <c r="AG120" i="7"/>
  <c r="AB121" i="7"/>
  <c r="AF121" i="7"/>
  <c r="AG121" i="7"/>
  <c r="AG234" i="7" l="1"/>
  <c r="AF234" i="7"/>
  <c r="AB234" i="7"/>
  <c r="AG233" i="7"/>
  <c r="AC233" i="7"/>
  <c r="AH232" i="7"/>
  <c r="AD232" i="7"/>
  <c r="AI231" i="7"/>
  <c r="AE231" i="7"/>
  <c r="AJ230" i="7"/>
  <c r="AF230" i="7"/>
  <c r="AB230" i="7"/>
  <c r="AG229" i="7"/>
  <c r="AC229" i="7"/>
  <c r="AH228" i="7"/>
  <c r="AD228" i="7"/>
  <c r="AI227" i="7"/>
  <c r="AE227" i="7"/>
  <c r="AJ226" i="7"/>
  <c r="AF226" i="7"/>
  <c r="AB226" i="7"/>
  <c r="AG225" i="7"/>
  <c r="AC225" i="7"/>
  <c r="AH224" i="7"/>
  <c r="AD224" i="7"/>
  <c r="AI223" i="7"/>
  <c r="AE223" i="7"/>
  <c r="AJ222" i="7"/>
  <c r="AF222" i="7"/>
  <c r="AB222" i="7"/>
  <c r="AG221" i="7"/>
  <c r="AC221" i="7"/>
  <c r="AH220" i="7"/>
  <c r="AD220" i="7"/>
  <c r="AI219" i="7"/>
  <c r="AE219" i="7"/>
  <c r="AJ218" i="7"/>
  <c r="AF218" i="7"/>
  <c r="AB218" i="7"/>
  <c r="AG217" i="7"/>
  <c r="AC217" i="7"/>
  <c r="AH216" i="7"/>
  <c r="AD216" i="7"/>
  <c r="AI215" i="7"/>
  <c r="AE215" i="7"/>
  <c r="AJ214" i="7"/>
  <c r="AF214" i="7"/>
  <c r="AB214" i="7"/>
  <c r="AG213" i="7"/>
  <c r="AC213" i="7"/>
  <c r="AH212" i="7"/>
  <c r="AD212" i="7"/>
  <c r="AI211" i="7"/>
  <c r="AE211" i="7"/>
  <c r="AJ210" i="7"/>
  <c r="AF210" i="7"/>
  <c r="AB210" i="7"/>
  <c r="AG209" i="7"/>
  <c r="AC209" i="7"/>
  <c r="AH208" i="7"/>
  <c r="AD208" i="7"/>
  <c r="AI207" i="7"/>
  <c r="AE207" i="7"/>
  <c r="AJ206" i="7"/>
  <c r="AF206" i="7"/>
  <c r="AB206" i="7"/>
  <c r="AG205" i="7"/>
  <c r="AC205" i="7"/>
  <c r="AH204" i="7"/>
  <c r="AD204" i="7"/>
  <c r="AI233" i="7"/>
  <c r="AG232" i="7"/>
  <c r="AI230" i="7"/>
  <c r="AH229" i="7"/>
  <c r="AF228" i="7"/>
  <c r="AH226" i="7"/>
  <c r="AF225" i="7"/>
  <c r="AE224" i="7"/>
  <c r="AG222" i="7"/>
  <c r="AE221" i="7"/>
  <c r="AC220" i="7"/>
  <c r="AE218" i="7"/>
  <c r="AG216" i="7"/>
  <c r="AF215" i="7"/>
  <c r="AH213" i="7"/>
  <c r="AF212" i="7"/>
  <c r="AH210" i="7"/>
  <c r="AF209" i="7"/>
  <c r="AE208" i="7"/>
  <c r="AG206" i="7"/>
  <c r="AE205" i="7"/>
  <c r="AJ234" i="7"/>
  <c r="AH233" i="7"/>
  <c r="AF232" i="7"/>
  <c r="AD231" i="7"/>
  <c r="AC230" i="7"/>
  <c r="AF229" i="7"/>
  <c r="AE228" i="7"/>
  <c r="AC227" i="7"/>
  <c r="AE225" i="7"/>
  <c r="AC224" i="7"/>
  <c r="AE222" i="7"/>
  <c r="AD221" i="7"/>
  <c r="AB220" i="7"/>
  <c r="AD218" i="7"/>
  <c r="AB217" i="7"/>
  <c r="AJ215" i="7"/>
  <c r="AH214" i="7"/>
  <c r="AF213" i="7"/>
  <c r="AH211" i="7"/>
  <c r="AG210" i="7"/>
  <c r="AI208" i="7"/>
  <c r="AG207" i="7"/>
  <c r="AE206" i="7"/>
  <c r="AD205" i="7"/>
  <c r="AI234" i="7"/>
  <c r="AC234" i="7"/>
  <c r="AF233" i="7"/>
  <c r="AJ232" i="7"/>
  <c r="AE232" i="7"/>
  <c r="AH231" i="7"/>
  <c r="AC231" i="7"/>
  <c r="AG230" i="7"/>
  <c r="AJ229" i="7"/>
  <c r="AE229" i="7"/>
  <c r="AI228" i="7"/>
  <c r="AC228" i="7"/>
  <c r="AG227" i="7"/>
  <c r="AB227" i="7"/>
  <c r="AE226" i="7"/>
  <c r="AI225" i="7"/>
  <c r="AD225" i="7"/>
  <c r="AG224" i="7"/>
  <c r="AB224" i="7"/>
  <c r="AF223" i="7"/>
  <c r="AI222" i="7"/>
  <c r="AD222" i="7"/>
  <c r="AH221" i="7"/>
  <c r="AB221" i="7"/>
  <c r="AF220" i="7"/>
  <c r="AJ219" i="7"/>
  <c r="AD219" i="7"/>
  <c r="AH218" i="7"/>
  <c r="AC218" i="7"/>
  <c r="AF217" i="7"/>
  <c r="AJ216" i="7"/>
  <c r="AE216" i="7"/>
  <c r="AH215" i="7"/>
  <c r="AC215" i="7"/>
  <c r="AG214" i="7"/>
  <c r="AJ213" i="7"/>
  <c r="AE213" i="7"/>
  <c r="AI212" i="7"/>
  <c r="AC212" i="7"/>
  <c r="AG211" i="7"/>
  <c r="AB211" i="7"/>
  <c r="AE210" i="7"/>
  <c r="AI209" i="7"/>
  <c r="AD209" i="7"/>
  <c r="AG208" i="7"/>
  <c r="AB208" i="7"/>
  <c r="AF207" i="7"/>
  <c r="AI206" i="7"/>
  <c r="AD206" i="7"/>
  <c r="AH205" i="7"/>
  <c r="AB205" i="7"/>
  <c r="AF204" i="7"/>
  <c r="AB204" i="7"/>
  <c r="AG204" i="7"/>
  <c r="AI205" i="7"/>
  <c r="AB207" i="7"/>
  <c r="AC208" i="7"/>
  <c r="AE209" i="7"/>
  <c r="AJ209" i="7"/>
  <c r="AC211" i="7"/>
  <c r="AE212" i="7"/>
  <c r="AJ212" i="7"/>
  <c r="AC214" i="7"/>
  <c r="AD215" i="7"/>
  <c r="AF216" i="7"/>
  <c r="AH217" i="7"/>
  <c r="AI218" i="7"/>
  <c r="AF219" i="7"/>
  <c r="AG220" i="7"/>
  <c r="AI221" i="7"/>
  <c r="AB223" i="7"/>
  <c r="AG223" i="7"/>
  <c r="AI224" i="7"/>
  <c r="AJ225" i="7"/>
  <c r="AG226" i="7"/>
  <c r="AH227" i="7"/>
  <c r="AJ228" i="7"/>
  <c r="AH230" i="7"/>
  <c r="AJ231" i="7"/>
  <c r="AB233" i="7"/>
  <c r="AD234" i="7"/>
  <c r="AC204" i="7"/>
  <c r="AI204" i="7"/>
  <c r="AJ205" i="7"/>
  <c r="AC207" i="7"/>
  <c r="AH207" i="7"/>
  <c r="AJ208" i="7"/>
  <c r="AC210" i="7"/>
  <c r="AD211" i="7"/>
  <c r="AJ211" i="7"/>
  <c r="AB213" i="7"/>
  <c r="AD214" i="7"/>
  <c r="AI214" i="7"/>
  <c r="AD217" i="7"/>
  <c r="AI217" i="7"/>
  <c r="AB219" i="7"/>
  <c r="AG219" i="7"/>
  <c r="AI220" i="7"/>
  <c r="AJ221" i="7"/>
  <c r="AC223" i="7"/>
  <c r="AH223" i="7"/>
  <c r="AJ224" i="7"/>
  <c r="AC226" i="7"/>
  <c r="AD227" i="7"/>
  <c r="AJ227" i="7"/>
  <c r="AB229" i="7"/>
  <c r="AD230" i="7"/>
  <c r="AF231" i="7"/>
  <c r="AB232" i="7"/>
  <c r="AD233" i="7"/>
  <c r="AE234" i="7"/>
  <c r="AE204" i="7"/>
  <c r="AF205" i="7"/>
  <c r="AC206" i="7"/>
  <c r="AH206" i="7"/>
  <c r="AD207" i="7"/>
  <c r="AJ207" i="7"/>
  <c r="AF208" i="7"/>
  <c r="AB209" i="7"/>
  <c r="AH209" i="7"/>
  <c r="AI210" i="7"/>
  <c r="AF211" i="7"/>
  <c r="AB212" i="7"/>
  <c r="AG212" i="7"/>
  <c r="AI213" i="7"/>
  <c r="AE214" i="7"/>
  <c r="AB215" i="7"/>
  <c r="AG215" i="7"/>
  <c r="AC216" i="7"/>
  <c r="AI216" i="7"/>
  <c r="AE217" i="7"/>
  <c r="AJ217" i="7"/>
  <c r="AG218" i="7"/>
  <c r="AC219" i="7"/>
  <c r="AE220" i="7"/>
  <c r="AJ220" i="7"/>
  <c r="AF221" i="7"/>
  <c r="AC222" i="7"/>
  <c r="AH222" i="7"/>
  <c r="AD223" i="7"/>
  <c r="AF224" i="7"/>
  <c r="AB225" i="7"/>
  <c r="AH225" i="7"/>
  <c r="AD226" i="7"/>
  <c r="AI226" i="7"/>
  <c r="AF227" i="7"/>
  <c r="AB228" i="7"/>
  <c r="AG228" i="7"/>
  <c r="AD229" i="7"/>
  <c r="AE230" i="7"/>
  <c r="AB231" i="7"/>
  <c r="AG231" i="7"/>
  <c r="AC232" i="7"/>
  <c r="AI232" i="7"/>
  <c r="AE233" i="7"/>
  <c r="AJ233" i="7"/>
  <c r="AH234" i="7"/>
  <c r="AG196" i="7"/>
  <c r="AF196" i="7"/>
  <c r="AB196" i="7"/>
  <c r="AG195" i="7"/>
  <c r="AC195" i="7"/>
  <c r="AH194" i="7"/>
  <c r="AD194" i="7"/>
  <c r="AI193" i="7"/>
  <c r="AE193" i="7"/>
  <c r="AJ192" i="7"/>
  <c r="AF192" i="7"/>
  <c r="AB192" i="7"/>
  <c r="AG191" i="7"/>
  <c r="AC191" i="7"/>
  <c r="AH190" i="7"/>
  <c r="AD190" i="7"/>
  <c r="AI189" i="7"/>
  <c r="AE189" i="7"/>
  <c r="AJ188" i="7"/>
  <c r="AF188" i="7"/>
  <c r="AB188" i="7"/>
  <c r="AG187" i="7"/>
  <c r="AC187" i="7"/>
  <c r="AH186" i="7"/>
  <c r="AD186" i="7"/>
  <c r="AI185" i="7"/>
  <c r="AE185" i="7"/>
  <c r="AJ184" i="7"/>
  <c r="AF184" i="7"/>
  <c r="AB184" i="7"/>
  <c r="AG183" i="7"/>
  <c r="AC183" i="7"/>
  <c r="AH182" i="7"/>
  <c r="AD182" i="7"/>
  <c r="AI181" i="7"/>
  <c r="AE181" i="7"/>
  <c r="AJ180" i="7"/>
  <c r="AF180" i="7"/>
  <c r="AB180" i="7"/>
  <c r="AG179" i="7"/>
  <c r="AC179" i="7"/>
  <c r="AH178" i="7"/>
  <c r="AD178" i="7"/>
  <c r="AI177" i="7"/>
  <c r="AE177" i="7"/>
  <c r="AJ176" i="7"/>
  <c r="AF176" i="7"/>
  <c r="AB176" i="7"/>
  <c r="AG175" i="7"/>
  <c r="AC175" i="7"/>
  <c r="AH174" i="7"/>
  <c r="AD174" i="7"/>
  <c r="AI173" i="7"/>
  <c r="AE173" i="7"/>
  <c r="AJ172" i="7"/>
  <c r="AF172" i="7"/>
  <c r="AB172" i="7"/>
  <c r="AG171" i="7"/>
  <c r="AC171" i="7"/>
  <c r="AH170" i="7"/>
  <c r="AD170" i="7"/>
  <c r="AI169" i="7"/>
  <c r="AE169" i="7"/>
  <c r="AJ168" i="7"/>
  <c r="AF168" i="7"/>
  <c r="AB168" i="7"/>
  <c r="AG167" i="7"/>
  <c r="AC167" i="7"/>
  <c r="AH166" i="7"/>
  <c r="AD166" i="7"/>
  <c r="AI195" i="7"/>
  <c r="AG194" i="7"/>
  <c r="AI192" i="7"/>
  <c r="AH191" i="7"/>
  <c r="AF190" i="7"/>
  <c r="AH188" i="7"/>
  <c r="AF187" i="7"/>
  <c r="AE186" i="7"/>
  <c r="AG184" i="7"/>
  <c r="AE183" i="7"/>
  <c r="AC182" i="7"/>
  <c r="AE180" i="7"/>
  <c r="AG178" i="7"/>
  <c r="AF177" i="7"/>
  <c r="AH175" i="7"/>
  <c r="AF174" i="7"/>
  <c r="AH172" i="7"/>
  <c r="AF171" i="7"/>
  <c r="AE170" i="7"/>
  <c r="AG168" i="7"/>
  <c r="AE167" i="7"/>
  <c r="AJ196" i="7"/>
  <c r="AH195" i="7"/>
  <c r="AF194" i="7"/>
  <c r="AD193" i="7"/>
  <c r="AC192" i="7"/>
  <c r="AF191" i="7"/>
  <c r="AE190" i="7"/>
  <c r="AC189" i="7"/>
  <c r="AE187" i="7"/>
  <c r="AC186" i="7"/>
  <c r="AE184" i="7"/>
  <c r="AD183" i="7"/>
  <c r="AB182" i="7"/>
  <c r="AD180" i="7"/>
  <c r="AB179" i="7"/>
  <c r="AJ177" i="7"/>
  <c r="AH176" i="7"/>
  <c r="AF175" i="7"/>
  <c r="AH173" i="7"/>
  <c r="AG172" i="7"/>
  <c r="AI170" i="7"/>
  <c r="AG169" i="7"/>
  <c r="AE168" i="7"/>
  <c r="AD167" i="7"/>
  <c r="AI196" i="7"/>
  <c r="AC196" i="7"/>
  <c r="AF195" i="7"/>
  <c r="AJ194" i="7"/>
  <c r="AE194" i="7"/>
  <c r="AH193" i="7"/>
  <c r="AC193" i="7"/>
  <c r="AG192" i="7"/>
  <c r="AJ191" i="7"/>
  <c r="AE191" i="7"/>
  <c r="AI190" i="7"/>
  <c r="AC190" i="7"/>
  <c r="AG189" i="7"/>
  <c r="AB189" i="7"/>
  <c r="AE188" i="7"/>
  <c r="AI187" i="7"/>
  <c r="AD187" i="7"/>
  <c r="AG186" i="7"/>
  <c r="AB186" i="7"/>
  <c r="AF185" i="7"/>
  <c r="AI184" i="7"/>
  <c r="AD184" i="7"/>
  <c r="AH183" i="7"/>
  <c r="AB183" i="7"/>
  <c r="AF182" i="7"/>
  <c r="AJ181" i="7"/>
  <c r="AD181" i="7"/>
  <c r="AH180" i="7"/>
  <c r="AC180" i="7"/>
  <c r="AF179" i="7"/>
  <c r="AJ178" i="7"/>
  <c r="AE178" i="7"/>
  <c r="AH177" i="7"/>
  <c r="AC177" i="7"/>
  <c r="AG176" i="7"/>
  <c r="AJ175" i="7"/>
  <c r="AE175" i="7"/>
  <c r="AI174" i="7"/>
  <c r="AC174" i="7"/>
  <c r="AG173" i="7"/>
  <c r="AB173" i="7"/>
  <c r="AE172" i="7"/>
  <c r="AI171" i="7"/>
  <c r="AD171" i="7"/>
  <c r="AG170" i="7"/>
  <c r="AB170" i="7"/>
  <c r="AF169" i="7"/>
  <c r="AI168" i="7"/>
  <c r="AD168" i="7"/>
  <c r="AH167" i="7"/>
  <c r="AB167" i="7"/>
  <c r="AF166" i="7"/>
  <c r="AB166" i="7"/>
  <c r="AG166" i="7"/>
  <c r="AI167" i="7"/>
  <c r="AB169" i="7"/>
  <c r="AC170" i="7"/>
  <c r="AE171" i="7"/>
  <c r="AJ171" i="7"/>
  <c r="AC173" i="7"/>
  <c r="AE174" i="7"/>
  <c r="AJ174" i="7"/>
  <c r="AC176" i="7"/>
  <c r="AD177" i="7"/>
  <c r="AF178" i="7"/>
  <c r="AH179" i="7"/>
  <c r="AI180" i="7"/>
  <c r="AF181" i="7"/>
  <c r="AG182" i="7"/>
  <c r="AI183" i="7"/>
  <c r="AB185" i="7"/>
  <c r="AG185" i="7"/>
  <c r="AI186" i="7"/>
  <c r="AJ187" i="7"/>
  <c r="AG188" i="7"/>
  <c r="AH189" i="7"/>
  <c r="AJ190" i="7"/>
  <c r="AH192" i="7"/>
  <c r="AJ193" i="7"/>
  <c r="AB195" i="7"/>
  <c r="AD196" i="7"/>
  <c r="AD210" i="7"/>
  <c r="AD213" i="7"/>
  <c r="AB216" i="7"/>
  <c r="AH219" i="7"/>
  <c r="AJ223" i="7"/>
  <c r="AI229" i="7"/>
  <c r="AC166" i="7"/>
  <c r="AI166" i="7"/>
  <c r="AJ167" i="7"/>
  <c r="AC169" i="7"/>
  <c r="AH169" i="7"/>
  <c r="AJ170" i="7"/>
  <c r="AC172" i="7"/>
  <c r="AD173" i="7"/>
  <c r="AJ173" i="7"/>
  <c r="AB175" i="7"/>
  <c r="AD176" i="7"/>
  <c r="AI176" i="7"/>
  <c r="AB178" i="7"/>
  <c r="AD179" i="7"/>
  <c r="AI179" i="7"/>
  <c r="AB181" i="7"/>
  <c r="AG181" i="7"/>
  <c r="AI182" i="7"/>
  <c r="AJ183" i="7"/>
  <c r="AC185" i="7"/>
  <c r="AH185" i="7"/>
  <c r="AJ186" i="7"/>
  <c r="AC188" i="7"/>
  <c r="AD189" i="7"/>
  <c r="AJ189" i="7"/>
  <c r="AB191" i="7"/>
  <c r="AD192" i="7"/>
  <c r="AF193" i="7"/>
  <c r="AB194" i="7"/>
  <c r="AD195" i="7"/>
  <c r="AE196" i="7"/>
  <c r="AJ204" i="7"/>
  <c r="AE166" i="7"/>
  <c r="AJ166" i="7"/>
  <c r="AF167" i="7"/>
  <c r="AC168" i="7"/>
  <c r="AH168" i="7"/>
  <c r="AD169" i="7"/>
  <c r="AJ169" i="7"/>
  <c r="AF170" i="7"/>
  <c r="AB171" i="7"/>
  <c r="AH171" i="7"/>
  <c r="AD172" i="7"/>
  <c r="AI172" i="7"/>
  <c r="AF173" i="7"/>
  <c r="AB174" i="7"/>
  <c r="AG174" i="7"/>
  <c r="AD175" i="7"/>
  <c r="AI175" i="7"/>
  <c r="AE176" i="7"/>
  <c r="AB177" i="7"/>
  <c r="AG177" i="7"/>
  <c r="AC178" i="7"/>
  <c r="AI178" i="7"/>
  <c r="AE179" i="7"/>
  <c r="AJ179" i="7"/>
  <c r="AG180" i="7"/>
  <c r="AC181" i="7"/>
  <c r="AH181" i="7"/>
  <c r="AE182" i="7"/>
  <c r="AJ182" i="7"/>
  <c r="AF183" i="7"/>
  <c r="AC184" i="7"/>
  <c r="AH184" i="7"/>
  <c r="AD185" i="7"/>
  <c r="AJ185" i="7"/>
  <c r="AF186" i="7"/>
  <c r="AB187" i="7"/>
  <c r="AH187" i="7"/>
  <c r="AD188" i="7"/>
  <c r="AI188" i="7"/>
  <c r="AF189" i="7"/>
  <c r="AB190" i="7"/>
  <c r="AG190" i="7"/>
  <c r="AD191" i="7"/>
  <c r="AI191" i="7"/>
  <c r="AE192" i="7"/>
  <c r="AB193" i="7"/>
  <c r="AG193" i="7"/>
  <c r="AC194" i="7"/>
  <c r="AI194" i="7"/>
  <c r="AE195" i="7"/>
  <c r="AJ195" i="7"/>
  <c r="AH196" i="7"/>
  <c r="P77" i="4"/>
  <c r="P49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C6" i="7" l="1"/>
  <c r="C2" i="7"/>
  <c r="AK23" i="4"/>
  <c r="AG32" i="4"/>
  <c r="AL25" i="4"/>
  <c r="AJ8" i="4"/>
  <c r="AL6" i="4"/>
  <c r="AH15" i="4"/>
  <c r="AM32" i="4"/>
  <c r="AJ25" i="4"/>
  <c r="AM18" i="4"/>
  <c r="AL17" i="4"/>
  <c r="AO11" i="4"/>
  <c r="AM30" i="4"/>
  <c r="AJ23" i="4"/>
  <c r="AM16" i="4"/>
  <c r="AL15" i="4"/>
  <c r="AG9" i="4"/>
  <c r="AM28" i="4"/>
  <c r="AJ21" i="4"/>
  <c r="AJ17" i="4"/>
  <c r="AE8" i="4"/>
  <c r="AO33" i="4"/>
  <c r="AG24" i="4"/>
  <c r="AO13" i="4"/>
  <c r="AI10" i="4"/>
  <c r="C4" i="2"/>
  <c r="AM15" i="4"/>
  <c r="AM24" i="4"/>
  <c r="AI33" i="4"/>
  <c r="AL29" i="4"/>
  <c r="AL9" i="4"/>
  <c r="AF9" i="4"/>
  <c r="AM22" i="4"/>
  <c r="AI31" i="4"/>
  <c r="AO22" i="4"/>
  <c r="AL7" i="4"/>
  <c r="AJ30" i="4"/>
  <c r="AM20" i="4"/>
  <c r="AM27" i="4"/>
  <c r="AF12" i="4"/>
  <c r="AK12" i="4"/>
  <c r="AH7" i="4"/>
  <c r="AI36" i="4"/>
  <c r="AF29" i="4"/>
  <c r="AH31" i="4"/>
  <c r="AO24" i="4"/>
  <c r="AJ34" i="4"/>
  <c r="AI16" i="4"/>
  <c r="AE13" i="4"/>
  <c r="AE20" i="4"/>
  <c r="AK28" i="4"/>
  <c r="AH18" i="4"/>
  <c r="AM12" i="4"/>
  <c r="AJ11" i="4"/>
  <c r="AH36" i="4"/>
  <c r="AK26" i="4"/>
  <c r="AH16" i="4"/>
  <c r="AJ19" i="4"/>
  <c r="AK8" i="4"/>
  <c r="AH34" i="4"/>
  <c r="AE23" i="4"/>
  <c r="AI11" i="4"/>
  <c r="AI28" i="4"/>
  <c r="AF21" i="4"/>
  <c r="AI14" i="4"/>
  <c r="AH13" i="4"/>
  <c r="AH6" i="4"/>
  <c r="AO36" i="4"/>
  <c r="AE6" i="4"/>
  <c r="AH30" i="4"/>
  <c r="AJ36" i="4"/>
  <c r="AO28" i="4"/>
  <c r="AL10" i="4"/>
  <c r="AK35" i="4"/>
  <c r="AH28" i="4"/>
  <c r="AH27" i="4"/>
  <c r="AF22" i="4"/>
  <c r="AE19" i="4"/>
  <c r="AK33" i="4"/>
  <c r="AH26" i="4"/>
  <c r="AM14" i="4"/>
  <c r="AK18" i="4"/>
  <c r="AJ24" i="4"/>
  <c r="AE28" i="4"/>
  <c r="AO20" i="4"/>
  <c r="AO9" i="4"/>
  <c r="AJ31" i="4"/>
  <c r="AO32" i="4"/>
  <c r="AM36" i="4"/>
  <c r="AK24" i="4"/>
  <c r="AG33" i="4"/>
  <c r="AO25" i="4"/>
  <c r="AH19" i="4"/>
  <c r="AF18" i="4"/>
  <c r="AL12" i="4"/>
  <c r="AO26" i="4"/>
  <c r="AE11" i="4"/>
  <c r="AF35" i="4"/>
  <c r="AI25" i="4"/>
  <c r="AF15" i="4"/>
  <c r="AI13" i="4"/>
  <c r="AE7" i="4"/>
  <c r="AF33" i="4"/>
  <c r="AI23" i="4"/>
  <c r="AF13" i="4"/>
  <c r="AI9" i="4"/>
  <c r="AG8" i="4"/>
  <c r="AF31" i="4"/>
  <c r="AJ32" i="4"/>
  <c r="AM17" i="4"/>
  <c r="P60" i="4"/>
  <c r="AI27" i="4"/>
  <c r="AF30" i="4"/>
  <c r="AH10" i="4"/>
  <c r="AI34" i="4"/>
  <c r="AK13" i="4"/>
  <c r="AG18" i="4"/>
  <c r="AG28" i="4"/>
  <c r="AI12" i="4"/>
  <c r="AO35" i="4"/>
  <c r="AM13" i="4"/>
  <c r="AE30" i="4"/>
  <c r="AL22" i="4"/>
  <c r="AE16" i="4"/>
  <c r="AO14" i="4"/>
  <c r="AH8" i="4"/>
  <c r="AO15" i="4"/>
  <c r="AE10" i="4"/>
  <c r="AO31" i="4"/>
  <c r="AG22" i="4"/>
  <c r="AF34" i="4"/>
  <c r="AI7" i="4"/>
  <c r="P61" i="4"/>
  <c r="AO29" i="4"/>
  <c r="AH35" i="4"/>
  <c r="AL27" i="4"/>
  <c r="AK9" i="4"/>
  <c r="AG35" i="4"/>
  <c r="AO27" i="4"/>
  <c r="AE18" i="4"/>
  <c r="AM6" i="4"/>
  <c r="AE22" i="4"/>
  <c r="AK30" i="4"/>
  <c r="AL20" i="4"/>
  <c r="AO6" i="4"/>
  <c r="AF20" i="4"/>
  <c r="AL13" i="4"/>
  <c r="AG31" i="4"/>
  <c r="AO23" i="4"/>
  <c r="AG17" i="4"/>
  <c r="AF16" i="4"/>
  <c r="AM9" i="4"/>
  <c r="AG29" i="4"/>
  <c r="AO21" i="4"/>
  <c r="AG15" i="4"/>
  <c r="AF14" i="4"/>
  <c r="AG7" i="4"/>
  <c r="AG27" i="4"/>
  <c r="AM35" i="4"/>
  <c r="AH14" i="4"/>
  <c r="AK17" i="4"/>
  <c r="AJ18" i="4"/>
  <c r="AJ33" i="4"/>
  <c r="AG20" i="4"/>
  <c r="AH29" i="4"/>
  <c r="AK34" i="4"/>
  <c r="AO10" i="4"/>
  <c r="AE24" i="4"/>
  <c r="AL21" i="4"/>
  <c r="AK14" i="4"/>
  <c r="AM21" i="4"/>
  <c r="AJ35" i="4"/>
  <c r="AJ7" i="4"/>
  <c r="AO34" i="4"/>
  <c r="AE33" i="4"/>
  <c r="AI22" i="4"/>
  <c r="AJ27" i="4"/>
  <c r="AG11" i="4"/>
  <c r="AL16" i="4"/>
  <c r="AE25" i="4"/>
  <c r="AL32" i="4"/>
  <c r="AJ22" i="4"/>
  <c r="AO12" i="4"/>
  <c r="AL33" i="4"/>
  <c r="AF23" i="4"/>
  <c r="AI20" i="4"/>
  <c r="AK22" i="4"/>
  <c r="AL11" i="4"/>
  <c r="AH12" i="4"/>
  <c r="AI8" i="4"/>
  <c r="AL28" i="4"/>
  <c r="AK15" i="4"/>
  <c r="AF8" i="4"/>
  <c r="AE34" i="4"/>
  <c r="AG36" i="4"/>
  <c r="AL19" i="4"/>
  <c r="AG14" i="4"/>
  <c r="AK25" i="4"/>
  <c r="AG26" i="4"/>
  <c r="AF7" i="4"/>
  <c r="AH24" i="4"/>
  <c r="AF17" i="4"/>
  <c r="AJ9" i="4"/>
  <c r="AK36" i="4"/>
  <c r="AI15" i="4"/>
  <c r="AI18" i="4"/>
  <c r="AK10" i="4"/>
  <c r="AJ20" i="4"/>
  <c r="AM25" i="4"/>
  <c r="AE14" i="4"/>
  <c r="AH11" i="4"/>
  <c r="AF28" i="4"/>
  <c r="AE31" i="4"/>
  <c r="AH23" i="4"/>
  <c r="AM8" i="4"/>
  <c r="AH25" i="4"/>
  <c r="AL14" i="4"/>
  <c r="AI21" i="4"/>
  <c r="AF27" i="4"/>
  <c r="AM11" i="4"/>
  <c r="AI6" i="4"/>
  <c r="AK11" i="4"/>
  <c r="AH32" i="4"/>
  <c r="AF36" i="4"/>
  <c r="AG13" i="4"/>
  <c r="AI29" i="4"/>
  <c r="AE36" i="4"/>
  <c r="AH22" i="4"/>
  <c r="AF24" i="4"/>
  <c r="AJ26" i="4"/>
  <c r="AK27" i="4"/>
  <c r="AM29" i="4"/>
  <c r="AO18" i="4"/>
  <c r="AH21" i="4"/>
  <c r="AG19" i="4"/>
  <c r="AF32" i="4"/>
  <c r="AK31" i="4"/>
  <c r="AM33" i="4"/>
  <c r="AJ16" i="4"/>
  <c r="AF19" i="4"/>
  <c r="AM23" i="4"/>
  <c r="AI32" i="4"/>
  <c r="AO17" i="4"/>
  <c r="AI30" i="4"/>
  <c r="AJ15" i="4"/>
  <c r="AI26" i="4"/>
  <c r="AG16" i="4"/>
  <c r="AH9" i="4"/>
  <c r="AO16" i="4"/>
  <c r="AO19" i="4"/>
  <c r="AL36" i="4"/>
  <c r="AE9" i="4"/>
  <c r="AG12" i="4"/>
  <c r="AK20" i="4"/>
  <c r="AG30" i="4"/>
  <c r="AE26" i="4"/>
  <c r="AE15" i="4"/>
  <c r="AM10" i="4"/>
  <c r="AI35" i="4"/>
  <c r="AL18" i="4"/>
  <c r="AO7" i="4"/>
  <c r="AF26" i="4"/>
  <c r="AK29" i="4"/>
  <c r="AM31" i="4"/>
  <c r="AL23" i="4"/>
  <c r="AM7" i="4"/>
  <c r="AG21" i="4"/>
  <c r="AH20" i="4"/>
  <c r="AJ12" i="4"/>
  <c r="AE17" i="4"/>
  <c r="AL24" i="4"/>
  <c r="AL31" i="4"/>
  <c r="AG25" i="4"/>
  <c r="AE21" i="4"/>
  <c r="AF10" i="4"/>
  <c r="AL8" i="4"/>
  <c r="AJ13" i="4"/>
  <c r="AK19" i="4"/>
  <c r="AH17" i="4"/>
  <c r="AK32" i="4"/>
  <c r="AE35" i="4"/>
  <c r="AI24" i="4"/>
  <c r="AK7" i="4"/>
  <c r="AM34" i="4"/>
  <c r="AK16" i="4"/>
  <c r="AE27" i="4"/>
  <c r="AL34" i="4"/>
  <c r="AK6" i="4"/>
  <c r="AG10" i="4"/>
  <c r="AI19" i="4"/>
  <c r="AJ29" i="4"/>
  <c r="AM26" i="4"/>
  <c r="AE29" i="4"/>
  <c r="AL35" i="4"/>
  <c r="AI17" i="4"/>
  <c r="AJ10" i="4"/>
  <c r="AJ28" i="4"/>
  <c r="AJ14" i="4"/>
  <c r="AF6" i="4"/>
  <c r="AL30" i="4"/>
  <c r="AJ6" i="4"/>
  <c r="AG6" i="4"/>
  <c r="AE32" i="4"/>
  <c r="AO30" i="4"/>
  <c r="AF25" i="4"/>
  <c r="AL26" i="4"/>
  <c r="AG34" i="4"/>
  <c r="AH33" i="4"/>
  <c r="AF11" i="4"/>
  <c r="AG23" i="4"/>
  <c r="AE12" i="4"/>
  <c r="AO8" i="4"/>
  <c r="AK21" i="4"/>
  <c r="AM19" i="4"/>
  <c r="AI5" i="4" l="1"/>
  <c r="H41" i="4" l="1"/>
  <c r="P44" i="4" s="1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AT5" i="4"/>
  <c r="L5" i="4"/>
  <c r="K5" i="4"/>
  <c r="J5" i="4"/>
  <c r="I5" i="4"/>
  <c r="G5" i="4"/>
  <c r="AS5" i="4" s="1"/>
  <c r="F5" i="4"/>
  <c r="E5" i="4"/>
  <c r="AQ5" i="4" s="1"/>
  <c r="D5" i="4"/>
  <c r="E41" i="4" l="1"/>
  <c r="AF5" i="4"/>
  <c r="AV5" i="4"/>
  <c r="AK5" i="4"/>
  <c r="AR5" i="4"/>
  <c r="AG5" i="4"/>
  <c r="AW5" i="4"/>
  <c r="AL5" i="4"/>
  <c r="G41" i="4"/>
  <c r="AH5" i="4"/>
  <c r="L41" i="4"/>
  <c r="AM5" i="4"/>
  <c r="AX5" i="4"/>
  <c r="D41" i="4"/>
  <c r="AE5" i="4"/>
  <c r="J41" i="4"/>
  <c r="I41" i="4"/>
  <c r="AJ5" i="4"/>
  <c r="K41" i="4"/>
  <c r="AP5" i="4"/>
  <c r="AU5" i="4"/>
  <c r="F41" i="4"/>
  <c r="I78" i="4"/>
  <c r="I8" i="2"/>
  <c r="O114" i="7"/>
  <c r="C41" i="7"/>
  <c r="C27" i="7"/>
  <c r="O105" i="7"/>
  <c r="O120" i="7"/>
  <c r="C112" i="7"/>
  <c r="O111" i="7"/>
  <c r="C26" i="7"/>
  <c r="C114" i="7"/>
  <c r="C39" i="7"/>
  <c r="O92" i="7"/>
  <c r="C120" i="7"/>
  <c r="C35" i="7"/>
  <c r="O93" i="7"/>
  <c r="G14" i="7"/>
  <c r="C106" i="7"/>
  <c r="D14" i="7"/>
  <c r="C22" i="7"/>
  <c r="C108" i="7"/>
  <c r="F14" i="7"/>
  <c r="O117" i="7"/>
  <c r="D39" i="7"/>
  <c r="G39" i="7"/>
  <c r="E14" i="7"/>
  <c r="O119" i="7"/>
  <c r="C107" i="7"/>
  <c r="C30" i="7"/>
  <c r="K14" i="7"/>
  <c r="K35" i="7"/>
  <c r="W32" i="4"/>
  <c r="W6" i="4"/>
  <c r="W30" i="4"/>
  <c r="W24" i="4"/>
  <c r="Z30" i="4"/>
  <c r="Y32" i="4"/>
  <c r="AB6" i="4"/>
  <c r="W33" i="4"/>
  <c r="W27" i="4"/>
  <c r="X27" i="4"/>
  <c r="W35" i="4"/>
  <c r="D26" i="7"/>
  <c r="E27" i="7"/>
  <c r="E39" i="7"/>
  <c r="F30" i="7"/>
  <c r="K22" i="7"/>
  <c r="O121" i="7"/>
  <c r="O103" i="7"/>
  <c r="C20" i="7"/>
  <c r="D20" i="7" s="1"/>
  <c r="O116" i="7"/>
  <c r="O102" i="7"/>
  <c r="J14" i="7"/>
  <c r="C37" i="7"/>
  <c r="C111" i="7"/>
  <c r="C29" i="7"/>
  <c r="C118" i="7"/>
  <c r="C100" i="7"/>
  <c r="I14" i="7"/>
  <c r="C25" i="7"/>
  <c r="G26" i="7"/>
  <c r="J25" i="7"/>
  <c r="O95" i="7"/>
  <c r="C15" i="7"/>
  <c r="O97" i="7"/>
  <c r="C105" i="7"/>
  <c r="C121" i="7"/>
  <c r="F20" i="7"/>
  <c r="C23" i="7"/>
  <c r="D23" i="7" s="1"/>
  <c r="F37" i="7"/>
  <c r="C92" i="7"/>
  <c r="C119" i="7"/>
  <c r="G35" i="7"/>
  <c r="J15" i="7"/>
  <c r="C43" i="7"/>
  <c r="E43" i="7" s="1"/>
  <c r="E26" i="7"/>
  <c r="E30" i="7"/>
  <c r="H14" i="7"/>
  <c r="I25" i="7"/>
  <c r="I20" i="7"/>
  <c r="H27" i="7"/>
  <c r="W13" i="4"/>
  <c r="K39" i="7"/>
  <c r="X32" i="4"/>
  <c r="Z32" i="4"/>
  <c r="W36" i="4"/>
  <c r="W21" i="4"/>
  <c r="W14" i="4"/>
  <c r="W25" i="4"/>
  <c r="W8" i="4"/>
  <c r="Y8" i="4" s="1"/>
  <c r="AB14" i="4"/>
  <c r="AA30" i="4"/>
  <c r="Y30" i="4"/>
  <c r="AB30" i="4"/>
  <c r="X24" i="4"/>
  <c r="Y27" i="4"/>
  <c r="W15" i="4"/>
  <c r="W18" i="4"/>
  <c r="AB18" i="4"/>
  <c r="AA27" i="4"/>
  <c r="I37" i="7"/>
  <c r="I23" i="7"/>
  <c r="G27" i="7"/>
  <c r="D30" i="7"/>
  <c r="D29" i="7"/>
  <c r="D41" i="7"/>
  <c r="F43" i="7"/>
  <c r="F22" i="7"/>
  <c r="G23" i="7"/>
  <c r="E23" i="7"/>
  <c r="E25" i="7"/>
  <c r="E20" i="7"/>
  <c r="G43" i="7"/>
  <c r="H22" i="7"/>
  <c r="H15" i="7"/>
  <c r="H30" i="7"/>
  <c r="H39" i="7"/>
  <c r="K30" i="7"/>
  <c r="K43" i="7"/>
  <c r="K27" i="7"/>
  <c r="AA24" i="4"/>
  <c r="AA21" i="4"/>
  <c r="X14" i="4"/>
  <c r="Z25" i="4"/>
  <c r="C101" i="7"/>
  <c r="L14" i="7"/>
  <c r="C31" i="7"/>
  <c r="L20" i="7"/>
  <c r="L27" i="7"/>
  <c r="C40" i="7"/>
  <c r="O106" i="7"/>
  <c r="C19" i="7"/>
  <c r="O115" i="7"/>
  <c r="O94" i="7"/>
  <c r="J20" i="7"/>
  <c r="O118" i="7"/>
  <c r="O91" i="7"/>
  <c r="C95" i="7"/>
  <c r="C33" i="7"/>
  <c r="C96" i="7"/>
  <c r="F15" i="7"/>
  <c r="G41" i="7"/>
  <c r="F41" i="7"/>
  <c r="G33" i="7"/>
  <c r="C94" i="7"/>
  <c r="J37" i="7"/>
  <c r="E40" i="7"/>
  <c r="G30" i="7"/>
  <c r="H31" i="7"/>
  <c r="W11" i="4"/>
  <c r="AA11" i="4" s="1"/>
  <c r="W20" i="4"/>
  <c r="X6" i="4"/>
  <c r="Z13" i="4"/>
  <c r="Z11" i="4"/>
  <c r="AB25" i="4"/>
  <c r="W10" i="4"/>
  <c r="D40" i="7"/>
  <c r="E15" i="7"/>
  <c r="I43" i="7"/>
  <c r="H26" i="7"/>
  <c r="K19" i="7"/>
  <c r="C103" i="7"/>
  <c r="C109" i="7"/>
  <c r="C102" i="7"/>
  <c r="C98" i="7"/>
  <c r="O108" i="7"/>
  <c r="C97" i="7"/>
  <c r="J39" i="7"/>
  <c r="I29" i="7"/>
  <c r="G31" i="7"/>
  <c r="C91" i="7"/>
  <c r="F35" i="7"/>
  <c r="L39" i="7"/>
  <c r="C24" i="7"/>
  <c r="C38" i="7"/>
  <c r="D35" i="7"/>
  <c r="G15" i="7"/>
  <c r="C21" i="7"/>
  <c r="J21" i="7"/>
  <c r="F33" i="7"/>
  <c r="G24" i="7"/>
  <c r="J30" i="7"/>
  <c r="J23" i="7"/>
  <c r="C16" i="7"/>
  <c r="H38" i="7"/>
  <c r="H33" i="7"/>
  <c r="W16" i="4"/>
  <c r="AA16" i="4"/>
  <c r="AB13" i="4"/>
  <c r="AA20" i="4"/>
  <c r="W28" i="4"/>
  <c r="Z16" i="4"/>
  <c r="W29" i="4"/>
  <c r="Y29" i="4" s="1"/>
  <c r="W23" i="4"/>
  <c r="X13" i="4"/>
  <c r="AA32" i="4"/>
  <c r="Y11" i="4"/>
  <c r="X8" i="4"/>
  <c r="I38" i="7"/>
  <c r="G16" i="7"/>
  <c r="F19" i="7"/>
  <c r="L23" i="7"/>
  <c r="J38" i="7"/>
  <c r="E31" i="7"/>
  <c r="E35" i="7"/>
  <c r="H20" i="7"/>
  <c r="K33" i="7"/>
  <c r="K37" i="7"/>
  <c r="AA36" i="4"/>
  <c r="Y21" i="4"/>
  <c r="AB29" i="4"/>
  <c r="AA25" i="4"/>
  <c r="Y23" i="4"/>
  <c r="Y33" i="4"/>
  <c r="AB27" i="4"/>
  <c r="Z10" i="4"/>
  <c r="Y35" i="4"/>
  <c r="X15" i="4"/>
  <c r="Z18" i="4"/>
  <c r="C28" i="7"/>
  <c r="C117" i="7"/>
  <c r="O99" i="7"/>
  <c r="C36" i="7"/>
  <c r="O98" i="7"/>
  <c r="C34" i="7"/>
  <c r="C18" i="7"/>
  <c r="O107" i="7"/>
  <c r="O96" i="7"/>
  <c r="I19" i="7"/>
  <c r="G18" i="7"/>
  <c r="C17" i="7"/>
  <c r="F26" i="7"/>
  <c r="C99" i="7"/>
  <c r="C45" i="7"/>
  <c r="D33" i="7"/>
  <c r="C113" i="7"/>
  <c r="F45" i="7"/>
  <c r="I40" i="7"/>
  <c r="O100" i="7"/>
  <c r="D24" i="7"/>
  <c r="L22" i="7"/>
  <c r="F23" i="7"/>
  <c r="G37" i="7"/>
  <c r="L21" i="7"/>
  <c r="J17" i="7"/>
  <c r="L18" i="7"/>
  <c r="G40" i="7"/>
  <c r="W31" i="4"/>
  <c r="AB31" i="4"/>
  <c r="W26" i="4"/>
  <c r="AB11" i="4"/>
  <c r="W9" i="4"/>
  <c r="Z24" i="4"/>
  <c r="AA13" i="4"/>
  <c r="X36" i="4"/>
  <c r="Z9" i="4"/>
  <c r="X11" i="4"/>
  <c r="Y15" i="4"/>
  <c r="I30" i="7"/>
  <c r="G20" i="7"/>
  <c r="D43" i="7"/>
  <c r="D15" i="7"/>
  <c r="F39" i="7"/>
  <c r="F29" i="7"/>
  <c r="J24" i="7"/>
  <c r="E41" i="7"/>
  <c r="E19" i="7"/>
  <c r="E18" i="7"/>
  <c r="E34" i="7"/>
  <c r="H40" i="7"/>
  <c r="H36" i="7"/>
  <c r="E16" i="7"/>
  <c r="K23" i="7"/>
  <c r="K21" i="7"/>
  <c r="K36" i="7"/>
  <c r="AB24" i="4"/>
  <c r="Y14" i="4"/>
  <c r="X29" i="4"/>
  <c r="X25" i="4"/>
  <c r="AA8" i="4"/>
  <c r="X23" i="4"/>
  <c r="X33" i="4"/>
  <c r="Z27" i="4"/>
  <c r="Y10" i="4"/>
  <c r="X35" i="4"/>
  <c r="AB15" i="4"/>
  <c r="Y18" i="4"/>
  <c r="C110" i="7"/>
  <c r="C93" i="7"/>
  <c r="O112" i="7"/>
  <c r="C115" i="7"/>
  <c r="C116" i="7"/>
  <c r="C32" i="7"/>
  <c r="O104" i="7"/>
  <c r="J35" i="7"/>
  <c r="O110" i="7"/>
  <c r="C42" i="7"/>
  <c r="O113" i="7"/>
  <c r="D25" i="7"/>
  <c r="O101" i="7"/>
  <c r="I27" i="7"/>
  <c r="C44" i="7"/>
  <c r="D19" i="7"/>
  <c r="J33" i="7"/>
  <c r="J29" i="7"/>
  <c r="J27" i="7"/>
  <c r="O109" i="7"/>
  <c r="L44" i="7"/>
  <c r="G21" i="7"/>
  <c r="C104" i="7"/>
  <c r="J22" i="7"/>
  <c r="W34" i="4"/>
  <c r="W22" i="4"/>
  <c r="W7" i="4"/>
  <c r="Y13" i="4"/>
  <c r="W17" i="4"/>
  <c r="X30" i="4"/>
  <c r="AB9" i="4"/>
  <c r="Z28" i="4"/>
  <c r="W19" i="4"/>
  <c r="Y24" i="4"/>
  <c r="X16" i="4"/>
  <c r="Z23" i="4"/>
  <c r="Y6" i="4"/>
  <c r="X20" i="4"/>
  <c r="AB33" i="4"/>
  <c r="I28" i="7"/>
  <c r="G44" i="7"/>
  <c r="D37" i="7"/>
  <c r="D18" i="7"/>
  <c r="F27" i="7"/>
  <c r="F32" i="7"/>
  <c r="J44" i="7"/>
  <c r="E22" i="7"/>
  <c r="E37" i="7"/>
  <c r="E33" i="7"/>
  <c r="L43" i="7"/>
  <c r="H25" i="7"/>
  <c r="H41" i="7"/>
  <c r="H35" i="7"/>
  <c r="K41" i="7"/>
  <c r="K25" i="7"/>
  <c r="K20" i="7"/>
  <c r="K29" i="7"/>
  <c r="X26" i="4"/>
  <c r="AB17" i="4"/>
  <c r="AA28" i="4"/>
  <c r="AA14" i="4"/>
  <c r="AA29" i="4"/>
  <c r="AA19" i="4"/>
  <c r="AB8" i="4"/>
  <c r="AB23" i="4"/>
  <c r="AA33" i="4"/>
  <c r="AB10" i="4"/>
  <c r="AA35" i="4"/>
  <c r="AB35" i="4"/>
  <c r="AA15" i="4"/>
  <c r="X18" i="4"/>
  <c r="AB32" i="4"/>
  <c r="AA17" i="4"/>
  <c r="Z6" i="4"/>
  <c r="Z20" i="4"/>
  <c r="Z31" i="4"/>
  <c r="W12" i="4"/>
  <c r="I41" i="7"/>
  <c r="G17" i="7"/>
  <c r="G22" i="7"/>
  <c r="J45" i="7"/>
  <c r="D38" i="7"/>
  <c r="E42" i="7"/>
  <c r="E44" i="7"/>
  <c r="H43" i="7"/>
  <c r="H37" i="7"/>
  <c r="K44" i="7"/>
  <c r="K26" i="7"/>
  <c r="Y36" i="4"/>
  <c r="AA9" i="4"/>
  <c r="Z14" i="4"/>
  <c r="Y19" i="4"/>
  <c r="AA10" i="4"/>
  <c r="AA12" i="4"/>
  <c r="Z8" i="4"/>
  <c r="Z35" i="4"/>
  <c r="AA23" i="4"/>
  <c r="Z15" i="4"/>
  <c r="Z29" i="4"/>
  <c r="Z33" i="4"/>
  <c r="AA18" i="4"/>
  <c r="D22" i="7"/>
  <c r="D27" i="7"/>
  <c r="Z17" i="4"/>
  <c r="X10" i="4"/>
  <c r="D31" i="7"/>
  <c r="L16" i="7"/>
  <c r="Y25" i="4"/>
  <c r="X34" i="4"/>
  <c r="J43" i="7"/>
  <c r="J32" i="7"/>
  <c r="J28" i="7"/>
  <c r="J41" i="7"/>
  <c r="E29" i="7"/>
  <c r="G29" i="7"/>
  <c r="I16" i="7"/>
  <c r="I22" i="7"/>
  <c r="I26" i="7"/>
  <c r="I45" i="7"/>
  <c r="I24" i="7"/>
  <c r="I36" i="7"/>
  <c r="I18" i="7"/>
  <c r="I42" i="7"/>
  <c r="I31" i="7"/>
  <c r="I39" i="7"/>
  <c r="I35" i="7"/>
  <c r="F25" i="7"/>
  <c r="G25" i="7"/>
  <c r="K15" i="7"/>
  <c r="H28" i="7"/>
  <c r="H16" i="7"/>
  <c r="H17" i="7"/>
  <c r="H45" i="7"/>
  <c r="H29" i="7"/>
  <c r="H42" i="7"/>
  <c r="H23" i="7"/>
  <c r="Z36" i="4"/>
  <c r="AB36" i="4"/>
  <c r="AB21" i="4"/>
  <c r="X21" i="4"/>
  <c r="Z21" i="4"/>
  <c r="L30" i="7"/>
  <c r="L38" i="7"/>
  <c r="L28" i="7"/>
  <c r="L31" i="7"/>
  <c r="L33" i="7"/>
  <c r="L34" i="7"/>
  <c r="L24" i="7"/>
  <c r="L45" i="7"/>
  <c r="L40" i="7"/>
  <c r="L29" i="7"/>
  <c r="L41" i="7"/>
  <c r="L26" i="7"/>
  <c r="L37" i="7"/>
  <c r="L19" i="7"/>
  <c r="L15" i="7"/>
  <c r="L36" i="7"/>
  <c r="K31" i="7"/>
  <c r="J31" i="7"/>
  <c r="F31" i="7"/>
  <c r="F40" i="7"/>
  <c r="K40" i="7"/>
  <c r="H19" i="7"/>
  <c r="G19" i="7"/>
  <c r="Y20" i="4"/>
  <c r="F24" i="7"/>
  <c r="K24" i="7"/>
  <c r="H24" i="7"/>
  <c r="E24" i="7"/>
  <c r="K38" i="7"/>
  <c r="E38" i="7"/>
  <c r="G38" i="7"/>
  <c r="F38" i="7"/>
  <c r="E21" i="7"/>
  <c r="H21" i="7"/>
  <c r="F21" i="7"/>
  <c r="D21" i="7"/>
  <c r="K16" i="7"/>
  <c r="J16" i="7"/>
  <c r="D16" i="7"/>
  <c r="F16" i="7"/>
  <c r="AB16" i="4"/>
  <c r="Y16" i="4"/>
  <c r="AB28" i="4"/>
  <c r="X28" i="4"/>
  <c r="Y28" i="4"/>
  <c r="E28" i="7"/>
  <c r="D28" i="7"/>
  <c r="F28" i="7"/>
  <c r="G28" i="7"/>
  <c r="K28" i="7"/>
  <c r="D36" i="7"/>
  <c r="J36" i="7"/>
  <c r="E36" i="7"/>
  <c r="F36" i="7"/>
  <c r="G36" i="7"/>
  <c r="K34" i="7"/>
  <c r="H34" i="7"/>
  <c r="D34" i="7"/>
  <c r="F34" i="7"/>
  <c r="G34" i="7"/>
  <c r="I34" i="7"/>
  <c r="H18" i="7"/>
  <c r="F18" i="7"/>
  <c r="K18" i="7"/>
  <c r="K17" i="7"/>
  <c r="E17" i="7"/>
  <c r="I17" i="7"/>
  <c r="D17" i="7"/>
  <c r="F17" i="7"/>
  <c r="K45" i="7"/>
  <c r="E45" i="7"/>
  <c r="G45" i="7"/>
  <c r="D45" i="7"/>
  <c r="X31" i="4"/>
  <c r="Y31" i="4"/>
  <c r="AA31" i="4"/>
  <c r="AB26" i="4"/>
  <c r="Z26" i="4"/>
  <c r="AA26" i="4"/>
  <c r="Y26" i="4"/>
  <c r="Y9" i="4"/>
  <c r="X9" i="4"/>
  <c r="H32" i="7"/>
  <c r="E32" i="7"/>
  <c r="G32" i="7"/>
  <c r="I32" i="7"/>
  <c r="K32" i="7"/>
  <c r="D32" i="7"/>
  <c r="J42" i="7"/>
  <c r="F42" i="7"/>
  <c r="D42" i="7"/>
  <c r="G42" i="7"/>
  <c r="K42" i="7"/>
  <c r="I44" i="7"/>
  <c r="H44" i="7"/>
  <c r="D44" i="7"/>
  <c r="F44" i="7"/>
  <c r="AA34" i="4"/>
  <c r="Y34" i="4"/>
  <c r="Z34" i="4"/>
  <c r="AB34" i="4"/>
  <c r="Y22" i="4"/>
  <c r="AA22" i="4"/>
  <c r="Z22" i="4"/>
  <c r="AB22" i="4"/>
  <c r="X22" i="4"/>
  <c r="X7" i="4"/>
  <c r="AB7" i="4"/>
  <c r="AA7" i="4"/>
  <c r="Y7" i="4"/>
  <c r="Z7" i="4"/>
  <c r="Y17" i="4"/>
  <c r="X17" i="4"/>
  <c r="Z19" i="4"/>
  <c r="X19" i="4"/>
  <c r="AB19" i="4"/>
  <c r="Y12" i="4"/>
  <c r="X12" i="4"/>
  <c r="AB12" i="4"/>
  <c r="Z12" i="4"/>
  <c r="L78" i="4" l="1"/>
  <c r="H78" i="4"/>
  <c r="D78" i="4"/>
  <c r="J78" i="4"/>
  <c r="E78" i="4"/>
  <c r="K78" i="4"/>
  <c r="F78" i="4"/>
  <c r="G78" i="4"/>
  <c r="L32" i="7"/>
  <c r="I21" i="7"/>
  <c r="J40" i="7"/>
  <c r="L35" i="7"/>
  <c r="I18" i="2"/>
  <c r="I25" i="2"/>
  <c r="I30" i="2"/>
  <c r="I16" i="2"/>
  <c r="I11" i="2"/>
  <c r="I17" i="2"/>
  <c r="I19" i="2"/>
  <c r="L17" i="7"/>
  <c r="AB20" i="4"/>
  <c r="I15" i="7"/>
  <c r="J26" i="7"/>
  <c r="I10" i="2"/>
  <c r="I27" i="2"/>
  <c r="I20" i="2"/>
  <c r="I14" i="2"/>
  <c r="I22" i="2"/>
  <c r="I12" i="2"/>
  <c r="J18" i="7"/>
  <c r="I33" i="7"/>
  <c r="L25" i="7"/>
  <c r="I26" i="2"/>
  <c r="I15" i="2"/>
  <c r="I32" i="2"/>
  <c r="I9" i="2"/>
  <c r="I31" i="2"/>
  <c r="I34" i="2"/>
  <c r="I28" i="2"/>
  <c r="L42" i="7"/>
  <c r="J34" i="7"/>
  <c r="J19" i="7"/>
  <c r="AA6" i="4"/>
  <c r="I33" i="2"/>
  <c r="I24" i="2"/>
  <c r="I29" i="2"/>
  <c r="O5" i="4"/>
  <c r="I13" i="2"/>
  <c r="I21" i="2"/>
  <c r="I23" i="2"/>
  <c r="M66" i="4" l="1"/>
  <c r="M59" i="4"/>
  <c r="M46" i="4"/>
  <c r="M72" i="4"/>
  <c r="M69" i="4"/>
  <c r="M56" i="4"/>
  <c r="M42" i="4"/>
  <c r="M44" i="4"/>
  <c r="M70" i="4"/>
  <c r="M67" i="4"/>
  <c r="M52" i="4"/>
  <c r="M49" i="4"/>
  <c r="M54" i="4"/>
  <c r="M64" i="4"/>
  <c r="M57" i="4"/>
  <c r="M63" i="4"/>
  <c r="M47" i="4"/>
  <c r="M62" i="4"/>
  <c r="M60" i="4"/>
  <c r="M53" i="4"/>
  <c r="M43" i="4"/>
  <c r="M68" i="4"/>
  <c r="M65" i="4"/>
  <c r="M58" i="4"/>
  <c r="M61" i="4"/>
  <c r="M48" i="4"/>
  <c r="M55" i="4"/>
  <c r="M71" i="4"/>
  <c r="M50" i="4"/>
  <c r="M45" i="4"/>
  <c r="M51" i="4"/>
  <c r="F220" i="4"/>
  <c r="F189" i="4"/>
  <c r="F216" i="4"/>
  <c r="F207" i="4"/>
  <c r="F166" i="4"/>
  <c r="F229" i="4"/>
  <c r="F172" i="4"/>
  <c r="F253" i="4"/>
  <c r="F201" i="4"/>
  <c r="F214" i="4"/>
  <c r="F191" i="4"/>
  <c r="F238" i="4"/>
  <c r="F160" i="4"/>
  <c r="F255" i="4"/>
  <c r="F155" i="4"/>
  <c r="F192" i="4"/>
  <c r="F258" i="4"/>
  <c r="F222" i="4"/>
  <c r="F170" i="4"/>
  <c r="F206" i="4"/>
  <c r="F212" i="4"/>
  <c r="F236" i="4"/>
  <c r="F250" i="4"/>
  <c r="F225" i="4"/>
  <c r="F179" i="4"/>
  <c r="F234" i="4"/>
  <c r="F210" i="4"/>
  <c r="F232" i="4"/>
  <c r="F198" i="4"/>
  <c r="F171" i="4"/>
  <c r="F226" i="4"/>
  <c r="F221" i="4"/>
  <c r="F164" i="4"/>
  <c r="F249" i="4"/>
  <c r="F194" i="4"/>
  <c r="F193" i="4"/>
  <c r="F205" i="4"/>
  <c r="F251" i="4"/>
  <c r="F231" i="4"/>
  <c r="F196" i="4"/>
  <c r="F213" i="4"/>
  <c r="F217" i="4"/>
  <c r="F176" i="4"/>
  <c r="F235" i="4"/>
  <c r="F163" i="4"/>
  <c r="F181" i="4"/>
  <c r="F239" i="4"/>
  <c r="F162" i="4"/>
  <c r="F175" i="4"/>
  <c r="F183" i="4"/>
  <c r="F209" i="4"/>
  <c r="F245" i="4"/>
  <c r="F153" i="4"/>
  <c r="F180" i="4"/>
  <c r="F174" i="4"/>
  <c r="F168" i="4"/>
  <c r="F204" i="4"/>
  <c r="F252" i="4"/>
  <c r="F187" i="4"/>
  <c r="F230" i="4"/>
  <c r="F173" i="4"/>
  <c r="F200" i="4"/>
  <c r="F219" i="4"/>
  <c r="F203" i="4"/>
  <c r="F188" i="4"/>
  <c r="F157" i="4"/>
  <c r="F218" i="4"/>
  <c r="F154" i="4"/>
  <c r="F169" i="4"/>
  <c r="F256" i="4"/>
  <c r="F186" i="4"/>
  <c r="F227" i="4"/>
  <c r="F223" i="4"/>
  <c r="F248" i="4"/>
  <c r="F246" i="4"/>
  <c r="F156" i="4"/>
  <c r="F151" i="4"/>
  <c r="F158" i="4"/>
  <c r="F243" i="4"/>
  <c r="F247" i="4"/>
  <c r="F190" i="4"/>
  <c r="F182" i="4"/>
  <c r="P78" i="4"/>
  <c r="F215" i="4"/>
  <c r="J220" i="4"/>
  <c r="J247" i="4"/>
  <c r="J249" i="4"/>
  <c r="J221" i="4"/>
  <c r="J168" i="4"/>
  <c r="J234" i="4"/>
  <c r="F241" i="4"/>
  <c r="F208" i="4"/>
  <c r="F199" i="4"/>
  <c r="F165" i="4"/>
  <c r="F233" i="4"/>
  <c r="F177" i="4"/>
  <c r="F167" i="4"/>
  <c r="F224" i="4"/>
  <c r="J181" i="4"/>
  <c r="J227" i="4"/>
  <c r="J157" i="4"/>
  <c r="J167" i="4"/>
  <c r="F240" i="4"/>
  <c r="F152" i="4"/>
  <c r="F185" i="4"/>
  <c r="J231" i="4"/>
  <c r="J192" i="4"/>
  <c r="J201" i="4"/>
  <c r="C5" i="2"/>
  <c r="F211" i="4"/>
  <c r="P23" i="4"/>
  <c r="J213" i="4"/>
  <c r="J165" i="4"/>
  <c r="J196" i="4"/>
  <c r="P32" i="4"/>
  <c r="J150" i="4"/>
  <c r="P15" i="4"/>
  <c r="J170" i="4"/>
  <c r="J179" i="4"/>
  <c r="J161" i="4"/>
  <c r="J254" i="4"/>
  <c r="J184" i="4"/>
  <c r="J178" i="4"/>
  <c r="J243" i="4"/>
  <c r="J171" i="4"/>
  <c r="P22" i="4"/>
  <c r="P16" i="4"/>
  <c r="P18" i="4"/>
  <c r="P12" i="4"/>
  <c r="F237" i="4"/>
  <c r="F202" i="4"/>
  <c r="F244" i="4"/>
  <c r="F184" i="4"/>
  <c r="F260" i="4"/>
  <c r="F197" i="4"/>
  <c r="F254" i="4"/>
  <c r="F161" i="4"/>
  <c r="J238" i="4"/>
  <c r="J250" i="4"/>
  <c r="J152" i="4"/>
  <c r="J194" i="4"/>
  <c r="F257" i="4"/>
  <c r="F159" i="4"/>
  <c r="F178" i="4"/>
  <c r="F228" i="4"/>
  <c r="J188" i="4"/>
  <c r="J195" i="4"/>
  <c r="J217" i="4"/>
  <c r="F259" i="4"/>
  <c r="J208" i="4"/>
  <c r="F242" i="4"/>
  <c r="F150" i="4"/>
  <c r="J232" i="4"/>
  <c r="J205" i="4"/>
  <c r="F195" i="4"/>
  <c r="J253" i="4"/>
  <c r="J237" i="4"/>
  <c r="J224" i="4"/>
  <c r="J255" i="4"/>
  <c r="J245" i="4"/>
  <c r="J215" i="4"/>
  <c r="P30" i="4"/>
  <c r="P10" i="4"/>
  <c r="P11" i="4"/>
  <c r="J228" i="4"/>
  <c r="J226" i="4"/>
  <c r="J189" i="4"/>
  <c r="J191" i="4"/>
  <c r="J176" i="4"/>
  <c r="J240" i="4"/>
  <c r="J252" i="4"/>
  <c r="J151" i="4"/>
  <c r="J248" i="4"/>
  <c r="J235" i="4"/>
  <c r="J209" i="4"/>
  <c r="J257" i="4"/>
  <c r="J202" i="4"/>
  <c r="J244" i="4"/>
  <c r="J174" i="4"/>
  <c r="J199" i="4"/>
  <c r="J212" i="4"/>
  <c r="J186" i="4"/>
  <c r="J223" i="4"/>
  <c r="J172" i="4"/>
  <c r="J216" i="4"/>
  <c r="J236" i="4"/>
  <c r="J258" i="4"/>
  <c r="J159" i="4"/>
  <c r="J187" i="4"/>
  <c r="J183" i="4"/>
  <c r="J210" i="4"/>
  <c r="J260" i="4"/>
  <c r="J241" i="4"/>
  <c r="J239" i="4"/>
  <c r="J256" i="4"/>
  <c r="J164" i="4"/>
  <c r="J197" i="4"/>
  <c r="J173" i="4"/>
  <c r="J198" i="4"/>
  <c r="J169" i="4"/>
  <c r="J222" i="4"/>
  <c r="J242" i="4"/>
  <c r="J218" i="4"/>
  <c r="J204" i="4"/>
  <c r="J163" i="4"/>
  <c r="J259" i="4"/>
  <c r="J166" i="4"/>
  <c r="J190" i="4"/>
  <c r="J219" i="4"/>
  <c r="J153" i="4"/>
  <c r="J175" i="4"/>
  <c r="J211" i="4"/>
  <c r="J180" i="4"/>
  <c r="J154" i="4"/>
  <c r="J230" i="4"/>
  <c r="J155" i="4"/>
  <c r="J193" i="4"/>
  <c r="J225" i="4"/>
  <c r="J162" i="4"/>
  <c r="J246" i="4"/>
  <c r="J182" i="4"/>
  <c r="J206" i="4"/>
  <c r="J158" i="4"/>
  <c r="J185" i="4"/>
  <c r="J203" i="4"/>
  <c r="J160" i="4"/>
  <c r="J200" i="4"/>
  <c r="J177" i="4"/>
  <c r="J229" i="4"/>
  <c r="J207" i="4"/>
  <c r="J233" i="4"/>
  <c r="J156" i="4"/>
  <c r="J214" i="4"/>
  <c r="J251" i="4"/>
  <c r="P13" i="4"/>
  <c r="P21" i="4"/>
  <c r="P28" i="4"/>
  <c r="P6" i="4"/>
  <c r="P24" i="4"/>
  <c r="P31" i="4"/>
  <c r="P14" i="4"/>
  <c r="P17" i="4"/>
  <c r="P36" i="4"/>
  <c r="P35" i="4"/>
  <c r="P20" i="4"/>
  <c r="P29" i="4"/>
  <c r="P8" i="4"/>
  <c r="P33" i="4"/>
  <c r="P34" i="4"/>
  <c r="P26" i="4"/>
  <c r="P19" i="4"/>
  <c r="P9" i="4"/>
  <c r="P7" i="4"/>
  <c r="P25" i="4"/>
  <c r="P27" i="4"/>
  <c r="K172" i="4" l="1"/>
  <c r="K239" i="4"/>
  <c r="K212" i="4"/>
  <c r="K161" i="4"/>
  <c r="K200" i="4"/>
  <c r="K211" i="4"/>
  <c r="K196" i="4"/>
  <c r="K201" i="4"/>
  <c r="K222" i="4"/>
  <c r="K252" i="4"/>
  <c r="K185" i="4"/>
  <c r="K151" i="4"/>
  <c r="K234" i="4"/>
  <c r="K254" i="4"/>
  <c r="K209" i="4"/>
  <c r="K244" i="4"/>
  <c r="K216" i="4"/>
  <c r="K224" i="4"/>
  <c r="K217" i="4"/>
  <c r="K180" i="4"/>
  <c r="K177" i="4"/>
  <c r="K175" i="4"/>
  <c r="K193" i="4"/>
  <c r="K182" i="4"/>
  <c r="K194" i="4"/>
  <c r="K240" i="4"/>
  <c r="K167" i="4"/>
  <c r="K237" i="4"/>
  <c r="K168" i="4"/>
  <c r="K184" i="4"/>
  <c r="K205" i="4"/>
  <c r="K173" i="4"/>
  <c r="K236" i="4"/>
  <c r="K241" i="4"/>
  <c r="K186" i="4"/>
  <c r="K179" i="4"/>
  <c r="K229" i="4"/>
  <c r="K153" i="4"/>
  <c r="K165" i="4"/>
  <c r="K192" i="4"/>
  <c r="K242" i="4"/>
  <c r="K176" i="4"/>
  <c r="K203" i="4"/>
  <c r="K248" i="4"/>
  <c r="K221" i="4"/>
  <c r="K178" i="4"/>
  <c r="K257" i="4"/>
  <c r="K174" i="4"/>
  <c r="K258" i="4"/>
  <c r="K255" i="4"/>
  <c r="K195" i="4"/>
  <c r="K154" i="4"/>
  <c r="K207" i="4"/>
  <c r="K219" i="4"/>
  <c r="K225" i="4"/>
  <c r="K206" i="4"/>
  <c r="K152" i="4"/>
  <c r="K191" i="4"/>
  <c r="K157" i="4"/>
  <c r="K256" i="4"/>
  <c r="K249" i="4"/>
  <c r="K163" i="4"/>
  <c r="K232" i="4"/>
  <c r="K208" i="4"/>
  <c r="K159" i="4"/>
  <c r="K260" i="4"/>
  <c r="K223" i="4"/>
  <c r="K170" i="4"/>
  <c r="K233" i="4"/>
  <c r="K190" i="4"/>
  <c r="K213" i="4"/>
  <c r="K231" i="4"/>
  <c r="K250" i="4"/>
  <c r="K189" i="4"/>
  <c r="K160" i="4"/>
  <c r="K235" i="4"/>
  <c r="K247" i="4"/>
  <c r="K243" i="4"/>
  <c r="K202" i="4"/>
  <c r="K199" i="4"/>
  <c r="K187" i="4"/>
  <c r="K245" i="4"/>
  <c r="K169" i="4"/>
  <c r="K230" i="4"/>
  <c r="K156" i="4"/>
  <c r="K166" i="4"/>
  <c r="K162" i="4"/>
  <c r="K158" i="4"/>
  <c r="K218" i="4"/>
  <c r="K226" i="4"/>
  <c r="K227" i="4"/>
  <c r="K253" i="4"/>
  <c r="K220" i="4"/>
  <c r="K171" i="4"/>
  <c r="K197" i="4"/>
  <c r="K198" i="4"/>
  <c r="K183" i="4"/>
  <c r="K215" i="4"/>
  <c r="K214" i="4"/>
  <c r="K259" i="4"/>
  <c r="K238" i="4"/>
  <c r="K228" i="4"/>
  <c r="K155" i="4"/>
  <c r="K204" i="4"/>
  <c r="K246" i="4"/>
  <c r="K188" i="4"/>
  <c r="K164" i="4"/>
  <c r="K251" i="4"/>
  <c r="K210" i="4"/>
  <c r="K181" i="4"/>
  <c r="C3" i="7"/>
  <c r="P42" i="4"/>
  <c r="P3" i="4"/>
  <c r="U142" i="7"/>
  <c r="R145" i="7"/>
  <c r="T147" i="7"/>
  <c r="V149" i="7"/>
  <c r="X149" i="7"/>
  <c r="P133" i="7"/>
  <c r="X154" i="7"/>
  <c r="V157" i="7"/>
  <c r="S150" i="7"/>
  <c r="X133" i="7"/>
  <c r="W155" i="7"/>
  <c r="Q158" i="7"/>
  <c r="U152" i="7"/>
  <c r="T137" i="7"/>
  <c r="T158" i="7"/>
  <c r="P150" i="7"/>
  <c r="P143" i="7"/>
  <c r="U146" i="7"/>
  <c r="T135" i="7"/>
  <c r="T156" i="7"/>
  <c r="X129" i="7"/>
  <c r="U132" i="7"/>
  <c r="R135" i="7"/>
  <c r="W134" i="7"/>
  <c r="S141" i="7"/>
  <c r="Q141" i="7"/>
  <c r="W140" i="7"/>
  <c r="V135" i="7"/>
  <c r="V142" i="7"/>
  <c r="U141" i="7"/>
  <c r="V141" i="7"/>
  <c r="Q140" i="7"/>
  <c r="Q147" i="7"/>
  <c r="W143" i="7"/>
  <c r="S144" i="7"/>
  <c r="U130" i="7"/>
  <c r="P159" i="7"/>
  <c r="W133" i="7"/>
  <c r="T140" i="7"/>
  <c r="V146" i="7"/>
  <c r="P129" i="7"/>
  <c r="T153" i="7"/>
  <c r="W138" i="7"/>
  <c r="W159" i="7"/>
  <c r="R130" i="7"/>
  <c r="X153" i="7"/>
  <c r="Q129" i="7"/>
  <c r="W129" i="7"/>
  <c r="V138" i="7"/>
  <c r="Q156" i="7"/>
  <c r="S131" i="7"/>
  <c r="R142" i="7"/>
  <c r="U131" i="7"/>
  <c r="Q151" i="7"/>
  <c r="S137" i="7"/>
  <c r="R134" i="7"/>
  <c r="U135" i="7"/>
  <c r="U139" i="7"/>
  <c r="T155" i="7"/>
  <c r="V144" i="7"/>
  <c r="Q145" i="7"/>
  <c r="S147" i="7"/>
  <c r="Q148" i="7"/>
  <c r="U148" i="7"/>
  <c r="W150" i="7"/>
  <c r="R141" i="7"/>
  <c r="T130" i="7"/>
  <c r="X130" i="7"/>
  <c r="Q133" i="7"/>
  <c r="AR27" i="4"/>
  <c r="AQ27" i="4"/>
  <c r="AR18" i="4"/>
  <c r="AP22" i="4"/>
  <c r="AS33" i="4"/>
  <c r="AV31" i="4"/>
  <c r="AX34" i="4"/>
  <c r="AS12" i="4"/>
  <c r="AS16" i="4"/>
  <c r="AT30" i="4"/>
  <c r="AX10" i="4"/>
  <c r="AP25" i="4"/>
  <c r="AW6" i="4"/>
  <c r="AX8" i="4"/>
  <c r="AS26" i="4"/>
  <c r="AS19" i="4"/>
  <c r="AW26" i="4"/>
  <c r="AQ8" i="4"/>
  <c r="AW24" i="4"/>
  <c r="AU34" i="4"/>
  <c r="AS7" i="4"/>
  <c r="AR21" i="4"/>
  <c r="AU12" i="4"/>
  <c r="AQ23" i="4"/>
  <c r="AV15" i="4"/>
  <c r="AU36" i="4"/>
  <c r="AP16" i="4"/>
  <c r="AV26" i="4"/>
  <c r="AV19" i="4"/>
  <c r="AW29" i="4"/>
  <c r="AX17" i="4"/>
  <c r="AU14" i="4"/>
  <c r="AP13" i="4"/>
  <c r="AU8" i="4"/>
  <c r="AT14" i="4"/>
  <c r="AW30" i="4"/>
  <c r="AQ15" i="4"/>
  <c r="AP7" i="4"/>
  <c r="AP34" i="4"/>
  <c r="AR10" i="4"/>
  <c r="AU29" i="4"/>
  <c r="AU32" i="4"/>
  <c r="AV22" i="4"/>
  <c r="AS27" i="4"/>
  <c r="AR12" i="4"/>
  <c r="AU20" i="4"/>
  <c r="AU11" i="4"/>
  <c r="AV9" i="4"/>
  <c r="AP17" i="4"/>
  <c r="AQ14" i="4"/>
  <c r="AU30" i="4"/>
  <c r="AU31" i="4"/>
  <c r="AX9" i="4"/>
  <c r="AX32" i="4"/>
  <c r="AU17" i="4"/>
  <c r="AV27" i="4"/>
  <c r="AW33" i="4"/>
  <c r="AR34" i="4"/>
  <c r="AR20" i="4"/>
  <c r="AQ36" i="4"/>
  <c r="AT13" i="4"/>
  <c r="AX12" i="4"/>
  <c r="AV24" i="4"/>
  <c r="AX16" i="4"/>
  <c r="AX29" i="4"/>
  <c r="AT34" i="4"/>
  <c r="AW18" i="4"/>
  <c r="AU16" i="4"/>
  <c r="AU22" i="4"/>
  <c r="AX7" i="4"/>
  <c r="AP11" i="4"/>
  <c r="AT7" i="4"/>
  <c r="AT29" i="4"/>
  <c r="AR29" i="4"/>
  <c r="AS20" i="4"/>
  <c r="AP12" i="4"/>
  <c r="AX36" i="4"/>
  <c r="AT9" i="4"/>
  <c r="AV14" i="4"/>
  <c r="AP29" i="4"/>
  <c r="AU10" i="4"/>
  <c r="AW13" i="4"/>
  <c r="AU9" i="4"/>
  <c r="AS18" i="4"/>
  <c r="AR25" i="4"/>
  <c r="AV28" i="4"/>
  <c r="AU25" i="4"/>
  <c r="AT10" i="4"/>
  <c r="AP20" i="4"/>
  <c r="AW23" i="4"/>
  <c r="AU13" i="4"/>
  <c r="AT15" i="4"/>
  <c r="AQ25" i="4"/>
  <c r="AV35" i="4"/>
  <c r="AP28" i="4"/>
  <c r="AR11" i="4"/>
  <c r="AT28" i="4"/>
  <c r="AX21" i="4"/>
  <c r="AX25" i="4"/>
  <c r="AP10" i="4"/>
  <c r="AW12" i="4"/>
  <c r="AV7" i="4"/>
  <c r="AS29" i="4"/>
  <c r="AQ16" i="4"/>
  <c r="T145" i="7"/>
  <c r="X135" i="7"/>
  <c r="X145" i="7"/>
  <c r="T149" i="7"/>
  <c r="W158" i="7"/>
  <c r="T131" i="7"/>
  <c r="T134" i="7"/>
  <c r="V154" i="7"/>
  <c r="V136" i="7"/>
  <c r="X158" i="7"/>
  <c r="S159" i="7"/>
  <c r="P131" i="7"/>
  <c r="S157" i="7"/>
  <c r="W152" i="7"/>
  <c r="W157" i="7"/>
  <c r="P149" i="7"/>
  <c r="P154" i="7"/>
  <c r="V153" i="7"/>
  <c r="X156" i="7"/>
  <c r="Q132" i="7"/>
  <c r="S149" i="7"/>
  <c r="S140" i="7"/>
  <c r="X155" i="7"/>
  <c r="R155" i="7"/>
  <c r="S148" i="7"/>
  <c r="AS10" i="4"/>
  <c r="AW27" i="4"/>
  <c r="AR15" i="4"/>
  <c r="AX22" i="4"/>
  <c r="AW10" i="4"/>
  <c r="AW19" i="4"/>
  <c r="AS34" i="4"/>
  <c r="AR23" i="4"/>
  <c r="AQ18" i="4"/>
  <c r="AW35" i="4"/>
  <c r="AT17" i="4"/>
  <c r="AV10" i="4"/>
  <c r="AQ20" i="4"/>
  <c r="AV11" i="4"/>
  <c r="AQ26" i="4"/>
  <c r="AV21" i="4"/>
  <c r="AV34" i="4"/>
  <c r="AS9" i="4"/>
  <c r="AP24" i="4"/>
  <c r="AW31" i="4"/>
  <c r="AX24" i="4"/>
  <c r="AP18" i="4"/>
  <c r="AW14" i="4"/>
  <c r="AS25" i="4"/>
  <c r="AQ31" i="4"/>
  <c r="AX35" i="4"/>
  <c r="AT22" i="4"/>
  <c r="AX26" i="4"/>
  <c r="AQ19" i="4"/>
  <c r="AX27" i="4"/>
  <c r="AU28" i="4"/>
  <c r="AW25" i="4"/>
  <c r="AT11" i="4"/>
  <c r="S138" i="7"/>
  <c r="U140" i="7"/>
  <c r="S142" i="7"/>
  <c r="Q144" i="7"/>
  <c r="W141" i="7"/>
  <c r="P157" i="7"/>
  <c r="R132" i="7"/>
  <c r="R129" i="7"/>
  <c r="U143" i="7"/>
  <c r="T157" i="7"/>
  <c r="V132" i="7"/>
  <c r="V129" i="7"/>
  <c r="W149" i="7"/>
  <c r="V159" i="7"/>
  <c r="X134" i="7"/>
  <c r="W132" i="7"/>
  <c r="Q157" i="7"/>
  <c r="Q150" i="7"/>
  <c r="S129" i="7"/>
  <c r="Q159" i="7"/>
  <c r="U149" i="7"/>
  <c r="R152" i="7"/>
  <c r="T154" i="7"/>
  <c r="V156" i="7"/>
  <c r="U144" i="7"/>
  <c r="R154" i="7"/>
  <c r="R148" i="7"/>
  <c r="U150" i="7"/>
  <c r="P145" i="7"/>
  <c r="Q155" i="7"/>
  <c r="V148" i="7"/>
  <c r="P151" i="7"/>
  <c r="R147" i="7"/>
  <c r="U159" i="7"/>
  <c r="S151" i="7"/>
  <c r="Q154" i="7"/>
  <c r="V137" i="7"/>
  <c r="P153" i="7"/>
  <c r="W154" i="7"/>
  <c r="U156" i="7"/>
  <c r="S158" i="7"/>
  <c r="P152" i="7"/>
  <c r="V130" i="7"/>
  <c r="W135" i="7"/>
  <c r="V133" i="7"/>
  <c r="S153" i="7"/>
  <c r="Q131" i="7"/>
  <c r="R136" i="7"/>
  <c r="U134" i="7"/>
  <c r="V158" i="7"/>
  <c r="P136" i="7"/>
  <c r="T138" i="7"/>
  <c r="R137" i="7"/>
  <c r="S132" i="7"/>
  <c r="S135" i="7"/>
  <c r="Q138" i="7"/>
  <c r="U137" i="7"/>
  <c r="P138" i="7"/>
  <c r="R140" i="7"/>
  <c r="V140" i="7"/>
  <c r="V145" i="7"/>
  <c r="Q146" i="7"/>
  <c r="R149" i="7"/>
  <c r="S130" i="7"/>
  <c r="R131" i="7"/>
  <c r="S134" i="7"/>
  <c r="T133" i="7"/>
  <c r="T136" i="7"/>
  <c r="P140" i="7"/>
  <c r="Q130" i="7"/>
  <c r="AW34" i="4"/>
  <c r="AQ10" i="4"/>
  <c r="AQ24" i="4"/>
  <c r="AP30" i="4"/>
  <c r="AR22" i="4"/>
  <c r="AR6" i="4"/>
  <c r="AP8" i="4"/>
  <c r="AR14" i="4"/>
  <c r="AQ35" i="4"/>
  <c r="AS13" i="4"/>
  <c r="AV12" i="4"/>
  <c r="AV30" i="4"/>
  <c r="AT16" i="4"/>
  <c r="AP31" i="4"/>
  <c r="AS17" i="4"/>
  <c r="AV16" i="4"/>
  <c r="AW20" i="4"/>
  <c r="AU7" i="4"/>
  <c r="AW32" i="4"/>
  <c r="AT23" i="4"/>
  <c r="AR17" i="4"/>
  <c r="AP36" i="4"/>
  <c r="AX23" i="4"/>
  <c r="AT27" i="4"/>
  <c r="AR7" i="4"/>
  <c r="AT19" i="4"/>
  <c r="AQ33" i="4"/>
  <c r="AT32" i="4"/>
  <c r="AS28" i="4"/>
  <c r="AP23" i="4"/>
  <c r="AV36" i="4"/>
  <c r="AQ7" i="4"/>
  <c r="AU18" i="4"/>
  <c r="AU19" i="4"/>
  <c r="AX31" i="4"/>
  <c r="AT20" i="4"/>
  <c r="AR35" i="4"/>
  <c r="AS14" i="4"/>
  <c r="AT31" i="4"/>
  <c r="AU35" i="4"/>
  <c r="AR32" i="4"/>
  <c r="AX11" i="4"/>
  <c r="AR16" i="4"/>
  <c r="AS30" i="4"/>
  <c r="AQ6" i="4"/>
  <c r="AV25" i="4"/>
  <c r="AV32" i="4"/>
  <c r="AT24" i="4"/>
  <c r="AS11" i="4"/>
  <c r="AX19" i="4"/>
  <c r="AW36" i="4"/>
  <c r="AV33" i="4"/>
  <c r="AQ12" i="4"/>
  <c r="AS22" i="4"/>
  <c r="AV6" i="4"/>
  <c r="AS32" i="4"/>
  <c r="AQ11" i="4"/>
  <c r="AR28" i="4"/>
  <c r="AR8" i="4"/>
  <c r="AP19" i="4"/>
  <c r="AQ29" i="4"/>
  <c r="AT6" i="4"/>
  <c r="AX13" i="4"/>
  <c r="AX14" i="4"/>
  <c r="AU21" i="4"/>
  <c r="AU23" i="4"/>
  <c r="AP35" i="4"/>
  <c r="AR36" i="4"/>
  <c r="AW28" i="4"/>
  <c r="AU15" i="4"/>
  <c r="T144" i="7"/>
  <c r="P148" i="7"/>
  <c r="V150" i="7"/>
  <c r="W153" i="7"/>
  <c r="T129" i="7"/>
  <c r="W137" i="7"/>
  <c r="S139" i="7"/>
  <c r="U138" i="7"/>
  <c r="W130" i="7"/>
  <c r="Q139" i="7"/>
  <c r="W139" i="7"/>
  <c r="P139" i="7"/>
  <c r="P137" i="7"/>
  <c r="Q143" i="7"/>
  <c r="P142" i="7"/>
  <c r="Q142" i="7"/>
  <c r="W145" i="7"/>
  <c r="R157" i="7"/>
  <c r="R133" i="7"/>
  <c r="X138" i="7"/>
  <c r="S152" i="7"/>
  <c r="U154" i="7"/>
  <c r="W156" i="7"/>
  <c r="T159" i="7"/>
  <c r="V151" i="7"/>
  <c r="Q136" i="7"/>
  <c r="U157" i="7"/>
  <c r="X159" i="7"/>
  <c r="Q152" i="7"/>
  <c r="U136" i="7"/>
  <c r="P158" i="7"/>
  <c r="P132" i="7"/>
  <c r="S154" i="7"/>
  <c r="U129" i="7"/>
  <c r="S133" i="7"/>
  <c r="W151" i="7"/>
  <c r="W144" i="7"/>
  <c r="X137" i="7"/>
  <c r="P130" i="7"/>
  <c r="W131" i="7"/>
  <c r="U133" i="7"/>
  <c r="R139" i="7"/>
  <c r="S145" i="7"/>
  <c r="X142" i="7"/>
  <c r="T143" i="7"/>
  <c r="V139" i="7"/>
  <c r="R146" i="7"/>
  <c r="S143" i="7"/>
  <c r="X143" i="7"/>
  <c r="X141" i="7"/>
  <c r="R150" i="7"/>
  <c r="U145" i="7"/>
  <c r="S156" i="7"/>
  <c r="T139" i="7"/>
  <c r="P156" i="7"/>
  <c r="X140" i="7"/>
  <c r="S136" i="7"/>
  <c r="W136" i="7"/>
  <c r="X139" i="7"/>
  <c r="P141" i="7"/>
  <c r="T141" i="7"/>
  <c r="V143" i="7"/>
  <c r="Q134" i="7"/>
  <c r="V152" i="7"/>
  <c r="Q153" i="7"/>
  <c r="R156" i="7"/>
  <c r="V134" i="7"/>
  <c r="X136" i="7"/>
  <c r="X144" i="7"/>
  <c r="S155" i="7"/>
  <c r="AS36" i="4"/>
  <c r="AQ32" i="4"/>
  <c r="AP21" i="4"/>
  <c r="AR30" i="4"/>
  <c r="AP33" i="4"/>
  <c r="AU24" i="4"/>
  <c r="AT36" i="4"/>
  <c r="AT25" i="4"/>
  <c r="AV13" i="4"/>
  <c r="AS15" i="4"/>
  <c r="AQ17" i="4"/>
  <c r="AP32" i="4"/>
  <c r="AS23" i="4"/>
  <c r="AT35" i="4"/>
  <c r="AQ34" i="4"/>
  <c r="AV8" i="4"/>
  <c r="AR13" i="4"/>
  <c r="AW16" i="4"/>
  <c r="AQ28" i="4"/>
  <c r="AW22" i="4"/>
  <c r="AQ13" i="4"/>
  <c r="AT8" i="4"/>
  <c r="AS24" i="4"/>
  <c r="AQ22" i="4"/>
  <c r="AX30" i="4"/>
  <c r="AW8" i="4"/>
  <c r="AU27" i="4"/>
  <c r="AW21" i="4"/>
  <c r="AV18" i="4"/>
  <c r="AR19" i="4"/>
  <c r="AQ9" i="4"/>
  <c r="AV29" i="4"/>
  <c r="AQ30" i="4"/>
  <c r="AR24" i="4"/>
  <c r="AX33" i="4"/>
  <c r="AR31" i="4"/>
  <c r="T142" i="7"/>
  <c r="R144" i="7"/>
  <c r="P146" i="7"/>
  <c r="W147" i="7"/>
  <c r="W142" i="7"/>
  <c r="U151" i="7"/>
  <c r="T146" i="7"/>
  <c r="X147" i="7"/>
  <c r="R143" i="7"/>
  <c r="T152" i="7"/>
  <c r="X146" i="7"/>
  <c r="W148" i="7"/>
  <c r="U155" i="7"/>
  <c r="Q149" i="7"/>
  <c r="T151" i="7"/>
  <c r="P147" i="7"/>
  <c r="X132" i="7"/>
  <c r="V147" i="7"/>
  <c r="R151" i="7"/>
  <c r="U147" i="7"/>
  <c r="P134" i="7"/>
  <c r="X148" i="7"/>
  <c r="R159" i="7"/>
  <c r="X131" i="7"/>
  <c r="T132" i="7"/>
  <c r="P135" i="7"/>
  <c r="X151" i="7"/>
  <c r="Q135" i="7"/>
  <c r="P144" i="7"/>
  <c r="S146" i="7"/>
  <c r="T150" i="7"/>
  <c r="W146" i="7"/>
  <c r="X150" i="7"/>
  <c r="R153" i="7"/>
  <c r="V131" i="7"/>
  <c r="U153" i="7"/>
  <c r="Q137" i="7"/>
  <c r="R158" i="7"/>
  <c r="R138" i="7"/>
  <c r="T148" i="7"/>
  <c r="X152" i="7"/>
  <c r="P155" i="7"/>
  <c r="U158" i="7"/>
  <c r="V155" i="7"/>
  <c r="X157" i="7"/>
  <c r="AW7" i="4"/>
  <c r="AX15" i="4"/>
  <c r="AP6" i="4"/>
  <c r="AW15" i="4"/>
  <c r="AP27" i="4"/>
  <c r="AR9" i="4"/>
  <c r="AQ21" i="4"/>
  <c r="AX28" i="4"/>
  <c r="AT12" i="4"/>
  <c r="AU26" i="4"/>
  <c r="AX6" i="4"/>
  <c r="AW11" i="4"/>
  <c r="AT26" i="4"/>
  <c r="AS21" i="4"/>
  <c r="AS35" i="4"/>
  <c r="AT18" i="4"/>
  <c r="AW9" i="4"/>
  <c r="AS6" i="4"/>
  <c r="AV17" i="4"/>
  <c r="AW17" i="4"/>
  <c r="AS31" i="4"/>
  <c r="AT21" i="4"/>
  <c r="AR33" i="4"/>
  <c r="AU6" i="4"/>
  <c r="AT33" i="4"/>
  <c r="AR26" i="4"/>
  <c r="AP14" i="4"/>
  <c r="AX18" i="4"/>
  <c r="AV20" i="4"/>
  <c r="AP9" i="4"/>
  <c r="AP26" i="4"/>
  <c r="AU33" i="4"/>
  <c r="AS8" i="4"/>
  <c r="AP15" i="4"/>
  <c r="AV23" i="4"/>
  <c r="AX20" i="4"/>
  <c r="P56" i="4" l="1"/>
  <c r="P58" i="4"/>
  <c r="P55" i="4"/>
  <c r="P59" i="4"/>
  <c r="P57" i="4"/>
  <c r="P43" i="4"/>
  <c r="C5" i="7" s="1"/>
  <c r="C4" i="7"/>
  <c r="P79" i="4"/>
  <c r="N45" i="7"/>
  <c r="N32" i="7"/>
  <c r="N16" i="7"/>
  <c r="N29" i="7"/>
  <c r="N34" i="7"/>
  <c r="N33" i="7"/>
  <c r="N39" i="7"/>
  <c r="N31" i="7"/>
  <c r="N20" i="7"/>
  <c r="N38" i="7"/>
  <c r="N35" i="7"/>
  <c r="P41" i="4"/>
  <c r="N23" i="7"/>
  <c r="N24" i="7"/>
  <c r="N26" i="7"/>
  <c r="N41" i="7"/>
  <c r="N18" i="7"/>
  <c r="N30" i="7"/>
  <c r="N28" i="7"/>
  <c r="N27" i="7"/>
  <c r="N40" i="7"/>
  <c r="N37" i="7"/>
  <c r="N36" i="7"/>
  <c r="C7" i="7"/>
  <c r="D132" i="7"/>
  <c r="I133" i="7"/>
  <c r="J154" i="7"/>
  <c r="J138" i="7"/>
  <c r="E131" i="7"/>
  <c r="I141" i="7"/>
  <c r="K133" i="7"/>
  <c r="K151" i="7"/>
  <c r="I138" i="7"/>
  <c r="K141" i="7"/>
  <c r="F151" i="7"/>
  <c r="N21" i="7"/>
  <c r="D157" i="7"/>
  <c r="F147" i="7"/>
  <c r="N43" i="7"/>
  <c r="I135" i="7"/>
  <c r="L158" i="7"/>
  <c r="J133" i="7"/>
  <c r="D140" i="7"/>
  <c r="L141" i="7"/>
  <c r="G152" i="7"/>
  <c r="J131" i="7"/>
  <c r="I157" i="7"/>
  <c r="G146" i="7"/>
  <c r="G134" i="7"/>
  <c r="J151" i="7"/>
  <c r="I132" i="7"/>
  <c r="D131" i="7"/>
  <c r="F132" i="7"/>
  <c r="J158" i="7"/>
  <c r="D153" i="7"/>
  <c r="H148" i="7"/>
  <c r="D158" i="7"/>
  <c r="D146" i="7"/>
  <c r="L133" i="7"/>
  <c r="H156" i="7"/>
  <c r="I134" i="7"/>
  <c r="I136" i="7"/>
  <c r="D134" i="7"/>
  <c r="D147" i="7"/>
  <c r="K129" i="7"/>
  <c r="H139" i="7"/>
  <c r="K154" i="7"/>
  <c r="F152" i="7"/>
  <c r="F150" i="7"/>
  <c r="J135" i="7"/>
  <c r="E146" i="7"/>
  <c r="E134" i="7"/>
  <c r="I149" i="7"/>
  <c r="G130" i="7"/>
  <c r="E148" i="7"/>
  <c r="K140" i="7"/>
  <c r="J130" i="7"/>
  <c r="K145" i="7"/>
  <c r="D135" i="7"/>
  <c r="I152" i="7"/>
  <c r="D150" i="7"/>
  <c r="D148" i="7"/>
  <c r="F130" i="7"/>
  <c r="G142" i="7"/>
  <c r="K139" i="7"/>
  <c r="K152" i="7"/>
  <c r="L139" i="7"/>
  <c r="J136" i="7"/>
  <c r="I131" i="7"/>
  <c r="J155" i="7"/>
  <c r="E151" i="7"/>
  <c r="L147" i="7"/>
  <c r="F143" i="7"/>
  <c r="F144" i="7"/>
  <c r="E135" i="7"/>
  <c r="N42" i="7"/>
  <c r="N17" i="7"/>
  <c r="N22" i="7"/>
  <c r="N19" i="7"/>
  <c r="N44" i="7"/>
  <c r="N25" i="7"/>
  <c r="N15" i="7"/>
  <c r="G140" i="7"/>
  <c r="I145" i="7"/>
  <c r="J156" i="7"/>
  <c r="F153" i="7"/>
  <c r="K153" i="7"/>
  <c r="G158" i="7"/>
  <c r="L136" i="7"/>
  <c r="I137" i="7"/>
  <c r="J141" i="7"/>
  <c r="H142" i="7"/>
  <c r="L156" i="7"/>
  <c r="L153" i="7"/>
  <c r="H147" i="7"/>
  <c r="H155" i="7"/>
  <c r="J140" i="7"/>
  <c r="L143" i="7"/>
  <c r="D133" i="7"/>
  <c r="H152" i="7"/>
  <c r="H132" i="7"/>
  <c r="E156" i="7"/>
  <c r="I151" i="7"/>
  <c r="L145" i="7"/>
  <c r="G156" i="7"/>
  <c r="K143" i="7"/>
  <c r="K131" i="7"/>
  <c r="E147" i="7"/>
  <c r="H158" i="7"/>
  <c r="I143" i="7"/>
  <c r="H146" i="7"/>
  <c r="D139" i="7"/>
  <c r="F136" i="7"/>
  <c r="G141" i="7"/>
  <c r="D156" i="7"/>
  <c r="D159" i="7"/>
  <c r="I130" i="7"/>
  <c r="H151" i="7"/>
  <c r="L132" i="7"/>
  <c r="J143" i="7"/>
  <c r="E141" i="7"/>
  <c r="E154" i="7"/>
  <c r="D144" i="7"/>
  <c r="H133" i="7"/>
  <c r="L130" i="7"/>
  <c r="G159" i="7"/>
  <c r="G157" i="7"/>
  <c r="L149" i="7"/>
  <c r="G145" i="7"/>
  <c r="L137" i="7"/>
  <c r="G148" i="7"/>
  <c r="K158" i="7"/>
  <c r="I158" i="7"/>
  <c r="J139" i="7"/>
  <c r="F155" i="7"/>
  <c r="I139" i="7"/>
  <c r="F131" i="7"/>
  <c r="J159" i="7"/>
  <c r="E157" i="7"/>
  <c r="E155" i="7"/>
  <c r="H144" i="7"/>
  <c r="H149" i="7"/>
  <c r="L146" i="7"/>
  <c r="L144" i="7"/>
  <c r="K136" i="7"/>
  <c r="L150" i="7"/>
  <c r="G144" i="7"/>
  <c r="L138" i="7"/>
  <c r="G136" i="7"/>
  <c r="F129" i="7"/>
  <c r="J153" i="7"/>
  <c r="F157" i="7"/>
  <c r="H157" i="7"/>
  <c r="L155" i="7"/>
  <c r="J145" i="7"/>
  <c r="H141" i="7"/>
  <c r="K146" i="7"/>
  <c r="L131" i="7"/>
  <c r="E159" i="7"/>
  <c r="L151" i="7"/>
  <c r="H138" i="7"/>
  <c r="F135" i="7"/>
  <c r="H153" i="7"/>
  <c r="L134" i="7"/>
  <c r="L142" i="7"/>
  <c r="J132" i="7"/>
  <c r="L148" i="7"/>
  <c r="K157" i="7"/>
  <c r="H145" i="7"/>
  <c r="H136" i="7"/>
  <c r="G150" i="7"/>
  <c r="E150" i="7"/>
  <c r="L154" i="7"/>
  <c r="F154" i="7"/>
  <c r="K137" i="7"/>
  <c r="G135" i="7"/>
  <c r="F137" i="7"/>
  <c r="G147" i="7"/>
  <c r="J129" i="7"/>
  <c r="E158" i="7"/>
  <c r="E145" i="7"/>
  <c r="J147" i="7"/>
  <c r="L140" i="7"/>
  <c r="G153" i="7"/>
  <c r="G155" i="7"/>
  <c r="L157" i="7"/>
  <c r="H129" i="7"/>
  <c r="D136" i="7"/>
  <c r="D130" i="7"/>
  <c r="E149" i="7"/>
  <c r="I148" i="7"/>
  <c r="I129" i="7"/>
  <c r="F149" i="7"/>
  <c r="K138" i="7"/>
  <c r="H159" i="7"/>
  <c r="D149" i="7"/>
  <c r="E136" i="7"/>
  <c r="K147" i="7"/>
  <c r="F158" i="7"/>
  <c r="E130" i="7"/>
  <c r="F138" i="7"/>
  <c r="G143" i="7"/>
  <c r="G137" i="7"/>
  <c r="I153" i="7"/>
  <c r="E142" i="7"/>
  <c r="H135" i="7"/>
  <c r="J152" i="7"/>
  <c r="G132" i="7"/>
  <c r="J134" i="7"/>
  <c r="J144" i="7"/>
  <c r="J157" i="7"/>
  <c r="D145" i="7"/>
  <c r="E143" i="7"/>
  <c r="J146" i="7"/>
  <c r="G149" i="7"/>
  <c r="E140" i="7"/>
  <c r="I150" i="7"/>
  <c r="L129" i="7"/>
  <c r="K155" i="7"/>
  <c r="K142" i="7"/>
  <c r="K130" i="7"/>
  <c r="I144" i="7"/>
  <c r="J137" i="7"/>
  <c r="L159" i="7"/>
  <c r="H143" i="7"/>
  <c r="E139" i="7"/>
  <c r="G131" i="7"/>
  <c r="H137" i="7"/>
  <c r="E153" i="7"/>
  <c r="F141" i="7"/>
  <c r="J149" i="7"/>
  <c r="F139" i="7"/>
  <c r="D152" i="7"/>
  <c r="D154" i="7"/>
  <c r="I156" i="7"/>
  <c r="D143" i="7"/>
  <c r="G133" i="7"/>
  <c r="K148" i="7"/>
  <c r="K135" i="7"/>
  <c r="G138" i="7"/>
  <c r="E138" i="7"/>
  <c r="J150" i="7"/>
  <c r="E137" i="7"/>
  <c r="D129" i="7"/>
  <c r="F156" i="7"/>
  <c r="I147" i="7"/>
  <c r="E152" i="7"/>
  <c r="I159" i="7"/>
  <c r="E133" i="7"/>
  <c r="K132" i="7"/>
  <c r="D151" i="7"/>
  <c r="D138" i="7"/>
  <c r="I140" i="7"/>
  <c r="I142" i="7"/>
  <c r="F146" i="7"/>
  <c r="F148" i="7"/>
  <c r="K150" i="7"/>
  <c r="H131" i="7"/>
  <c r="I146" i="7"/>
  <c r="F142" i="7"/>
  <c r="F133" i="7"/>
  <c r="J142" i="7"/>
  <c r="E132" i="7"/>
  <c r="H150" i="7"/>
  <c r="L135" i="7"/>
  <c r="F145" i="7"/>
  <c r="K134" i="7"/>
  <c r="D141" i="7"/>
  <c r="K159" i="7"/>
  <c r="K144" i="7"/>
  <c r="K156" i="7"/>
  <c r="I155" i="7"/>
  <c r="E129" i="7"/>
  <c r="H140" i="7"/>
  <c r="G139" i="7"/>
  <c r="G129" i="7"/>
  <c r="H134" i="7"/>
  <c r="J148" i="7"/>
  <c r="L152" i="7"/>
  <c r="F134" i="7"/>
  <c r="D137" i="7"/>
  <c r="D142" i="7"/>
  <c r="H130" i="7"/>
  <c r="H154" i="7"/>
  <c r="G154" i="7"/>
  <c r="K149" i="7"/>
  <c r="E144" i="7"/>
  <c r="I154" i="7"/>
  <c r="F140" i="7"/>
  <c r="F159" i="7"/>
  <c r="D155" i="7"/>
  <c r="G151" i="7"/>
  <c r="P80" i="4" l="1"/>
  <c r="P50" i="4"/>
  <c r="P82" i="4"/>
  <c r="F105" i="4"/>
  <c r="D90" i="4"/>
  <c r="G90" i="4"/>
  <c r="F106" i="4"/>
  <c r="D99" i="4"/>
  <c r="E100" i="4"/>
  <c r="G106" i="4"/>
  <c r="I225" i="4"/>
  <c r="I257" i="4"/>
  <c r="G80" i="4"/>
  <c r="K79" i="4"/>
  <c r="J84" i="4"/>
  <c r="E89" i="4"/>
  <c r="E99" i="4"/>
  <c r="D98" i="4"/>
  <c r="D97" i="4"/>
  <c r="I173" i="4"/>
  <c r="J103" i="4"/>
  <c r="H79" i="4"/>
  <c r="G89" i="4"/>
  <c r="I212" i="4"/>
  <c r="I98" i="4"/>
  <c r="I97" i="4"/>
  <c r="H87" i="4"/>
  <c r="I201" i="4"/>
  <c r="I214" i="4"/>
  <c r="L86" i="4"/>
  <c r="I215" i="4"/>
  <c r="I171" i="4"/>
  <c r="J106" i="4"/>
  <c r="H97" i="4"/>
  <c r="L97" i="4"/>
  <c r="D103" i="4"/>
  <c r="G81" i="4"/>
  <c r="I244" i="4"/>
  <c r="L95" i="4"/>
  <c r="J91" i="4"/>
  <c r="K101" i="4"/>
  <c r="D108" i="4"/>
  <c r="E98" i="4"/>
  <c r="I254" i="4"/>
  <c r="D96" i="4"/>
  <c r="E109" i="4"/>
  <c r="I164" i="4"/>
  <c r="P83" i="4"/>
  <c r="G101" i="4"/>
  <c r="H93" i="4"/>
  <c r="K84" i="4"/>
  <c r="H84" i="4"/>
  <c r="I259" i="4"/>
  <c r="K96" i="4"/>
  <c r="H81" i="4"/>
  <c r="G92" i="4"/>
  <c r="I213" i="4"/>
  <c r="I167" i="4"/>
  <c r="I196" i="4"/>
  <c r="I238" i="4"/>
  <c r="E94" i="4"/>
  <c r="H86" i="4"/>
  <c r="I172" i="4"/>
  <c r="I237" i="4"/>
  <c r="E93" i="4"/>
  <c r="H103" i="4"/>
  <c r="F80" i="4"/>
  <c r="E84" i="4"/>
  <c r="I109" i="4"/>
  <c r="I247" i="4"/>
  <c r="I153" i="4"/>
  <c r="I190" i="4"/>
  <c r="I219" i="4"/>
  <c r="D93" i="4"/>
  <c r="G97" i="4"/>
  <c r="I248" i="4"/>
  <c r="H104" i="4"/>
  <c r="F104" i="4"/>
  <c r="I184" i="4"/>
  <c r="L100" i="4"/>
  <c r="I253" i="4"/>
  <c r="J79" i="4"/>
  <c r="I191" i="4"/>
  <c r="L104" i="4"/>
  <c r="H90" i="4"/>
  <c r="I186" i="4"/>
  <c r="I252" i="4"/>
  <c r="J100" i="4"/>
  <c r="I82" i="4"/>
  <c r="K94" i="4"/>
  <c r="L81" i="4"/>
  <c r="E103" i="4"/>
  <c r="G94" i="4"/>
  <c r="I165" i="4"/>
  <c r="I192" i="4"/>
  <c r="H106" i="4"/>
  <c r="F101" i="4"/>
  <c r="J80" i="4"/>
  <c r="I178" i="4"/>
  <c r="K81" i="4"/>
  <c r="L107" i="4"/>
  <c r="I229" i="4"/>
  <c r="I255" i="4"/>
  <c r="E101" i="4"/>
  <c r="L91" i="4"/>
  <c r="H105" i="4"/>
  <c r="I176" i="4"/>
  <c r="D100" i="4"/>
  <c r="I99" i="4"/>
  <c r="G99" i="4"/>
  <c r="F93" i="4"/>
  <c r="I226" i="4"/>
  <c r="D85" i="4"/>
  <c r="I210" i="4"/>
  <c r="I151" i="4"/>
  <c r="E85" i="4"/>
  <c r="D83" i="4"/>
  <c r="I198" i="4"/>
  <c r="G95" i="4"/>
  <c r="I170" i="4"/>
  <c r="H99" i="4"/>
  <c r="K91" i="4"/>
  <c r="J88" i="4"/>
  <c r="F100" i="4"/>
  <c r="G104" i="4"/>
  <c r="L80" i="4"/>
  <c r="H85" i="4"/>
  <c r="I204" i="4"/>
  <c r="D105" i="4"/>
  <c r="H92" i="4"/>
  <c r="G88" i="4"/>
  <c r="I220" i="4"/>
  <c r="G91" i="4"/>
  <c r="J108" i="4"/>
  <c r="J99" i="4"/>
  <c r="L105" i="4"/>
  <c r="J81" i="4"/>
  <c r="G107" i="4"/>
  <c r="I195" i="4"/>
  <c r="I200" i="4"/>
  <c r="K88" i="4"/>
  <c r="E79" i="4"/>
  <c r="K108" i="4"/>
  <c r="I251" i="4"/>
  <c r="G102" i="4"/>
  <c r="F94" i="4"/>
  <c r="G105" i="4"/>
  <c r="I236" i="4"/>
  <c r="L82" i="4"/>
  <c r="E102" i="4"/>
  <c r="E96" i="4"/>
  <c r="I156" i="4"/>
  <c r="I209" i="4"/>
  <c r="H108" i="4"/>
  <c r="D104" i="4"/>
  <c r="I83" i="4"/>
  <c r="D109" i="4"/>
  <c r="I231" i="4"/>
  <c r="K86" i="4"/>
  <c r="H88" i="4"/>
  <c r="I160" i="4"/>
  <c r="I233" i="4"/>
  <c r="F96" i="4"/>
  <c r="F87" i="4"/>
  <c r="F89" i="4"/>
  <c r="K80" i="4"/>
  <c r="L84" i="4"/>
  <c r="J89" i="4"/>
  <c r="I230" i="4"/>
  <c r="D84" i="4"/>
  <c r="E90" i="4"/>
  <c r="J92" i="4"/>
  <c r="L83" i="4"/>
  <c r="I101" i="4"/>
  <c r="I87" i="4"/>
  <c r="I206" i="4"/>
  <c r="L101" i="4"/>
  <c r="D91" i="4"/>
  <c r="I168" i="4"/>
  <c r="I250" i="4"/>
  <c r="I163" i="4"/>
  <c r="I95" i="4"/>
  <c r="I181" i="4"/>
  <c r="L102" i="4"/>
  <c r="K98" i="4"/>
  <c r="I106" i="4"/>
  <c r="L92" i="4"/>
  <c r="J97" i="4"/>
  <c r="J86" i="4"/>
  <c r="I189" i="4"/>
  <c r="G96" i="4"/>
  <c r="D81" i="4"/>
  <c r="I107" i="4"/>
  <c r="F108" i="4"/>
  <c r="I193" i="4"/>
  <c r="H98" i="4"/>
  <c r="F91" i="4"/>
  <c r="K102" i="4"/>
  <c r="I105" i="4"/>
  <c r="D89" i="4"/>
  <c r="D101" i="4"/>
  <c r="P51" i="4"/>
  <c r="K85" i="4"/>
  <c r="F92" i="4"/>
  <c r="G100" i="4"/>
  <c r="I79" i="4"/>
  <c r="H83" i="4"/>
  <c r="E83" i="4"/>
  <c r="J90" i="4"/>
  <c r="E82" i="4"/>
  <c r="E81" i="4"/>
  <c r="I96" i="4"/>
  <c r="I180" i="4"/>
  <c r="J109" i="4"/>
  <c r="E97" i="4"/>
  <c r="E104" i="4"/>
  <c r="I258" i="4"/>
  <c r="K93" i="4"/>
  <c r="I162" i="4"/>
  <c r="K97" i="4"/>
  <c r="I194" i="4"/>
  <c r="L96" i="4"/>
  <c r="I150" i="4"/>
  <c r="L94" i="4"/>
  <c r="F99" i="4"/>
  <c r="K99" i="4"/>
  <c r="I93" i="4"/>
  <c r="I223" i="4"/>
  <c r="D82" i="4"/>
  <c r="D107" i="4"/>
  <c r="I81" i="4"/>
  <c r="I218" i="4"/>
  <c r="I185" i="4"/>
  <c r="F107" i="4"/>
  <c r="I166" i="4"/>
  <c r="L109" i="4"/>
  <c r="I175" i="4"/>
  <c r="G109" i="4"/>
  <c r="F79" i="4"/>
  <c r="L99" i="4"/>
  <c r="K107" i="4"/>
  <c r="F85" i="4"/>
  <c r="F88" i="4"/>
  <c r="I235" i="4"/>
  <c r="I197" i="4"/>
  <c r="I203" i="4"/>
  <c r="K109" i="4"/>
  <c r="I100" i="4"/>
  <c r="G87" i="4"/>
  <c r="J82" i="4"/>
  <c r="J104" i="4"/>
  <c r="K104" i="4"/>
  <c r="K87" i="4"/>
  <c r="D79" i="4"/>
  <c r="G86" i="4"/>
  <c r="H109" i="4"/>
  <c r="D102" i="4"/>
  <c r="D80" i="4"/>
  <c r="I260" i="4"/>
  <c r="D106" i="4"/>
  <c r="E91" i="4"/>
  <c r="H101" i="4"/>
  <c r="I224" i="4"/>
  <c r="I94" i="4"/>
  <c r="G84" i="4"/>
  <c r="G79" i="4"/>
  <c r="G93" i="4"/>
  <c r="L103" i="4"/>
  <c r="D86" i="4"/>
  <c r="I208" i="4"/>
  <c r="G103" i="4"/>
  <c r="L87" i="4"/>
  <c r="L108" i="4"/>
  <c r="L79" i="4"/>
  <c r="D88" i="4"/>
  <c r="I84" i="4"/>
  <c r="H95" i="4"/>
  <c r="F81" i="4"/>
  <c r="I161" i="4"/>
  <c r="D94" i="4"/>
  <c r="E86" i="4"/>
  <c r="L89" i="4"/>
  <c r="J93" i="4"/>
  <c r="D87" i="4"/>
  <c r="F98" i="4"/>
  <c r="K89" i="4"/>
  <c r="L90" i="4"/>
  <c r="I228" i="4"/>
  <c r="J94" i="4"/>
  <c r="F95" i="4"/>
  <c r="H82" i="4"/>
  <c r="I199" i="4"/>
  <c r="H80" i="4"/>
  <c r="H96" i="4"/>
  <c r="E105" i="4"/>
  <c r="I188" i="4"/>
  <c r="F97" i="4"/>
  <c r="I152" i="4"/>
  <c r="F102" i="4"/>
  <c r="I217" i="4"/>
  <c r="I239" i="4"/>
  <c r="G108" i="4"/>
  <c r="G98" i="4"/>
  <c r="I85" i="4"/>
  <c r="F86" i="4"/>
  <c r="K105" i="4"/>
  <c r="I159" i="4"/>
  <c r="I222" i="4"/>
  <c r="I221" i="4"/>
  <c r="I80" i="4"/>
  <c r="K83" i="4"/>
  <c r="K82" i="4"/>
  <c r="H94" i="4"/>
  <c r="K92" i="4"/>
  <c r="I86" i="4"/>
  <c r="I103" i="4"/>
  <c r="E87" i="4"/>
  <c r="J102" i="4"/>
  <c r="F84" i="4"/>
  <c r="J95" i="4"/>
  <c r="P63" i="4"/>
  <c r="E61" i="4"/>
  <c r="I52" i="4"/>
  <c r="E53" i="4"/>
  <c r="G57" i="4"/>
  <c r="G66" i="4"/>
  <c r="L46" i="4"/>
  <c r="G45" i="4"/>
  <c r="K61" i="4"/>
  <c r="H45" i="4"/>
  <c r="I71" i="4"/>
  <c r="K51" i="4"/>
  <c r="G70" i="4"/>
  <c r="H67" i="4"/>
  <c r="F48" i="4"/>
  <c r="G65" i="4"/>
  <c r="K70" i="4"/>
  <c r="E62" i="4"/>
  <c r="L50" i="4"/>
  <c r="K56" i="4"/>
  <c r="H47" i="4"/>
  <c r="L62" i="4"/>
  <c r="D66" i="4"/>
  <c r="J56" i="4"/>
  <c r="D70" i="4"/>
  <c r="F71" i="4"/>
  <c r="J69" i="4"/>
  <c r="I67" i="4"/>
  <c r="D53" i="4"/>
  <c r="I51" i="4"/>
  <c r="F49" i="4"/>
  <c r="F55" i="4"/>
  <c r="L59" i="4"/>
  <c r="H46" i="4"/>
  <c r="K47" i="4"/>
  <c r="D60" i="4"/>
  <c r="I183" i="4"/>
  <c r="I89" i="4"/>
  <c r="K103" i="4"/>
  <c r="F83" i="4"/>
  <c r="J85" i="4"/>
  <c r="D95" i="4"/>
  <c r="I211" i="4"/>
  <c r="E106" i="4"/>
  <c r="I207" i="4"/>
  <c r="K95" i="4"/>
  <c r="I169" i="4"/>
  <c r="F103" i="4"/>
  <c r="I241" i="4"/>
  <c r="J96" i="4"/>
  <c r="I245" i="4"/>
  <c r="H58" i="4"/>
  <c r="F63" i="4"/>
  <c r="E43" i="4"/>
  <c r="L60" i="4"/>
  <c r="K65" i="4"/>
  <c r="F64" i="4"/>
  <c r="E57" i="4"/>
  <c r="I70" i="4"/>
  <c r="I47" i="4"/>
  <c r="J66" i="4"/>
  <c r="H71" i="4"/>
  <c r="G52" i="4"/>
  <c r="H69" i="4"/>
  <c r="K59" i="4"/>
  <c r="J87" i="4"/>
  <c r="I182" i="4"/>
  <c r="J98" i="4"/>
  <c r="E107" i="4"/>
  <c r="I202" i="4"/>
  <c r="F90" i="4"/>
  <c r="P64" i="4"/>
  <c r="G64" i="4"/>
  <c r="F54" i="4"/>
  <c r="E42" i="4"/>
  <c r="I56" i="4"/>
  <c r="D64" i="4"/>
  <c r="G82" i="4"/>
  <c r="I227" i="4"/>
  <c r="I249" i="4"/>
  <c r="E92" i="4"/>
  <c r="K100" i="4"/>
  <c r="I88" i="4"/>
  <c r="I174" i="4"/>
  <c r="J83" i="4"/>
  <c r="I242" i="4"/>
  <c r="I104" i="4"/>
  <c r="F109" i="4"/>
  <c r="E88" i="4"/>
  <c r="I102" i="4"/>
  <c r="H107" i="4"/>
  <c r="K106" i="4"/>
  <c r="I58" i="4"/>
  <c r="H70" i="4"/>
  <c r="E49" i="4"/>
  <c r="K63" i="4"/>
  <c r="J72" i="4"/>
  <c r="D54" i="4"/>
  <c r="H68" i="4"/>
  <c r="H42" i="4"/>
  <c r="E68" i="4"/>
  <c r="F47" i="4"/>
  <c r="F66" i="4"/>
  <c r="D71" i="4"/>
  <c r="E56" i="4"/>
  <c r="H100" i="4"/>
  <c r="I154" i="4"/>
  <c r="I177" i="4"/>
  <c r="E108" i="4"/>
  <c r="J101" i="4"/>
  <c r="L98" i="4"/>
  <c r="E80" i="4"/>
  <c r="I90" i="4"/>
  <c r="I91" i="4"/>
  <c r="I216" i="4"/>
  <c r="I187" i="4"/>
  <c r="F82" i="4"/>
  <c r="K90" i="4"/>
  <c r="H102" i="4"/>
  <c r="I155" i="4"/>
  <c r="L72" i="4"/>
  <c r="F59" i="4"/>
  <c r="F50" i="4"/>
  <c r="F60" i="4"/>
  <c r="I62" i="4"/>
  <c r="D62" i="4"/>
  <c r="I55" i="4"/>
  <c r="L54" i="4"/>
  <c r="G61" i="4"/>
  <c r="D42" i="4"/>
  <c r="I54" i="4"/>
  <c r="G55" i="4"/>
  <c r="F67" i="4"/>
  <c r="L106" i="4"/>
  <c r="I92" i="4"/>
  <c r="D92" i="4"/>
  <c r="I205" i="4"/>
  <c r="I234" i="4"/>
  <c r="G83" i="4"/>
  <c r="I179" i="4"/>
  <c r="H91" i="4"/>
  <c r="E72" i="4"/>
  <c r="I46" i="4"/>
  <c r="E63" i="4"/>
  <c r="D46" i="4"/>
  <c r="J70" i="4"/>
  <c r="E48" i="4"/>
  <c r="D61" i="4"/>
  <c r="I59" i="4"/>
  <c r="I256" i="4"/>
  <c r="L93" i="4"/>
  <c r="L88" i="4"/>
  <c r="I158" i="4"/>
  <c r="I108" i="4"/>
  <c r="G85" i="4"/>
  <c r="I157" i="4"/>
  <c r="H89" i="4"/>
  <c r="L85" i="4"/>
  <c r="I243" i="4"/>
  <c r="I246" i="4"/>
  <c r="I240" i="4"/>
  <c r="E95" i="4"/>
  <c r="I232" i="4"/>
  <c r="J105" i="4"/>
  <c r="J107" i="4"/>
  <c r="F65" i="4"/>
  <c r="I44" i="4"/>
  <c r="J71" i="4"/>
  <c r="D68" i="4"/>
  <c r="J55" i="4"/>
  <c r="I64" i="4"/>
  <c r="G49" i="4"/>
  <c r="K44" i="4"/>
  <c r="D44" i="4"/>
  <c r="E50" i="4"/>
  <c r="J57" i="4"/>
  <c r="I48" i="4"/>
  <c r="H62" i="4"/>
  <c r="G47" i="4"/>
  <c r="G44" i="4"/>
  <c r="G46" i="4"/>
  <c r="H51" i="4"/>
  <c r="H44" i="4"/>
  <c r="D57" i="4"/>
  <c r="L68" i="4"/>
  <c r="K54" i="4"/>
  <c r="G69" i="4"/>
  <c r="L42" i="4"/>
  <c r="E60" i="4"/>
  <c r="E71" i="4"/>
  <c r="J50" i="4"/>
  <c r="D49" i="4"/>
  <c r="L70" i="4"/>
  <c r="D67" i="4"/>
  <c r="F52" i="4"/>
  <c r="L64" i="4"/>
  <c r="L55" i="4"/>
  <c r="K68" i="4"/>
  <c r="H57" i="4"/>
  <c r="F70" i="4"/>
  <c r="K62" i="4"/>
  <c r="I72" i="4"/>
  <c r="I63" i="4"/>
  <c r="E67" i="4"/>
  <c r="G60" i="4"/>
  <c r="G54" i="4"/>
  <c r="K66" i="4"/>
  <c r="K46" i="4"/>
  <c r="L43" i="4"/>
  <c r="L51" i="4"/>
  <c r="L56" i="4"/>
  <c r="L53" i="4"/>
  <c r="J54" i="4"/>
  <c r="E69" i="4"/>
  <c r="L58" i="4"/>
  <c r="H63" i="4"/>
  <c r="D63" i="4"/>
  <c r="K48" i="4"/>
  <c r="J45" i="4"/>
  <c r="J46" i="4"/>
  <c r="G48" i="4"/>
  <c r="F61" i="4"/>
  <c r="D59" i="4"/>
  <c r="I57" i="4"/>
  <c r="E66" i="4"/>
  <c r="K43" i="4"/>
  <c r="I61" i="4"/>
  <c r="I50" i="4"/>
  <c r="D47" i="4"/>
  <c r="E70" i="4"/>
  <c r="H64" i="4"/>
  <c r="F72" i="4"/>
  <c r="E52" i="4"/>
  <c r="K45" i="4"/>
  <c r="E59" i="4"/>
  <c r="K60" i="4"/>
  <c r="D56" i="4"/>
  <c r="K67" i="4"/>
  <c r="F58" i="4"/>
  <c r="F46" i="4"/>
  <c r="H59" i="4"/>
  <c r="J44" i="4"/>
  <c r="I65" i="4"/>
  <c r="I69" i="4"/>
  <c r="L49" i="4"/>
  <c r="D52" i="4"/>
  <c r="G50" i="4"/>
  <c r="L65" i="4"/>
  <c r="K49" i="4"/>
  <c r="G72" i="4"/>
  <c r="F51" i="4"/>
  <c r="F43" i="4"/>
  <c r="J53" i="4"/>
  <c r="J63" i="4"/>
  <c r="J48" i="4"/>
  <c r="G63" i="4"/>
  <c r="D65" i="4"/>
  <c r="K69" i="4"/>
  <c r="H50" i="4"/>
  <c r="H72" i="4"/>
  <c r="H53" i="4"/>
  <c r="J64" i="4"/>
  <c r="G71" i="4"/>
  <c r="L47" i="4"/>
  <c r="H65" i="4"/>
  <c r="L61" i="4"/>
  <c r="H66" i="4"/>
  <c r="I60" i="4"/>
  <c r="L48" i="4"/>
  <c r="J62" i="4"/>
  <c r="L66" i="4"/>
  <c r="F53" i="4"/>
  <c r="D48" i="4"/>
  <c r="E65" i="4"/>
  <c r="I43" i="4"/>
  <c r="L57" i="4"/>
  <c r="K64" i="4"/>
  <c r="D72" i="4"/>
  <c r="E44" i="4"/>
  <c r="G59" i="4"/>
  <c r="I68" i="4"/>
  <c r="F57" i="4"/>
  <c r="J58" i="4"/>
  <c r="K71" i="4"/>
  <c r="D43" i="4"/>
  <c r="J47" i="4"/>
  <c r="P67" i="4"/>
  <c r="L45" i="4"/>
  <c r="L52" i="4"/>
  <c r="J52" i="4"/>
  <c r="F68" i="4"/>
  <c r="H60" i="4"/>
  <c r="J51" i="4"/>
  <c r="J61" i="4"/>
  <c r="E58" i="4"/>
  <c r="J43" i="4"/>
  <c r="J59" i="4"/>
  <c r="D45" i="4"/>
  <c r="J49" i="4"/>
  <c r="F69" i="4"/>
  <c r="K55" i="4"/>
  <c r="I49" i="4"/>
  <c r="H56" i="4"/>
  <c r="E51" i="4"/>
  <c r="F45" i="4"/>
  <c r="K53" i="4"/>
  <c r="J60" i="4"/>
  <c r="L44" i="4"/>
  <c r="K72" i="4"/>
  <c r="G51" i="4"/>
  <c r="E45" i="4"/>
  <c r="E54" i="4"/>
  <c r="D58" i="4"/>
  <c r="G56" i="4"/>
  <c r="H61" i="4"/>
  <c r="I45" i="4"/>
  <c r="D50" i="4"/>
  <c r="K57" i="4"/>
  <c r="E46" i="4"/>
  <c r="I66" i="4"/>
  <c r="H54" i="4"/>
  <c r="K42" i="4"/>
  <c r="G53" i="4"/>
  <c r="G62" i="4"/>
  <c r="E64" i="4"/>
  <c r="H48" i="4"/>
  <c r="J68" i="4"/>
  <c r="H55" i="4"/>
  <c r="H49" i="4"/>
  <c r="G68" i="4"/>
  <c r="K58" i="4"/>
  <c r="D69" i="4"/>
  <c r="G67" i="4"/>
  <c r="D51" i="4"/>
  <c r="G42" i="4"/>
  <c r="G58" i="4"/>
  <c r="L71" i="4"/>
  <c r="F56" i="4"/>
  <c r="I53" i="4"/>
  <c r="H43" i="4"/>
  <c r="L69" i="4"/>
  <c r="J42" i="4"/>
  <c r="G43" i="4"/>
  <c r="H52" i="4"/>
  <c r="D55" i="4"/>
  <c r="F62" i="4"/>
  <c r="J65" i="4"/>
  <c r="F42" i="4"/>
  <c r="E55" i="4"/>
  <c r="J67" i="4"/>
  <c r="K52" i="4"/>
  <c r="K50" i="4"/>
  <c r="I42" i="4"/>
  <c r="F44" i="4"/>
  <c r="L67" i="4"/>
  <c r="L63" i="4"/>
  <c r="E47" i="4"/>
  <c r="P65" i="4"/>
  <c r="P66" i="4"/>
  <c r="P68" i="4"/>
  <c r="P70" i="4" l="1"/>
  <c r="C8" i="7" l="1"/>
  <c r="N51" i="7"/>
  <c r="R76" i="7"/>
  <c r="Q80" i="7"/>
  <c r="Q69" i="7"/>
  <c r="X62" i="7"/>
  <c r="S60" i="7"/>
  <c r="V83" i="7"/>
  <c r="P55" i="7"/>
  <c r="R61" i="7"/>
  <c r="R64" i="7"/>
  <c r="S58" i="7"/>
  <c r="S55" i="7"/>
  <c r="T68" i="7"/>
  <c r="Q68" i="7"/>
  <c r="X79" i="7"/>
  <c r="T63" i="7"/>
  <c r="X76" i="7"/>
  <c r="Q66" i="7"/>
  <c r="X83" i="7"/>
  <c r="R68" i="7"/>
  <c r="W71" i="7"/>
  <c r="U80" i="7"/>
  <c r="P75" i="7"/>
  <c r="S80" i="7"/>
  <c r="X70" i="7"/>
  <c r="S70" i="7"/>
  <c r="W54" i="7"/>
  <c r="S82" i="7"/>
  <c r="S72" i="7"/>
  <c r="V79" i="7"/>
  <c r="P79" i="7"/>
  <c r="X63" i="7"/>
  <c r="P73" i="7"/>
  <c r="X65" i="7"/>
  <c r="V74" i="7"/>
  <c r="W74" i="7"/>
  <c r="T72" i="7"/>
  <c r="V59" i="7"/>
  <c r="P56" i="7"/>
  <c r="W65" i="7"/>
  <c r="Q53" i="7"/>
  <c r="V76" i="7"/>
  <c r="U61" i="7"/>
  <c r="R56" i="7"/>
  <c r="U83" i="7"/>
  <c r="V61" i="7"/>
  <c r="X61" i="7"/>
  <c r="T71" i="7"/>
  <c r="V63" i="7"/>
  <c r="S66" i="7"/>
  <c r="U75" i="7"/>
  <c r="W75" i="7"/>
  <c r="V54" i="7"/>
  <c r="T55" i="7"/>
  <c r="Q73" i="7"/>
  <c r="Q64" i="7"/>
  <c r="R82" i="7"/>
  <c r="U59" i="7"/>
  <c r="U62" i="7"/>
  <c r="S67" i="7"/>
  <c r="T66" i="7"/>
  <c r="T56" i="7"/>
  <c r="T61" i="7"/>
  <c r="P60" i="7"/>
  <c r="Q71" i="7"/>
  <c r="X71" i="7"/>
  <c r="T80" i="7"/>
  <c r="S61" i="7"/>
  <c r="X67" i="7"/>
  <c r="V75" i="7"/>
  <c r="T78" i="7"/>
  <c r="W80" i="7"/>
  <c r="P58" i="7"/>
  <c r="Q79" i="7"/>
  <c r="T69" i="7"/>
  <c r="R55" i="7"/>
  <c r="S57" i="7"/>
  <c r="Q58" i="7"/>
  <c r="X82" i="7"/>
  <c r="V69" i="7"/>
  <c r="V62" i="7"/>
  <c r="P54" i="7"/>
  <c r="U72" i="7"/>
  <c r="P80" i="7"/>
  <c r="P64" i="7"/>
  <c r="U66" i="7"/>
  <c r="U82" i="7"/>
  <c r="R70" i="7"/>
  <c r="S65" i="7"/>
  <c r="S79" i="7"/>
  <c r="T54" i="7"/>
  <c r="W57" i="7"/>
  <c r="Q72" i="7"/>
  <c r="R83" i="7"/>
  <c r="R62" i="7"/>
  <c r="R81" i="7"/>
  <c r="U64" i="7"/>
  <c r="Q63" i="7"/>
  <c r="W70" i="7"/>
  <c r="X66" i="7"/>
  <c r="Q75" i="7"/>
  <c r="S62" i="7"/>
  <c r="T76" i="7"/>
  <c r="S59" i="7"/>
  <c r="P68" i="7"/>
  <c r="X81" i="7"/>
  <c r="X64" i="7"/>
  <c r="T60" i="7"/>
  <c r="R74" i="7"/>
  <c r="W73" i="7"/>
  <c r="R77" i="7"/>
  <c r="V55" i="7"/>
  <c r="Q74" i="7"/>
  <c r="Q78" i="7"/>
  <c r="U69" i="7"/>
  <c r="U65" i="7"/>
  <c r="T59" i="7"/>
  <c r="W67" i="7"/>
  <c r="R69" i="7"/>
  <c r="W68" i="7"/>
  <c r="X60" i="7"/>
  <c r="S78" i="7"/>
  <c r="R53" i="7"/>
  <c r="U57" i="7"/>
  <c r="V80" i="7"/>
  <c r="T58" i="7"/>
  <c r="R73" i="7"/>
  <c r="W60" i="7"/>
  <c r="T53" i="7"/>
  <c r="T83" i="7"/>
  <c r="W53" i="7"/>
  <c r="Q61" i="7"/>
  <c r="T64" i="7"/>
  <c r="R78" i="7"/>
  <c r="X55" i="7"/>
  <c r="R58" i="7"/>
  <c r="U71" i="7"/>
  <c r="W81" i="7"/>
  <c r="U81" i="7"/>
  <c r="P74" i="7"/>
  <c r="P59" i="7"/>
  <c r="V68" i="7"/>
  <c r="S63" i="7"/>
  <c r="S73" i="7"/>
  <c r="W55" i="7"/>
  <c r="U58" i="7"/>
  <c r="X73" i="7"/>
  <c r="W58" i="7"/>
  <c r="W79" i="7"/>
  <c r="X74" i="7"/>
  <c r="P71" i="7"/>
  <c r="U63" i="7"/>
  <c r="W76" i="7"/>
  <c r="U67" i="7"/>
  <c r="R80" i="7"/>
  <c r="T75" i="7"/>
  <c r="V77" i="7"/>
  <c r="T73" i="7"/>
  <c r="U74" i="7"/>
  <c r="W83" i="7"/>
  <c r="W64" i="7"/>
  <c r="U54" i="7"/>
  <c r="X77" i="7"/>
  <c r="X53" i="7"/>
  <c r="S81" i="7"/>
  <c r="W77" i="7"/>
  <c r="W72" i="7"/>
  <c r="S69" i="7"/>
  <c r="T65" i="7"/>
  <c r="V60" i="7"/>
  <c r="X72" i="7"/>
  <c r="V67" i="7"/>
  <c r="S53" i="7"/>
  <c r="Q54" i="7"/>
  <c r="X75" i="7"/>
  <c r="P63" i="7"/>
  <c r="V82" i="7"/>
  <c r="W78" i="7"/>
  <c r="Q57" i="7"/>
  <c r="W66" i="7"/>
  <c r="P67" i="7"/>
  <c r="Q76" i="7"/>
  <c r="R54" i="7"/>
  <c r="S56" i="7"/>
  <c r="P69" i="7"/>
  <c r="P76" i="7"/>
  <c r="Q56" i="7"/>
  <c r="U76" i="7"/>
  <c r="S68" i="7"/>
  <c r="R57" i="7"/>
  <c r="P72" i="7"/>
  <c r="Q65" i="7"/>
  <c r="T81" i="7"/>
  <c r="Q59" i="7"/>
  <c r="V71" i="7"/>
  <c r="V57" i="7"/>
  <c r="R65" i="7"/>
  <c r="Q55" i="7"/>
  <c r="X80" i="7"/>
  <c r="W61" i="7"/>
  <c r="W56" i="7"/>
  <c r="Q70" i="7"/>
  <c r="P65" i="7"/>
  <c r="T57" i="7"/>
  <c r="X69" i="7"/>
  <c r="T82" i="7"/>
  <c r="P77" i="7"/>
  <c r="Q82" i="7"/>
  <c r="Q83" i="7"/>
  <c r="R66" i="7"/>
  <c r="S71" i="7"/>
  <c r="X57" i="7"/>
  <c r="P70" i="7"/>
  <c r="W69" i="7"/>
  <c r="X58" i="7"/>
  <c r="R71" i="7"/>
  <c r="S77" i="7"/>
  <c r="T74" i="7"/>
  <c r="Q60" i="7"/>
  <c r="X59" i="7"/>
  <c r="U68" i="7"/>
  <c r="Q67" i="7"/>
  <c r="S64" i="7"/>
  <c r="X56" i="7"/>
  <c r="T67" i="7"/>
  <c r="V73" i="7"/>
  <c r="P66" i="7"/>
  <c r="W62" i="7"/>
  <c r="U60" i="7"/>
  <c r="U70" i="7"/>
  <c r="P82" i="7"/>
  <c r="W59" i="7"/>
  <c r="T70" i="7"/>
  <c r="U56" i="7"/>
  <c r="V53" i="7"/>
  <c r="U77" i="7"/>
  <c r="R79" i="7"/>
  <c r="U55" i="7"/>
  <c r="V81" i="7"/>
  <c r="P83" i="7"/>
  <c r="R75" i="7"/>
  <c r="S75" i="7"/>
  <c r="U79" i="7"/>
  <c r="T77" i="7"/>
  <c r="R67" i="7"/>
  <c r="S76" i="7"/>
  <c r="U78" i="7"/>
  <c r="V58" i="7"/>
  <c r="P61" i="7"/>
  <c r="W82" i="7"/>
  <c r="T62" i="7"/>
  <c r="V78" i="7"/>
  <c r="P53" i="7"/>
  <c r="P78" i="7"/>
  <c r="R72" i="7"/>
  <c r="R60" i="7"/>
  <c r="Q77" i="7"/>
  <c r="V64" i="7"/>
  <c r="V66" i="7"/>
  <c r="S54" i="7"/>
  <c r="V70" i="7"/>
  <c r="P62" i="7"/>
  <c r="Q81" i="7"/>
  <c r="P57" i="7"/>
  <c r="X54" i="7"/>
  <c r="W63" i="7"/>
  <c r="X78" i="7"/>
  <c r="Q62" i="7"/>
  <c r="S83" i="7"/>
  <c r="P81" i="7"/>
  <c r="V56" i="7"/>
  <c r="X68" i="7"/>
  <c r="S74" i="7"/>
  <c r="U53" i="7"/>
  <c r="U73" i="7"/>
  <c r="V65" i="7"/>
  <c r="R59" i="7"/>
  <c r="T79" i="7"/>
  <c r="V72" i="7"/>
  <c r="R63" i="7"/>
  <c r="R114" i="7"/>
  <c r="Q118" i="7"/>
  <c r="Q107" i="7"/>
  <c r="X100" i="7"/>
  <c r="S98" i="7"/>
  <c r="V121" i="7"/>
  <c r="P93" i="7"/>
  <c r="R99" i="7"/>
  <c r="R102" i="7"/>
  <c r="S96" i="7"/>
  <c r="S93" i="7"/>
  <c r="T106" i="7"/>
  <c r="Q106" i="7"/>
  <c r="X117" i="7"/>
  <c r="T101" i="7"/>
  <c r="X114" i="7"/>
  <c r="Q104" i="7"/>
  <c r="X121" i="7"/>
  <c r="R106" i="7"/>
  <c r="W109" i="7"/>
  <c r="U118" i="7"/>
  <c r="P113" i="7"/>
  <c r="S118" i="7"/>
  <c r="X108" i="7"/>
  <c r="S108" i="7"/>
  <c r="W92" i="7"/>
  <c r="S120" i="7"/>
  <c r="S110" i="7"/>
  <c r="V117" i="7"/>
  <c r="P117" i="7"/>
  <c r="X101" i="7"/>
  <c r="P111" i="7"/>
  <c r="X103" i="7"/>
  <c r="V112" i="7"/>
  <c r="W112" i="7"/>
  <c r="T110" i="7"/>
  <c r="V97" i="7"/>
  <c r="P94" i="7"/>
  <c r="W103" i="7"/>
  <c r="Q91" i="7"/>
  <c r="V114" i="7"/>
  <c r="U99" i="7"/>
  <c r="R94" i="7"/>
  <c r="U121" i="7"/>
  <c r="V99" i="7"/>
  <c r="X99" i="7"/>
  <c r="T109" i="7"/>
  <c r="V101" i="7"/>
  <c r="S104" i="7"/>
  <c r="U113" i="7"/>
  <c r="W113" i="7"/>
  <c r="V92" i="7"/>
  <c r="T93" i="7"/>
  <c r="Q111" i="7"/>
  <c r="Q102" i="7"/>
  <c r="R120" i="7"/>
  <c r="U97" i="7"/>
  <c r="U100" i="7"/>
  <c r="S105" i="7"/>
  <c r="T104" i="7"/>
  <c r="T94" i="7"/>
  <c r="T99" i="7"/>
  <c r="P98" i="7"/>
  <c r="Q109" i="7"/>
  <c r="X109" i="7"/>
  <c r="T118" i="7"/>
  <c r="S99" i="7"/>
  <c r="X105" i="7"/>
  <c r="V113" i="7"/>
  <c r="T116" i="7"/>
  <c r="W118" i="7"/>
  <c r="P96" i="7"/>
  <c r="Q117" i="7"/>
  <c r="T107" i="7"/>
  <c r="R93" i="7"/>
  <c r="S95" i="7"/>
  <c r="Q96" i="7"/>
  <c r="X120" i="7"/>
  <c r="V107" i="7"/>
  <c r="V100" i="7"/>
  <c r="P92" i="7"/>
  <c r="U110" i="7"/>
  <c r="P118" i="7"/>
  <c r="P102" i="7"/>
  <c r="U104" i="7"/>
  <c r="U120" i="7"/>
  <c r="R108" i="7"/>
  <c r="S103" i="7"/>
  <c r="S117" i="7"/>
  <c r="T92" i="7"/>
  <c r="W95" i="7"/>
  <c r="Q110" i="7"/>
  <c r="R121" i="7"/>
  <c r="R100" i="7"/>
  <c r="R119" i="7"/>
  <c r="U102" i="7"/>
  <c r="Q101" i="7"/>
  <c r="W108" i="7"/>
  <c r="X104" i="7"/>
  <c r="Q113" i="7"/>
  <c r="S100" i="7"/>
  <c r="T114" i="7"/>
  <c r="S97" i="7"/>
  <c r="P106" i="7"/>
  <c r="X119" i="7"/>
  <c r="X102" i="7"/>
  <c r="T98" i="7"/>
  <c r="R112" i="7"/>
  <c r="W111" i="7"/>
  <c r="R115" i="7"/>
  <c r="V93" i="7"/>
  <c r="Q112" i="7"/>
  <c r="Q116" i="7"/>
  <c r="U107" i="7"/>
  <c r="U103" i="7"/>
  <c r="T97" i="7"/>
  <c r="W105" i="7"/>
  <c r="R107" i="7"/>
  <c r="W106" i="7"/>
  <c r="X98" i="7"/>
  <c r="S116" i="7"/>
  <c r="R91" i="7"/>
  <c r="U95" i="7"/>
  <c r="V118" i="7"/>
  <c r="T96" i="7"/>
  <c r="R111" i="7"/>
  <c r="W98" i="7"/>
  <c r="T91" i="7"/>
  <c r="T121" i="7"/>
  <c r="W91" i="7"/>
  <c r="Q99" i="7"/>
  <c r="T102" i="7"/>
  <c r="R116" i="7"/>
  <c r="X93" i="7"/>
  <c r="R96" i="7"/>
  <c r="U109" i="7"/>
  <c r="W119" i="7"/>
  <c r="U119" i="7"/>
  <c r="P112" i="7"/>
  <c r="P97" i="7"/>
  <c r="V106" i="7"/>
  <c r="S101" i="7"/>
  <c r="S111" i="7"/>
  <c r="W93" i="7"/>
  <c r="U96" i="7"/>
  <c r="X111" i="7"/>
  <c r="W96" i="7"/>
  <c r="W117" i="7"/>
  <c r="X112" i="7"/>
  <c r="P109" i="7"/>
  <c r="U101" i="7"/>
  <c r="W114" i="7"/>
  <c r="U105" i="7"/>
  <c r="R118" i="7"/>
  <c r="T113" i="7"/>
  <c r="V115" i="7"/>
  <c r="T111" i="7"/>
  <c r="U112" i="7"/>
  <c r="W121" i="7"/>
  <c r="W102" i="7"/>
  <c r="U92" i="7"/>
  <c r="X115" i="7"/>
  <c r="X91" i="7"/>
  <c r="S119" i="7"/>
  <c r="W115" i="7"/>
  <c r="W110" i="7"/>
  <c r="S107" i="7"/>
  <c r="T103" i="7"/>
  <c r="V98" i="7"/>
  <c r="X110" i="7"/>
  <c r="V105" i="7"/>
  <c r="S91" i="7"/>
  <c r="Q92" i="7"/>
  <c r="X113" i="7"/>
  <c r="P101" i="7"/>
  <c r="V120" i="7"/>
  <c r="W116" i="7"/>
  <c r="Q95" i="7"/>
  <c r="W104" i="7"/>
  <c r="P105" i="7"/>
  <c r="Q114" i="7"/>
  <c r="R92" i="7"/>
  <c r="S94" i="7"/>
  <c r="P107" i="7"/>
  <c r="P114" i="7"/>
  <c r="Q94" i="7"/>
  <c r="U114" i="7"/>
  <c r="S106" i="7"/>
  <c r="R95" i="7"/>
  <c r="P110" i="7"/>
  <c r="Q103" i="7"/>
  <c r="T119" i="7"/>
  <c r="Q97" i="7"/>
  <c r="V109" i="7"/>
  <c r="V95" i="7"/>
  <c r="R103" i="7"/>
  <c r="Q93" i="7"/>
  <c r="X118" i="7"/>
  <c r="W99" i="7"/>
  <c r="W94" i="7"/>
  <c r="Q108" i="7"/>
  <c r="P103" i="7"/>
  <c r="T95" i="7"/>
  <c r="X107" i="7"/>
  <c r="T120" i="7"/>
  <c r="P115" i="7"/>
  <c r="Q120" i="7"/>
  <c r="Q121" i="7"/>
  <c r="R104" i="7"/>
  <c r="S109" i="7"/>
  <c r="X95" i="7"/>
  <c r="P108" i="7"/>
  <c r="W107" i="7"/>
  <c r="X96" i="7"/>
  <c r="R109" i="7"/>
  <c r="S115" i="7"/>
  <c r="T112" i="7"/>
  <c r="Q98" i="7"/>
  <c r="X97" i="7"/>
  <c r="U106" i="7"/>
  <c r="Q105" i="7"/>
  <c r="S102" i="7"/>
  <c r="X94" i="7"/>
  <c r="T105" i="7"/>
  <c r="V111" i="7"/>
  <c r="P104" i="7"/>
  <c r="W100" i="7"/>
  <c r="U98" i="7"/>
  <c r="U108" i="7"/>
  <c r="P120" i="7"/>
  <c r="W97" i="7"/>
  <c r="T108" i="7"/>
  <c r="U94" i="7"/>
  <c r="V91" i="7"/>
  <c r="U115" i="7"/>
  <c r="R117" i="7"/>
  <c r="U93" i="7"/>
  <c r="V119" i="7"/>
  <c r="P121" i="7"/>
  <c r="R113" i="7"/>
  <c r="S113" i="7"/>
  <c r="U117" i="7"/>
  <c r="T115" i="7"/>
  <c r="R105" i="7"/>
  <c r="S114" i="7"/>
  <c r="U116" i="7"/>
  <c r="V96" i="7"/>
  <c r="P99" i="7"/>
  <c r="W120" i="7"/>
  <c r="T100" i="7"/>
  <c r="V116" i="7"/>
  <c r="P91" i="7"/>
  <c r="P116" i="7"/>
  <c r="R110" i="7"/>
  <c r="R98" i="7"/>
  <c r="Q115" i="7"/>
  <c r="V102" i="7"/>
  <c r="V104" i="7"/>
  <c r="S92" i="7"/>
  <c r="V108" i="7"/>
  <c r="P100" i="7"/>
  <c r="Q119" i="7"/>
  <c r="P95" i="7"/>
  <c r="X92" i="7"/>
  <c r="W101" i="7"/>
  <c r="X116" i="7"/>
  <c r="Q100" i="7"/>
  <c r="S121" i="7"/>
  <c r="P119" i="7"/>
  <c r="V94" i="7"/>
  <c r="X106" i="7"/>
  <c r="S112" i="7"/>
  <c r="U91" i="7"/>
  <c r="U111" i="7"/>
  <c r="V103" i="7"/>
  <c r="R97" i="7"/>
  <c r="T117" i="7"/>
  <c r="V110" i="7"/>
  <c r="R101" i="7"/>
  <c r="R214" i="7" l="1"/>
  <c r="V223" i="7"/>
  <c r="T230" i="7"/>
  <c r="R210" i="7"/>
  <c r="V216" i="7"/>
  <c r="U224" i="7"/>
  <c r="U204" i="7"/>
  <c r="S225" i="7"/>
  <c r="X219" i="7"/>
  <c r="V207" i="7"/>
  <c r="P232" i="7"/>
  <c r="S234" i="7"/>
  <c r="Q213" i="7"/>
  <c r="X229" i="7"/>
  <c r="W214" i="7"/>
  <c r="X205" i="7"/>
  <c r="P208" i="7"/>
  <c r="Q232" i="7"/>
  <c r="P213" i="7"/>
  <c r="V221" i="7"/>
  <c r="S205" i="7"/>
  <c r="V217" i="7"/>
  <c r="V215" i="7"/>
  <c r="Q228" i="7"/>
  <c r="R211" i="7"/>
  <c r="R223" i="7"/>
  <c r="P229" i="7"/>
  <c r="P204" i="7"/>
  <c r="V229" i="7"/>
  <c r="T213" i="7"/>
  <c r="W233" i="7"/>
  <c r="P212" i="7"/>
  <c r="V209" i="7"/>
  <c r="U229" i="7"/>
  <c r="S227" i="7"/>
  <c r="R218" i="7"/>
  <c r="T228" i="7"/>
  <c r="U230" i="7"/>
  <c r="S226" i="7"/>
  <c r="R226" i="7"/>
  <c r="P234" i="7"/>
  <c r="V232" i="7"/>
  <c r="U206" i="7"/>
  <c r="R230" i="7"/>
  <c r="U228" i="7"/>
  <c r="V204" i="7"/>
  <c r="U207" i="7"/>
  <c r="T221" i="7"/>
  <c r="W210" i="7"/>
  <c r="P233" i="7"/>
  <c r="U221" i="7"/>
  <c r="U211" i="7"/>
  <c r="W213" i="7"/>
  <c r="P217" i="7"/>
  <c r="V224" i="7"/>
  <c r="T218" i="7"/>
  <c r="X207" i="7"/>
  <c r="S215" i="7"/>
  <c r="Q218" i="7"/>
  <c r="U219" i="7"/>
  <c r="X210" i="7"/>
  <c r="Q211" i="7"/>
  <c r="T225" i="7"/>
  <c r="S228" i="7"/>
  <c r="R222" i="7"/>
  <c r="X209" i="7"/>
  <c r="W220" i="7"/>
  <c r="P221" i="7"/>
  <c r="X208" i="7"/>
  <c r="S222" i="7"/>
  <c r="R217" i="7"/>
  <c r="Q234" i="7"/>
  <c r="Q233" i="7"/>
  <c r="P228" i="7"/>
  <c r="T233" i="7"/>
  <c r="X220" i="7"/>
  <c r="T208" i="7"/>
  <c r="P216" i="7"/>
  <c r="Q221" i="7"/>
  <c r="W207" i="7"/>
  <c r="W212" i="7"/>
  <c r="X231" i="7"/>
  <c r="Q206" i="7"/>
  <c r="R216" i="7"/>
  <c r="V208" i="7"/>
  <c r="V222" i="7"/>
  <c r="Q210" i="7"/>
  <c r="T232" i="7"/>
  <c r="Q216" i="7"/>
  <c r="P223" i="7"/>
  <c r="R208" i="7"/>
  <c r="S219" i="7"/>
  <c r="U227" i="7"/>
  <c r="Q207" i="7"/>
  <c r="P227" i="7"/>
  <c r="P220" i="7"/>
  <c r="S207" i="7"/>
  <c r="R205" i="7"/>
  <c r="Q227" i="7"/>
  <c r="P218" i="7"/>
  <c r="W217" i="7"/>
  <c r="Q208" i="7"/>
  <c r="W229" i="7"/>
  <c r="V233" i="7"/>
  <c r="P214" i="7"/>
  <c r="X226" i="7"/>
  <c r="Q205" i="7"/>
  <c r="S204" i="7"/>
  <c r="V218" i="7"/>
  <c r="X223" i="7"/>
  <c r="V211" i="7"/>
  <c r="T216" i="7"/>
  <c r="S220" i="7"/>
  <c r="W223" i="7"/>
  <c r="W228" i="7"/>
  <c r="S232" i="7"/>
  <c r="X204" i="7"/>
  <c r="X228" i="7"/>
  <c r="U205" i="7"/>
  <c r="W215" i="7"/>
  <c r="W234" i="7"/>
  <c r="U225" i="7"/>
  <c r="T224" i="7"/>
  <c r="V228" i="7"/>
  <c r="T226" i="7"/>
  <c r="R231" i="7"/>
  <c r="U218" i="7"/>
  <c r="W227" i="7"/>
  <c r="U214" i="7"/>
  <c r="P222" i="7"/>
  <c r="X225" i="7"/>
  <c r="W230" i="7"/>
  <c r="W209" i="7"/>
  <c r="X224" i="7"/>
  <c r="U209" i="7"/>
  <c r="W206" i="7"/>
  <c r="S224" i="7"/>
  <c r="S214" i="7"/>
  <c r="V219" i="7"/>
  <c r="P210" i="7"/>
  <c r="P225" i="7"/>
  <c r="U232" i="7"/>
  <c r="W232" i="7"/>
  <c r="U222" i="7"/>
  <c r="R209" i="7"/>
  <c r="X206" i="7"/>
  <c r="R229" i="7"/>
  <c r="T215" i="7"/>
  <c r="Q212" i="7"/>
  <c r="W204" i="7"/>
  <c r="T234" i="7"/>
  <c r="T204" i="7"/>
  <c r="W211" i="7"/>
  <c r="R224" i="7"/>
  <c r="T209" i="7"/>
  <c r="V231" i="7"/>
  <c r="U208" i="7"/>
  <c r="R204" i="7"/>
  <c r="S229" i="7"/>
  <c r="X211" i="7"/>
  <c r="W219" i="7"/>
  <c r="R220" i="7"/>
  <c r="W218" i="7"/>
  <c r="T210" i="7"/>
  <c r="U216" i="7"/>
  <c r="U220" i="7"/>
  <c r="Q229" i="7"/>
  <c r="Q225" i="7"/>
  <c r="V206" i="7"/>
  <c r="R228" i="7"/>
  <c r="W224" i="7"/>
  <c r="R225" i="7"/>
  <c r="T211" i="7"/>
  <c r="X215" i="7"/>
  <c r="X232" i="7"/>
  <c r="P219" i="7"/>
  <c r="S210" i="7"/>
  <c r="T227" i="7"/>
  <c r="S213" i="7"/>
  <c r="Q226" i="7"/>
  <c r="X217" i="7"/>
  <c r="W221" i="7"/>
  <c r="Q214" i="7"/>
  <c r="U215" i="7"/>
  <c r="R232" i="7"/>
  <c r="R213" i="7"/>
  <c r="R234" i="7"/>
  <c r="Q223" i="7"/>
  <c r="W208" i="7"/>
  <c r="T205" i="7"/>
  <c r="S230" i="7"/>
  <c r="S216" i="7"/>
  <c r="R221" i="7"/>
  <c r="U233" i="7"/>
  <c r="U217" i="7"/>
  <c r="P215" i="7"/>
  <c r="P231" i="7"/>
  <c r="U223" i="7"/>
  <c r="P205" i="7"/>
  <c r="V213" i="7"/>
  <c r="V220" i="7"/>
  <c r="X233" i="7"/>
  <c r="Q209" i="7"/>
  <c r="S208" i="7"/>
  <c r="R206" i="7"/>
  <c r="T220" i="7"/>
  <c r="Q230" i="7"/>
  <c r="P209" i="7"/>
  <c r="W231" i="7"/>
  <c r="T229" i="7"/>
  <c r="V226" i="7"/>
  <c r="X218" i="7"/>
  <c r="S212" i="7"/>
  <c r="T231" i="7"/>
  <c r="X222" i="7"/>
  <c r="Q222" i="7"/>
  <c r="P211" i="7"/>
  <c r="T212" i="7"/>
  <c r="T207" i="7"/>
  <c r="T217" i="7"/>
  <c r="S218" i="7"/>
  <c r="U213" i="7"/>
  <c r="U210" i="7"/>
  <c r="R233" i="7"/>
  <c r="Q215" i="7"/>
  <c r="Q224" i="7"/>
  <c r="T206" i="7"/>
  <c r="V205" i="7"/>
  <c r="W226" i="7"/>
  <c r="U226" i="7"/>
  <c r="S217" i="7"/>
  <c r="V214" i="7"/>
  <c r="T222" i="7"/>
  <c r="X212" i="7"/>
  <c r="V212" i="7"/>
  <c r="U234" i="7"/>
  <c r="R207" i="7"/>
  <c r="U212" i="7"/>
  <c r="V227" i="7"/>
  <c r="Q204" i="7"/>
  <c r="W216" i="7"/>
  <c r="P207" i="7"/>
  <c r="V210" i="7"/>
  <c r="T223" i="7"/>
  <c r="W225" i="7"/>
  <c r="V225" i="7"/>
  <c r="X216" i="7"/>
  <c r="P224" i="7"/>
  <c r="X214" i="7"/>
  <c r="P230" i="7"/>
  <c r="V230" i="7"/>
  <c r="S223" i="7"/>
  <c r="S233" i="7"/>
  <c r="W205" i="7"/>
  <c r="S221" i="7"/>
  <c r="X221" i="7"/>
  <c r="S231" i="7"/>
  <c r="P226" i="7"/>
  <c r="U231" i="7"/>
  <c r="W222" i="7"/>
  <c r="R219" i="7"/>
  <c r="X234" i="7"/>
  <c r="Q217" i="7"/>
  <c r="X227" i="7"/>
  <c r="T214" i="7"/>
  <c r="X230" i="7"/>
  <c r="Q219" i="7"/>
  <c r="T219" i="7"/>
  <c r="S206" i="7"/>
  <c r="S209" i="7"/>
  <c r="R215" i="7"/>
  <c r="R212" i="7"/>
  <c r="P206" i="7"/>
  <c r="V234" i="7"/>
  <c r="S211" i="7"/>
  <c r="X213" i="7"/>
  <c r="Q220" i="7"/>
  <c r="Q231" i="7"/>
  <c r="R227" i="7"/>
  <c r="R176" i="7"/>
  <c r="V185" i="7"/>
  <c r="T192" i="7"/>
  <c r="R172" i="7"/>
  <c r="V178" i="7"/>
  <c r="U186" i="7"/>
  <c r="U166" i="7"/>
  <c r="S187" i="7"/>
  <c r="X181" i="7"/>
  <c r="V169" i="7"/>
  <c r="P194" i="7"/>
  <c r="S196" i="7"/>
  <c r="Q175" i="7"/>
  <c r="X191" i="7"/>
  <c r="W176" i="7"/>
  <c r="X167" i="7"/>
  <c r="P170" i="7"/>
  <c r="Q194" i="7"/>
  <c r="P175" i="7"/>
  <c r="V183" i="7"/>
  <c r="S167" i="7"/>
  <c r="V179" i="7"/>
  <c r="V177" i="7"/>
  <c r="Q190" i="7"/>
  <c r="R173" i="7"/>
  <c r="R185" i="7"/>
  <c r="P191" i="7"/>
  <c r="P166" i="7"/>
  <c r="V191" i="7"/>
  <c r="T175" i="7"/>
  <c r="W195" i="7"/>
  <c r="P174" i="7"/>
  <c r="V171" i="7"/>
  <c r="U191" i="7"/>
  <c r="S189" i="7"/>
  <c r="R180" i="7"/>
  <c r="T190" i="7"/>
  <c r="U192" i="7"/>
  <c r="S188" i="7"/>
  <c r="R188" i="7"/>
  <c r="P196" i="7"/>
  <c r="V194" i="7"/>
  <c r="U168" i="7"/>
  <c r="R192" i="7"/>
  <c r="U190" i="7"/>
  <c r="V166" i="7"/>
  <c r="U169" i="7"/>
  <c r="T183" i="7"/>
  <c r="W172" i="7"/>
  <c r="P195" i="7"/>
  <c r="U183" i="7"/>
  <c r="U173" i="7"/>
  <c r="W175" i="7"/>
  <c r="P179" i="7"/>
  <c r="V186" i="7"/>
  <c r="T180" i="7"/>
  <c r="X169" i="7"/>
  <c r="S177" i="7"/>
  <c r="Q180" i="7"/>
  <c r="U181" i="7"/>
  <c r="X172" i="7"/>
  <c r="Q173" i="7"/>
  <c r="T187" i="7"/>
  <c r="S190" i="7"/>
  <c r="R184" i="7"/>
  <c r="X171" i="7"/>
  <c r="W182" i="7"/>
  <c r="P183" i="7"/>
  <c r="X170" i="7"/>
  <c r="S184" i="7"/>
  <c r="R179" i="7"/>
  <c r="Q196" i="7"/>
  <c r="Q195" i="7"/>
  <c r="P190" i="7"/>
  <c r="T195" i="7"/>
  <c r="X182" i="7"/>
  <c r="T170" i="7"/>
  <c r="P178" i="7"/>
  <c r="Q183" i="7"/>
  <c r="W169" i="7"/>
  <c r="W174" i="7"/>
  <c r="X193" i="7"/>
  <c r="Q168" i="7"/>
  <c r="R178" i="7"/>
  <c r="V170" i="7"/>
  <c r="V184" i="7"/>
  <c r="Q172" i="7"/>
  <c r="T194" i="7"/>
  <c r="Q178" i="7"/>
  <c r="P185" i="7"/>
  <c r="R170" i="7"/>
  <c r="S181" i="7"/>
  <c r="U189" i="7"/>
  <c r="Q169" i="7"/>
  <c r="P189" i="7"/>
  <c r="P182" i="7"/>
  <c r="S169" i="7"/>
  <c r="R167" i="7"/>
  <c r="Q189" i="7"/>
  <c r="P180" i="7"/>
  <c r="W179" i="7"/>
  <c r="Q170" i="7"/>
  <c r="W191" i="7"/>
  <c r="V195" i="7"/>
  <c r="P176" i="7"/>
  <c r="X188" i="7"/>
  <c r="Q167" i="7"/>
  <c r="S166" i="7"/>
  <c r="V180" i="7"/>
  <c r="X185" i="7"/>
  <c r="V173" i="7"/>
  <c r="T178" i="7"/>
  <c r="S182" i="7"/>
  <c r="W185" i="7"/>
  <c r="W190" i="7"/>
  <c r="S194" i="7"/>
  <c r="X166" i="7"/>
  <c r="X190" i="7"/>
  <c r="U167" i="7"/>
  <c r="W177" i="7"/>
  <c r="W196" i="7"/>
  <c r="U187" i="7"/>
  <c r="T186" i="7"/>
  <c r="V190" i="7"/>
  <c r="T188" i="7"/>
  <c r="R193" i="7"/>
  <c r="U180" i="7"/>
  <c r="W189" i="7"/>
  <c r="U176" i="7"/>
  <c r="P184" i="7"/>
  <c r="X187" i="7"/>
  <c r="W192" i="7"/>
  <c r="W171" i="7"/>
  <c r="X186" i="7"/>
  <c r="U171" i="7"/>
  <c r="W168" i="7"/>
  <c r="S186" i="7"/>
  <c r="S176" i="7"/>
  <c r="V181" i="7"/>
  <c r="P172" i="7"/>
  <c r="P187" i="7"/>
  <c r="U194" i="7"/>
  <c r="W194" i="7"/>
  <c r="U184" i="7"/>
  <c r="R171" i="7"/>
  <c r="X168" i="7"/>
  <c r="R191" i="7"/>
  <c r="T177" i="7"/>
  <c r="Q174" i="7"/>
  <c r="W166" i="7"/>
  <c r="T196" i="7"/>
  <c r="T166" i="7"/>
  <c r="W173" i="7"/>
  <c r="R186" i="7"/>
  <c r="T171" i="7"/>
  <c r="V193" i="7"/>
  <c r="U170" i="7"/>
  <c r="R166" i="7"/>
  <c r="S191" i="7"/>
  <c r="X173" i="7"/>
  <c r="W181" i="7"/>
  <c r="R182" i="7"/>
  <c r="W180" i="7"/>
  <c r="T172" i="7"/>
  <c r="U178" i="7"/>
  <c r="U182" i="7"/>
  <c r="Q191" i="7"/>
  <c r="Q187" i="7"/>
  <c r="V168" i="7"/>
  <c r="R190" i="7"/>
  <c r="W186" i="7"/>
  <c r="R187" i="7"/>
  <c r="T173" i="7"/>
  <c r="X177" i="7"/>
  <c r="X194" i="7"/>
  <c r="P181" i="7"/>
  <c r="S172" i="7"/>
  <c r="T189" i="7"/>
  <c r="S175" i="7"/>
  <c r="Q188" i="7"/>
  <c r="X179" i="7"/>
  <c r="W183" i="7"/>
  <c r="Q176" i="7"/>
  <c r="U177" i="7"/>
  <c r="R194" i="7"/>
  <c r="R175" i="7"/>
  <c r="R196" i="7"/>
  <c r="Q185" i="7"/>
  <c r="W170" i="7"/>
  <c r="T167" i="7"/>
  <c r="S192" i="7"/>
  <c r="S178" i="7"/>
  <c r="R183" i="7"/>
  <c r="U195" i="7"/>
  <c r="U179" i="7"/>
  <c r="P177" i="7"/>
  <c r="P193" i="7"/>
  <c r="U185" i="7"/>
  <c r="P167" i="7"/>
  <c r="V175" i="7"/>
  <c r="V182" i="7"/>
  <c r="X195" i="7"/>
  <c r="Q171" i="7"/>
  <c r="S170" i="7"/>
  <c r="R168" i="7"/>
  <c r="T182" i="7"/>
  <c r="Q192" i="7"/>
  <c r="P171" i="7"/>
  <c r="W193" i="7"/>
  <c r="T191" i="7"/>
  <c r="V188" i="7"/>
  <c r="X180" i="7"/>
  <c r="S174" i="7"/>
  <c r="T193" i="7"/>
  <c r="X184" i="7"/>
  <c r="Q184" i="7"/>
  <c r="P173" i="7"/>
  <c r="T174" i="7"/>
  <c r="T169" i="7"/>
  <c r="T179" i="7"/>
  <c r="S180" i="7"/>
  <c r="U175" i="7"/>
  <c r="U172" i="7"/>
  <c r="R195" i="7"/>
  <c r="Q177" i="7"/>
  <c r="Q186" i="7"/>
  <c r="T168" i="7"/>
  <c r="V167" i="7"/>
  <c r="W188" i="7"/>
  <c r="U188" i="7"/>
  <c r="S179" i="7"/>
  <c r="V176" i="7"/>
  <c r="T184" i="7"/>
  <c r="X174" i="7"/>
  <c r="V174" i="7"/>
  <c r="U196" i="7"/>
  <c r="R169" i="7"/>
  <c r="U174" i="7"/>
  <c r="V189" i="7"/>
  <c r="Q166" i="7"/>
  <c r="W178" i="7"/>
  <c r="P169" i="7"/>
  <c r="V172" i="7"/>
  <c r="T185" i="7"/>
  <c r="W187" i="7"/>
  <c r="V187" i="7"/>
  <c r="X178" i="7"/>
  <c r="P186" i="7"/>
  <c r="X176" i="7"/>
  <c r="P192" i="7"/>
  <c r="V192" i="7"/>
  <c r="S185" i="7"/>
  <c r="S195" i="7"/>
  <c r="W167" i="7"/>
  <c r="S183" i="7"/>
  <c r="X183" i="7"/>
  <c r="S193" i="7"/>
  <c r="P188" i="7"/>
  <c r="U193" i="7"/>
  <c r="W184" i="7"/>
  <c r="R181" i="7"/>
  <c r="X196" i="7"/>
  <c r="Q179" i="7"/>
  <c r="X189" i="7"/>
  <c r="T176" i="7"/>
  <c r="X192" i="7"/>
  <c r="Q181" i="7"/>
  <c r="T181" i="7"/>
  <c r="S168" i="7"/>
  <c r="S171" i="7"/>
  <c r="R177" i="7"/>
  <c r="R174" i="7"/>
  <c r="P168" i="7"/>
  <c r="V196" i="7"/>
  <c r="S173" i="7"/>
  <c r="X175" i="7"/>
  <c r="Q182" i="7"/>
  <c r="Q193" i="7"/>
  <c r="R189" i="7"/>
  <c r="C9" i="7"/>
  <c r="B51" i="7"/>
  <c r="E73" i="7"/>
  <c r="D59" i="7"/>
  <c r="G65" i="7"/>
  <c r="G53" i="7"/>
  <c r="J58" i="7"/>
  <c r="I78" i="7"/>
  <c r="D60" i="7"/>
  <c r="E78" i="7"/>
  <c r="F72" i="7"/>
  <c r="H59" i="7"/>
  <c r="H58" i="7"/>
  <c r="I77" i="7"/>
  <c r="K69" i="7"/>
  <c r="L62" i="7"/>
  <c r="J54" i="7"/>
  <c r="D74" i="7"/>
  <c r="E65" i="7"/>
  <c r="L78" i="7"/>
  <c r="K76" i="7"/>
  <c r="L60" i="7"/>
  <c r="F66" i="7"/>
  <c r="J53" i="7"/>
  <c r="H73" i="7"/>
  <c r="F54" i="7"/>
  <c r="H79" i="7"/>
  <c r="G78" i="7"/>
  <c r="L72" i="7"/>
  <c r="J55" i="7"/>
  <c r="H81" i="7"/>
  <c r="K54" i="7"/>
  <c r="F65" i="7"/>
  <c r="D73" i="7"/>
  <c r="I65" i="7"/>
  <c r="K67" i="7"/>
  <c r="G57" i="7"/>
  <c r="D77" i="7"/>
  <c r="H77" i="7"/>
  <c r="F78" i="7"/>
  <c r="F59" i="7"/>
  <c r="F77" i="7"/>
  <c r="L57" i="7"/>
  <c r="L74" i="7"/>
  <c r="L59" i="7"/>
  <c r="G54" i="7"/>
  <c r="H72" i="7"/>
  <c r="L81" i="7"/>
  <c r="J60" i="7"/>
  <c r="K64" i="7"/>
  <c r="D79" i="7"/>
  <c r="G58" i="7"/>
  <c r="H56" i="7"/>
  <c r="K82" i="7"/>
  <c r="G80" i="7"/>
  <c r="F73" i="7"/>
  <c r="H61" i="7"/>
  <c r="I66" i="7"/>
  <c r="D76" i="7"/>
  <c r="D70" i="7"/>
  <c r="K68" i="7"/>
  <c r="J69" i="7"/>
  <c r="H74" i="7"/>
  <c r="L55" i="7"/>
  <c r="G72" i="7"/>
  <c r="E66" i="7"/>
  <c r="J57" i="7"/>
  <c r="D66" i="7"/>
  <c r="D71" i="7"/>
  <c r="E80" i="7"/>
  <c r="G63" i="7"/>
  <c r="E72" i="7"/>
  <c r="J78" i="7"/>
  <c r="F80" i="7"/>
  <c r="D80" i="7"/>
  <c r="D62" i="7"/>
  <c r="K74" i="7"/>
  <c r="H54" i="7"/>
  <c r="L65" i="7"/>
  <c r="F76" i="7"/>
  <c r="L80" i="7"/>
  <c r="D69" i="7"/>
  <c r="F70" i="7"/>
  <c r="I74" i="7"/>
  <c r="I75" i="7"/>
  <c r="L54" i="7"/>
  <c r="J83" i="7"/>
  <c r="F58" i="7"/>
  <c r="G76" i="7"/>
  <c r="K73" i="7"/>
  <c r="L75" i="7"/>
  <c r="J63" i="7"/>
  <c r="D54" i="7"/>
  <c r="K78" i="7"/>
  <c r="J80" i="7"/>
  <c r="G69" i="7"/>
  <c r="E58" i="7"/>
  <c r="E56" i="7"/>
  <c r="I76" i="7"/>
  <c r="F55" i="7"/>
  <c r="D67" i="7"/>
  <c r="J59" i="7"/>
  <c r="G67" i="7"/>
  <c r="K77" i="7"/>
  <c r="L73" i="7"/>
  <c r="I60" i="7"/>
  <c r="H78" i="7"/>
  <c r="K83" i="7"/>
  <c r="G73" i="7"/>
  <c r="I79" i="7"/>
  <c r="E74" i="7"/>
  <c r="D53" i="7"/>
  <c r="G55" i="7"/>
  <c r="D65" i="7"/>
  <c r="H57" i="7"/>
  <c r="L69" i="7"/>
  <c r="H68" i="7"/>
  <c r="J66" i="7"/>
  <c r="F57" i="7"/>
  <c r="I81" i="7"/>
  <c r="G68" i="7"/>
  <c r="G77" i="7"/>
  <c r="H62" i="7"/>
  <c r="G62" i="7"/>
  <c r="E60" i="7"/>
  <c r="F64" i="7"/>
  <c r="L79" i="7"/>
  <c r="E54" i="7"/>
  <c r="F74" i="7"/>
  <c r="G83" i="7"/>
  <c r="J73" i="7"/>
  <c r="I68" i="7"/>
  <c r="E67" i="7"/>
  <c r="G64" i="7"/>
  <c r="H64" i="7"/>
  <c r="J75" i="7"/>
  <c r="I53" i="7"/>
  <c r="D63" i="7"/>
  <c r="K72" i="7"/>
  <c r="F68" i="7"/>
  <c r="F79" i="7"/>
  <c r="K81" i="7"/>
  <c r="H80" i="7"/>
  <c r="G66" i="7"/>
  <c r="H83" i="7"/>
  <c r="D68" i="7"/>
  <c r="G70" i="7"/>
  <c r="F62" i="7"/>
  <c r="J77" i="7"/>
  <c r="J81" i="7"/>
  <c r="D83" i="7"/>
  <c r="D61" i="7"/>
  <c r="I54" i="7"/>
  <c r="H69" i="7"/>
  <c r="E77" i="7"/>
  <c r="J64" i="7"/>
  <c r="G82" i="7"/>
  <c r="I70" i="7"/>
  <c r="K53" i="7"/>
  <c r="I61" i="7"/>
  <c r="L56" i="7"/>
  <c r="J70" i="7"/>
  <c r="H82" i="7"/>
  <c r="E82" i="7"/>
  <c r="J71" i="7"/>
  <c r="J56" i="7"/>
  <c r="E64" i="7"/>
  <c r="K58" i="7"/>
  <c r="E71" i="7"/>
  <c r="L68" i="7"/>
  <c r="G74" i="7"/>
  <c r="E53" i="7"/>
  <c r="I73" i="7"/>
  <c r="F75" i="7"/>
  <c r="J67" i="7"/>
  <c r="H76" i="7"/>
  <c r="L58" i="7"/>
  <c r="F63" i="7"/>
  <c r="H53" i="7"/>
  <c r="K80" i="7"/>
  <c r="G75" i="7"/>
  <c r="I57" i="7"/>
  <c r="E59" i="7"/>
  <c r="E70" i="7"/>
  <c r="E79" i="7"/>
  <c r="I62" i="7"/>
  <c r="D78" i="7"/>
  <c r="D56" i="7"/>
  <c r="F82" i="7"/>
  <c r="E69" i="7"/>
  <c r="I69" i="7"/>
  <c r="J79" i="7"/>
  <c r="F60" i="7"/>
  <c r="L53" i="7"/>
  <c r="J61" i="7"/>
  <c r="H67" i="7"/>
  <c r="I58" i="7"/>
  <c r="J65" i="7"/>
  <c r="L82" i="7"/>
  <c r="D58" i="7"/>
  <c r="E57" i="7"/>
  <c r="G59" i="7"/>
  <c r="L70" i="7"/>
  <c r="I56" i="7"/>
  <c r="H75" i="7"/>
  <c r="D55" i="7"/>
  <c r="G71" i="7"/>
  <c r="F56" i="7"/>
  <c r="G81" i="7"/>
  <c r="D81" i="7"/>
  <c r="F81" i="7"/>
  <c r="H70" i="7"/>
  <c r="L63" i="7"/>
  <c r="K55" i="7"/>
  <c r="I64" i="7"/>
  <c r="F61" i="7"/>
  <c r="D72" i="7"/>
  <c r="J82" i="7"/>
  <c r="K57" i="7"/>
  <c r="I83" i="7"/>
  <c r="K59" i="7"/>
  <c r="L67" i="7"/>
  <c r="I82" i="7"/>
  <c r="H71" i="7"/>
  <c r="L71" i="7"/>
  <c r="L77" i="7"/>
  <c r="E62" i="7"/>
  <c r="F83" i="7"/>
  <c r="I80" i="7"/>
  <c r="F69" i="7"/>
  <c r="K79" i="7"/>
  <c r="F71" i="7"/>
  <c r="E83" i="7"/>
  <c r="K66" i="7"/>
  <c r="E68" i="7"/>
  <c r="G79" i="7"/>
  <c r="L61" i="7"/>
  <c r="F67" i="7"/>
  <c r="J76" i="7"/>
  <c r="K75" i="7"/>
  <c r="D75" i="7"/>
  <c r="L76" i="7"/>
  <c r="J74" i="7"/>
  <c r="I67" i="7"/>
  <c r="D64" i="7"/>
  <c r="I59" i="7"/>
  <c r="F53" i="7"/>
  <c r="G60" i="7"/>
  <c r="K71" i="7"/>
  <c r="G61" i="7"/>
  <c r="H55" i="7"/>
  <c r="L83" i="7"/>
  <c r="K56" i="7"/>
  <c r="L64" i="7"/>
  <c r="D82" i="7"/>
  <c r="K63" i="7"/>
  <c r="K60" i="7"/>
  <c r="J62" i="7"/>
  <c r="K62" i="7"/>
  <c r="I72" i="7"/>
  <c r="H66" i="7"/>
  <c r="I55" i="7"/>
  <c r="H65" i="7"/>
  <c r="K65" i="7"/>
  <c r="J72" i="7"/>
  <c r="E55" i="7"/>
  <c r="E81" i="7"/>
  <c r="I71" i="7"/>
  <c r="E76" i="7"/>
  <c r="H60" i="7"/>
  <c r="E61" i="7"/>
  <c r="K61" i="7"/>
  <c r="H63" i="7"/>
  <c r="G56" i="7"/>
  <c r="E63" i="7"/>
  <c r="K70" i="7"/>
  <c r="L66" i="7"/>
  <c r="E75" i="7"/>
  <c r="D57" i="7"/>
  <c r="J68" i="7"/>
  <c r="I63" i="7"/>
  <c r="E111" i="7"/>
  <c r="D97" i="7"/>
  <c r="G103" i="7"/>
  <c r="G91" i="7"/>
  <c r="J96" i="7"/>
  <c r="I116" i="7"/>
  <c r="D98" i="7"/>
  <c r="E116" i="7"/>
  <c r="F110" i="7"/>
  <c r="H97" i="7"/>
  <c r="H96" i="7"/>
  <c r="I115" i="7"/>
  <c r="K107" i="7"/>
  <c r="L100" i="7"/>
  <c r="J92" i="7"/>
  <c r="D112" i="7"/>
  <c r="E103" i="7"/>
  <c r="L116" i="7"/>
  <c r="K114" i="7"/>
  <c r="L98" i="7"/>
  <c r="F104" i="7"/>
  <c r="J91" i="7"/>
  <c r="H111" i="7"/>
  <c r="F92" i="7"/>
  <c r="H117" i="7"/>
  <c r="G116" i="7"/>
  <c r="L110" i="7"/>
  <c r="J93" i="7"/>
  <c r="H119" i="7"/>
  <c r="K92" i="7"/>
  <c r="F103" i="7"/>
  <c r="D111" i="7"/>
  <c r="I103" i="7"/>
  <c r="K105" i="7"/>
  <c r="G95" i="7"/>
  <c r="D115" i="7"/>
  <c r="H115" i="7"/>
  <c r="F116" i="7"/>
  <c r="F97" i="7"/>
  <c r="F115" i="7"/>
  <c r="L95" i="7"/>
  <c r="L112" i="7"/>
  <c r="L97" i="7"/>
  <c r="G92" i="7"/>
  <c r="H110" i="7"/>
  <c r="L119" i="7"/>
  <c r="J98" i="7"/>
  <c r="K102" i="7"/>
  <c r="D117" i="7"/>
  <c r="G96" i="7"/>
  <c r="H94" i="7"/>
  <c r="K120" i="7"/>
  <c r="G118" i="7"/>
  <c r="F111" i="7"/>
  <c r="H99" i="7"/>
  <c r="I104" i="7"/>
  <c r="D114" i="7"/>
  <c r="D108" i="7"/>
  <c r="K106" i="7"/>
  <c r="J107" i="7"/>
  <c r="H112" i="7"/>
  <c r="L93" i="7"/>
  <c r="G110" i="7"/>
  <c r="E104" i="7"/>
  <c r="J95" i="7"/>
  <c r="D104" i="7"/>
  <c r="D109" i="7"/>
  <c r="E118" i="7"/>
  <c r="G101" i="7"/>
  <c r="E110" i="7"/>
  <c r="J116" i="7"/>
  <c r="F118" i="7"/>
  <c r="D118" i="7"/>
  <c r="D100" i="7"/>
  <c r="K112" i="7"/>
  <c r="H92" i="7"/>
  <c r="L103" i="7"/>
  <c r="F114" i="7"/>
  <c r="L118" i="7"/>
  <c r="D107" i="7"/>
  <c r="F108" i="7"/>
  <c r="I112" i="7"/>
  <c r="I113" i="7"/>
  <c r="L92" i="7"/>
  <c r="J121" i="7"/>
  <c r="F96" i="7"/>
  <c r="G114" i="7"/>
  <c r="K111" i="7"/>
  <c r="L113" i="7"/>
  <c r="J101" i="7"/>
  <c r="D92" i="7"/>
  <c r="K116" i="7"/>
  <c r="J118" i="7"/>
  <c r="G107" i="7"/>
  <c r="E96" i="7"/>
  <c r="E94" i="7"/>
  <c r="I114" i="7"/>
  <c r="F93" i="7"/>
  <c r="D105" i="7"/>
  <c r="J97" i="7"/>
  <c r="G105" i="7"/>
  <c r="K115" i="7"/>
  <c r="L111" i="7"/>
  <c r="I98" i="7"/>
  <c r="H116" i="7"/>
  <c r="K121" i="7"/>
  <c r="G111" i="7"/>
  <c r="I117" i="7"/>
  <c r="E112" i="7"/>
  <c r="D91" i="7"/>
  <c r="G93" i="7"/>
  <c r="D103" i="7"/>
  <c r="H95" i="7"/>
  <c r="L107" i="7"/>
  <c r="H106" i="7"/>
  <c r="J104" i="7"/>
  <c r="F95" i="7"/>
  <c r="I119" i="7"/>
  <c r="G106" i="7"/>
  <c r="G115" i="7"/>
  <c r="H100" i="7"/>
  <c r="G100" i="7"/>
  <c r="E98" i="7"/>
  <c r="F102" i="7"/>
  <c r="L117" i="7"/>
  <c r="E92" i="7"/>
  <c r="F112" i="7"/>
  <c r="G121" i="7"/>
  <c r="J111" i="7"/>
  <c r="I106" i="7"/>
  <c r="E105" i="7"/>
  <c r="G102" i="7"/>
  <c r="H102" i="7"/>
  <c r="J113" i="7"/>
  <c r="I91" i="7"/>
  <c r="D101" i="7"/>
  <c r="K110" i="7"/>
  <c r="F106" i="7"/>
  <c r="F117" i="7"/>
  <c r="K119" i="7"/>
  <c r="H118" i="7"/>
  <c r="G104" i="7"/>
  <c r="H121" i="7"/>
  <c r="D106" i="7"/>
  <c r="G108" i="7"/>
  <c r="F100" i="7"/>
  <c r="J115" i="7"/>
  <c r="J119" i="7"/>
  <c r="D121" i="7"/>
  <c r="D99" i="7"/>
  <c r="I92" i="7"/>
  <c r="H107" i="7"/>
  <c r="E115" i="7"/>
  <c r="J102" i="7"/>
  <c r="G120" i="7"/>
  <c r="I108" i="7"/>
  <c r="K91" i="7"/>
  <c r="I99" i="7"/>
  <c r="L94" i="7"/>
  <c r="J108" i="7"/>
  <c r="H120" i="7"/>
  <c r="E120" i="7"/>
  <c r="J109" i="7"/>
  <c r="J94" i="7"/>
  <c r="E102" i="7"/>
  <c r="K96" i="7"/>
  <c r="E109" i="7"/>
  <c r="L106" i="7"/>
  <c r="G112" i="7"/>
  <c r="E91" i="7"/>
  <c r="I111" i="7"/>
  <c r="F113" i="7"/>
  <c r="J105" i="7"/>
  <c r="H114" i="7"/>
  <c r="L96" i="7"/>
  <c r="F101" i="7"/>
  <c r="H91" i="7"/>
  <c r="K118" i="7"/>
  <c r="G113" i="7"/>
  <c r="I95" i="7"/>
  <c r="E97" i="7"/>
  <c r="E108" i="7"/>
  <c r="E117" i="7"/>
  <c r="I100" i="7"/>
  <c r="D116" i="7"/>
  <c r="D94" i="7"/>
  <c r="F120" i="7"/>
  <c r="E107" i="7"/>
  <c r="I107" i="7"/>
  <c r="J117" i="7"/>
  <c r="F98" i="7"/>
  <c r="L91" i="7"/>
  <c r="J99" i="7"/>
  <c r="H105" i="7"/>
  <c r="I96" i="7"/>
  <c r="J103" i="7"/>
  <c r="L120" i="7"/>
  <c r="D96" i="7"/>
  <c r="E95" i="7"/>
  <c r="G97" i="7"/>
  <c r="L108" i="7"/>
  <c r="I94" i="7"/>
  <c r="H113" i="7"/>
  <c r="D93" i="7"/>
  <c r="G109" i="7"/>
  <c r="F94" i="7"/>
  <c r="G119" i="7"/>
  <c r="D119" i="7"/>
  <c r="F119" i="7"/>
  <c r="H108" i="7"/>
  <c r="L101" i="7"/>
  <c r="K93" i="7"/>
  <c r="I102" i="7"/>
  <c r="F99" i="7"/>
  <c r="D110" i="7"/>
  <c r="J120" i="7"/>
  <c r="K95" i="7"/>
  <c r="I121" i="7"/>
  <c r="K97" i="7"/>
  <c r="L105" i="7"/>
  <c r="I120" i="7"/>
  <c r="H109" i="7"/>
  <c r="L109" i="7"/>
  <c r="L115" i="7"/>
  <c r="E100" i="7"/>
  <c r="F121" i="7"/>
  <c r="I118" i="7"/>
  <c r="F107" i="7"/>
  <c r="K117" i="7"/>
  <c r="F109" i="7"/>
  <c r="E121" i="7"/>
  <c r="K104" i="7"/>
  <c r="E106" i="7"/>
  <c r="G117" i="7"/>
  <c r="L99" i="7"/>
  <c r="F105" i="7"/>
  <c r="J114" i="7"/>
  <c r="K113" i="7"/>
  <c r="D113" i="7"/>
  <c r="L114" i="7"/>
  <c r="J112" i="7"/>
  <c r="I105" i="7"/>
  <c r="D102" i="7"/>
  <c r="I97" i="7"/>
  <c r="F91" i="7"/>
  <c r="G98" i="7"/>
  <c r="K109" i="7"/>
  <c r="G99" i="7"/>
  <c r="H93" i="7"/>
  <c r="L121" i="7"/>
  <c r="K94" i="7"/>
  <c r="L102" i="7"/>
  <c r="D120" i="7"/>
  <c r="K101" i="7"/>
  <c r="K98" i="7"/>
  <c r="J100" i="7"/>
  <c r="K100" i="7"/>
  <c r="I110" i="7"/>
  <c r="H104" i="7"/>
  <c r="I93" i="7"/>
  <c r="H103" i="7"/>
  <c r="K103" i="7"/>
  <c r="J110" i="7"/>
  <c r="E93" i="7"/>
  <c r="E119" i="7"/>
  <c r="I109" i="7"/>
  <c r="E114" i="7"/>
  <c r="H98" i="7"/>
  <c r="E99" i="7"/>
  <c r="K99" i="7"/>
  <c r="H101" i="7"/>
  <c r="G94" i="7"/>
  <c r="E101" i="7"/>
  <c r="K108" i="7"/>
  <c r="L104" i="7"/>
  <c r="E113" i="7"/>
  <c r="D95" i="7"/>
  <c r="J106" i="7"/>
  <c r="I101" i="7"/>
  <c r="L234" i="7" l="1"/>
  <c r="I214" i="7"/>
  <c r="J219" i="7"/>
  <c r="D208" i="7"/>
  <c r="E226" i="7"/>
  <c r="L217" i="7"/>
  <c r="K221" i="7"/>
  <c r="E214" i="7"/>
  <c r="G207" i="7"/>
  <c r="H214" i="7"/>
  <c r="K212" i="7"/>
  <c r="E212" i="7"/>
  <c r="H211" i="7"/>
  <c r="E227" i="7"/>
  <c r="I222" i="7"/>
  <c r="E232" i="7"/>
  <c r="E206" i="7"/>
  <c r="J223" i="7"/>
  <c r="K216" i="7"/>
  <c r="H216" i="7"/>
  <c r="I206" i="7"/>
  <c r="H217" i="7"/>
  <c r="I223" i="7"/>
  <c r="K213" i="7"/>
  <c r="J213" i="7"/>
  <c r="K211" i="7"/>
  <c r="K214" i="7"/>
  <c r="D233" i="7"/>
  <c r="L215" i="7"/>
  <c r="K207" i="7"/>
  <c r="H206" i="7"/>
  <c r="G212" i="7"/>
  <c r="K222" i="7"/>
  <c r="G211" i="7"/>
  <c r="F204" i="7"/>
  <c r="I210" i="7"/>
  <c r="D215" i="7"/>
  <c r="I218" i="7"/>
  <c r="J225" i="7"/>
  <c r="L227" i="7"/>
  <c r="D226" i="7"/>
  <c r="K226" i="7"/>
  <c r="J227" i="7"/>
  <c r="F218" i="7"/>
  <c r="L212" i="7"/>
  <c r="G230" i="7"/>
  <c r="E219" i="7"/>
  <c r="K217" i="7"/>
  <c r="E234" i="7"/>
  <c r="F222" i="7"/>
  <c r="K230" i="7"/>
  <c r="F220" i="7"/>
  <c r="I231" i="7"/>
  <c r="F234" i="7"/>
  <c r="E213" i="7"/>
  <c r="L228" i="7"/>
  <c r="L222" i="7"/>
  <c r="H222" i="7"/>
  <c r="I233" i="7"/>
  <c r="L218" i="7"/>
  <c r="K210" i="7"/>
  <c r="I234" i="7"/>
  <c r="K208" i="7"/>
  <c r="J233" i="7"/>
  <c r="D223" i="7"/>
  <c r="F212" i="7"/>
  <c r="I215" i="7"/>
  <c r="K206" i="7"/>
  <c r="L214" i="7"/>
  <c r="H221" i="7"/>
  <c r="F232" i="7"/>
  <c r="D232" i="7"/>
  <c r="G232" i="7"/>
  <c r="F207" i="7"/>
  <c r="G222" i="7"/>
  <c r="D206" i="7"/>
  <c r="H226" i="7"/>
  <c r="I207" i="7"/>
  <c r="L221" i="7"/>
  <c r="G210" i="7"/>
  <c r="E208" i="7"/>
  <c r="D209" i="7"/>
  <c r="L233" i="7"/>
  <c r="J216" i="7"/>
  <c r="I209" i="7"/>
  <c r="H218" i="7"/>
  <c r="J212" i="7"/>
  <c r="L204" i="7"/>
  <c r="F211" i="7"/>
  <c r="J230" i="7"/>
  <c r="I220" i="7"/>
  <c r="E220" i="7"/>
  <c r="F233" i="7"/>
  <c r="D207" i="7"/>
  <c r="D229" i="7"/>
  <c r="I213" i="7"/>
  <c r="E230" i="7"/>
  <c r="E221" i="7"/>
  <c r="E210" i="7"/>
  <c r="I208" i="7"/>
  <c r="G226" i="7"/>
  <c r="K231" i="7"/>
  <c r="H204" i="7"/>
  <c r="F214" i="7"/>
  <c r="L209" i="7"/>
  <c r="H227" i="7"/>
  <c r="J218" i="7"/>
  <c r="F226" i="7"/>
  <c r="I224" i="7"/>
  <c r="E204" i="7"/>
  <c r="G225" i="7"/>
  <c r="L219" i="7"/>
  <c r="E222" i="7"/>
  <c r="K209" i="7"/>
  <c r="E215" i="7"/>
  <c r="J207" i="7"/>
  <c r="J222" i="7"/>
  <c r="E233" i="7"/>
  <c r="H233" i="7"/>
  <c r="J221" i="7"/>
  <c r="L207" i="7"/>
  <c r="I212" i="7"/>
  <c r="K204" i="7"/>
  <c r="I221" i="7"/>
  <c r="G233" i="7"/>
  <c r="J215" i="7"/>
  <c r="E228" i="7"/>
  <c r="H220" i="7"/>
  <c r="I205" i="7"/>
  <c r="D212" i="7"/>
  <c r="D234" i="7"/>
  <c r="J232" i="7"/>
  <c r="J228" i="7"/>
  <c r="F213" i="7"/>
  <c r="G221" i="7"/>
  <c r="D219" i="7"/>
  <c r="H234" i="7"/>
  <c r="G217" i="7"/>
  <c r="H231" i="7"/>
  <c r="K232" i="7"/>
  <c r="F230" i="7"/>
  <c r="F219" i="7"/>
  <c r="K223" i="7"/>
  <c r="D214" i="7"/>
  <c r="I204" i="7"/>
  <c r="J226" i="7"/>
  <c r="H215" i="7"/>
  <c r="G215" i="7"/>
  <c r="E218" i="7"/>
  <c r="I219" i="7"/>
  <c r="J224" i="7"/>
  <c r="G234" i="7"/>
  <c r="F225" i="7"/>
  <c r="E205" i="7"/>
  <c r="L230" i="7"/>
  <c r="F215" i="7"/>
  <c r="E211" i="7"/>
  <c r="G213" i="7"/>
  <c r="H213" i="7"/>
  <c r="G228" i="7"/>
  <c r="G219" i="7"/>
  <c r="I232" i="7"/>
  <c r="F208" i="7"/>
  <c r="J217" i="7"/>
  <c r="H219" i="7"/>
  <c r="L220" i="7"/>
  <c r="H208" i="7"/>
  <c r="D216" i="7"/>
  <c r="G206" i="7"/>
  <c r="D204" i="7"/>
  <c r="E225" i="7"/>
  <c r="I230" i="7"/>
  <c r="G224" i="7"/>
  <c r="K234" i="7"/>
  <c r="H229" i="7"/>
  <c r="I211" i="7"/>
  <c r="L224" i="7"/>
  <c r="K228" i="7"/>
  <c r="G218" i="7"/>
  <c r="J210" i="7"/>
  <c r="D218" i="7"/>
  <c r="F206" i="7"/>
  <c r="I227" i="7"/>
  <c r="E207" i="7"/>
  <c r="E209" i="7"/>
  <c r="G220" i="7"/>
  <c r="J231" i="7"/>
  <c r="K229" i="7"/>
  <c r="D205" i="7"/>
  <c r="J214" i="7"/>
  <c r="L226" i="7"/>
  <c r="K224" i="7"/>
  <c r="G227" i="7"/>
  <c r="F209" i="7"/>
  <c r="J234" i="7"/>
  <c r="L205" i="7"/>
  <c r="I226" i="7"/>
  <c r="I225" i="7"/>
  <c r="F221" i="7"/>
  <c r="D220" i="7"/>
  <c r="L231" i="7"/>
  <c r="F227" i="7"/>
  <c r="L216" i="7"/>
  <c r="H205" i="7"/>
  <c r="K225" i="7"/>
  <c r="D213" i="7"/>
  <c r="D231" i="7"/>
  <c r="F231" i="7"/>
  <c r="J229" i="7"/>
  <c r="E223" i="7"/>
  <c r="G214" i="7"/>
  <c r="E231" i="7"/>
  <c r="D222" i="7"/>
  <c r="D217" i="7"/>
  <c r="J208" i="7"/>
  <c r="E217" i="7"/>
  <c r="G223" i="7"/>
  <c r="L206" i="7"/>
  <c r="H225" i="7"/>
  <c r="J220" i="7"/>
  <c r="K219" i="7"/>
  <c r="D221" i="7"/>
  <c r="D227" i="7"/>
  <c r="I217" i="7"/>
  <c r="H212" i="7"/>
  <c r="F224" i="7"/>
  <c r="G231" i="7"/>
  <c r="K233" i="7"/>
  <c r="H207" i="7"/>
  <c r="G209" i="7"/>
  <c r="D230" i="7"/>
  <c r="K215" i="7"/>
  <c r="J211" i="7"/>
  <c r="L232" i="7"/>
  <c r="H223" i="7"/>
  <c r="G205" i="7"/>
  <c r="L210" i="7"/>
  <c r="L225" i="7"/>
  <c r="L208" i="7"/>
  <c r="F228" i="7"/>
  <c r="F210" i="7"/>
  <c r="F229" i="7"/>
  <c r="H228" i="7"/>
  <c r="D228" i="7"/>
  <c r="G208" i="7"/>
  <c r="K218" i="7"/>
  <c r="I216" i="7"/>
  <c r="D224" i="7"/>
  <c r="F216" i="7"/>
  <c r="K205" i="7"/>
  <c r="H232" i="7"/>
  <c r="J206" i="7"/>
  <c r="L223" i="7"/>
  <c r="G229" i="7"/>
  <c r="H230" i="7"/>
  <c r="F205" i="7"/>
  <c r="H224" i="7"/>
  <c r="J204" i="7"/>
  <c r="F217" i="7"/>
  <c r="L211" i="7"/>
  <c r="K227" i="7"/>
  <c r="L229" i="7"/>
  <c r="E216" i="7"/>
  <c r="D225" i="7"/>
  <c r="J205" i="7"/>
  <c r="L213" i="7"/>
  <c r="K220" i="7"/>
  <c r="I228" i="7"/>
  <c r="H209" i="7"/>
  <c r="H210" i="7"/>
  <c r="F223" i="7"/>
  <c r="E229" i="7"/>
  <c r="D211" i="7"/>
  <c r="I229" i="7"/>
  <c r="J209" i="7"/>
  <c r="G204" i="7"/>
  <c r="G216" i="7"/>
  <c r="D210" i="7"/>
  <c r="E224" i="7"/>
  <c r="I176" i="7"/>
  <c r="J181" i="7"/>
  <c r="D170" i="7"/>
  <c r="E188" i="7"/>
  <c r="L179" i="7"/>
  <c r="K183" i="7"/>
  <c r="E176" i="7"/>
  <c r="G169" i="7"/>
  <c r="H176" i="7"/>
  <c r="K174" i="7"/>
  <c r="E174" i="7"/>
  <c r="H173" i="7"/>
  <c r="E189" i="7"/>
  <c r="I184" i="7"/>
  <c r="E194" i="7"/>
  <c r="E168" i="7"/>
  <c r="J185" i="7"/>
  <c r="K178" i="7"/>
  <c r="H178" i="7"/>
  <c r="I168" i="7"/>
  <c r="H179" i="7"/>
  <c r="I185" i="7"/>
  <c r="K175" i="7"/>
  <c r="J175" i="7"/>
  <c r="K173" i="7"/>
  <c r="K176" i="7"/>
  <c r="D195" i="7"/>
  <c r="L177" i="7"/>
  <c r="K169" i="7"/>
  <c r="L196" i="7"/>
  <c r="H168" i="7"/>
  <c r="G174" i="7"/>
  <c r="K184" i="7"/>
  <c r="G173" i="7"/>
  <c r="F166" i="7"/>
  <c r="I172" i="7"/>
  <c r="D177" i="7"/>
  <c r="I180" i="7"/>
  <c r="J187" i="7"/>
  <c r="L189" i="7"/>
  <c r="D188" i="7"/>
  <c r="K188" i="7"/>
  <c r="J189" i="7"/>
  <c r="F180" i="7"/>
  <c r="L174" i="7"/>
  <c r="G192" i="7"/>
  <c r="E181" i="7"/>
  <c r="K179" i="7"/>
  <c r="E196" i="7"/>
  <c r="F184" i="7"/>
  <c r="K192" i="7"/>
  <c r="F182" i="7"/>
  <c r="I193" i="7"/>
  <c r="F196" i="7"/>
  <c r="E175" i="7"/>
  <c r="L190" i="7"/>
  <c r="L184" i="7"/>
  <c r="H184" i="7"/>
  <c r="I195" i="7"/>
  <c r="L180" i="7"/>
  <c r="K172" i="7"/>
  <c r="I196" i="7"/>
  <c r="K170" i="7"/>
  <c r="J195" i="7"/>
  <c r="D185" i="7"/>
  <c r="F174" i="7"/>
  <c r="I177" i="7"/>
  <c r="K168" i="7"/>
  <c r="L176" i="7"/>
  <c r="H183" i="7"/>
  <c r="F194" i="7"/>
  <c r="D194" i="7"/>
  <c r="G194" i="7"/>
  <c r="F169" i="7"/>
  <c r="G184" i="7"/>
  <c r="D168" i="7"/>
  <c r="H188" i="7"/>
  <c r="I169" i="7"/>
  <c r="L183" i="7"/>
  <c r="G172" i="7"/>
  <c r="E170" i="7"/>
  <c r="D171" i="7"/>
  <c r="L195" i="7"/>
  <c r="J178" i="7"/>
  <c r="I171" i="7"/>
  <c r="H180" i="7"/>
  <c r="J174" i="7"/>
  <c r="L166" i="7"/>
  <c r="F173" i="7"/>
  <c r="J192" i="7"/>
  <c r="I182" i="7"/>
  <c r="E182" i="7"/>
  <c r="F195" i="7"/>
  <c r="D169" i="7"/>
  <c r="D191" i="7"/>
  <c r="I175" i="7"/>
  <c r="E192" i="7"/>
  <c r="E183" i="7"/>
  <c r="E172" i="7"/>
  <c r="I170" i="7"/>
  <c r="G188" i="7"/>
  <c r="K193" i="7"/>
  <c r="H166" i="7"/>
  <c r="F176" i="7"/>
  <c r="L171" i="7"/>
  <c r="H189" i="7"/>
  <c r="J180" i="7"/>
  <c r="F188" i="7"/>
  <c r="I186" i="7"/>
  <c r="E166" i="7"/>
  <c r="G187" i="7"/>
  <c r="L181" i="7"/>
  <c r="E184" i="7"/>
  <c r="K171" i="7"/>
  <c r="E177" i="7"/>
  <c r="J169" i="7"/>
  <c r="J184" i="7"/>
  <c r="E195" i="7"/>
  <c r="H195" i="7"/>
  <c r="J183" i="7"/>
  <c r="L169" i="7"/>
  <c r="I174" i="7"/>
  <c r="K166" i="7"/>
  <c r="I183" i="7"/>
  <c r="G195" i="7"/>
  <c r="J177" i="7"/>
  <c r="E190" i="7"/>
  <c r="H182" i="7"/>
  <c r="I167" i="7"/>
  <c r="D174" i="7"/>
  <c r="D196" i="7"/>
  <c r="J194" i="7"/>
  <c r="J190" i="7"/>
  <c r="F175" i="7"/>
  <c r="G183" i="7"/>
  <c r="D181" i="7"/>
  <c r="H196" i="7"/>
  <c r="G179" i="7"/>
  <c r="H193" i="7"/>
  <c r="K194" i="7"/>
  <c r="F192" i="7"/>
  <c r="F181" i="7"/>
  <c r="K185" i="7"/>
  <c r="D176" i="7"/>
  <c r="I166" i="7"/>
  <c r="J188" i="7"/>
  <c r="H177" i="7"/>
  <c r="G177" i="7"/>
  <c r="E180" i="7"/>
  <c r="I181" i="7"/>
  <c r="J186" i="7"/>
  <c r="G196" i="7"/>
  <c r="F187" i="7"/>
  <c r="E167" i="7"/>
  <c r="L192" i="7"/>
  <c r="F177" i="7"/>
  <c r="E173" i="7"/>
  <c r="G175" i="7"/>
  <c r="H175" i="7"/>
  <c r="G190" i="7"/>
  <c r="G181" i="7"/>
  <c r="I194" i="7"/>
  <c r="F170" i="7"/>
  <c r="J179" i="7"/>
  <c r="H181" i="7"/>
  <c r="L182" i="7"/>
  <c r="H170" i="7"/>
  <c r="D178" i="7"/>
  <c r="G168" i="7"/>
  <c r="D166" i="7"/>
  <c r="E187" i="7"/>
  <c r="I192" i="7"/>
  <c r="G186" i="7"/>
  <c r="K196" i="7"/>
  <c r="H191" i="7"/>
  <c r="I173" i="7"/>
  <c r="L186" i="7"/>
  <c r="K190" i="7"/>
  <c r="G180" i="7"/>
  <c r="J172" i="7"/>
  <c r="D180" i="7"/>
  <c r="F168" i="7"/>
  <c r="I189" i="7"/>
  <c r="E169" i="7"/>
  <c r="E171" i="7"/>
  <c r="G182" i="7"/>
  <c r="J193" i="7"/>
  <c r="K191" i="7"/>
  <c r="D167" i="7"/>
  <c r="J176" i="7"/>
  <c r="L188" i="7"/>
  <c r="K186" i="7"/>
  <c r="G189" i="7"/>
  <c r="F171" i="7"/>
  <c r="J196" i="7"/>
  <c r="L167" i="7"/>
  <c r="I188" i="7"/>
  <c r="I187" i="7"/>
  <c r="F183" i="7"/>
  <c r="D182" i="7"/>
  <c r="L193" i="7"/>
  <c r="F189" i="7"/>
  <c r="L178" i="7"/>
  <c r="H167" i="7"/>
  <c r="K187" i="7"/>
  <c r="D175" i="7"/>
  <c r="D193" i="7"/>
  <c r="F193" i="7"/>
  <c r="J191" i="7"/>
  <c r="E185" i="7"/>
  <c r="G176" i="7"/>
  <c r="E193" i="7"/>
  <c r="D184" i="7"/>
  <c r="D179" i="7"/>
  <c r="J170" i="7"/>
  <c r="E179" i="7"/>
  <c r="G185" i="7"/>
  <c r="L168" i="7"/>
  <c r="H187" i="7"/>
  <c r="J182" i="7"/>
  <c r="K181" i="7"/>
  <c r="D183" i="7"/>
  <c r="D189" i="7"/>
  <c r="I179" i="7"/>
  <c r="H174" i="7"/>
  <c r="F186" i="7"/>
  <c r="G193" i="7"/>
  <c r="K195" i="7"/>
  <c r="H169" i="7"/>
  <c r="G171" i="7"/>
  <c r="D192" i="7"/>
  <c r="K177" i="7"/>
  <c r="J173" i="7"/>
  <c r="L194" i="7"/>
  <c r="H185" i="7"/>
  <c r="G167" i="7"/>
  <c r="L172" i="7"/>
  <c r="L187" i="7"/>
  <c r="L170" i="7"/>
  <c r="F190" i="7"/>
  <c r="F172" i="7"/>
  <c r="F191" i="7"/>
  <c r="H190" i="7"/>
  <c r="D190" i="7"/>
  <c r="G170" i="7"/>
  <c r="K180" i="7"/>
  <c r="I178" i="7"/>
  <c r="D186" i="7"/>
  <c r="F178" i="7"/>
  <c r="K167" i="7"/>
  <c r="H194" i="7"/>
  <c r="J168" i="7"/>
  <c r="L185" i="7"/>
  <c r="G191" i="7"/>
  <c r="H192" i="7"/>
  <c r="F167" i="7"/>
  <c r="H186" i="7"/>
  <c r="J166" i="7"/>
  <c r="F179" i="7"/>
  <c r="L173" i="7"/>
  <c r="K189" i="7"/>
  <c r="L191" i="7"/>
  <c r="E178" i="7"/>
  <c r="D187" i="7"/>
  <c r="J167" i="7"/>
  <c r="L175" i="7"/>
  <c r="K182" i="7"/>
  <c r="I190" i="7"/>
  <c r="H171" i="7"/>
  <c r="H172" i="7"/>
  <c r="F185" i="7"/>
  <c r="E191" i="7"/>
  <c r="D173" i="7"/>
  <c r="I191" i="7"/>
  <c r="J171" i="7"/>
  <c r="G166" i="7"/>
  <c r="G178" i="7"/>
  <c r="D172" i="7"/>
  <c r="E186" i="7"/>
</calcChain>
</file>

<file path=xl/sharedStrings.xml><?xml version="1.0" encoding="utf-8"?>
<sst xmlns="http://schemas.openxmlformats.org/spreadsheetml/2006/main" count="205" uniqueCount="141">
  <si>
    <t>GBP-22 (UK Sovereign Curve)</t>
  </si>
  <si>
    <t>Term</t>
  </si>
  <si>
    <t>Market Rate</t>
  </si>
  <si>
    <t>Shift</t>
  </si>
  <si>
    <t>Shifted Rate</t>
  </si>
  <si>
    <t>Zero Rate</t>
  </si>
  <si>
    <t>Discount</t>
  </si>
  <si>
    <t>1 DY</t>
  </si>
  <si>
    <t>1 WK</t>
  </si>
  <si>
    <t>1 MO</t>
  </si>
  <si>
    <t>2 MO</t>
  </si>
  <si>
    <t>3 MO</t>
  </si>
  <si>
    <t>6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</si>
  <si>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</si>
  <si>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</si>
  <si>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</si>
  <si>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</si>
  <si>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</si>
  <si>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</si>
  <si>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</si>
  <si>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</si>
  <si>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</si>
  <si>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</si>
  <si>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</si>
  <si>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12 YR</t>
  </si>
  <si>
    <t>15 YR</t>
  </si>
  <si>
    <t>20 YR</t>
  </si>
  <si>
    <t>25 YR</t>
  </si>
  <si>
    <t>30 YR</t>
  </si>
  <si>
    <t>35 YR</t>
  </si>
  <si>
    <t>40 YR</t>
  </si>
  <si>
    <t>45 YR</t>
  </si>
  <si>
    <t>50 YR</t>
  </si>
  <si>
    <t>Date</t>
  </si>
  <si>
    <t>1d</t>
  </si>
  <si>
    <t>1w</t>
  </si>
  <si>
    <t>1m</t>
  </si>
  <si>
    <t>2m</t>
  </si>
  <si>
    <t>3m</t>
  </si>
  <si>
    <t>6m</t>
  </si>
  <si>
    <t>12m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</si>
  <si>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</si>
  <si>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</si>
  <si>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</si>
  <si>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</si>
  <si>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</si>
  <si>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</si>
  <si>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</si>
  <si>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</si>
  <si>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</si>
  <si>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</si>
  <si>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</si>
  <si>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</si>
  <si>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</si>
  <si>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</si>
  <si>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</si>
  <si>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</si>
  <si>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</si>
  <si>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45y</t>
  </si>
  <si>
    <t>50y</t>
  </si>
  <si>
    <t>EvaluationDate</t>
  </si>
  <si>
    <t>SetDate</t>
  </si>
  <si>
    <t>YTS</t>
  </si>
  <si>
    <t>DivYield</t>
  </si>
  <si>
    <t>DivYTS</t>
  </si>
  <si>
    <t>Underlying</t>
  </si>
  <si>
    <t>Strike</t>
  </si>
  <si>
    <t>MARKET_IMPLIED_VOLS</t>
  </si>
  <si>
    <t>FORWARD</t>
  </si>
  <si>
    <t>RiskFree</t>
  </si>
  <si>
    <t>DividendTS</t>
  </si>
  <si>
    <t>LocalVol</t>
  </si>
  <si>
    <t>SABR</t>
  </si>
  <si>
    <t>Alpha</t>
  </si>
  <si>
    <t>Beta</t>
  </si>
  <si>
    <t>Rho</t>
  </si>
  <si>
    <t>Nu</t>
  </si>
  <si>
    <t>MaxError</t>
  </si>
  <si>
    <t>VegaWeighted</t>
  </si>
  <si>
    <t>HLSD</t>
  </si>
  <si>
    <t>HestonModel</t>
  </si>
  <si>
    <t>IllegalVolOverwrite</t>
  </si>
  <si>
    <t>Extrapolate</t>
  </si>
  <si>
    <t>HestonProcess</t>
  </si>
  <si>
    <t>LeverageSurf</t>
  </si>
  <si>
    <t>Tgrid</t>
  </si>
  <si>
    <t>Xgrid</t>
  </si>
  <si>
    <t>DampingSteps</t>
  </si>
  <si>
    <t>FDScheme</t>
  </si>
  <si>
    <t>Vgrid</t>
  </si>
  <si>
    <t>LeverageSurface</t>
  </si>
  <si>
    <t>ModifiedCraigSneyd</t>
  </si>
  <si>
    <t>S0</t>
  </si>
  <si>
    <t>v0</t>
  </si>
  <si>
    <t>kappa</t>
  </si>
  <si>
    <t>theta</t>
  </si>
  <si>
    <t>Heston</t>
  </si>
  <si>
    <t>sigma</t>
  </si>
  <si>
    <t>rho</t>
  </si>
  <si>
    <t>DiscYTS</t>
  </si>
  <si>
    <t>BlackVolTS</t>
  </si>
  <si>
    <t>RateGelpers</t>
  </si>
  <si>
    <t>ShortATM</t>
  </si>
  <si>
    <t>MidATM</t>
  </si>
  <si>
    <t>LonATM</t>
  </si>
  <si>
    <t>LowSkew</t>
  </si>
  <si>
    <t>HighSkew</t>
  </si>
  <si>
    <t>OptimMethod</t>
  </si>
  <si>
    <t>EndCrit</t>
  </si>
  <si>
    <t>IsFixed</t>
  </si>
  <si>
    <t>DoCalibrate</t>
  </si>
  <si>
    <t>Calibrate</t>
  </si>
  <si>
    <t>Weights</t>
  </si>
  <si>
    <t>BlackVTS</t>
  </si>
  <si>
    <t>Time</t>
  </si>
  <si>
    <t>BlackSurface</t>
  </si>
  <si>
    <t>Call</t>
  </si>
  <si>
    <t>NPV Analytic</t>
  </si>
  <si>
    <t>NPV Diff</t>
  </si>
  <si>
    <t>ImpliedVol Diff</t>
  </si>
  <si>
    <t>Maturity</t>
  </si>
  <si>
    <t>Value date</t>
  </si>
  <si>
    <t>YearFraction</t>
  </si>
  <si>
    <t>NPV SLV_FD</t>
  </si>
  <si>
    <t>ImpliedVol SLV_FD</t>
  </si>
  <si>
    <t>NPV Heston_FD</t>
  </si>
  <si>
    <t>ImpliedVol Heston_FD</t>
  </si>
  <si>
    <t>Feller (must be &gt;0)</t>
  </si>
  <si>
    <t>GreensAlgo</t>
  </si>
  <si>
    <t>TrafoType</t>
  </si>
  <si>
    <t>Scheme</t>
  </si>
  <si>
    <t>SLV_Param</t>
  </si>
  <si>
    <t>Gaussian</t>
  </si>
  <si>
    <t>PC_Steps</t>
  </si>
  <si>
    <t>Cutoff_Eps</t>
  </si>
  <si>
    <t>NPV LV_FD</t>
  </si>
  <si>
    <t>SABR Volatilites</t>
  </si>
  <si>
    <t>SpotGridSize</t>
  </si>
  <si>
    <t>VolGridSize</t>
  </si>
  <si>
    <t>BS-Process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</si>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</sst>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%"/>
    <numFmt numFmtId="166" formatCode="0.0"/>
  </numFmts>
  <fonts count="1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rgb="FF0070C0"/>
      <name val="Arial"/>
      <family val="2"/>
    </font>
    <font>
      <sz val="10"/>
      <color rgb="FF7030A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4" fillId="0" borderId="0"/>
    <xf numFmtId="9" fontId="9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251">
    <xf numFmtId="0" fontId="0" fillId="0" borderId="0" xfId="0"/>
    <xf numFmtId="0" fontId="3" fillId="0" borderId="0" xfId="0" applyFont="1"/>
    <xf numFmtId="0" fontId="8" fillId="0" borderId="0" xfId="0" applyFont="1"/>
    <xf numFmtId="0" fontId="10" fillId="0" borderId="4" xfId="0" applyFont="1" applyBorder="1"/>
    <xf numFmtId="14" fontId="5" fillId="0" borderId="4" xfId="0" applyNumberFormat="1" applyFont="1" applyBorder="1" applyAlignment="1">
      <alignment horizontal="right"/>
    </xf>
    <xf numFmtId="0" fontId="10" fillId="0" borderId="5" xfId="0" applyFont="1" applyBorder="1"/>
    <xf numFmtId="0" fontId="3" fillId="0" borderId="5" xfId="0" applyFont="1" applyBorder="1" applyAlignment="1">
      <alignment horizontal="right"/>
    </xf>
    <xf numFmtId="0" fontId="10" fillId="0" borderId="6" xfId="0" applyFont="1" applyBorder="1"/>
    <xf numFmtId="0" fontId="7" fillId="0" borderId="6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164" fontId="5" fillId="0" borderId="3" xfId="0" applyNumberFormat="1" applyFont="1" applyBorder="1"/>
    <xf numFmtId="14" fontId="6" fillId="0" borderId="3" xfId="0" applyNumberFormat="1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5" fillId="0" borderId="4" xfId="0" applyFont="1" applyBorder="1" applyAlignment="1">
      <alignment horizontal="center"/>
    </xf>
    <xf numFmtId="0" fontId="0" fillId="0" borderId="5" xfId="0" applyFont="1" applyBorder="1"/>
    <xf numFmtId="164" fontId="0" fillId="0" borderId="5" xfId="0" applyNumberFormat="1" applyFont="1" applyBorder="1"/>
    <xf numFmtId="0" fontId="5" fillId="0" borderId="5" xfId="0" applyFont="1" applyBorder="1" applyAlignment="1">
      <alignment horizontal="center"/>
    </xf>
    <xf numFmtId="0" fontId="0" fillId="0" borderId="6" xfId="0" applyFont="1" applyBorder="1"/>
    <xf numFmtId="164" fontId="0" fillId="0" borderId="6" xfId="0" applyNumberFormat="1" applyFont="1" applyBorder="1"/>
    <xf numFmtId="0" fontId="5" fillId="0" borderId="6" xfId="0" applyFont="1" applyBorder="1" applyAlignment="1">
      <alignment horizontal="center"/>
    </xf>
    <xf numFmtId="14" fontId="7" fillId="0" borderId="4" xfId="0" applyNumberFormat="1" applyFont="1" applyBorder="1"/>
    <xf numFmtId="14" fontId="7" fillId="0" borderId="5" xfId="0" applyNumberFormat="1" applyFont="1" applyBorder="1"/>
    <xf numFmtId="14" fontId="7" fillId="0" borderId="6" xfId="0" applyNumberFormat="1" applyFont="1" applyBorder="1"/>
    <xf numFmtId="14" fontId="7" fillId="0" borderId="3" xfId="0" applyNumberFormat="1" applyFont="1" applyBorder="1"/>
    <xf numFmtId="0" fontId="5" fillId="0" borderId="3" xfId="0" applyFont="1" applyBorder="1"/>
    <xf numFmtId="14" fontId="6" fillId="0" borderId="4" xfId="0" applyNumberFormat="1" applyFont="1" applyBorder="1"/>
    <xf numFmtId="164" fontId="7" fillId="0" borderId="4" xfId="0" applyNumberFormat="1" applyFont="1" applyBorder="1"/>
    <xf numFmtId="14" fontId="6" fillId="0" borderId="5" xfId="0" applyNumberFormat="1" applyFont="1" applyBorder="1"/>
    <xf numFmtId="164" fontId="7" fillId="0" borderId="5" xfId="0" applyNumberFormat="1" applyFont="1" applyBorder="1"/>
    <xf numFmtId="14" fontId="6" fillId="0" borderId="6" xfId="0" applyNumberFormat="1" applyFont="1" applyBorder="1"/>
    <xf numFmtId="164" fontId="7" fillId="0" borderId="6" xfId="0" applyNumberFormat="1" applyFont="1" applyBorder="1"/>
    <xf numFmtId="0" fontId="8" fillId="0" borderId="3" xfId="0" applyFont="1" applyBorder="1"/>
    <xf numFmtId="0" fontId="7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15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49" fontId="8" fillId="0" borderId="3" xfId="0" applyNumberFormat="1" applyFont="1" applyBorder="1" applyAlignment="1">
      <alignment horizontal="left"/>
    </xf>
    <xf numFmtId="10" fontId="10" fillId="0" borderId="3" xfId="0" applyNumberFormat="1" applyFont="1" applyBorder="1" applyAlignment="1">
      <alignment horizontal="center"/>
    </xf>
    <xf numFmtId="0" fontId="10" fillId="0" borderId="3" xfId="0" applyFont="1" applyBorder="1"/>
    <xf numFmtId="14" fontId="5" fillId="0" borderId="4" xfId="0" applyNumberFormat="1" applyFont="1" applyBorder="1" applyAlignment="1">
      <alignment horizontal="center"/>
    </xf>
    <xf numFmtId="3" fontId="5" fillId="0" borderId="4" xfId="2" applyNumberFormat="1" applyFont="1" applyBorder="1"/>
    <xf numFmtId="14" fontId="5" fillId="0" borderId="5" xfId="0" applyNumberFormat="1" applyFont="1" applyBorder="1" applyAlignment="1">
      <alignment horizontal="center"/>
    </xf>
    <xf numFmtId="165" fontId="5" fillId="0" borderId="5" xfId="2" applyNumberFormat="1" applyFont="1" applyBorder="1"/>
    <xf numFmtId="3" fontId="5" fillId="0" borderId="5" xfId="2" applyNumberFormat="1" applyFont="1" applyBorder="1"/>
    <xf numFmtId="14" fontId="5" fillId="0" borderId="6" xfId="0" applyNumberFormat="1" applyFont="1" applyBorder="1" applyAlignment="1">
      <alignment horizontal="center"/>
    </xf>
    <xf numFmtId="3" fontId="5" fillId="0" borderId="6" xfId="2" applyNumberFormat="1" applyFont="1" applyBorder="1"/>
    <xf numFmtId="0" fontId="10" fillId="0" borderId="0" xfId="0" applyFont="1" applyBorder="1"/>
    <xf numFmtId="3" fontId="5" fillId="0" borderId="0" xfId="2" applyNumberFormat="1" applyFont="1" applyBorder="1"/>
    <xf numFmtId="49" fontId="8" fillId="0" borderId="4" xfId="0" applyNumberFormat="1" applyFont="1" applyBorder="1" applyAlignment="1">
      <alignment horizontal="left"/>
    </xf>
    <xf numFmtId="165" fontId="7" fillId="0" borderId="0" xfId="2" applyNumberFormat="1" applyFont="1" applyBorder="1"/>
    <xf numFmtId="10" fontId="10" fillId="0" borderId="4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165" fontId="7" fillId="0" borderId="10" xfId="2" applyNumberFormat="1" applyFont="1" applyBorder="1"/>
    <xf numFmtId="165" fontId="7" fillId="0" borderId="1" xfId="2" applyNumberFormat="1" applyFont="1" applyBorder="1"/>
    <xf numFmtId="165" fontId="7" fillId="0" borderId="2" xfId="2" applyNumberFormat="1" applyFont="1" applyBorder="1"/>
    <xf numFmtId="165" fontId="7" fillId="0" borderId="11" xfId="2" applyNumberFormat="1" applyFont="1" applyBorder="1"/>
    <xf numFmtId="165" fontId="7" fillId="0" borderId="12" xfId="2" applyNumberFormat="1" applyFont="1" applyBorder="1"/>
    <xf numFmtId="165" fontId="7" fillId="0" borderId="13" xfId="2" applyNumberFormat="1" applyFont="1" applyBorder="1"/>
    <xf numFmtId="165" fontId="7" fillId="0" borderId="14" xfId="2" applyNumberFormat="1" applyFont="1" applyBorder="1"/>
    <xf numFmtId="165" fontId="7" fillId="0" borderId="15" xfId="2" applyNumberFormat="1" applyFont="1" applyBorder="1"/>
    <xf numFmtId="14" fontId="12" fillId="0" borderId="5" xfId="0" applyNumberFormat="1" applyFont="1" applyBorder="1" applyAlignment="1">
      <alignment horizontal="center"/>
    </xf>
    <xf numFmtId="0" fontId="5" fillId="0" borderId="4" xfId="0" applyFont="1" applyBorder="1"/>
    <xf numFmtId="3" fontId="10" fillId="0" borderId="6" xfId="2" applyNumberFormat="1" applyFont="1" applyBorder="1" applyAlignment="1">
      <alignment horizontal="center"/>
    </xf>
    <xf numFmtId="4" fontId="5" fillId="0" borderId="4" xfId="2" applyNumberFormat="1" applyFont="1" applyBorder="1"/>
    <xf numFmtId="4" fontId="5" fillId="0" borderId="5" xfId="2" applyNumberFormat="1" applyFont="1" applyBorder="1"/>
    <xf numFmtId="4" fontId="5" fillId="0" borderId="6" xfId="2" applyNumberFormat="1" applyFont="1" applyBorder="1"/>
    <xf numFmtId="0" fontId="10" fillId="0" borderId="6" xfId="0" applyFont="1" applyBorder="1" applyAlignment="1">
      <alignment horizontal="center"/>
    </xf>
    <xf numFmtId="3" fontId="7" fillId="0" borderId="4" xfId="2" applyNumberFormat="1" applyFont="1" applyBorder="1"/>
    <xf numFmtId="3" fontId="7" fillId="0" borderId="5" xfId="2" applyNumberFormat="1" applyFont="1" applyBorder="1"/>
    <xf numFmtId="3" fontId="7" fillId="0" borderId="6" xfId="2" applyNumberFormat="1" applyFont="1" applyBorder="1"/>
    <xf numFmtId="2" fontId="7" fillId="0" borderId="4" xfId="2" applyNumberFormat="1" applyFont="1" applyBorder="1"/>
    <xf numFmtId="10" fontId="7" fillId="0" borderId="4" xfId="2" applyNumberFormat="1" applyFont="1" applyBorder="1"/>
    <xf numFmtId="2" fontId="7" fillId="0" borderId="5" xfId="2" applyNumberFormat="1" applyFont="1" applyBorder="1"/>
    <xf numFmtId="10" fontId="7" fillId="0" borderId="5" xfId="2" applyNumberFormat="1" applyFont="1" applyBorder="1"/>
    <xf numFmtId="2" fontId="7" fillId="0" borderId="6" xfId="2" applyNumberFormat="1" applyFont="1" applyBorder="1"/>
    <xf numFmtId="10" fontId="7" fillId="0" borderId="6" xfId="2" applyNumberFormat="1" applyFont="1" applyBorder="1"/>
    <xf numFmtId="0" fontId="7" fillId="0" borderId="5" xfId="0" applyFont="1" applyBorder="1" applyAlignment="1">
      <alignment horizontal="right"/>
    </xf>
    <xf numFmtId="0" fontId="8" fillId="0" borderId="5" xfId="0" applyFont="1" applyFill="1" applyBorder="1"/>
    <xf numFmtId="0" fontId="5" fillId="0" borderId="5" xfId="0" applyFont="1" applyBorder="1"/>
    <xf numFmtId="0" fontId="7" fillId="0" borderId="4" xfId="0" applyFont="1" applyBorder="1" applyAlignment="1">
      <alignment horizontal="right"/>
    </xf>
    <xf numFmtId="1" fontId="12" fillId="0" borderId="6" xfId="2" applyNumberFormat="1" applyFont="1" applyFill="1" applyBorder="1"/>
    <xf numFmtId="0" fontId="7" fillId="0" borderId="6" xfId="0" quotePrefix="1" applyFont="1" applyBorder="1" applyAlignment="1">
      <alignment horizontal="right"/>
    </xf>
    <xf numFmtId="0" fontId="6" fillId="0" borderId="5" xfId="0" applyFont="1" applyBorder="1"/>
    <xf numFmtId="0" fontId="5" fillId="0" borderId="6" xfId="0" applyFont="1" applyBorder="1"/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12" fillId="0" borderId="11" xfId="0" applyNumberFormat="1" applyFont="1" applyBorder="1" applyAlignment="1">
      <alignment horizontal="center"/>
    </xf>
    <xf numFmtId="14" fontId="11" fillId="0" borderId="11" xfId="0" applyNumberFormat="1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  <xf numFmtId="165" fontId="5" fillId="0" borderId="16" xfId="2" applyNumberFormat="1" applyFont="1" applyBorder="1"/>
    <xf numFmtId="165" fontId="5" fillId="0" borderId="17" xfId="2" applyNumberFormat="1" applyFont="1" applyBorder="1"/>
    <xf numFmtId="165" fontId="5" fillId="0" borderId="18" xfId="2" applyNumberFormat="1" applyFont="1" applyBorder="1"/>
    <xf numFmtId="165" fontId="5" fillId="0" borderId="19" xfId="2" applyNumberFormat="1" applyFont="1" applyBorder="1"/>
    <xf numFmtId="165" fontId="5" fillId="0" borderId="20" xfId="2" applyNumberFormat="1" applyFont="1" applyBorder="1"/>
    <xf numFmtId="165" fontId="5" fillId="0" borderId="21" xfId="2" applyNumberFormat="1" applyFont="1" applyBorder="1"/>
    <xf numFmtId="165" fontId="5" fillId="0" borderId="22" xfId="2" applyNumberFormat="1" applyFont="1" applyBorder="1"/>
    <xf numFmtId="165" fontId="5" fillId="0" borderId="23" xfId="2" applyNumberFormat="1" applyFont="1" applyBorder="1"/>
    <xf numFmtId="4" fontId="5" fillId="0" borderId="2" xfId="2" applyNumberFormat="1" applyFont="1" applyBorder="1"/>
    <xf numFmtId="4" fontId="5" fillId="0" borderId="12" xfId="2" applyNumberFormat="1" applyFont="1" applyBorder="1"/>
    <xf numFmtId="4" fontId="5" fillId="0" borderId="15" xfId="2" applyNumberFormat="1" applyFont="1" applyBorder="1"/>
    <xf numFmtId="3" fontId="5" fillId="0" borderId="24" xfId="2" applyNumberFormat="1" applyFont="1" applyBorder="1"/>
    <xf numFmtId="3" fontId="5" fillId="0" borderId="25" xfId="2" applyNumberFormat="1" applyFont="1" applyBorder="1"/>
    <xf numFmtId="3" fontId="5" fillId="0" borderId="26" xfId="2" applyNumberFormat="1" applyFont="1" applyBorder="1"/>
    <xf numFmtId="164" fontId="7" fillId="0" borderId="12" xfId="0" applyNumberFormat="1" applyFont="1" applyBorder="1"/>
    <xf numFmtId="49" fontId="8" fillId="0" borderId="4" xfId="0" applyNumberFormat="1" applyFont="1" applyBorder="1" applyAlignment="1">
      <alignment horizontal="right"/>
    </xf>
    <xf numFmtId="0" fontId="6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6" xfId="0" applyNumberFormat="1" applyFont="1" applyBorder="1" applyAlignment="1">
      <alignment horizontal="center"/>
    </xf>
    <xf numFmtId="165" fontId="7" fillId="0" borderId="10" xfId="2" applyNumberFormat="1" applyFont="1" applyBorder="1" applyAlignment="1">
      <alignment horizontal="right"/>
    </xf>
    <xf numFmtId="165" fontId="7" fillId="0" borderId="1" xfId="2" applyNumberFormat="1" applyFont="1" applyBorder="1" applyAlignment="1">
      <alignment horizontal="right"/>
    </xf>
    <xf numFmtId="165" fontId="7" fillId="0" borderId="2" xfId="2" applyNumberFormat="1" applyFont="1" applyBorder="1" applyAlignment="1">
      <alignment horizontal="right"/>
    </xf>
    <xf numFmtId="165" fontId="7" fillId="0" borderId="11" xfId="2" applyNumberFormat="1" applyFont="1" applyBorder="1" applyAlignment="1">
      <alignment horizontal="right"/>
    </xf>
    <xf numFmtId="165" fontId="7" fillId="0" borderId="0" xfId="2" applyNumberFormat="1" applyFont="1" applyBorder="1" applyAlignment="1">
      <alignment horizontal="right"/>
    </xf>
    <xf numFmtId="165" fontId="7" fillId="0" borderId="12" xfId="2" applyNumberFormat="1" applyFont="1" applyBorder="1" applyAlignment="1">
      <alignment horizontal="right"/>
    </xf>
    <xf numFmtId="165" fontId="7" fillId="0" borderId="13" xfId="2" applyNumberFormat="1" applyFont="1" applyBorder="1" applyAlignment="1">
      <alignment horizontal="right"/>
    </xf>
    <xf numFmtId="165" fontId="7" fillId="0" borderId="14" xfId="2" applyNumberFormat="1" applyFont="1" applyBorder="1" applyAlignment="1">
      <alignment horizontal="right"/>
    </xf>
    <xf numFmtId="165" fontId="7" fillId="0" borderId="15" xfId="2" applyNumberFormat="1" applyFont="1" applyBorder="1" applyAlignment="1">
      <alignment horizontal="right"/>
    </xf>
    <xf numFmtId="165" fontId="11" fillId="0" borderId="5" xfId="2" applyNumberFormat="1" applyFont="1" applyBorder="1"/>
    <xf numFmtId="165" fontId="13" fillId="0" borderId="0" xfId="2" applyNumberFormat="1" applyFont="1" applyBorder="1" applyAlignment="1">
      <alignment horizontal="right"/>
    </xf>
    <xf numFmtId="0" fontId="7" fillId="0" borderId="5" xfId="0" quotePrefix="1" applyFont="1" applyBorder="1" applyAlignment="1">
      <alignment horizontal="right"/>
    </xf>
    <xf numFmtId="165" fontId="7" fillId="0" borderId="16" xfId="2" applyNumberFormat="1" applyFont="1" applyBorder="1"/>
    <xf numFmtId="165" fontId="7" fillId="0" borderId="17" xfId="2" applyNumberFormat="1" applyFont="1" applyBorder="1"/>
    <xf numFmtId="165" fontId="7" fillId="0" borderId="18" xfId="2" applyNumberFormat="1" applyFont="1" applyBorder="1"/>
    <xf numFmtId="165" fontId="7" fillId="0" borderId="19" xfId="2" applyNumberFormat="1" applyFont="1" applyBorder="1"/>
    <xf numFmtId="165" fontId="7" fillId="0" borderId="5" xfId="2" applyNumberFormat="1" applyFont="1" applyBorder="1"/>
    <xf numFmtId="165" fontId="7" fillId="0" borderId="20" xfId="2" applyNumberFormat="1" applyFont="1" applyBorder="1"/>
    <xf numFmtId="165" fontId="13" fillId="0" borderId="5" xfId="2" applyNumberFormat="1" applyFont="1" applyBorder="1"/>
    <xf numFmtId="165" fontId="7" fillId="0" borderId="21" xfId="2" applyNumberFormat="1" applyFont="1" applyBorder="1"/>
    <xf numFmtId="165" fontId="7" fillId="0" borderId="22" xfId="2" applyNumberFormat="1" applyFont="1" applyBorder="1"/>
    <xf numFmtId="165" fontId="7" fillId="0" borderId="23" xfId="2" applyNumberFormat="1" applyFont="1" applyBorder="1"/>
    <xf numFmtId="0" fontId="8" fillId="0" borderId="6" xfId="0" applyFont="1" applyFill="1" applyBorder="1"/>
    <xf numFmtId="2" fontId="6" fillId="0" borderId="5" xfId="0" applyNumberFormat="1" applyFont="1" applyBorder="1"/>
    <xf numFmtId="165" fontId="5" fillId="0" borderId="5" xfId="2" applyNumberFormat="1" applyFont="1" applyFill="1" applyBorder="1"/>
    <xf numFmtId="165" fontId="6" fillId="0" borderId="5" xfId="2" applyNumberFormat="1" applyFont="1" applyFill="1" applyBorder="1"/>
    <xf numFmtId="0" fontId="8" fillId="0" borderId="4" xfId="0" applyFont="1" applyFill="1" applyBorder="1"/>
    <xf numFmtId="165" fontId="6" fillId="0" borderId="4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5" fillId="2" borderId="4" xfId="0" applyFont="1" applyFill="1" applyBorder="1"/>
    <xf numFmtId="0" fontId="7" fillId="0" borderId="6" xfId="0" quotePrefix="1" applyFont="1" applyBorder="1" applyAlignment="1">
      <alignment horizontal="center"/>
    </xf>
    <xf numFmtId="165" fontId="7" fillId="0" borderId="4" xfId="2" applyNumberFormat="1" applyFont="1" applyBorder="1"/>
    <xf numFmtId="165" fontId="7" fillId="0" borderId="6" xfId="2" applyNumberFormat="1" applyFont="1" applyBorder="1"/>
    <xf numFmtId="0" fontId="8" fillId="0" borderId="7" xfId="0" applyFont="1" applyFill="1" applyBorder="1"/>
    <xf numFmtId="2" fontId="12" fillId="2" borderId="4" xfId="0" applyNumberFormat="1" applyFont="1" applyFill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7" fillId="0" borderId="6" xfId="0" quotePrefix="1" applyFont="1" applyBorder="1"/>
    <xf numFmtId="0" fontId="7" fillId="0" borderId="4" xfId="0" quotePrefix="1" applyFont="1" applyBorder="1"/>
    <xf numFmtId="14" fontId="6" fillId="0" borderId="4" xfId="0" applyNumberFormat="1" applyFont="1" applyBorder="1" applyAlignment="1">
      <alignment horizontal="center"/>
    </xf>
    <xf numFmtId="2" fontId="6" fillId="0" borderId="4" xfId="0" applyNumberFormat="1" applyFont="1" applyBorder="1"/>
    <xf numFmtId="166" fontId="7" fillId="0" borderId="0" xfId="2" applyNumberFormat="1" applyFont="1" applyBorder="1"/>
    <xf numFmtId="0" fontId="10" fillId="0" borderId="11" xfId="0" applyFont="1" applyBorder="1"/>
    <xf numFmtId="4" fontId="6" fillId="0" borderId="4" xfId="2" applyNumberFormat="1" applyFont="1" applyBorder="1" applyAlignment="1">
      <alignment horizontal="center"/>
    </xf>
    <xf numFmtId="4" fontId="6" fillId="0" borderId="5" xfId="2" applyNumberFormat="1" applyFont="1" applyBorder="1" applyAlignment="1">
      <alignment horizontal="center"/>
    </xf>
    <xf numFmtId="4" fontId="6" fillId="0" borderId="6" xfId="2" applyNumberFormat="1" applyFont="1" applyBorder="1" applyAlignment="1">
      <alignment horizontal="center"/>
    </xf>
    <xf numFmtId="10" fontId="10" fillId="0" borderId="0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7" fillId="0" borderId="12" xfId="0" applyFont="1" applyBorder="1"/>
    <xf numFmtId="0" fontId="0" fillId="0" borderId="0" xfId="0" applyFont="1"/>
    <xf numFmtId="0" fontId="0" fillId="0" borderId="9" xfId="0" applyFont="1" applyBorder="1"/>
    <xf numFmtId="0" fontId="0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/>
    <xf numFmtId="2" fontId="7" fillId="0" borderId="10" xfId="2" applyNumberFormat="1" applyFont="1" applyBorder="1"/>
    <xf numFmtId="2" fontId="7" fillId="0" borderId="1" xfId="2" applyNumberFormat="1" applyFont="1" applyBorder="1"/>
    <xf numFmtId="2" fontId="7" fillId="0" borderId="2" xfId="2" applyNumberFormat="1" applyFont="1" applyBorder="1"/>
    <xf numFmtId="2" fontId="7" fillId="0" borderId="11" xfId="2" applyNumberFormat="1" applyFont="1" applyBorder="1"/>
    <xf numFmtId="2" fontId="7" fillId="0" borderId="0" xfId="2" applyNumberFormat="1" applyFont="1" applyBorder="1"/>
    <xf numFmtId="2" fontId="7" fillId="0" borderId="12" xfId="2" applyNumberFormat="1" applyFont="1" applyBorder="1"/>
    <xf numFmtId="2" fontId="7" fillId="0" borderId="13" xfId="2" applyNumberFormat="1" applyFont="1" applyBorder="1"/>
    <xf numFmtId="2" fontId="7" fillId="0" borderId="14" xfId="2" applyNumberFormat="1" applyFont="1" applyBorder="1"/>
    <xf numFmtId="2" fontId="7" fillId="0" borderId="15" xfId="2" applyNumberFormat="1" applyFont="1" applyBorder="1"/>
    <xf numFmtId="49" fontId="8" fillId="0" borderId="1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13" fillId="0" borderId="0" xfId="0" applyNumberFormat="1" applyFont="1" applyBorder="1" applyAlignment="1">
      <alignment horizontal="left"/>
    </xf>
    <xf numFmtId="2" fontId="7" fillId="0" borderId="12" xfId="0" applyNumberFormat="1" applyFont="1" applyBorder="1" applyAlignment="1">
      <alignment horizontal="center"/>
    </xf>
    <xf numFmtId="165" fontId="5" fillId="0" borderId="0" xfId="2" applyNumberFormat="1" applyFont="1" applyFill="1" applyBorder="1"/>
    <xf numFmtId="2" fontId="7" fillId="0" borderId="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left"/>
    </xf>
    <xf numFmtId="10" fontId="10" fillId="0" borderId="1" xfId="0" applyNumberFormat="1" applyFont="1" applyBorder="1" applyAlignment="1">
      <alignment horizontal="center"/>
    </xf>
    <xf numFmtId="0" fontId="8" fillId="0" borderId="2" xfId="0" applyFont="1" applyBorder="1"/>
    <xf numFmtId="49" fontId="8" fillId="0" borderId="11" xfId="0" applyNumberFormat="1" applyFont="1" applyBorder="1" applyAlignment="1">
      <alignment horizontal="left"/>
    </xf>
    <xf numFmtId="0" fontId="0" fillId="0" borderId="12" xfId="0" applyBorder="1"/>
    <xf numFmtId="14" fontId="7" fillId="0" borderId="4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10" fontId="10" fillId="0" borderId="2" xfId="0" applyNumberFormat="1" applyFont="1" applyBorder="1" applyAlignment="1">
      <alignment horizontal="center"/>
    </xf>
    <xf numFmtId="2" fontId="7" fillId="0" borderId="10" xfId="2" applyNumberFormat="1" applyFont="1" applyBorder="1"/>
    <xf numFmtId="2" fontId="7" fillId="0" borderId="1" xfId="2" applyNumberFormat="1" applyFont="1" applyBorder="1"/>
    <xf numFmtId="2" fontId="7" fillId="0" borderId="2" xfId="2" applyNumberFormat="1" applyFont="1" applyBorder="1"/>
    <xf numFmtId="2" fontId="7" fillId="0" borderId="11" xfId="2" applyNumberFormat="1" applyFont="1" applyBorder="1"/>
    <xf numFmtId="2" fontId="7" fillId="0" borderId="0" xfId="2" applyNumberFormat="1" applyFont="1" applyBorder="1"/>
    <xf numFmtId="2" fontId="7" fillId="0" borderId="12" xfId="2" applyNumberFormat="1" applyFont="1" applyBorder="1"/>
    <xf numFmtId="2" fontId="7" fillId="0" borderId="13" xfId="2" applyNumberFormat="1" applyFont="1" applyBorder="1"/>
    <xf numFmtId="2" fontId="7" fillId="0" borderId="14" xfId="2" applyNumberFormat="1" applyFont="1" applyBorder="1"/>
    <xf numFmtId="2" fontId="7" fillId="0" borderId="15" xfId="2" applyNumberFormat="1" applyFont="1" applyBorder="1"/>
    <xf numFmtId="165" fontId="3" fillId="0" borderId="10" xfId="2" applyNumberFormat="1" applyFont="1" applyBorder="1"/>
    <xf numFmtId="165" fontId="3" fillId="0" borderId="1" xfId="2" applyNumberFormat="1" applyFont="1" applyBorder="1"/>
    <xf numFmtId="165" fontId="3" fillId="0" borderId="2" xfId="2" applyNumberFormat="1" applyFont="1" applyBorder="1"/>
    <xf numFmtId="165" fontId="3" fillId="0" borderId="11" xfId="2" applyNumberFormat="1" applyFont="1" applyBorder="1"/>
    <xf numFmtId="165" fontId="3" fillId="0" borderId="0" xfId="2" applyNumberFormat="1" applyFont="1" applyBorder="1"/>
    <xf numFmtId="165" fontId="3" fillId="0" borderId="12" xfId="2" applyNumberFormat="1" applyFont="1" applyBorder="1"/>
    <xf numFmtId="165" fontId="3" fillId="0" borderId="13" xfId="2" applyNumberFormat="1" applyFont="1" applyBorder="1"/>
    <xf numFmtId="165" fontId="3" fillId="0" borderId="14" xfId="2" applyNumberFormat="1" applyFont="1" applyBorder="1"/>
    <xf numFmtId="165" fontId="3" fillId="0" borderId="15" xfId="2" applyNumberFormat="1" applyFont="1" applyBorder="1"/>
    <xf numFmtId="14" fontId="6" fillId="0" borderId="5" xfId="0" applyNumberFormat="1" applyFont="1" applyBorder="1" applyAlignment="1">
      <alignment horizontal="right"/>
    </xf>
    <xf numFmtId="49" fontId="10" fillId="0" borderId="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1" xfId="0" applyNumberFormat="1" applyFont="1" applyBorder="1" applyAlignment="1">
      <alignment horizontal="center"/>
    </xf>
    <xf numFmtId="0" fontId="7" fillId="0" borderId="13" xfId="0" applyNumberFormat="1" applyFont="1" applyBorder="1" applyAlignment="1">
      <alignment horizontal="center"/>
    </xf>
    <xf numFmtId="0" fontId="7" fillId="0" borderId="2" xfId="0" applyFont="1" applyBorder="1"/>
    <xf numFmtId="14" fontId="7" fillId="0" borderId="10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14" fontId="7" fillId="0" borderId="13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7" fillId="0" borderId="11" xfId="0" applyNumberFormat="1" applyFont="1" applyBorder="1" applyAlignment="1">
      <alignment horizontal="left"/>
    </xf>
    <xf numFmtId="10" fontId="3" fillId="0" borderId="10" xfId="2" applyNumberFormat="1" applyFont="1" applyBorder="1"/>
    <xf numFmtId="10" fontId="3" fillId="0" borderId="1" xfId="2" applyNumberFormat="1" applyFont="1" applyBorder="1"/>
    <xf numFmtId="10" fontId="3" fillId="0" borderId="2" xfId="2" applyNumberFormat="1" applyFont="1" applyBorder="1"/>
    <xf numFmtId="10" fontId="3" fillId="0" borderId="11" xfId="2" applyNumberFormat="1" applyFont="1" applyBorder="1"/>
    <xf numFmtId="10" fontId="3" fillId="0" borderId="0" xfId="2" applyNumberFormat="1" applyFont="1" applyBorder="1"/>
    <xf numFmtId="10" fontId="3" fillId="0" borderId="12" xfId="2" applyNumberFormat="1" applyFont="1" applyBorder="1"/>
    <xf numFmtId="10" fontId="3" fillId="0" borderId="13" xfId="2" applyNumberFormat="1" applyFont="1" applyBorder="1"/>
    <xf numFmtId="10" fontId="3" fillId="0" borderId="14" xfId="2" applyNumberFormat="1" applyFont="1" applyBorder="1"/>
    <xf numFmtId="10" fontId="3" fillId="0" borderId="15" xfId="2" applyNumberFormat="1" applyFont="1" applyBorder="1"/>
    <xf numFmtId="0" fontId="8" fillId="0" borderId="11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1" xfId="0" applyFont="1" applyFill="1" applyBorder="1"/>
    <xf numFmtId="2" fontId="6" fillId="0" borderId="4" xfId="0" applyNumberFormat="1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11" fontId="5" fillId="0" borderId="5" xfId="0" applyNumberFormat="1" applyFont="1" applyBorder="1" applyAlignment="1">
      <alignment horizontal="right"/>
    </xf>
    <xf numFmtId="22" fontId="0" fillId="0" borderId="0" xfId="0" applyNumberFormat="1" applyFont="1"/>
  </cellXfs>
  <cellStyles count="6">
    <cellStyle name="Normal" xfId="0" builtinId="0"/>
    <cellStyle name="Normal 2" xfId="1"/>
    <cellStyle name="Normal 2 2" xfId="3"/>
    <cellStyle name="Normal 2 2 2" xfId="5"/>
    <cellStyle name="Normal 2 3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Spot ATM Vol Term Structure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Market</c:v>
          </c:tx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VolSurface!$H$6:$H$36</c:f>
              <c:numCache>
                <c:formatCode>0.0%</c:formatCode>
                <c:ptCount val="31"/>
                <c:pt idx="0">
                  <c:v>8.1100000000000005E-2</c:v>
                </c:pt>
                <c:pt idx="1">
                  <c:v>8.09E-2</c:v>
                </c:pt>
                <c:pt idx="2">
                  <c:v>0.1115</c:v>
                </c:pt>
                <c:pt idx="3">
                  <c:v>0.1118</c:v>
                </c:pt>
                <c:pt idx="4">
                  <c:v>0.1205</c:v>
                </c:pt>
                <c:pt idx="5">
                  <c:v>0.12959999999999999</c:v>
                </c:pt>
                <c:pt idx="6">
                  <c:v>0.13619999999999999</c:v>
                </c:pt>
                <c:pt idx="7">
                  <c:v>0.14030000000000001</c:v>
                </c:pt>
                <c:pt idx="8">
                  <c:v>0.14729999999999999</c:v>
                </c:pt>
                <c:pt idx="9">
                  <c:v>0.152</c:v>
                </c:pt>
                <c:pt idx="10">
                  <c:v>0.15670000000000001</c:v>
                </c:pt>
                <c:pt idx="11">
                  <c:v>0.16070000000000001</c:v>
                </c:pt>
                <c:pt idx="12">
                  <c:v>0.16370000000000001</c:v>
                </c:pt>
                <c:pt idx="13">
                  <c:v>0.1663</c:v>
                </c:pt>
                <c:pt idx="14">
                  <c:v>0.16819999999999999</c:v>
                </c:pt>
                <c:pt idx="15">
                  <c:v>0.1714</c:v>
                </c:pt>
                <c:pt idx="16">
                  <c:v>0.1744</c:v>
                </c:pt>
                <c:pt idx="17">
                  <c:v>0.1772</c:v>
                </c:pt>
                <c:pt idx="18">
                  <c:v>0.1794</c:v>
                </c:pt>
                <c:pt idx="19">
                  <c:v>0.18210000000000001</c:v>
                </c:pt>
                <c:pt idx="20">
                  <c:v>0.1847</c:v>
                </c:pt>
                <c:pt idx="21">
                  <c:v>0.18709999999999999</c:v>
                </c:pt>
                <c:pt idx="22">
                  <c:v>0.18920000000000001</c:v>
                </c:pt>
                <c:pt idx="23">
                  <c:v>0.1913</c:v>
                </c:pt>
                <c:pt idx="24">
                  <c:v>0.1933</c:v>
                </c:pt>
                <c:pt idx="25">
                  <c:v>0.1953</c:v>
                </c:pt>
                <c:pt idx="26">
                  <c:v>0.19700000000000001</c:v>
                </c:pt>
                <c:pt idx="27">
                  <c:v>0.19869999999999999</c:v>
                </c:pt>
                <c:pt idx="28">
                  <c:v>0.20039999999999999</c:v>
                </c:pt>
                <c:pt idx="29">
                  <c:v>0.2021</c:v>
                </c:pt>
                <c:pt idx="30">
                  <c:v>0.20349999999999999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VolSurface!$H$42:$H$72</c:f>
              <c:numCache>
                <c:formatCode>0.0%</c:formatCode>
                <c:ptCount val="31"/>
                <c:pt idx="0">
                  <c:v>0.10941808677342491</c:v>
                </c:pt>
                <c:pt idx="1">
                  <c:v>0.11025020325425332</c:v>
                </c:pt>
                <c:pt idx="2">
                  <c:v>0.1114999984403072</c:v>
                </c:pt>
                <c:pt idx="3">
                  <c:v>0.11338792344039161</c:v>
                </c:pt>
                <c:pt idx="4">
                  <c:v>0.11951107336096274</c:v>
                </c:pt>
                <c:pt idx="5">
                  <c:v>0.1262634391753828</c:v>
                </c:pt>
                <c:pt idx="6">
                  <c:v>0.13202322896799884</c:v>
                </c:pt>
                <c:pt idx="7">
                  <c:v>0.13751579931215568</c:v>
                </c:pt>
                <c:pt idx="8">
                  <c:v>0.14321663748181132</c:v>
                </c:pt>
                <c:pt idx="9">
                  <c:v>0.1484287435152126</c:v>
                </c:pt>
                <c:pt idx="10">
                  <c:v>0.15259589566131476</c:v>
                </c:pt>
                <c:pt idx="11">
                  <c:v>0.15700436162561282</c:v>
                </c:pt>
                <c:pt idx="12">
                  <c:v>0.1609217359883236</c:v>
                </c:pt>
                <c:pt idx="13">
                  <c:v>0.16485062527934105</c:v>
                </c:pt>
                <c:pt idx="14">
                  <c:v>0.16825369149111041</c:v>
                </c:pt>
                <c:pt idx="15">
                  <c:v>0.17138225391652584</c:v>
                </c:pt>
                <c:pt idx="16">
                  <c:v>0.17439998760774675</c:v>
                </c:pt>
                <c:pt idx="17">
                  <c:v>0.17754007534513255</c:v>
                </c:pt>
                <c:pt idx="18">
                  <c:v>0.18013089250556086</c:v>
                </c:pt>
                <c:pt idx="19">
                  <c:v>0.18258516676173797</c:v>
                </c:pt>
                <c:pt idx="20">
                  <c:v>0.18497010851749479</c:v>
                </c:pt>
                <c:pt idx="21">
                  <c:v>0.18743008425521521</c:v>
                </c:pt>
                <c:pt idx="22">
                  <c:v>0.18956626596417564</c:v>
                </c:pt>
                <c:pt idx="23">
                  <c:v>0.19153520627145942</c:v>
                </c:pt>
                <c:pt idx="24">
                  <c:v>0.19346140917665869</c:v>
                </c:pt>
                <c:pt idx="25">
                  <c:v>0.19547373678904617</c:v>
                </c:pt>
                <c:pt idx="26">
                  <c:v>0.19723166539351697</c:v>
                </c:pt>
                <c:pt idx="27">
                  <c:v>0.19883786273250703</c:v>
                </c:pt>
                <c:pt idx="28">
                  <c:v>0.20042248363410647</c:v>
                </c:pt>
                <c:pt idx="29">
                  <c:v>0.20209997984583419</c:v>
                </c:pt>
                <c:pt idx="30">
                  <c:v>0.20357574992396782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5824"/>
        <c:axId val="135180288"/>
      </c:scatterChart>
      <c:valAx>
        <c:axId val="135165824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Maturity (Years)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135180288"/>
        <c:crosses val="autoZero"/>
        <c:crossBetween val="midCat"/>
      </c:valAx>
      <c:valAx>
        <c:axId val="135180288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3516582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Short Term Smile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Market</c:v>
          </c:tx>
          <c:marker>
            <c:symbol val="none"/>
          </c:marker>
          <c:xVal>
            <c:numRef>
              <c:f>VolSurface!$D$4:$L$4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VolSurface!$D$8:$L$8</c:f>
              <c:numCache>
                <c:formatCode>0.0%</c:formatCode>
                <c:ptCount val="9"/>
                <c:pt idx="0">
                  <c:v>0.3755</c:v>
                </c:pt>
                <c:pt idx="1">
                  <c:v>0.2591</c:v>
                </c:pt>
                <c:pt idx="2">
                  <c:v>0.18110000000000001</c:v>
                </c:pt>
                <c:pt idx="3">
                  <c:v>0.14430000000000001</c:v>
                </c:pt>
                <c:pt idx="4">
                  <c:v>0.1115</c:v>
                </c:pt>
                <c:pt idx="5">
                  <c:v>9.1399999999999995E-2</c:v>
                </c:pt>
                <c:pt idx="6">
                  <c:v>8.9899999999999994E-2</c:v>
                </c:pt>
                <c:pt idx="7">
                  <c:v>0.1178</c:v>
                </c:pt>
                <c:pt idx="8">
                  <c:v>0.1411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marker>
            <c:symbol val="none"/>
          </c:marker>
          <c:xVal>
            <c:numRef>
              <c:f>VolSurface!$D$40:$L$40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VolSurface!$D$44:$L$44</c:f>
              <c:numCache>
                <c:formatCode>0.0%</c:formatCode>
                <c:ptCount val="9"/>
                <c:pt idx="0">
                  <c:v>0.21124288075285555</c:v>
                </c:pt>
                <c:pt idx="1">
                  <c:v>0.16384848168343663</c:v>
                </c:pt>
                <c:pt idx="2">
                  <c:v>0.13846770540390119</c:v>
                </c:pt>
                <c:pt idx="3">
                  <c:v>0.12490237645662224</c:v>
                </c:pt>
                <c:pt idx="4">
                  <c:v>0.1114999984403072</c:v>
                </c:pt>
                <c:pt idx="5">
                  <c:v>0.10253686012104681</c:v>
                </c:pt>
                <c:pt idx="6">
                  <c:v>0.10136160229534105</c:v>
                </c:pt>
                <c:pt idx="7">
                  <c:v>0.10799932086190399</c:v>
                </c:pt>
                <c:pt idx="8">
                  <c:v>0.11630424157915741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9472"/>
        <c:axId val="78011392"/>
      </c:scatterChart>
      <c:valAx>
        <c:axId val="78009472"/>
        <c:scaling>
          <c:orientation val="minMax"/>
          <c:max val="1.3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Strike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78011392"/>
        <c:crosses val="autoZero"/>
        <c:crossBetween val="midCat"/>
      </c:valAx>
      <c:valAx>
        <c:axId val="78011392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800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Mid Term Smile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Market</c:v>
          </c:tx>
          <c:marker>
            <c:symbol val="none"/>
          </c:marker>
          <c:xVal>
            <c:numRef>
              <c:f>VolSurface!$D$4:$L$4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VolSurface!$D$22:$L$22</c:f>
              <c:numCache>
                <c:formatCode>0.0%</c:formatCode>
                <c:ptCount val="9"/>
                <c:pt idx="0">
                  <c:v>0.22489999999999999</c:v>
                </c:pt>
                <c:pt idx="1">
                  <c:v>0.19339999999999999</c:v>
                </c:pt>
                <c:pt idx="2">
                  <c:v>0.18240000000000001</c:v>
                </c:pt>
                <c:pt idx="3">
                  <c:v>0.17810000000000001</c:v>
                </c:pt>
                <c:pt idx="4">
                  <c:v>0.1744</c:v>
                </c:pt>
                <c:pt idx="5">
                  <c:v>0.1714</c:v>
                </c:pt>
                <c:pt idx="6">
                  <c:v>0.16889999999999999</c:v>
                </c:pt>
                <c:pt idx="7">
                  <c:v>0.16539999999999999</c:v>
                </c:pt>
                <c:pt idx="8">
                  <c:v>0.1633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VolSurface!$D$40:$L$40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VolSurface!$D$58:$L$58</c:f>
              <c:numCache>
                <c:formatCode>0.0%</c:formatCode>
                <c:ptCount val="9"/>
                <c:pt idx="0">
                  <c:v>0.22115859801629373</c:v>
                </c:pt>
                <c:pt idx="1">
                  <c:v>0.19339998091711855</c:v>
                </c:pt>
                <c:pt idx="2">
                  <c:v>0.18268557394078003</c:v>
                </c:pt>
                <c:pt idx="3">
                  <c:v>0.17822372317372853</c:v>
                </c:pt>
                <c:pt idx="4">
                  <c:v>0.17439998760774675</c:v>
                </c:pt>
                <c:pt idx="5">
                  <c:v>0.17122735980245865</c:v>
                </c:pt>
                <c:pt idx="6">
                  <c:v>0.16869611754385558</c:v>
                </c:pt>
                <c:pt idx="7">
                  <c:v>0.16539991613096816</c:v>
                </c:pt>
                <c:pt idx="8">
                  <c:v>0.16403242428955933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1440"/>
        <c:axId val="78383360"/>
      </c:scatterChart>
      <c:valAx>
        <c:axId val="78381440"/>
        <c:scaling>
          <c:orientation val="minMax"/>
          <c:max val="1.3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Strike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78383360"/>
        <c:crosses val="autoZero"/>
        <c:crossBetween val="midCat"/>
      </c:valAx>
      <c:valAx>
        <c:axId val="78383360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838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Long Term Smile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Market</c:v>
          </c:tx>
          <c:marker>
            <c:symbol val="none"/>
          </c:marker>
          <c:xVal>
            <c:numRef>
              <c:f>VolSurface!$D$4:$L$4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VolSurface!$D$35:$L$35</c:f>
              <c:numCache>
                <c:formatCode>0.0%</c:formatCode>
                <c:ptCount val="9"/>
                <c:pt idx="0">
                  <c:v>0.2288</c:v>
                </c:pt>
                <c:pt idx="1">
                  <c:v>0.21160000000000001</c:v>
                </c:pt>
                <c:pt idx="2">
                  <c:v>0.20610000000000001</c:v>
                </c:pt>
                <c:pt idx="3">
                  <c:v>0.2039</c:v>
                </c:pt>
                <c:pt idx="4">
                  <c:v>0.2021</c:v>
                </c:pt>
                <c:pt idx="5">
                  <c:v>0.20050000000000001</c:v>
                </c:pt>
                <c:pt idx="6">
                  <c:v>0.1991</c:v>
                </c:pt>
                <c:pt idx="7">
                  <c:v>0.19700000000000001</c:v>
                </c:pt>
                <c:pt idx="8">
                  <c:v>0.1956</c:v>
                </c:pt>
              </c:numCache>
            </c:numRef>
          </c:yVal>
          <c:smooth val="1"/>
        </c:ser>
        <c:ser>
          <c:idx val="1"/>
          <c:order val="1"/>
          <c:tx>
            <c:v>Model</c:v>
          </c:tx>
          <c:marker>
            <c:symbol val="none"/>
          </c:marker>
          <c:xVal>
            <c:numRef>
              <c:f>VolSurface!$D$40:$L$40</c:f>
              <c:numCache>
                <c:formatCode>0.00%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</c:numCache>
            </c:numRef>
          </c:xVal>
          <c:yVal>
            <c:numRef>
              <c:f>VolSurface!$D$71:$L$71</c:f>
              <c:numCache>
                <c:formatCode>0.0%</c:formatCode>
                <c:ptCount val="9"/>
                <c:pt idx="0">
                  <c:v>0.23255734874778133</c:v>
                </c:pt>
                <c:pt idx="1">
                  <c:v>0.21429800227192008</c:v>
                </c:pt>
                <c:pt idx="2">
                  <c:v>0.2075311965170745</c:v>
                </c:pt>
                <c:pt idx="3">
                  <c:v>0.20465838763720304</c:v>
                </c:pt>
                <c:pt idx="4">
                  <c:v>0.20209997984583419</c:v>
                </c:pt>
                <c:pt idx="5">
                  <c:v>0.19983672958458129</c:v>
                </c:pt>
                <c:pt idx="6">
                  <c:v>0.19784920888754967</c:v>
                </c:pt>
                <c:pt idx="7">
                  <c:v>0.19462254668321693</c:v>
                </c:pt>
                <c:pt idx="8">
                  <c:v>0.19226237535980836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4992"/>
        <c:axId val="78423552"/>
      </c:scatterChart>
      <c:valAx>
        <c:axId val="78404992"/>
        <c:scaling>
          <c:orientation val="minMax"/>
          <c:max val="1.3"/>
          <c:min val="0.6000000000000000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Strike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78423552"/>
        <c:crosses val="autoZero"/>
        <c:crossBetween val="midCat"/>
      </c:valAx>
      <c:valAx>
        <c:axId val="78423552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8404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60% Vol Term Structure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VolSurface!$D$6:$D$36</c:f>
              <c:numCache>
                <c:formatCode>0.0%</c:formatCode>
                <c:ptCount val="31"/>
                <c:pt idx="0">
                  <c:v>0.56510000000000005</c:v>
                </c:pt>
                <c:pt idx="1">
                  <c:v>0.45660000000000001</c:v>
                </c:pt>
                <c:pt idx="2">
                  <c:v>0.3755</c:v>
                </c:pt>
                <c:pt idx="3">
                  <c:v>0.30470000000000003</c:v>
                </c:pt>
                <c:pt idx="4">
                  <c:v>0.27389999999999998</c:v>
                </c:pt>
                <c:pt idx="5">
                  <c:v>0.27360000000000001</c:v>
                </c:pt>
                <c:pt idx="6">
                  <c:v>0.2626</c:v>
                </c:pt>
                <c:pt idx="7">
                  <c:v>0.25059999999999999</c:v>
                </c:pt>
                <c:pt idx="8">
                  <c:v>0.24249999999999999</c:v>
                </c:pt>
                <c:pt idx="9">
                  <c:v>0.23730000000000001</c:v>
                </c:pt>
                <c:pt idx="10">
                  <c:v>0.23430000000000001</c:v>
                </c:pt>
                <c:pt idx="11">
                  <c:v>0.23130000000000001</c:v>
                </c:pt>
                <c:pt idx="12">
                  <c:v>0.2291</c:v>
                </c:pt>
                <c:pt idx="13">
                  <c:v>0.22750000000000001</c:v>
                </c:pt>
                <c:pt idx="14">
                  <c:v>0.22559999999999999</c:v>
                </c:pt>
                <c:pt idx="15">
                  <c:v>0.22520000000000001</c:v>
                </c:pt>
                <c:pt idx="16">
                  <c:v>0.22489999999999999</c:v>
                </c:pt>
                <c:pt idx="17">
                  <c:v>0.22489999999999999</c:v>
                </c:pt>
                <c:pt idx="18">
                  <c:v>0.22450000000000001</c:v>
                </c:pt>
                <c:pt idx="19">
                  <c:v>0.22470000000000001</c:v>
                </c:pt>
                <c:pt idx="20">
                  <c:v>0.22500000000000001</c:v>
                </c:pt>
                <c:pt idx="21">
                  <c:v>0.22550000000000001</c:v>
                </c:pt>
                <c:pt idx="22">
                  <c:v>0.22559999999999999</c:v>
                </c:pt>
                <c:pt idx="23">
                  <c:v>0.22589999999999999</c:v>
                </c:pt>
                <c:pt idx="24">
                  <c:v>0.22639999999999999</c:v>
                </c:pt>
                <c:pt idx="25">
                  <c:v>0.22700000000000001</c:v>
                </c:pt>
                <c:pt idx="26">
                  <c:v>0.2273</c:v>
                </c:pt>
                <c:pt idx="27">
                  <c:v>0.22770000000000001</c:v>
                </c:pt>
                <c:pt idx="28">
                  <c:v>0.22819999999999999</c:v>
                </c:pt>
                <c:pt idx="29">
                  <c:v>0.2288</c:v>
                </c:pt>
                <c:pt idx="30">
                  <c:v>0.2293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VolSurface!$D$42:$D$72</c:f>
              <c:numCache>
                <c:formatCode>0.0%</c:formatCode>
                <c:ptCount val="31"/>
                <c:pt idx="0">
                  <c:v>0.63776457663906316</c:v>
                </c:pt>
                <c:pt idx="1">
                  <c:v>0.34978926727922866</c:v>
                </c:pt>
                <c:pt idx="2">
                  <c:v>0.21124288075285555</c:v>
                </c:pt>
                <c:pt idx="3">
                  <c:v>0.21129231979460425</c:v>
                </c:pt>
                <c:pt idx="4">
                  <c:v>0.21152014802767635</c:v>
                </c:pt>
                <c:pt idx="5">
                  <c:v>0.2122471994790745</c:v>
                </c:pt>
                <c:pt idx="6">
                  <c:v>0.21246505545296385</c:v>
                </c:pt>
                <c:pt idx="7">
                  <c:v>0.21283640610438467</c:v>
                </c:pt>
                <c:pt idx="8">
                  <c:v>0.21357133358187799</c:v>
                </c:pt>
                <c:pt idx="9">
                  <c:v>0.21471231734549326</c:v>
                </c:pt>
                <c:pt idx="10">
                  <c:v>0.2154555046580493</c:v>
                </c:pt>
                <c:pt idx="11">
                  <c:v>0.21623661583272188</c:v>
                </c:pt>
                <c:pt idx="12">
                  <c:v>0.217147392212581</c:v>
                </c:pt>
                <c:pt idx="13">
                  <c:v>0.2184357533451437</c:v>
                </c:pt>
                <c:pt idx="14">
                  <c:v>0.21936152804075951</c:v>
                </c:pt>
                <c:pt idx="15">
                  <c:v>0.22020655981573603</c:v>
                </c:pt>
                <c:pt idx="16">
                  <c:v>0.22115859801629373</c:v>
                </c:pt>
                <c:pt idx="17">
                  <c:v>0.22244954194748043</c:v>
                </c:pt>
                <c:pt idx="18">
                  <c:v>0.22332459524178996</c:v>
                </c:pt>
                <c:pt idx="19">
                  <c:v>0.22413698432372167</c:v>
                </c:pt>
                <c:pt idx="20">
                  <c:v>0.22502394751632529</c:v>
                </c:pt>
                <c:pt idx="21">
                  <c:v>0.22616999518239927</c:v>
                </c:pt>
                <c:pt idx="22">
                  <c:v>0.22700856797433291</c:v>
                </c:pt>
                <c:pt idx="23">
                  <c:v>0.22774332256405308</c:v>
                </c:pt>
                <c:pt idx="24">
                  <c:v>0.22853558563657303</c:v>
                </c:pt>
                <c:pt idx="25">
                  <c:v>0.22955333381618548</c:v>
                </c:pt>
                <c:pt idx="26">
                  <c:v>0.23031699432509348</c:v>
                </c:pt>
                <c:pt idx="27">
                  <c:v>0.23096123162479806</c:v>
                </c:pt>
                <c:pt idx="28">
                  <c:v>0.23165813623566872</c:v>
                </c:pt>
                <c:pt idx="29">
                  <c:v>0.23255734874778133</c:v>
                </c:pt>
                <c:pt idx="30">
                  <c:v>0.23324983434410684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2880"/>
        <c:axId val="78444800"/>
      </c:scatterChart>
      <c:valAx>
        <c:axId val="78442880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Maturity (Years)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8444800"/>
        <c:crosses val="autoZero"/>
        <c:crossBetween val="midCat"/>
      </c:valAx>
      <c:valAx>
        <c:axId val="78444800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844288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130% Vol Term Structure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VolSurface!$L$6:$L$36</c:f>
              <c:numCache>
                <c:formatCode>0.0%</c:formatCode>
                <c:ptCount val="31"/>
                <c:pt idx="0">
                  <c:v>0.29020000000000001</c:v>
                </c:pt>
                <c:pt idx="1">
                  <c:v>0.2392</c:v>
                </c:pt>
                <c:pt idx="2">
                  <c:v>0.1411</c:v>
                </c:pt>
                <c:pt idx="3">
                  <c:v>0.11119999999999999</c:v>
                </c:pt>
                <c:pt idx="4">
                  <c:v>0.104</c:v>
                </c:pt>
                <c:pt idx="5">
                  <c:v>0.10390000000000001</c:v>
                </c:pt>
                <c:pt idx="6">
                  <c:v>0.11260000000000001</c:v>
                </c:pt>
                <c:pt idx="7">
                  <c:v>0.1187</c:v>
                </c:pt>
                <c:pt idx="8">
                  <c:v>0.12790000000000001</c:v>
                </c:pt>
                <c:pt idx="9">
                  <c:v>0.1338</c:v>
                </c:pt>
                <c:pt idx="10">
                  <c:v>0.14000000000000001</c:v>
                </c:pt>
                <c:pt idx="11">
                  <c:v>0.14549999999999999</c:v>
                </c:pt>
                <c:pt idx="12">
                  <c:v>0.14949999999999999</c:v>
                </c:pt>
                <c:pt idx="13">
                  <c:v>0.15279999999999999</c:v>
                </c:pt>
                <c:pt idx="14">
                  <c:v>0.15540000000000001</c:v>
                </c:pt>
                <c:pt idx="15">
                  <c:v>0.15959999999999999</c:v>
                </c:pt>
                <c:pt idx="16">
                  <c:v>0.1633</c:v>
                </c:pt>
                <c:pt idx="17">
                  <c:v>0.16650000000000001</c:v>
                </c:pt>
                <c:pt idx="18">
                  <c:v>0.16919999999999999</c:v>
                </c:pt>
                <c:pt idx="19">
                  <c:v>0.1726</c:v>
                </c:pt>
                <c:pt idx="20">
                  <c:v>0.17560000000000001</c:v>
                </c:pt>
                <c:pt idx="21">
                  <c:v>0.1784</c:v>
                </c:pt>
                <c:pt idx="22">
                  <c:v>0.18079999999999999</c:v>
                </c:pt>
                <c:pt idx="23">
                  <c:v>0.18329999999999999</c:v>
                </c:pt>
                <c:pt idx="24">
                  <c:v>0.1857</c:v>
                </c:pt>
                <c:pt idx="25">
                  <c:v>0.18790000000000001</c:v>
                </c:pt>
                <c:pt idx="26">
                  <c:v>0.18990000000000001</c:v>
                </c:pt>
                <c:pt idx="27">
                  <c:v>0.19189999999999999</c:v>
                </c:pt>
                <c:pt idx="28">
                  <c:v>0.1938</c:v>
                </c:pt>
                <c:pt idx="29">
                  <c:v>0.1956</c:v>
                </c:pt>
                <c:pt idx="30">
                  <c:v>0.1973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VolSurface!$M$42:$M$72</c:f>
              <c:numCache>
                <c:formatCode>#,##0.00</c:formatCode>
                <c:ptCount val="31"/>
                <c:pt idx="0">
                  <c:v>1.9178082191780823E-2</c:v>
                </c:pt>
                <c:pt idx="1">
                  <c:v>4.9315068493150684E-2</c:v>
                </c:pt>
                <c:pt idx="2">
                  <c:v>0.13424657534246576</c:v>
                </c:pt>
                <c:pt idx="3">
                  <c:v>0.21095890410958903</c:v>
                </c:pt>
                <c:pt idx="4">
                  <c:v>0.46027397260273972</c:v>
                </c:pt>
                <c:pt idx="5">
                  <c:v>0.70958904109589038</c:v>
                </c:pt>
                <c:pt idx="6">
                  <c:v>0.95890410958904104</c:v>
                </c:pt>
                <c:pt idx="7">
                  <c:v>1.2082191780821918</c:v>
                </c:pt>
                <c:pt idx="8">
                  <c:v>1.4767123287671233</c:v>
                </c:pt>
                <c:pt idx="9">
                  <c:v>1.726027397260274</c:v>
                </c:pt>
                <c:pt idx="10">
                  <c:v>1.9561643835616438</c:v>
                </c:pt>
                <c:pt idx="11">
                  <c:v>2.2246575342465755</c:v>
                </c:pt>
                <c:pt idx="12">
                  <c:v>2.473972602739726</c:v>
                </c:pt>
                <c:pt idx="13">
                  <c:v>2.7232876712328768</c:v>
                </c:pt>
                <c:pt idx="14">
                  <c:v>2.9726027397260273</c:v>
                </c:pt>
                <c:pt idx="15">
                  <c:v>3.2219178082191782</c:v>
                </c:pt>
                <c:pt idx="16">
                  <c:v>3.4712328767123286</c:v>
                </c:pt>
                <c:pt idx="17">
                  <c:v>3.7260273972602738</c:v>
                </c:pt>
                <c:pt idx="18">
                  <c:v>3.9698630136986299</c:v>
                </c:pt>
                <c:pt idx="19">
                  <c:v>4.2191780821917808</c:v>
                </c:pt>
                <c:pt idx="20">
                  <c:v>4.4684931506849317</c:v>
                </c:pt>
                <c:pt idx="21">
                  <c:v>4.7178082191780826</c:v>
                </c:pt>
                <c:pt idx="22">
                  <c:v>4.9671232876712326</c:v>
                </c:pt>
                <c:pt idx="23">
                  <c:v>5.2164383561643834</c:v>
                </c:pt>
                <c:pt idx="24">
                  <c:v>5.4657534246575343</c:v>
                </c:pt>
                <c:pt idx="25">
                  <c:v>5.7150684931506852</c:v>
                </c:pt>
                <c:pt idx="26">
                  <c:v>5.9643835616438352</c:v>
                </c:pt>
                <c:pt idx="27">
                  <c:v>6.2136986301369861</c:v>
                </c:pt>
                <c:pt idx="28">
                  <c:v>6.463013698630137</c:v>
                </c:pt>
                <c:pt idx="29">
                  <c:v>6.7123287671232879</c:v>
                </c:pt>
                <c:pt idx="30">
                  <c:v>6.9616438356164387</c:v>
                </c:pt>
              </c:numCache>
            </c:numRef>
          </c:xVal>
          <c:yVal>
            <c:numRef>
              <c:f>VolSurface!$L$42:$L$72</c:f>
              <c:numCache>
                <c:formatCode>0.0%</c:formatCode>
                <c:ptCount val="31"/>
                <c:pt idx="0">
                  <c:v>0.27208874615590467</c:v>
                </c:pt>
                <c:pt idx="1">
                  <c:v>0.16593034582468461</c:v>
                </c:pt>
                <c:pt idx="2">
                  <c:v>0.11630424157915741</c:v>
                </c:pt>
                <c:pt idx="3">
                  <c:v>0.11750757952676461</c:v>
                </c:pt>
                <c:pt idx="4">
                  <c:v>0.12151036239628481</c:v>
                </c:pt>
                <c:pt idx="5">
                  <c:v>0.12516934800833321</c:v>
                </c:pt>
                <c:pt idx="6">
                  <c:v>0.1291458376102983</c:v>
                </c:pt>
                <c:pt idx="7">
                  <c:v>0.13305292568810514</c:v>
                </c:pt>
                <c:pt idx="8">
                  <c:v>0.13712893028496898</c:v>
                </c:pt>
                <c:pt idx="9">
                  <c:v>0.1407653096072384</c:v>
                </c:pt>
                <c:pt idx="10">
                  <c:v>0.14418019815499916</c:v>
                </c:pt>
                <c:pt idx="11">
                  <c:v>0.14807201186279714</c:v>
                </c:pt>
                <c:pt idx="12">
                  <c:v>0.15152910581157267</c:v>
                </c:pt>
                <c:pt idx="13">
                  <c:v>0.15483955135758148</c:v>
                </c:pt>
                <c:pt idx="14">
                  <c:v>0.15804513849257212</c:v>
                </c:pt>
                <c:pt idx="15">
                  <c:v>0.16110652418337443</c:v>
                </c:pt>
                <c:pt idx="16">
                  <c:v>0.16403242428955933</c:v>
                </c:pt>
                <c:pt idx="17">
                  <c:v>0.16692530612354511</c:v>
                </c:pt>
                <c:pt idx="18">
                  <c:v>0.16953617154448053</c:v>
                </c:pt>
                <c:pt idx="19">
                  <c:v>0.1720702792970667</c:v>
                </c:pt>
                <c:pt idx="20">
                  <c:v>0.17450154487271</c:v>
                </c:pt>
                <c:pt idx="21">
                  <c:v>0.17688732809567323</c:v>
                </c:pt>
                <c:pt idx="22">
                  <c:v>0.17910708367703318</c:v>
                </c:pt>
                <c:pt idx="23">
                  <c:v>0.18120392313016251</c:v>
                </c:pt>
                <c:pt idx="24">
                  <c:v>0.18322728264254493</c:v>
                </c:pt>
                <c:pt idx="25">
                  <c:v>0.18524145494066724</c:v>
                </c:pt>
                <c:pt idx="26">
                  <c:v>0.18710219461204977</c:v>
                </c:pt>
                <c:pt idx="27">
                  <c:v>0.18884957918941897</c:v>
                </c:pt>
                <c:pt idx="28">
                  <c:v>0.19054764895000023</c:v>
                </c:pt>
                <c:pt idx="29">
                  <c:v>0.19226237535980836</c:v>
                </c:pt>
                <c:pt idx="30">
                  <c:v>0.1938421031431144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1648"/>
        <c:axId val="78493568"/>
      </c:scatterChart>
      <c:valAx>
        <c:axId val="78491648"/>
        <c:scaling>
          <c:orientation val="minMax"/>
          <c:max val="7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Maturity (Years)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8493568"/>
        <c:crosses val="autoZero"/>
        <c:crossBetween val="midCat"/>
      </c:valAx>
      <c:valAx>
        <c:axId val="78493568"/>
        <c:scaling>
          <c:orientation val="minMax"/>
        </c:scaling>
        <c:delete val="0"/>
        <c:axPos val="l"/>
        <c:majorGridlines>
          <c:spPr>
            <a:ln w="0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Black Vol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8491648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VolSurface!$H$150:$H$230</c:f>
              <c:numCache>
                <c:formatCode>General</c:formatCode>
                <c:ptCount val="8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  <c:pt idx="41">
                  <c:v>6050</c:v>
                </c:pt>
                <c:pt idx="42">
                  <c:v>6100</c:v>
                </c:pt>
                <c:pt idx="43">
                  <c:v>6150</c:v>
                </c:pt>
                <c:pt idx="44">
                  <c:v>6200</c:v>
                </c:pt>
                <c:pt idx="45">
                  <c:v>6250</c:v>
                </c:pt>
                <c:pt idx="46">
                  <c:v>6300</c:v>
                </c:pt>
                <c:pt idx="47">
                  <c:v>6350</c:v>
                </c:pt>
                <c:pt idx="48">
                  <c:v>6400</c:v>
                </c:pt>
                <c:pt idx="49">
                  <c:v>6450</c:v>
                </c:pt>
                <c:pt idx="50">
                  <c:v>6500</c:v>
                </c:pt>
                <c:pt idx="51">
                  <c:v>6550</c:v>
                </c:pt>
                <c:pt idx="52">
                  <c:v>6600</c:v>
                </c:pt>
                <c:pt idx="53">
                  <c:v>6650</c:v>
                </c:pt>
                <c:pt idx="54">
                  <c:v>6700</c:v>
                </c:pt>
                <c:pt idx="55">
                  <c:v>6750</c:v>
                </c:pt>
                <c:pt idx="56">
                  <c:v>6800</c:v>
                </c:pt>
                <c:pt idx="57">
                  <c:v>6850</c:v>
                </c:pt>
                <c:pt idx="58">
                  <c:v>6900</c:v>
                </c:pt>
                <c:pt idx="59">
                  <c:v>6950</c:v>
                </c:pt>
                <c:pt idx="60">
                  <c:v>7000</c:v>
                </c:pt>
                <c:pt idx="61">
                  <c:v>7050</c:v>
                </c:pt>
                <c:pt idx="62">
                  <c:v>7100</c:v>
                </c:pt>
                <c:pt idx="63">
                  <c:v>7150</c:v>
                </c:pt>
                <c:pt idx="64">
                  <c:v>7200</c:v>
                </c:pt>
                <c:pt idx="65">
                  <c:v>7250</c:v>
                </c:pt>
                <c:pt idx="66">
                  <c:v>7300</c:v>
                </c:pt>
                <c:pt idx="67">
                  <c:v>7350</c:v>
                </c:pt>
                <c:pt idx="68">
                  <c:v>7400</c:v>
                </c:pt>
                <c:pt idx="69">
                  <c:v>7450</c:v>
                </c:pt>
                <c:pt idx="70">
                  <c:v>7500</c:v>
                </c:pt>
                <c:pt idx="71">
                  <c:v>7550</c:v>
                </c:pt>
                <c:pt idx="72">
                  <c:v>7600</c:v>
                </c:pt>
                <c:pt idx="73">
                  <c:v>7650</c:v>
                </c:pt>
                <c:pt idx="74">
                  <c:v>7700</c:v>
                </c:pt>
                <c:pt idx="75">
                  <c:v>7750</c:v>
                </c:pt>
                <c:pt idx="76">
                  <c:v>7800</c:v>
                </c:pt>
                <c:pt idx="77">
                  <c:v>7850</c:v>
                </c:pt>
                <c:pt idx="78">
                  <c:v>7900</c:v>
                </c:pt>
                <c:pt idx="79">
                  <c:v>7950</c:v>
                </c:pt>
                <c:pt idx="80">
                  <c:v>8000</c:v>
                </c:pt>
              </c:numCache>
            </c:numRef>
          </c:xVal>
          <c:yVal>
            <c:numRef>
              <c:f>VolSurface!$I$150:$I$230</c:f>
              <c:numCache>
                <c:formatCode>General</c:formatCode>
                <c:ptCount val="81"/>
                <c:pt idx="0">
                  <c:v>2.071065960204717</c:v>
                </c:pt>
                <c:pt idx="1">
                  <c:v>2.0282041982645893</c:v>
                </c:pt>
                <c:pt idx="2">
                  <c:v>1.9859363078842835</c:v>
                </c:pt>
                <c:pt idx="3">
                  <c:v>1.9442494898419065</c:v>
                </c:pt>
                <c:pt idx="4">
                  <c:v>1.903131205906488</c:v>
                </c:pt>
                <c:pt idx="5">
                  <c:v>1.8625694495062524</c:v>
                </c:pt>
                <c:pt idx="6">
                  <c:v>1.8225522098468301</c:v>
                </c:pt>
                <c:pt idx="7">
                  <c:v>1.7830678892822651</c:v>
                </c:pt>
                <c:pt idx="8">
                  <c:v>1.7441052090704252</c:v>
                </c:pt>
                <c:pt idx="9">
                  <c:v>1.705653086167179</c:v>
                </c:pt>
                <c:pt idx="10">
                  <c:v>1.6677004168465357</c:v>
                </c:pt>
                <c:pt idx="11">
                  <c:v>1.6302366376680941</c:v>
                </c:pt>
                <c:pt idx="12">
                  <c:v>1.593251427073114</c:v>
                </c:pt>
                <c:pt idx="13">
                  <c:v>1.5567346033516494</c:v>
                </c:pt>
                <c:pt idx="14">
                  <c:v>1.5206760950571661</c:v>
                </c:pt>
                <c:pt idx="15">
                  <c:v>1.4850662456119081</c:v>
                </c:pt>
                <c:pt idx="16">
                  <c:v>1.4498952554156608</c:v>
                </c:pt>
                <c:pt idx="17">
                  <c:v>1.415154070047687</c:v>
                </c:pt>
                <c:pt idx="18">
                  <c:v>1.3808331809874803</c:v>
                </c:pt>
                <c:pt idx="19">
                  <c:v>1.3469237363701212</c:v>
                </c:pt>
                <c:pt idx="20">
                  <c:v>1.3134169002523202</c:v>
                </c:pt>
                <c:pt idx="21">
                  <c:v>1.2803038414985848</c:v>
                </c:pt>
                <c:pt idx="22">
                  <c:v>1.2475761109343124</c:v>
                </c:pt>
                <c:pt idx="23">
                  <c:v>1.2152252128259748</c:v>
                </c:pt>
                <c:pt idx="24">
                  <c:v>1.183243076409664</c:v>
                </c:pt>
                <c:pt idx="25">
                  <c:v>1.1516214274277052</c:v>
                </c:pt>
                <c:pt idx="26">
                  <c:v>1.1203523151694057</c:v>
                </c:pt>
                <c:pt idx="27">
                  <c:v>1.0894276661305995</c:v>
                </c:pt>
                <c:pt idx="28">
                  <c:v>1.0588399757139286</c:v>
                </c:pt>
                <c:pt idx="29">
                  <c:v>1.0285813672144872</c:v>
                </c:pt>
                <c:pt idx="30">
                  <c:v>0.99864417320445653</c:v>
                </c:pt>
                <c:pt idx="31">
                  <c:v>0.96902100792514501</c:v>
                </c:pt>
                <c:pt idx="32">
                  <c:v>0.93970434713570528</c:v>
                </c:pt>
                <c:pt idx="33">
                  <c:v>0.91068675028933299</c:v>
                </c:pt>
                <c:pt idx="34">
                  <c:v>0.88196085439269045</c:v>
                </c:pt>
                <c:pt idx="35">
                  <c:v>0.85351919948075894</c:v>
                </c:pt>
                <c:pt idx="36">
                  <c:v>0.82535464689033355</c:v>
                </c:pt>
                <c:pt idx="37">
                  <c:v>0.79745963662088337</c:v>
                </c:pt>
                <c:pt idx="38">
                  <c:v>0.76982709147122175</c:v>
                </c:pt>
                <c:pt idx="39">
                  <c:v>0.74244946974608872</c:v>
                </c:pt>
                <c:pt idx="40">
                  <c:v>0.71531929285812612</c:v>
                </c:pt>
                <c:pt idx="41">
                  <c:v>0.6884292079762363</c:v>
                </c:pt>
                <c:pt idx="42">
                  <c:v>0.66177146960405953</c:v>
                </c:pt>
                <c:pt idx="43">
                  <c:v>0.63533841987366313</c:v>
                </c:pt>
                <c:pt idx="44">
                  <c:v>0.60912218806867069</c:v>
                </c:pt>
                <c:pt idx="45">
                  <c:v>0.58311474501780058</c:v>
                </c:pt>
                <c:pt idx="46">
                  <c:v>0.55730767827968009</c:v>
                </c:pt>
                <c:pt idx="47">
                  <c:v>0.53169260025530141</c:v>
                </c:pt>
                <c:pt idx="48">
                  <c:v>0.50626049811578544</c:v>
                </c:pt>
                <c:pt idx="49">
                  <c:v>0.48100216368069004</c:v>
                </c:pt>
                <c:pt idx="50">
                  <c:v>0.45590795573558174</c:v>
                </c:pt>
                <c:pt idx="51">
                  <c:v>0.43096773010857919</c:v>
                </c:pt>
                <c:pt idx="52">
                  <c:v>0.40617068866957584</c:v>
                </c:pt>
                <c:pt idx="53">
                  <c:v>0.38150551431130053</c:v>
                </c:pt>
                <c:pt idx="54">
                  <c:v>0.35696010445426257</c:v>
                </c:pt>
                <c:pt idx="55">
                  <c:v>0.33252167841215857</c:v>
                </c:pt>
                <c:pt idx="56">
                  <c:v>0.3081767134094478</c:v>
                </c:pt>
                <c:pt idx="57">
                  <c:v>0.28391099324385294</c:v>
                </c:pt>
                <c:pt idx="58">
                  <c:v>0.25970990996899734</c:v>
                </c:pt>
                <c:pt idx="59">
                  <c:v>0.23555959807637969</c:v>
                </c:pt>
                <c:pt idx="60">
                  <c:v>0.21144787064187925</c:v>
                </c:pt>
                <c:pt idx="61">
                  <c:v>0.18736822535161515</c:v>
                </c:pt>
                <c:pt idx="62">
                  <c:v>0.16332792081168965</c:v>
                </c:pt>
                <c:pt idx="63">
                  <c:v>0.1393679336601783</c:v>
                </c:pt>
                <c:pt idx="64">
                  <c:v>0.1156221977657592</c:v>
                </c:pt>
                <c:pt idx="65">
                  <c:v>9.2527705209412947E-2</c:v>
                </c:pt>
                <c:pt idx="66">
                  <c:v>7.1684526259370634E-2</c:v>
                </c:pt>
                <c:pt idx="67">
                  <c:v>5.8562198930798622E-2</c:v>
                </c:pt>
                <c:pt idx="68">
                  <c:v>6.1219211323670149E-2</c:v>
                </c:pt>
                <c:pt idx="69">
                  <c:v>7.6354693705359369E-2</c:v>
                </c:pt>
                <c:pt idx="70">
                  <c:v>9.6609412920045809E-2</c:v>
                </c:pt>
                <c:pt idx="71">
                  <c:v>0.11899232834113398</c:v>
                </c:pt>
                <c:pt idx="72">
                  <c:v>0.14222273522864481</c:v>
                </c:pt>
                <c:pt idx="73">
                  <c:v>0.16558738279148391</c:v>
                </c:pt>
                <c:pt idx="74">
                  <c:v>0.18870346747257735</c:v>
                </c:pt>
                <c:pt idx="75">
                  <c:v>0.21139366984386129</c:v>
                </c:pt>
                <c:pt idx="76">
                  <c:v>0.23359660187101194</c:v>
                </c:pt>
                <c:pt idx="77">
                  <c:v>0.25530954276293066</c:v>
                </c:pt>
                <c:pt idx="78">
                  <c:v>0.27655493436243062</c:v>
                </c:pt>
                <c:pt idx="79">
                  <c:v>0.2973634336576938</c:v>
                </c:pt>
                <c:pt idx="80">
                  <c:v>0.31776565854578714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0736"/>
        <c:axId val="78594816"/>
      </c:scatterChart>
      <c:valAx>
        <c:axId val="7858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594816"/>
        <c:crosses val="autoZero"/>
        <c:crossBetween val="midCat"/>
      </c:valAx>
      <c:valAx>
        <c:axId val="785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58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VolSurface!$H$150:$H$260</c:f>
              <c:numCache>
                <c:formatCode>General</c:formatCode>
                <c:ptCount val="11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  <c:pt idx="41">
                  <c:v>6050</c:v>
                </c:pt>
                <c:pt idx="42">
                  <c:v>6100</c:v>
                </c:pt>
                <c:pt idx="43">
                  <c:v>6150</c:v>
                </c:pt>
                <c:pt idx="44">
                  <c:v>6200</c:v>
                </c:pt>
                <c:pt idx="45">
                  <c:v>6250</c:v>
                </c:pt>
                <c:pt idx="46">
                  <c:v>6300</c:v>
                </c:pt>
                <c:pt idx="47">
                  <c:v>6350</c:v>
                </c:pt>
                <c:pt idx="48">
                  <c:v>6400</c:v>
                </c:pt>
                <c:pt idx="49">
                  <c:v>6450</c:v>
                </c:pt>
                <c:pt idx="50">
                  <c:v>6500</c:v>
                </c:pt>
                <c:pt idx="51">
                  <c:v>6550</c:v>
                </c:pt>
                <c:pt idx="52">
                  <c:v>6600</c:v>
                </c:pt>
                <c:pt idx="53">
                  <c:v>6650</c:v>
                </c:pt>
                <c:pt idx="54">
                  <c:v>6700</c:v>
                </c:pt>
                <c:pt idx="55">
                  <c:v>6750</c:v>
                </c:pt>
                <c:pt idx="56">
                  <c:v>6800</c:v>
                </c:pt>
                <c:pt idx="57">
                  <c:v>6850</c:v>
                </c:pt>
                <c:pt idx="58">
                  <c:v>6900</c:v>
                </c:pt>
                <c:pt idx="59">
                  <c:v>6950</c:v>
                </c:pt>
                <c:pt idx="60">
                  <c:v>7000</c:v>
                </c:pt>
                <c:pt idx="61">
                  <c:v>7050</c:v>
                </c:pt>
                <c:pt idx="62">
                  <c:v>7100</c:v>
                </c:pt>
                <c:pt idx="63">
                  <c:v>7150</c:v>
                </c:pt>
                <c:pt idx="64">
                  <c:v>7200</c:v>
                </c:pt>
                <c:pt idx="65">
                  <c:v>7250</c:v>
                </c:pt>
                <c:pt idx="66">
                  <c:v>7300</c:v>
                </c:pt>
                <c:pt idx="67">
                  <c:v>7350</c:v>
                </c:pt>
                <c:pt idx="68">
                  <c:v>7400</c:v>
                </c:pt>
                <c:pt idx="69">
                  <c:v>7450</c:v>
                </c:pt>
                <c:pt idx="70">
                  <c:v>7500</c:v>
                </c:pt>
                <c:pt idx="71">
                  <c:v>7550</c:v>
                </c:pt>
                <c:pt idx="72">
                  <c:v>7600</c:v>
                </c:pt>
                <c:pt idx="73">
                  <c:v>7650</c:v>
                </c:pt>
                <c:pt idx="74">
                  <c:v>7700</c:v>
                </c:pt>
                <c:pt idx="75">
                  <c:v>7750</c:v>
                </c:pt>
                <c:pt idx="76">
                  <c:v>7800</c:v>
                </c:pt>
                <c:pt idx="77">
                  <c:v>7850</c:v>
                </c:pt>
                <c:pt idx="78">
                  <c:v>7900</c:v>
                </c:pt>
                <c:pt idx="79">
                  <c:v>7950</c:v>
                </c:pt>
                <c:pt idx="80">
                  <c:v>8000</c:v>
                </c:pt>
                <c:pt idx="81">
                  <c:v>8050</c:v>
                </c:pt>
                <c:pt idx="82">
                  <c:v>8100</c:v>
                </c:pt>
                <c:pt idx="83">
                  <c:v>8150</c:v>
                </c:pt>
                <c:pt idx="84">
                  <c:v>8200</c:v>
                </c:pt>
                <c:pt idx="85">
                  <c:v>8250</c:v>
                </c:pt>
                <c:pt idx="86">
                  <c:v>8300</c:v>
                </c:pt>
                <c:pt idx="87">
                  <c:v>8350</c:v>
                </c:pt>
                <c:pt idx="88">
                  <c:v>8400</c:v>
                </c:pt>
                <c:pt idx="89">
                  <c:v>8450</c:v>
                </c:pt>
                <c:pt idx="90">
                  <c:v>8500</c:v>
                </c:pt>
                <c:pt idx="91">
                  <c:v>8550</c:v>
                </c:pt>
                <c:pt idx="92">
                  <c:v>8600</c:v>
                </c:pt>
                <c:pt idx="93">
                  <c:v>8650</c:v>
                </c:pt>
                <c:pt idx="94">
                  <c:v>8700</c:v>
                </c:pt>
                <c:pt idx="95">
                  <c:v>8750</c:v>
                </c:pt>
                <c:pt idx="96">
                  <c:v>8800</c:v>
                </c:pt>
                <c:pt idx="97">
                  <c:v>8850</c:v>
                </c:pt>
                <c:pt idx="98">
                  <c:v>8900</c:v>
                </c:pt>
                <c:pt idx="99">
                  <c:v>8950</c:v>
                </c:pt>
                <c:pt idx="100">
                  <c:v>9000</c:v>
                </c:pt>
                <c:pt idx="101">
                  <c:v>9050</c:v>
                </c:pt>
                <c:pt idx="102">
                  <c:v>9100</c:v>
                </c:pt>
                <c:pt idx="103">
                  <c:v>9150</c:v>
                </c:pt>
                <c:pt idx="104">
                  <c:v>9200</c:v>
                </c:pt>
                <c:pt idx="105">
                  <c:v>9250</c:v>
                </c:pt>
                <c:pt idx="106">
                  <c:v>9300</c:v>
                </c:pt>
                <c:pt idx="107">
                  <c:v>9350</c:v>
                </c:pt>
                <c:pt idx="108">
                  <c:v>9400</c:v>
                </c:pt>
                <c:pt idx="109">
                  <c:v>9450</c:v>
                </c:pt>
                <c:pt idx="110">
                  <c:v>9500</c:v>
                </c:pt>
              </c:numCache>
            </c:numRef>
          </c:xVal>
          <c:yVal>
            <c:numRef>
              <c:f>VolSurface!$J$150:$J$260</c:f>
              <c:numCache>
                <c:formatCode>General</c:formatCode>
                <c:ptCount val="111"/>
                <c:pt idx="0">
                  <c:v>0.96179011699985573</c:v>
                </c:pt>
                <c:pt idx="1">
                  <c:v>0.94631288708453021</c:v>
                </c:pt>
                <c:pt idx="2">
                  <c:v>0.93098174201450179</c:v>
                </c:pt>
                <c:pt idx="3">
                  <c:v>0.91579249899908122</c:v>
                </c:pt>
                <c:pt idx="4">
                  <c:v>0.90074109248476519</c:v>
                </c:pt>
                <c:pt idx="5">
                  <c:v>0.88582356732765033</c:v>
                </c:pt>
                <c:pt idx="6">
                  <c:v>0.8710360722556918</c:v>
                </c:pt>
                <c:pt idx="7">
                  <c:v>0.85637485359279253</c:v>
                </c:pt>
                <c:pt idx="8">
                  <c:v>0.84183624921804256</c:v>
                </c:pt>
                <c:pt idx="9">
                  <c:v>0.82741668273454361</c:v>
                </c:pt>
                <c:pt idx="10">
                  <c:v>0.81311265782315389</c:v>
                </c:pt>
                <c:pt idx="11">
                  <c:v>0.79892075275717434</c:v>
                </c:pt>
                <c:pt idx="12">
                  <c:v>0.78483761505448202</c:v>
                </c:pt>
                <c:pt idx="13">
                  <c:v>0.77085995624388937</c:v>
                </c:pt>
                <c:pt idx="14">
                  <c:v>0.75698454672257187</c:v>
                </c:pt>
                <c:pt idx="15">
                  <c:v>0.74320821068123777</c:v>
                </c:pt>
                <c:pt idx="16">
                  <c:v>0.72952782107331438</c:v>
                </c:pt>
                <c:pt idx="17">
                  <c:v>0.7159402946037845</c:v>
                </c:pt>
                <c:pt idx="18">
                  <c:v>0.70244258671236026</c:v>
                </c:pt>
                <c:pt idx="19">
                  <c:v>0.68903168652447899</c:v>
                </c:pt>
                <c:pt idx="20">
                  <c:v>0.67570461174200724</c:v>
                </c:pt>
                <c:pt idx="21">
                  <c:v>0.66245840344361651</c:v>
                </c:pt>
                <c:pt idx="22">
                  <c:v>0.64929012076239689</c:v>
                </c:pt>
                <c:pt idx="23">
                  <c:v>0.6361968354053904</c:v>
                </c:pt>
                <c:pt idx="24">
                  <c:v>0.6231756259762733</c:v>
                </c:pt>
                <c:pt idx="25">
                  <c:v>0.61022357205827704</c:v>
                </c:pt>
                <c:pt idx="26">
                  <c:v>0.59733774800951511</c:v>
                </c:pt>
                <c:pt idx="27">
                  <c:v>0.58451521641702597</c:v>
                </c:pt>
                <c:pt idx="28">
                  <c:v>0.57175302114888238</c:v>
                </c:pt>
                <c:pt idx="29">
                  <c:v>0.55904817993542533</c:v>
                </c:pt>
                <c:pt idx="30">
                  <c:v>0.54639767640083525</c:v>
                </c:pt>
                <c:pt idx="31">
                  <c:v>0.53379845145446836</c:v>
                </c:pt>
                <c:pt idx="32">
                  <c:v>0.52124739393731989</c:v>
                </c:pt>
                <c:pt idx="33">
                  <c:v>0.50874133040211456</c:v>
                </c:pt>
                <c:pt idx="34">
                  <c:v>0.49627701388521722</c:v>
                </c:pt>
                <c:pt idx="35">
                  <c:v>0.48385111150409066</c:v>
                </c:pt>
                <c:pt idx="36">
                  <c:v>0.47146019068437151</c:v>
                </c:pt>
                <c:pt idx="37">
                  <c:v>0.4591007037845895</c:v>
                </c:pt>
                <c:pt idx="38">
                  <c:v>0.4467689708425801</c:v>
                </c:pt>
                <c:pt idx="39">
                  <c:v>0.43446116011370195</c:v>
                </c:pt>
                <c:pt idx="40">
                  <c:v>0.42217326600462818</c:v>
                </c:pt>
                <c:pt idx="41">
                  <c:v>0.40990108392440816</c:v>
                </c:pt>
                <c:pt idx="42">
                  <c:v>0.39764018147263935</c:v>
                </c:pt>
                <c:pt idx="43">
                  <c:v>0.38538586525755797</c:v>
                </c:pt>
                <c:pt idx="44">
                  <c:v>0.37313314247785168</c:v>
                </c:pt>
                <c:pt idx="45">
                  <c:v>0.36087667620227554</c:v>
                </c:pt>
                <c:pt idx="46">
                  <c:v>0.34861073302961604</c:v>
                </c:pt>
                <c:pt idx="47">
                  <c:v>0.33632912149437122</c:v>
                </c:pt>
                <c:pt idx="48">
                  <c:v>0.32402511918388194</c:v>
                </c:pt>
                <c:pt idx="49">
                  <c:v>0.31169138603143054</c:v>
                </c:pt>
                <c:pt idx="50">
                  <c:v>0.2993198606277267</c:v>
                </c:pt>
                <c:pt idx="51">
                  <c:v>0.28690163563767107</c:v>
                </c:pt>
                <c:pt idx="52">
                  <c:v>0.27442680753091514</c:v>
                </c:pt>
                <c:pt idx="53">
                  <c:v>0.26188429490671478</c:v>
                </c:pt>
                <c:pt idx="54">
                  <c:v>0.24926161894370949</c:v>
                </c:pt>
                <c:pt idx="55">
                  <c:v>0.23654463953162549</c:v>
                </c:pt>
                <c:pt idx="56">
                  <c:v>0.2237172429277515</c:v>
                </c:pt>
                <c:pt idx="57">
                  <c:v>0.21076098495776491</c:v>
                </c:pt>
                <c:pt idx="58">
                  <c:v>0.19765471684352015</c:v>
                </c:pt>
                <c:pt idx="59">
                  <c:v>0.18437428162930464</c:v>
                </c:pt>
                <c:pt idx="60">
                  <c:v>0.17089252900359422</c:v>
                </c:pt>
                <c:pt idx="61">
                  <c:v>0.15718032754718178</c:v>
                </c:pt>
                <c:pt idx="62">
                  <c:v>0.14321047920173172</c:v>
                </c:pt>
                <c:pt idx="63">
                  <c:v>0.12897019026586443</c:v>
                </c:pt>
                <c:pt idx="64">
                  <c:v>0.1145003103633354</c:v>
                </c:pt>
                <c:pt idx="65">
                  <c:v>0.10002551153188201</c:v>
                </c:pt>
                <c:pt idx="66">
                  <c:v>8.6405180501758258E-2</c:v>
                </c:pt>
                <c:pt idx="67">
                  <c:v>7.6349698356842258E-2</c:v>
                </c:pt>
                <c:pt idx="68">
                  <c:v>7.3960521678917451E-2</c:v>
                </c:pt>
                <c:pt idx="69">
                  <c:v>7.8408030251839039E-2</c:v>
                </c:pt>
                <c:pt idx="70">
                  <c:v>8.591013046537907E-2</c:v>
                </c:pt>
                <c:pt idx="71">
                  <c:v>9.4477458887198995E-2</c:v>
                </c:pt>
                <c:pt idx="72">
                  <c:v>0.10336925686007012</c:v>
                </c:pt>
                <c:pt idx="73">
                  <c:v>0.11230323898833178</c:v>
                </c:pt>
                <c:pt idx="74">
                  <c:v>0.12116452592622198</c:v>
                </c:pt>
                <c:pt idx="75">
                  <c:v>0.12990509683857571</c:v>
                </c:pt>
                <c:pt idx="76">
                  <c:v>0.13850592587617311</c:v>
                </c:pt>
                <c:pt idx="77">
                  <c:v>0.14696131937384502</c:v>
                </c:pt>
                <c:pt idx="78">
                  <c:v>0.15527191092224779</c:v>
                </c:pt>
                <c:pt idx="79">
                  <c:v>0.16344133451507117</c:v>
                </c:pt>
                <c:pt idx="80">
                  <c:v>0.17147457433377056</c:v>
                </c:pt>
                <c:pt idx="81">
                  <c:v>0.17937712330543545</c:v>
                </c:pt>
                <c:pt idx="82">
                  <c:v>0.18715454954915711</c:v>
                </c:pt>
                <c:pt idx="83">
                  <c:v>0.1948122756084022</c:v>
                </c:pt>
                <c:pt idx="84">
                  <c:v>0.20235547135905607</c:v>
                </c:pt>
                <c:pt idx="85">
                  <c:v>0.20978900846378029</c:v>
                </c:pt>
                <c:pt idx="86">
                  <c:v>0.21711744818758047</c:v>
                </c:pt>
                <c:pt idx="87">
                  <c:v>0.22434504701565741</c:v>
                </c:pt>
                <c:pt idx="88">
                  <c:v>0.23147577136449324</c:v>
                </c:pt>
                <c:pt idx="89">
                  <c:v>0.2385133164807354</c:v>
                </c:pt>
                <c:pt idx="90">
                  <c:v>0.24546112677387225</c:v>
                </c:pt>
                <c:pt idx="91">
                  <c:v>0.25232241606218736</c:v>
                </c:pt>
                <c:pt idx="92">
                  <c:v>0.25910018692463865</c:v>
                </c:pt>
                <c:pt idx="93">
                  <c:v>0.26579724876461946</c:v>
                </c:pt>
                <c:pt idx="94">
                  <c:v>0.2724162344298291</c:v>
                </c:pt>
                <c:pt idx="95">
                  <c:v>0.27895961536731534</c:v>
                </c:pt>
                <c:pt idx="96">
                  <c:v>0.28542971536697603</c:v>
                </c:pt>
                <c:pt idx="97">
                  <c:v>0.29182872298426599</c:v>
                </c:pt>
                <c:pt idx="98">
                  <c:v>0.29815870274943901</c:v>
                </c:pt>
                <c:pt idx="99">
                  <c:v>0.30442160527479661</c:v>
                </c:pt>
                <c:pt idx="100">
                  <c:v>0.31061927636847969</c:v>
                </c:pt>
                <c:pt idx="101">
                  <c:v>0.31675346525692616</c:v>
                </c:pt>
                <c:pt idx="102">
                  <c:v>0.32282583201008352</c:v>
                </c:pt>
                <c:pt idx="103">
                  <c:v>0.32883795425429196</c:v>
                </c:pt>
                <c:pt idx="104">
                  <c:v>0.33479133324976268</c:v>
                </c:pt>
                <c:pt idx="105">
                  <c:v>0.34068739940051646</c:v>
                </c:pt>
                <c:pt idx="106">
                  <c:v>0.34652751725806347</c:v>
                </c:pt>
                <c:pt idx="107">
                  <c:v>0.35231299007236166</c:v>
                </c:pt>
                <c:pt idx="108">
                  <c:v>0.35804506393800362</c:v>
                </c:pt>
                <c:pt idx="109">
                  <c:v>0.36372493157792646</c:v>
                </c:pt>
                <c:pt idx="110">
                  <c:v>0.36935373580183734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VolSurface!$D$5:$L$5</c:f>
              <c:numCache>
                <c:formatCode>0.00</c:formatCode>
                <c:ptCount val="9"/>
                <c:pt idx="0">
                  <c:v>4393.7519999999995</c:v>
                </c:pt>
                <c:pt idx="1">
                  <c:v>5858.3360000000002</c:v>
                </c:pt>
                <c:pt idx="2">
                  <c:v>6590.6280000000006</c:v>
                </c:pt>
                <c:pt idx="3">
                  <c:v>6956.7739999999994</c:v>
                </c:pt>
                <c:pt idx="4">
                  <c:v>7322.92</c:v>
                </c:pt>
                <c:pt idx="5">
                  <c:v>7689.0660000000007</c:v>
                </c:pt>
                <c:pt idx="6">
                  <c:v>8055.2120000000004</c:v>
                </c:pt>
                <c:pt idx="7">
                  <c:v>8787.503999999999</c:v>
                </c:pt>
                <c:pt idx="8">
                  <c:v>9519.7960000000003</c:v>
                </c:pt>
              </c:numCache>
            </c:numRef>
          </c:xVal>
          <c:yVal>
            <c:numRef>
              <c:f>VolSurface!$D$6:$L$6</c:f>
              <c:numCache>
                <c:formatCode>0.0%</c:formatCode>
                <c:ptCount val="9"/>
                <c:pt idx="0">
                  <c:v>0.56510000000000005</c:v>
                </c:pt>
                <c:pt idx="1">
                  <c:v>0.38729999999999998</c:v>
                </c:pt>
                <c:pt idx="2">
                  <c:v>0.27910000000000001</c:v>
                </c:pt>
                <c:pt idx="3">
                  <c:v>0.18210000000000001</c:v>
                </c:pt>
                <c:pt idx="4">
                  <c:v>8.1100000000000005E-2</c:v>
                </c:pt>
                <c:pt idx="5">
                  <c:v>0.1188</c:v>
                </c:pt>
                <c:pt idx="6">
                  <c:v>0.1794</c:v>
                </c:pt>
                <c:pt idx="7">
                  <c:v>0.24729999999999999</c:v>
                </c:pt>
                <c:pt idx="8">
                  <c:v>0.29020000000000001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VolSurface!$H$150:$H$260</c:f>
              <c:numCache>
                <c:formatCode>General</c:formatCode>
                <c:ptCount val="111"/>
                <c:pt idx="0">
                  <c:v>4000</c:v>
                </c:pt>
                <c:pt idx="1">
                  <c:v>4050</c:v>
                </c:pt>
                <c:pt idx="2">
                  <c:v>4100</c:v>
                </c:pt>
                <c:pt idx="3">
                  <c:v>4150</c:v>
                </c:pt>
                <c:pt idx="4">
                  <c:v>4200</c:v>
                </c:pt>
                <c:pt idx="5">
                  <c:v>4250</c:v>
                </c:pt>
                <c:pt idx="6">
                  <c:v>4300</c:v>
                </c:pt>
                <c:pt idx="7">
                  <c:v>4350</c:v>
                </c:pt>
                <c:pt idx="8">
                  <c:v>4400</c:v>
                </c:pt>
                <c:pt idx="9">
                  <c:v>4450</c:v>
                </c:pt>
                <c:pt idx="10">
                  <c:v>4500</c:v>
                </c:pt>
                <c:pt idx="11">
                  <c:v>4550</c:v>
                </c:pt>
                <c:pt idx="12">
                  <c:v>4600</c:v>
                </c:pt>
                <c:pt idx="13">
                  <c:v>4650</c:v>
                </c:pt>
                <c:pt idx="14">
                  <c:v>4700</c:v>
                </c:pt>
                <c:pt idx="15">
                  <c:v>4750</c:v>
                </c:pt>
                <c:pt idx="16">
                  <c:v>4800</c:v>
                </c:pt>
                <c:pt idx="17">
                  <c:v>4850</c:v>
                </c:pt>
                <c:pt idx="18">
                  <c:v>4900</c:v>
                </c:pt>
                <c:pt idx="19">
                  <c:v>4950</c:v>
                </c:pt>
                <c:pt idx="20">
                  <c:v>5000</c:v>
                </c:pt>
                <c:pt idx="21">
                  <c:v>5050</c:v>
                </c:pt>
                <c:pt idx="22">
                  <c:v>5100</c:v>
                </c:pt>
                <c:pt idx="23">
                  <c:v>5150</c:v>
                </c:pt>
                <c:pt idx="24">
                  <c:v>5200</c:v>
                </c:pt>
                <c:pt idx="25">
                  <c:v>5250</c:v>
                </c:pt>
                <c:pt idx="26">
                  <c:v>5300</c:v>
                </c:pt>
                <c:pt idx="27">
                  <c:v>5350</c:v>
                </c:pt>
                <c:pt idx="28">
                  <c:v>5400</c:v>
                </c:pt>
                <c:pt idx="29">
                  <c:v>5450</c:v>
                </c:pt>
                <c:pt idx="30">
                  <c:v>5500</c:v>
                </c:pt>
                <c:pt idx="31">
                  <c:v>5550</c:v>
                </c:pt>
                <c:pt idx="32">
                  <c:v>5600</c:v>
                </c:pt>
                <c:pt idx="33">
                  <c:v>5650</c:v>
                </c:pt>
                <c:pt idx="34">
                  <c:v>5700</c:v>
                </c:pt>
                <c:pt idx="35">
                  <c:v>5750</c:v>
                </c:pt>
                <c:pt idx="36">
                  <c:v>5800</c:v>
                </c:pt>
                <c:pt idx="37">
                  <c:v>5850</c:v>
                </c:pt>
                <c:pt idx="38">
                  <c:v>5900</c:v>
                </c:pt>
                <c:pt idx="39">
                  <c:v>5950</c:v>
                </c:pt>
                <c:pt idx="40">
                  <c:v>6000</c:v>
                </c:pt>
                <c:pt idx="41">
                  <c:v>6050</c:v>
                </c:pt>
                <c:pt idx="42">
                  <c:v>6100</c:v>
                </c:pt>
                <c:pt idx="43">
                  <c:v>6150</c:v>
                </c:pt>
                <c:pt idx="44">
                  <c:v>6200</c:v>
                </c:pt>
                <c:pt idx="45">
                  <c:v>6250</c:v>
                </c:pt>
                <c:pt idx="46">
                  <c:v>6300</c:v>
                </c:pt>
                <c:pt idx="47">
                  <c:v>6350</c:v>
                </c:pt>
                <c:pt idx="48">
                  <c:v>6400</c:v>
                </c:pt>
                <c:pt idx="49">
                  <c:v>6450</c:v>
                </c:pt>
                <c:pt idx="50">
                  <c:v>6500</c:v>
                </c:pt>
                <c:pt idx="51">
                  <c:v>6550</c:v>
                </c:pt>
                <c:pt idx="52">
                  <c:v>6600</c:v>
                </c:pt>
                <c:pt idx="53">
                  <c:v>6650</c:v>
                </c:pt>
                <c:pt idx="54">
                  <c:v>6700</c:v>
                </c:pt>
                <c:pt idx="55">
                  <c:v>6750</c:v>
                </c:pt>
                <c:pt idx="56">
                  <c:v>6800</c:v>
                </c:pt>
                <c:pt idx="57">
                  <c:v>6850</c:v>
                </c:pt>
                <c:pt idx="58">
                  <c:v>6900</c:v>
                </c:pt>
                <c:pt idx="59">
                  <c:v>6950</c:v>
                </c:pt>
                <c:pt idx="60">
                  <c:v>7000</c:v>
                </c:pt>
                <c:pt idx="61">
                  <c:v>7050</c:v>
                </c:pt>
                <c:pt idx="62">
                  <c:v>7100</c:v>
                </c:pt>
                <c:pt idx="63">
                  <c:v>7150</c:v>
                </c:pt>
                <c:pt idx="64">
                  <c:v>7200</c:v>
                </c:pt>
                <c:pt idx="65">
                  <c:v>7250</c:v>
                </c:pt>
                <c:pt idx="66">
                  <c:v>7300</c:v>
                </c:pt>
                <c:pt idx="67">
                  <c:v>7350</c:v>
                </c:pt>
                <c:pt idx="68">
                  <c:v>7400</c:v>
                </c:pt>
                <c:pt idx="69">
                  <c:v>7450</c:v>
                </c:pt>
                <c:pt idx="70">
                  <c:v>7500</c:v>
                </c:pt>
                <c:pt idx="71">
                  <c:v>7550</c:v>
                </c:pt>
                <c:pt idx="72">
                  <c:v>7600</c:v>
                </c:pt>
                <c:pt idx="73">
                  <c:v>7650</c:v>
                </c:pt>
                <c:pt idx="74">
                  <c:v>7700</c:v>
                </c:pt>
                <c:pt idx="75">
                  <c:v>7750</c:v>
                </c:pt>
                <c:pt idx="76">
                  <c:v>7800</c:v>
                </c:pt>
                <c:pt idx="77">
                  <c:v>7850</c:v>
                </c:pt>
                <c:pt idx="78">
                  <c:v>7900</c:v>
                </c:pt>
                <c:pt idx="79">
                  <c:v>7950</c:v>
                </c:pt>
                <c:pt idx="80">
                  <c:v>8000</c:v>
                </c:pt>
                <c:pt idx="81">
                  <c:v>8050</c:v>
                </c:pt>
                <c:pt idx="82">
                  <c:v>8100</c:v>
                </c:pt>
                <c:pt idx="83">
                  <c:v>8150</c:v>
                </c:pt>
                <c:pt idx="84">
                  <c:v>8200</c:v>
                </c:pt>
                <c:pt idx="85">
                  <c:v>8250</c:v>
                </c:pt>
                <c:pt idx="86">
                  <c:v>8300</c:v>
                </c:pt>
                <c:pt idx="87">
                  <c:v>8350</c:v>
                </c:pt>
                <c:pt idx="88">
                  <c:v>8400</c:v>
                </c:pt>
                <c:pt idx="89">
                  <c:v>8450</c:v>
                </c:pt>
                <c:pt idx="90">
                  <c:v>8500</c:v>
                </c:pt>
                <c:pt idx="91">
                  <c:v>8550</c:v>
                </c:pt>
                <c:pt idx="92">
                  <c:v>8600</c:v>
                </c:pt>
                <c:pt idx="93">
                  <c:v>8650</c:v>
                </c:pt>
                <c:pt idx="94">
                  <c:v>8700</c:v>
                </c:pt>
                <c:pt idx="95">
                  <c:v>8750</c:v>
                </c:pt>
                <c:pt idx="96">
                  <c:v>8800</c:v>
                </c:pt>
                <c:pt idx="97">
                  <c:v>8850</c:v>
                </c:pt>
                <c:pt idx="98">
                  <c:v>8900</c:v>
                </c:pt>
                <c:pt idx="99">
                  <c:v>8950</c:v>
                </c:pt>
                <c:pt idx="100">
                  <c:v>9000</c:v>
                </c:pt>
                <c:pt idx="101">
                  <c:v>9050</c:v>
                </c:pt>
                <c:pt idx="102">
                  <c:v>9100</c:v>
                </c:pt>
                <c:pt idx="103">
                  <c:v>9150</c:v>
                </c:pt>
                <c:pt idx="104">
                  <c:v>9200</c:v>
                </c:pt>
                <c:pt idx="105">
                  <c:v>9250</c:v>
                </c:pt>
                <c:pt idx="106">
                  <c:v>9300</c:v>
                </c:pt>
                <c:pt idx="107">
                  <c:v>9350</c:v>
                </c:pt>
                <c:pt idx="108">
                  <c:v>9400</c:v>
                </c:pt>
                <c:pt idx="109">
                  <c:v>9450</c:v>
                </c:pt>
                <c:pt idx="110">
                  <c:v>9500</c:v>
                </c:pt>
              </c:numCache>
            </c:numRef>
          </c:xVal>
          <c:yVal>
            <c:numRef>
              <c:f>VolSurface!$F$150:$F$260</c:f>
              <c:numCache>
                <c:formatCode>General</c:formatCode>
                <c:ptCount val="111"/>
                <c:pt idx="0">
                  <c:v>0.96179011699985573</c:v>
                </c:pt>
                <c:pt idx="1">
                  <c:v>0.94631288708453021</c:v>
                </c:pt>
                <c:pt idx="2">
                  <c:v>0.93098174201450179</c:v>
                </c:pt>
                <c:pt idx="3">
                  <c:v>0.91579249899908122</c:v>
                </c:pt>
                <c:pt idx="4">
                  <c:v>0.90074109248476519</c:v>
                </c:pt>
                <c:pt idx="5">
                  <c:v>0.88582356732765033</c:v>
                </c:pt>
                <c:pt idx="6">
                  <c:v>0.8710360722556918</c:v>
                </c:pt>
                <c:pt idx="7">
                  <c:v>0.85637485359279253</c:v>
                </c:pt>
                <c:pt idx="8">
                  <c:v>0.84183624921804256</c:v>
                </c:pt>
                <c:pt idx="9">
                  <c:v>0.82741668273454361</c:v>
                </c:pt>
                <c:pt idx="10">
                  <c:v>0.81311265782315389</c:v>
                </c:pt>
                <c:pt idx="11">
                  <c:v>0.79892075275717434</c:v>
                </c:pt>
                <c:pt idx="12">
                  <c:v>0.78483761505448202</c:v>
                </c:pt>
                <c:pt idx="13">
                  <c:v>0.77085995624388937</c:v>
                </c:pt>
                <c:pt idx="14">
                  <c:v>0.75698454672257187</c:v>
                </c:pt>
                <c:pt idx="15">
                  <c:v>0.74320821068123777</c:v>
                </c:pt>
                <c:pt idx="16">
                  <c:v>0.72952782107331438</c:v>
                </c:pt>
                <c:pt idx="17">
                  <c:v>0.7159402946037845</c:v>
                </c:pt>
                <c:pt idx="18">
                  <c:v>0.70244258671236026</c:v>
                </c:pt>
                <c:pt idx="19">
                  <c:v>0.68903168652447899</c:v>
                </c:pt>
                <c:pt idx="20">
                  <c:v>0.67570461174200724</c:v>
                </c:pt>
                <c:pt idx="21">
                  <c:v>0.66245840344361651</c:v>
                </c:pt>
                <c:pt idx="22">
                  <c:v>0.64929012076239689</c:v>
                </c:pt>
                <c:pt idx="23">
                  <c:v>0.6361968354053904</c:v>
                </c:pt>
                <c:pt idx="24">
                  <c:v>0.6231756259762733</c:v>
                </c:pt>
                <c:pt idx="25">
                  <c:v>0.61022357205827704</c:v>
                </c:pt>
                <c:pt idx="26">
                  <c:v>0.59733774800951511</c:v>
                </c:pt>
                <c:pt idx="27">
                  <c:v>0.58451521641702597</c:v>
                </c:pt>
                <c:pt idx="28">
                  <c:v>0.57175302114888238</c:v>
                </c:pt>
                <c:pt idx="29">
                  <c:v>0.55904817993542533</c:v>
                </c:pt>
                <c:pt idx="30">
                  <c:v>0.54639767640083525</c:v>
                </c:pt>
                <c:pt idx="31">
                  <c:v>0.53379845145446836</c:v>
                </c:pt>
                <c:pt idx="32">
                  <c:v>0.52124739393731989</c:v>
                </c:pt>
                <c:pt idx="33">
                  <c:v>0.50874133040211456</c:v>
                </c:pt>
                <c:pt idx="34">
                  <c:v>0.49627701388521717</c:v>
                </c:pt>
                <c:pt idx="35">
                  <c:v>0.48385111150409071</c:v>
                </c:pt>
                <c:pt idx="36">
                  <c:v>0.47146019068437151</c:v>
                </c:pt>
                <c:pt idx="37">
                  <c:v>0.4591007037845895</c:v>
                </c:pt>
                <c:pt idx="38">
                  <c:v>0.4467689708425801</c:v>
                </c:pt>
                <c:pt idx="39">
                  <c:v>0.43446116011370195</c:v>
                </c:pt>
                <c:pt idx="40">
                  <c:v>0.42217326600462818</c:v>
                </c:pt>
                <c:pt idx="41">
                  <c:v>0.40990108392440816</c:v>
                </c:pt>
                <c:pt idx="42">
                  <c:v>0.39764018147263935</c:v>
                </c:pt>
                <c:pt idx="43">
                  <c:v>0.38538586525755797</c:v>
                </c:pt>
                <c:pt idx="44">
                  <c:v>0.37313314247785168</c:v>
                </c:pt>
                <c:pt idx="45">
                  <c:v>0.36087667620227554</c:v>
                </c:pt>
                <c:pt idx="46">
                  <c:v>0.34861073302961604</c:v>
                </c:pt>
                <c:pt idx="47">
                  <c:v>0.33632912149437122</c:v>
                </c:pt>
                <c:pt idx="48">
                  <c:v>0.32402511918388194</c:v>
                </c:pt>
                <c:pt idx="49">
                  <c:v>0.31169138603143054</c:v>
                </c:pt>
                <c:pt idx="50">
                  <c:v>0.2993198606277267</c:v>
                </c:pt>
                <c:pt idx="51">
                  <c:v>0.28690163563767107</c:v>
                </c:pt>
                <c:pt idx="52">
                  <c:v>0.27442680753091514</c:v>
                </c:pt>
                <c:pt idx="53">
                  <c:v>0.26188429490671478</c:v>
                </c:pt>
                <c:pt idx="54">
                  <c:v>0.24926161894370949</c:v>
                </c:pt>
                <c:pt idx="55">
                  <c:v>0.23654463953162552</c:v>
                </c:pt>
                <c:pt idx="56">
                  <c:v>0.2237172429277515</c:v>
                </c:pt>
                <c:pt idx="57">
                  <c:v>0.21076098495776491</c:v>
                </c:pt>
                <c:pt idx="58">
                  <c:v>0.19765471684352015</c:v>
                </c:pt>
                <c:pt idx="59">
                  <c:v>0.18437428162930464</c:v>
                </c:pt>
                <c:pt idx="60">
                  <c:v>0.17089252900359422</c:v>
                </c:pt>
                <c:pt idx="61">
                  <c:v>0.15718032754718178</c:v>
                </c:pt>
                <c:pt idx="62">
                  <c:v>0.14321047920173172</c:v>
                </c:pt>
                <c:pt idx="63">
                  <c:v>0.12897019026586443</c:v>
                </c:pt>
                <c:pt idx="64">
                  <c:v>0.11450031036333541</c:v>
                </c:pt>
                <c:pt idx="65">
                  <c:v>0.10002551153188201</c:v>
                </c:pt>
                <c:pt idx="66">
                  <c:v>8.6405180501758258E-2</c:v>
                </c:pt>
                <c:pt idx="67">
                  <c:v>7.6349698356842258E-2</c:v>
                </c:pt>
                <c:pt idx="68">
                  <c:v>7.3960521678917451E-2</c:v>
                </c:pt>
                <c:pt idx="69">
                  <c:v>7.8408030251839039E-2</c:v>
                </c:pt>
                <c:pt idx="70">
                  <c:v>8.591013046537907E-2</c:v>
                </c:pt>
                <c:pt idx="71">
                  <c:v>9.4477458887198995E-2</c:v>
                </c:pt>
                <c:pt idx="72">
                  <c:v>0.10336925686007012</c:v>
                </c:pt>
                <c:pt idx="73">
                  <c:v>0.11230323898833178</c:v>
                </c:pt>
                <c:pt idx="74">
                  <c:v>0.12116452592622198</c:v>
                </c:pt>
                <c:pt idx="75">
                  <c:v>0.12990509683857571</c:v>
                </c:pt>
                <c:pt idx="76">
                  <c:v>0.13850592587617311</c:v>
                </c:pt>
                <c:pt idx="77">
                  <c:v>0.14696131937384502</c:v>
                </c:pt>
                <c:pt idx="78">
                  <c:v>0.15527191092224779</c:v>
                </c:pt>
                <c:pt idx="79">
                  <c:v>0.16344133451507117</c:v>
                </c:pt>
                <c:pt idx="80">
                  <c:v>0.17147457433377056</c:v>
                </c:pt>
                <c:pt idx="81">
                  <c:v>0.17937712330543545</c:v>
                </c:pt>
                <c:pt idx="82">
                  <c:v>0.18715454954915711</c:v>
                </c:pt>
                <c:pt idx="83">
                  <c:v>0.1948122756084022</c:v>
                </c:pt>
                <c:pt idx="84">
                  <c:v>0.20235547135905607</c:v>
                </c:pt>
                <c:pt idx="85">
                  <c:v>0.20978900846378029</c:v>
                </c:pt>
                <c:pt idx="86">
                  <c:v>0.21711744818758047</c:v>
                </c:pt>
                <c:pt idx="87">
                  <c:v>0.22434504701565741</c:v>
                </c:pt>
                <c:pt idx="88">
                  <c:v>0.23147577136449324</c:v>
                </c:pt>
                <c:pt idx="89">
                  <c:v>0.2385133164807354</c:v>
                </c:pt>
                <c:pt idx="90">
                  <c:v>0.24546112677387222</c:v>
                </c:pt>
                <c:pt idx="91">
                  <c:v>0.25232241606218736</c:v>
                </c:pt>
                <c:pt idx="92">
                  <c:v>0.25910018692463865</c:v>
                </c:pt>
                <c:pt idx="93">
                  <c:v>0.26579724876461946</c:v>
                </c:pt>
                <c:pt idx="94">
                  <c:v>0.2724162344298291</c:v>
                </c:pt>
                <c:pt idx="95">
                  <c:v>0.27895961536731534</c:v>
                </c:pt>
                <c:pt idx="96">
                  <c:v>0.28542971536697603</c:v>
                </c:pt>
                <c:pt idx="97">
                  <c:v>0.29182872298426599</c:v>
                </c:pt>
                <c:pt idx="98">
                  <c:v>0.29815870274943901</c:v>
                </c:pt>
                <c:pt idx="99">
                  <c:v>0.30442160527479661</c:v>
                </c:pt>
                <c:pt idx="100">
                  <c:v>0.31061927636847969</c:v>
                </c:pt>
                <c:pt idx="101">
                  <c:v>0.31675346525692616</c:v>
                </c:pt>
                <c:pt idx="102">
                  <c:v>0.32282583201008352</c:v>
                </c:pt>
                <c:pt idx="103">
                  <c:v>0.32883795425429196</c:v>
                </c:pt>
                <c:pt idx="104">
                  <c:v>0.33479133324976268</c:v>
                </c:pt>
                <c:pt idx="105">
                  <c:v>0.34068739940051646</c:v>
                </c:pt>
                <c:pt idx="106">
                  <c:v>0.34652751725806347</c:v>
                </c:pt>
                <c:pt idx="107">
                  <c:v>0.35231299007236166</c:v>
                </c:pt>
                <c:pt idx="108">
                  <c:v>0.35804506393800362</c:v>
                </c:pt>
                <c:pt idx="109">
                  <c:v>0.36372493157792646</c:v>
                </c:pt>
                <c:pt idx="110">
                  <c:v>0.36935373580183734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8624"/>
        <c:axId val="78620160"/>
      </c:scatterChart>
      <c:valAx>
        <c:axId val="78618624"/>
        <c:scaling>
          <c:orientation val="minMax"/>
          <c:min val="3500"/>
        </c:scaling>
        <c:delete val="0"/>
        <c:axPos val="b"/>
        <c:numFmt formatCode="General" sourceLinked="1"/>
        <c:majorTickMark val="out"/>
        <c:minorTickMark val="none"/>
        <c:tickLblPos val="nextTo"/>
        <c:crossAx val="78620160"/>
        <c:crosses val="autoZero"/>
        <c:crossBetween val="midCat"/>
      </c:valAx>
      <c:valAx>
        <c:axId val="786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1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62346</xdr:colOff>
      <xdr:row>41</xdr:row>
      <xdr:rowOff>159327</xdr:rowOff>
    </xdr:from>
    <xdr:to>
      <xdr:col>22</xdr:col>
      <xdr:colOff>471055</xdr:colOff>
      <xdr:row>58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76199</xdr:colOff>
      <xdr:row>59</xdr:row>
      <xdr:rowOff>34637</xdr:rowOff>
    </xdr:from>
    <xdr:to>
      <xdr:col>22</xdr:col>
      <xdr:colOff>464127</xdr:colOff>
      <xdr:row>75</xdr:row>
      <xdr:rowOff>103910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69273</xdr:colOff>
      <xdr:row>76</xdr:row>
      <xdr:rowOff>69272</xdr:rowOff>
    </xdr:from>
    <xdr:to>
      <xdr:col>22</xdr:col>
      <xdr:colOff>457201</xdr:colOff>
      <xdr:row>92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55418</xdr:colOff>
      <xdr:row>93</xdr:row>
      <xdr:rowOff>110836</xdr:rowOff>
    </xdr:from>
    <xdr:to>
      <xdr:col>22</xdr:col>
      <xdr:colOff>443346</xdr:colOff>
      <xdr:row>110</xdr:row>
      <xdr:rowOff>27709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28</xdr:col>
      <xdr:colOff>588817</xdr:colOff>
      <xdr:row>58</xdr:row>
      <xdr:rowOff>83128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42</xdr:row>
      <xdr:rowOff>0</xdr:rowOff>
    </xdr:from>
    <xdr:to>
      <xdr:col>33</xdr:col>
      <xdr:colOff>533399</xdr:colOff>
      <xdr:row>58</xdr:row>
      <xdr:rowOff>83128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180974</xdr:colOff>
      <xdr:row>238</xdr:row>
      <xdr:rowOff>90487</xdr:rowOff>
    </xdr:from>
    <xdr:to>
      <xdr:col>22</xdr:col>
      <xdr:colOff>571499</xdr:colOff>
      <xdr:row>266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28574</xdr:colOff>
      <xdr:row>202</xdr:row>
      <xdr:rowOff>90488</xdr:rowOff>
    </xdr:from>
    <xdr:to>
      <xdr:col>20</xdr:col>
      <xdr:colOff>571499</xdr:colOff>
      <xdr:row>228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showGridLines="0" zoomScale="85" zoomScaleNormal="85" workbookViewId="0">
      <selection activeCell="C6" sqref="C6"/>
    </sheetView>
  </sheetViews>
  <sheetFormatPr defaultRowHeight="13.2" x14ac:dyDescent="0.25"/>
  <cols>
    <col min="2" max="2" width="13.33203125" customWidth="1"/>
    <col min="3" max="3" width="15.109375" customWidth="1"/>
    <col min="5" max="5" width="11.6640625" bestFit="1" customWidth="1"/>
    <col min="9" max="9" width="11.109375" customWidth="1"/>
  </cols>
  <sheetData>
    <row r="2" spans="2:9" x14ac:dyDescent="0.25">
      <c r="B2" s="2" t="s">
        <v>0</v>
      </c>
      <c r="C2" s="1"/>
      <c r="D2" s="1"/>
      <c r="E2" s="1"/>
      <c r="F2" s="1"/>
      <c r="G2" s="1"/>
    </row>
    <row r="3" spans="2:9" x14ac:dyDescent="0.25">
      <c r="B3" s="3" t="s">
        <v>60</v>
      </c>
      <c r="C3" s="4">
        <v>42825</v>
      </c>
      <c r="D3" s="1"/>
      <c r="E3" s="1"/>
      <c r="F3" s="1"/>
      <c r="G3" s="1"/>
    </row>
    <row r="4" spans="2:9" x14ac:dyDescent="0.25">
      <c r="B4" s="5" t="s">
        <v>61</v>
      </c>
      <c r="C4" s="6" t="b">
        <f>_xll.qlSettingsSetEvaluationDate(C3)</f>
        <v>1</v>
      </c>
      <c r="D4" s="1"/>
      <c r="E4" s="1"/>
      <c r="F4" s="1"/>
      <c r="G4" s="1"/>
    </row>
    <row r="5" spans="2:9" x14ac:dyDescent="0.25">
      <c r="B5" s="7" t="s">
        <v>62</v>
      </c>
      <c r="C5" s="8" t="str">
        <f>_xll.qlInterpolatedYieldCurve("YC-GBP-22",I8:I34,G8:G34,"London","Act/365 (Fixed)",,,,,,C4)</f>
        <v>YC-GBP-22#0001</v>
      </c>
      <c r="D5" s="1"/>
      <c r="E5" s="1"/>
      <c r="F5" s="1"/>
      <c r="G5" s="1"/>
    </row>
    <row r="6" spans="2:9" x14ac:dyDescent="0.25">
      <c r="B6" s="1"/>
      <c r="C6" s="1"/>
      <c r="D6" s="1"/>
      <c r="E6" s="1"/>
      <c r="F6" s="1"/>
      <c r="G6" s="1"/>
    </row>
    <row r="7" spans="2:9" x14ac:dyDescent="0.25">
      <c r="B7" s="9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1</v>
      </c>
      <c r="I7" s="9" t="s">
        <v>33</v>
      </c>
    </row>
    <row r="8" spans="2:9" x14ac:dyDescent="0.25">
      <c r="B8" s="10"/>
      <c r="C8" s="11"/>
      <c r="D8" s="11"/>
      <c r="E8" s="11"/>
      <c r="F8" s="11"/>
      <c r="G8" s="12">
        <v>1</v>
      </c>
      <c r="H8" s="11"/>
      <c r="I8" s="13">
        <f>C3</f>
        <v>42825</v>
      </c>
    </row>
    <row r="9" spans="2:9" x14ac:dyDescent="0.25">
      <c r="B9" s="14" t="s">
        <v>7</v>
      </c>
      <c r="C9" s="14">
        <v>0.221</v>
      </c>
      <c r="D9" s="14">
        <v>0</v>
      </c>
      <c r="E9" s="14">
        <v>0.221</v>
      </c>
      <c r="F9" s="14">
        <v>0.221</v>
      </c>
      <c r="G9" s="15">
        <v>0.99998200000000004</v>
      </c>
      <c r="H9" s="16" t="s">
        <v>34</v>
      </c>
      <c r="I9" s="23">
        <f>_xll.qlCalendarAdvance("London",$C$3,H9)</f>
        <v>42828</v>
      </c>
    </row>
    <row r="10" spans="2:9" x14ac:dyDescent="0.25">
      <c r="B10" s="17" t="s">
        <v>8</v>
      </c>
      <c r="C10" s="17">
        <v>0.23594000000000001</v>
      </c>
      <c r="D10" s="17">
        <v>0</v>
      </c>
      <c r="E10" s="17">
        <v>0.23594000000000001</v>
      </c>
      <c r="F10" s="17">
        <v>0.23594000000000001</v>
      </c>
      <c r="G10" s="18">
        <v>0.99995500000000004</v>
      </c>
      <c r="H10" s="19" t="s">
        <v>35</v>
      </c>
      <c r="I10" s="24">
        <f>_xll.qlCalendarAdvance("London",$C$3,H10)</f>
        <v>42832</v>
      </c>
    </row>
    <row r="11" spans="2:9" x14ac:dyDescent="0.25">
      <c r="B11" s="17" t="s">
        <v>9</v>
      </c>
      <c r="C11" s="17">
        <v>0.25668999999999997</v>
      </c>
      <c r="D11" s="17">
        <v>0</v>
      </c>
      <c r="E11" s="17">
        <v>0.25668999999999997</v>
      </c>
      <c r="F11" s="17">
        <v>0.25668999999999997</v>
      </c>
      <c r="G11" s="18">
        <v>0.999803</v>
      </c>
      <c r="H11" s="19" t="s">
        <v>36</v>
      </c>
      <c r="I11" s="24">
        <f>_xll.qlCalendarAdvance("London",$C$3,H11)</f>
        <v>42857</v>
      </c>
    </row>
    <row r="12" spans="2:9" x14ac:dyDescent="0.25">
      <c r="B12" s="17" t="s">
        <v>10</v>
      </c>
      <c r="C12" s="17">
        <v>0.30487999999999998</v>
      </c>
      <c r="D12" s="17">
        <v>0</v>
      </c>
      <c r="E12" s="17">
        <v>0.30487999999999998</v>
      </c>
      <c r="F12" s="17">
        <v>0.30487999999999998</v>
      </c>
      <c r="G12" s="18">
        <v>0.99949100000000002</v>
      </c>
      <c r="H12" s="19" t="s">
        <v>37</v>
      </c>
      <c r="I12" s="24">
        <f>_xll.qlCalendarAdvance("London",$C$3,H12)</f>
        <v>42886</v>
      </c>
    </row>
    <row r="13" spans="2:9" x14ac:dyDescent="0.25">
      <c r="B13" s="17" t="s">
        <v>11</v>
      </c>
      <c r="C13" s="17">
        <v>0.33744000000000002</v>
      </c>
      <c r="D13" s="17">
        <v>0</v>
      </c>
      <c r="E13" s="17">
        <v>0.33744000000000002</v>
      </c>
      <c r="F13" s="17">
        <v>0.33744000000000002</v>
      </c>
      <c r="G13" s="18">
        <v>0.99915900000000002</v>
      </c>
      <c r="H13" s="19" t="s">
        <v>38</v>
      </c>
      <c r="I13" s="24">
        <f>_xll.qlCalendarAdvance("London",$C$3,H13)</f>
        <v>42916</v>
      </c>
    </row>
    <row r="14" spans="2:9" x14ac:dyDescent="0.25">
      <c r="B14" s="17" t="s">
        <v>12</v>
      </c>
      <c r="C14" s="17">
        <v>0.49137999999999998</v>
      </c>
      <c r="D14" s="17">
        <v>0</v>
      </c>
      <c r="E14" s="17">
        <v>0.49137999999999998</v>
      </c>
      <c r="F14" s="17">
        <v>0.49137999999999998</v>
      </c>
      <c r="G14" s="18">
        <v>0.997556</v>
      </c>
      <c r="H14" s="19" t="s">
        <v>39</v>
      </c>
      <c r="I14" s="24">
        <f>_xll.qlCalendarAdvance("London",$C$3,H14)</f>
        <v>43010</v>
      </c>
    </row>
    <row r="15" spans="2:9" x14ac:dyDescent="0.25">
      <c r="B15" s="17" t="s">
        <v>13</v>
      </c>
      <c r="C15" s="17">
        <v>0.71769000000000005</v>
      </c>
      <c r="D15" s="17">
        <v>0</v>
      </c>
      <c r="E15" s="17">
        <v>0.71769000000000005</v>
      </c>
      <c r="F15" s="17">
        <v>0.71769000000000005</v>
      </c>
      <c r="G15" s="18">
        <v>0.99291300000000005</v>
      </c>
      <c r="H15" s="19" t="s">
        <v>40</v>
      </c>
      <c r="I15" s="24">
        <f>_xll.qlCalendarAdvance("London",$C$3,H15)</f>
        <v>43193</v>
      </c>
    </row>
    <row r="16" spans="2:9" x14ac:dyDescent="0.25">
      <c r="B16" s="17" t="s">
        <v>14</v>
      </c>
      <c r="C16" s="17">
        <v>0.57699999999999996</v>
      </c>
      <c r="D16" s="17">
        <v>0</v>
      </c>
      <c r="E16" s="17">
        <v>0.57699999999999996</v>
      </c>
      <c r="F16" s="17">
        <v>0.57682</v>
      </c>
      <c r="G16" s="18">
        <v>0.991421</v>
      </c>
      <c r="H16" s="19" t="s">
        <v>41</v>
      </c>
      <c r="I16" s="24">
        <f>_xll.qlCalendarAdvance("London",$C$3,H16)</f>
        <v>43374</v>
      </c>
    </row>
    <row r="17" spans="2:9" x14ac:dyDescent="0.25">
      <c r="B17" s="17" t="s">
        <v>15</v>
      </c>
      <c r="C17" s="17">
        <v>0.61950000000000005</v>
      </c>
      <c r="D17" s="17">
        <v>0</v>
      </c>
      <c r="E17" s="17">
        <v>0.61950000000000005</v>
      </c>
      <c r="F17" s="17">
        <v>0.61955300000000002</v>
      </c>
      <c r="G17" s="18">
        <v>0.987738</v>
      </c>
      <c r="H17" s="19" t="s">
        <v>42</v>
      </c>
      <c r="I17" s="24">
        <f>_xll.qlCalendarAdvance("London",$C$3,H17)</f>
        <v>43556</v>
      </c>
    </row>
    <row r="18" spans="2:9" x14ac:dyDescent="0.25">
      <c r="B18" s="17" t="s">
        <v>16</v>
      </c>
      <c r="C18" s="17">
        <v>0.70150000000000001</v>
      </c>
      <c r="D18" s="17">
        <v>0</v>
      </c>
      <c r="E18" s="17">
        <v>0.70150000000000001</v>
      </c>
      <c r="F18" s="17">
        <v>0.70213599999999998</v>
      </c>
      <c r="G18" s="18">
        <v>0.97917399999999999</v>
      </c>
      <c r="H18" s="19" t="s">
        <v>43</v>
      </c>
      <c r="I18" s="24">
        <f>_xll.qlCalendarAdvance("London",$C$3,H18)</f>
        <v>43921</v>
      </c>
    </row>
    <row r="19" spans="2:9" x14ac:dyDescent="0.25">
      <c r="B19" s="17" t="s">
        <v>17</v>
      </c>
      <c r="C19" s="17">
        <v>0.77700000000000002</v>
      </c>
      <c r="D19" s="17">
        <v>0</v>
      </c>
      <c r="E19" s="17">
        <v>0.77700000000000002</v>
      </c>
      <c r="F19" s="17">
        <v>0.77843600000000002</v>
      </c>
      <c r="G19" s="18">
        <v>0.96938000000000002</v>
      </c>
      <c r="H19" s="19" t="s">
        <v>44</v>
      </c>
      <c r="I19" s="24">
        <f>_xll.qlCalendarAdvance("London",$C$3,H19)</f>
        <v>44286</v>
      </c>
    </row>
    <row r="20" spans="2:9" x14ac:dyDescent="0.25">
      <c r="B20" s="17" t="s">
        <v>18</v>
      </c>
      <c r="C20" s="17">
        <v>0.85099999999999998</v>
      </c>
      <c r="D20" s="17">
        <v>0</v>
      </c>
      <c r="E20" s="17">
        <v>0.85099999999999998</v>
      </c>
      <c r="F20" s="17">
        <v>0.85355400000000003</v>
      </c>
      <c r="G20" s="18">
        <v>0.95828500000000005</v>
      </c>
      <c r="H20" s="19" t="s">
        <v>45</v>
      </c>
      <c r="I20" s="24">
        <f>_xll.qlCalendarAdvance("London",$C$3,H20)</f>
        <v>44651</v>
      </c>
    </row>
    <row r="21" spans="2:9" x14ac:dyDescent="0.25">
      <c r="B21" s="17" t="s">
        <v>19</v>
      </c>
      <c r="C21" s="17">
        <v>0.92700000000000005</v>
      </c>
      <c r="D21" s="17">
        <v>0</v>
      </c>
      <c r="E21" s="17">
        <v>0.92700000000000005</v>
      </c>
      <c r="F21" s="17">
        <v>0.93113400000000002</v>
      </c>
      <c r="G21" s="18">
        <v>0.94576199999999999</v>
      </c>
      <c r="H21" s="19" t="s">
        <v>46</v>
      </c>
      <c r="I21" s="24">
        <f>_xll.qlCalendarAdvance("London",$C$3,H21)</f>
        <v>45016</v>
      </c>
    </row>
    <row r="22" spans="2:9" x14ac:dyDescent="0.25">
      <c r="B22" s="17" t="s">
        <v>20</v>
      </c>
      <c r="C22" s="17">
        <v>0.999</v>
      </c>
      <c r="D22" s="17">
        <v>0</v>
      </c>
      <c r="E22" s="17">
        <v>0.999</v>
      </c>
      <c r="F22" s="17">
        <v>1.0050600000000001</v>
      </c>
      <c r="G22" s="18">
        <v>0.932253</v>
      </c>
      <c r="H22" s="19" t="s">
        <v>47</v>
      </c>
      <c r="I22" s="24">
        <f>_xll.qlCalendarAdvance("London",$C$3,H22)</f>
        <v>45384</v>
      </c>
    </row>
    <row r="23" spans="2:9" x14ac:dyDescent="0.25">
      <c r="B23" s="17" t="s">
        <v>21</v>
      </c>
      <c r="C23" s="17">
        <v>1.0702499999999999</v>
      </c>
      <c r="D23" s="17">
        <v>0</v>
      </c>
      <c r="E23" s="17">
        <v>1.0702499999999999</v>
      </c>
      <c r="F23" s="17">
        <v>1.078703</v>
      </c>
      <c r="G23" s="18">
        <v>0.91748099999999999</v>
      </c>
      <c r="H23" s="19" t="s">
        <v>48</v>
      </c>
      <c r="I23" s="24">
        <f>_xll.qlCalendarAdvance("London",$C$3,H23)</f>
        <v>45747</v>
      </c>
    </row>
    <row r="24" spans="2:9" x14ac:dyDescent="0.25">
      <c r="B24" s="17" t="s">
        <v>22</v>
      </c>
      <c r="C24" s="17">
        <v>1.1299999999999999</v>
      </c>
      <c r="D24" s="17">
        <v>0</v>
      </c>
      <c r="E24" s="17">
        <v>1.1299999999999999</v>
      </c>
      <c r="F24" s="17">
        <v>1.140774</v>
      </c>
      <c r="G24" s="18">
        <v>0.90263199999999999</v>
      </c>
      <c r="H24" s="19" t="s">
        <v>49</v>
      </c>
      <c r="I24" s="24">
        <f>_xll.qlCalendarAdvance("London",$C$3,H24)</f>
        <v>46112</v>
      </c>
    </row>
    <row r="25" spans="2:9" x14ac:dyDescent="0.25">
      <c r="B25" s="17" t="s">
        <v>23</v>
      </c>
      <c r="C25" s="17">
        <v>1.1769000000000001</v>
      </c>
      <c r="D25" s="17">
        <v>0</v>
      </c>
      <c r="E25" s="17">
        <v>1.1769000000000001</v>
      </c>
      <c r="F25" s="17">
        <v>1.189632</v>
      </c>
      <c r="G25" s="18">
        <v>0.888096</v>
      </c>
      <c r="H25" s="19" t="s">
        <v>50</v>
      </c>
      <c r="I25" s="24">
        <f>_xll.qlCalendarAdvance("London",$C$3,H25)</f>
        <v>46477</v>
      </c>
    </row>
    <row r="26" spans="2:9" x14ac:dyDescent="0.25">
      <c r="B26" s="17" t="s">
        <v>24</v>
      </c>
      <c r="C26" s="17">
        <v>1.2909999999999999</v>
      </c>
      <c r="D26" s="17">
        <v>0</v>
      </c>
      <c r="E26" s="17">
        <v>1.2909999999999999</v>
      </c>
      <c r="F26" s="17">
        <v>1.3106120000000001</v>
      </c>
      <c r="G26" s="18">
        <v>0.85487800000000003</v>
      </c>
      <c r="H26" s="19" t="s">
        <v>51</v>
      </c>
      <c r="I26" s="24">
        <f>_xll.qlCalendarAdvance("London",$C$3,H26)</f>
        <v>47211</v>
      </c>
    </row>
    <row r="27" spans="2:9" x14ac:dyDescent="0.25">
      <c r="B27" s="17" t="s">
        <v>25</v>
      </c>
      <c r="C27" s="17">
        <v>1.385</v>
      </c>
      <c r="D27" s="17">
        <v>0</v>
      </c>
      <c r="E27" s="17">
        <v>1.385</v>
      </c>
      <c r="F27" s="17">
        <v>1.410496</v>
      </c>
      <c r="G27" s="18">
        <v>0.80978499999999998</v>
      </c>
      <c r="H27" s="19" t="s">
        <v>52</v>
      </c>
      <c r="I27" s="24">
        <f>_xll.qlCalendarAdvance("London",$C$3,H27)</f>
        <v>48304</v>
      </c>
    </row>
    <row r="28" spans="2:9" x14ac:dyDescent="0.25">
      <c r="B28" s="17" t="s">
        <v>26</v>
      </c>
      <c r="C28" s="17">
        <v>1.441999</v>
      </c>
      <c r="D28" s="17">
        <v>0</v>
      </c>
      <c r="E28" s="17">
        <v>1.441999</v>
      </c>
      <c r="F28" s="17">
        <v>1.468974</v>
      </c>
      <c r="G28" s="18">
        <v>0.74608099999999999</v>
      </c>
      <c r="H28" s="19" t="s">
        <v>53</v>
      </c>
      <c r="I28" s="24">
        <f>_xll.qlCalendarAdvance("London",$C$3,H28)</f>
        <v>50130</v>
      </c>
    </row>
    <row r="29" spans="2:9" x14ac:dyDescent="0.25">
      <c r="B29" s="17" t="s">
        <v>27</v>
      </c>
      <c r="C29" s="17">
        <v>1.4221999999999999</v>
      </c>
      <c r="D29" s="17">
        <v>0</v>
      </c>
      <c r="E29" s="17">
        <v>1.4221999999999999</v>
      </c>
      <c r="F29" s="17">
        <v>1.440185</v>
      </c>
      <c r="G29" s="18">
        <v>0.69838</v>
      </c>
      <c r="H29" s="19" t="s">
        <v>54</v>
      </c>
      <c r="I29" s="24">
        <f>_xll.qlCalendarAdvance("London",$C$3,H29)</f>
        <v>51956</v>
      </c>
    </row>
    <row r="30" spans="2:9" x14ac:dyDescent="0.25">
      <c r="B30" s="17" t="s">
        <v>28</v>
      </c>
      <c r="C30" s="17">
        <v>1.4139999999999999</v>
      </c>
      <c r="D30" s="17">
        <v>0</v>
      </c>
      <c r="E30" s="17">
        <v>1.4139999999999999</v>
      </c>
      <c r="F30" s="17">
        <v>1.4271860000000001</v>
      </c>
      <c r="G30" s="18">
        <v>0.65257399999999999</v>
      </c>
      <c r="H30" s="19" t="s">
        <v>55</v>
      </c>
      <c r="I30" s="24">
        <f>_xll.qlCalendarAdvance("London",$C$3,H30)</f>
        <v>53783</v>
      </c>
    </row>
    <row r="31" spans="2:9" x14ac:dyDescent="0.25">
      <c r="B31" s="17" t="s">
        <v>29</v>
      </c>
      <c r="C31" s="17">
        <v>1.3843000000000001</v>
      </c>
      <c r="D31" s="17">
        <v>0</v>
      </c>
      <c r="E31" s="17">
        <v>1.3843000000000001</v>
      </c>
      <c r="F31" s="17">
        <v>1.388029</v>
      </c>
      <c r="G31" s="18">
        <v>0.61606799999999995</v>
      </c>
      <c r="H31" s="19" t="s">
        <v>56</v>
      </c>
      <c r="I31" s="24">
        <f>_xll.qlCalendarAdvance("London",$C$3,H31)</f>
        <v>55610</v>
      </c>
    </row>
    <row r="32" spans="2:9" x14ac:dyDescent="0.25">
      <c r="B32" s="17" t="s">
        <v>30</v>
      </c>
      <c r="C32" s="17">
        <v>1.3314999999999999</v>
      </c>
      <c r="D32" s="17">
        <v>0</v>
      </c>
      <c r="E32" s="17">
        <v>1.3314999999999999</v>
      </c>
      <c r="F32" s="17">
        <v>1.320036</v>
      </c>
      <c r="G32" s="18">
        <v>0.59060699999999999</v>
      </c>
      <c r="H32" s="19" t="s">
        <v>57</v>
      </c>
      <c r="I32" s="24">
        <f>_xll.qlCalendarAdvance("London",$C$3,H32)</f>
        <v>57437</v>
      </c>
    </row>
    <row r="33" spans="2:9" x14ac:dyDescent="0.25">
      <c r="B33" s="17" t="s">
        <v>31</v>
      </c>
      <c r="C33" s="17">
        <v>1.284</v>
      </c>
      <c r="D33" s="17">
        <v>0</v>
      </c>
      <c r="E33" s="17">
        <v>1.284</v>
      </c>
      <c r="F33" s="17">
        <v>1.2598119999999999</v>
      </c>
      <c r="G33" s="18">
        <v>0.56806699999999999</v>
      </c>
      <c r="H33" s="19" t="s">
        <v>58</v>
      </c>
      <c r="I33" s="24">
        <f>_xll.qlCalendarAdvance("London",$C$3,H33)</f>
        <v>59261</v>
      </c>
    </row>
    <row r="34" spans="2:9" x14ac:dyDescent="0.25">
      <c r="B34" s="20" t="s">
        <v>32</v>
      </c>
      <c r="C34" s="20">
        <v>1.2629999999999999</v>
      </c>
      <c r="D34" s="20">
        <v>0</v>
      </c>
      <c r="E34" s="20">
        <v>1.2629999999999999</v>
      </c>
      <c r="F34" s="20">
        <v>1.234548</v>
      </c>
      <c r="G34" s="21">
        <v>0.540219</v>
      </c>
      <c r="H34" s="22" t="s">
        <v>59</v>
      </c>
      <c r="I34" s="25">
        <f>_xll.qlCalendarAdvance("London",$C$3,H34)</f>
        <v>61087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Y260"/>
  <sheetViews>
    <sheetView showGridLines="0" topLeftCell="A74" zoomScale="80" zoomScaleNormal="80" workbookViewId="0">
      <selection activeCell="P106" sqref="P106"/>
    </sheetView>
  </sheetViews>
  <sheetFormatPr defaultColWidth="8.88671875" defaultRowHeight="13.2" x14ac:dyDescent="0.25"/>
  <cols>
    <col min="1" max="2" width="8.88671875" style="173"/>
    <col min="3" max="3" width="23.33203125" style="173" bestFit="1" customWidth="1"/>
    <col min="4" max="13" width="10.5546875" style="173" customWidth="1"/>
    <col min="14" max="14" width="14.109375" style="173" customWidth="1"/>
    <col min="15" max="15" width="15.88671875" style="173" customWidth="1"/>
    <col min="16" max="16" width="16.6640625" style="173" customWidth="1"/>
    <col min="17" max="17" width="10.6640625" style="177" customWidth="1"/>
    <col min="18" max="18" width="10.6640625" style="173" customWidth="1"/>
    <col min="19" max="19" width="16.33203125" style="173" bestFit="1" customWidth="1"/>
    <col min="20" max="20" width="15" style="173" bestFit="1" customWidth="1"/>
    <col min="21" max="22" width="15" style="173" customWidth="1"/>
    <col min="23" max="23" width="15.109375" style="173" bestFit="1" customWidth="1"/>
    <col min="24" max="26" width="10.6640625" style="173" customWidth="1"/>
    <col min="27" max="27" width="10.33203125" style="173" bestFit="1" customWidth="1"/>
    <col min="28" max="28" width="16" style="173" bestFit="1" customWidth="1"/>
    <col min="29" max="29" width="16.33203125" style="173" customWidth="1"/>
    <col min="30" max="30" width="10.109375" style="173" bestFit="1" customWidth="1"/>
    <col min="31" max="40" width="16.33203125" style="173" customWidth="1"/>
    <col min="41" max="41" width="10.109375" style="173" bestFit="1" customWidth="1"/>
    <col min="42" max="51" width="16.33203125" style="173" customWidth="1"/>
    <col min="52" max="16384" width="8.88671875" style="173"/>
  </cols>
  <sheetData>
    <row r="3" spans="3:51" x14ac:dyDescent="0.25">
      <c r="O3" s="34" t="s">
        <v>64</v>
      </c>
      <c r="P3" s="35" t="str">
        <f>_xll.qlInterpolatedYieldCurve("YC-DivYield",O5:O36,P5:P36,"London","Act/365 (fixed)")</f>
        <v>YC-DivYield#0001</v>
      </c>
      <c r="Q3" s="41"/>
    </row>
    <row r="4" spans="3:51" x14ac:dyDescent="0.25">
      <c r="C4" s="45" t="s">
        <v>67</v>
      </c>
      <c r="D4" s="46">
        <v>0.6</v>
      </c>
      <c r="E4" s="46">
        <v>0.8</v>
      </c>
      <c r="F4" s="46">
        <v>0.9</v>
      </c>
      <c r="G4" s="46">
        <v>0.95</v>
      </c>
      <c r="H4" s="46">
        <v>1</v>
      </c>
      <c r="I4" s="46">
        <v>1.05</v>
      </c>
      <c r="J4" s="46">
        <v>1.1000000000000001</v>
      </c>
      <c r="K4" s="46">
        <v>1.2</v>
      </c>
      <c r="L4" s="46">
        <v>1.3</v>
      </c>
      <c r="M4" s="47" t="s">
        <v>68</v>
      </c>
      <c r="N4" s="161"/>
      <c r="O4" s="175" t="s">
        <v>33</v>
      </c>
      <c r="P4" s="175" t="s">
        <v>63</v>
      </c>
      <c r="Q4" s="176"/>
      <c r="R4" s="70" t="b">
        <v>0</v>
      </c>
      <c r="S4" s="70" t="b">
        <v>1</v>
      </c>
      <c r="T4" s="70" t="b">
        <v>0</v>
      </c>
      <c r="U4" s="70" t="b">
        <v>0</v>
      </c>
      <c r="V4" s="3"/>
      <c r="W4" s="3"/>
      <c r="X4" s="3"/>
      <c r="Y4" s="3"/>
      <c r="Z4" s="3"/>
      <c r="AA4" s="3"/>
      <c r="AB4" s="3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</row>
    <row r="5" spans="3:51" ht="13.8" thickBot="1" x14ac:dyDescent="0.3">
      <c r="C5" s="57" t="s">
        <v>66</v>
      </c>
      <c r="D5" s="155">
        <f>D4*$H$5</f>
        <v>4393.7519999999995</v>
      </c>
      <c r="E5" s="155">
        <f>E4*$H$5</f>
        <v>5858.3360000000002</v>
      </c>
      <c r="F5" s="155">
        <f>F4*$H$5</f>
        <v>6590.6280000000006</v>
      </c>
      <c r="G5" s="155">
        <f>G4*$H$5</f>
        <v>6956.7739999999994</v>
      </c>
      <c r="H5" s="154">
        <v>7322.92</v>
      </c>
      <c r="I5" s="155">
        <f>I4*$H$5</f>
        <v>7689.0660000000007</v>
      </c>
      <c r="J5" s="155">
        <f>J4*$H$5</f>
        <v>8055.2120000000004</v>
      </c>
      <c r="K5" s="155">
        <f>K4*$H$5</f>
        <v>8787.503999999999</v>
      </c>
      <c r="L5" s="155">
        <f>L4*$H$5</f>
        <v>9519.7960000000003</v>
      </c>
      <c r="M5" s="3"/>
      <c r="N5" s="161"/>
      <c r="O5" s="26">
        <f>_xll.qlSettingsEvaluationDate(Curve!C4)</f>
        <v>42825</v>
      </c>
      <c r="P5" s="27">
        <v>1</v>
      </c>
      <c r="Q5" s="87"/>
      <c r="R5" s="71" t="s">
        <v>73</v>
      </c>
      <c r="S5" s="71" t="s">
        <v>74</v>
      </c>
      <c r="T5" s="71" t="s">
        <v>76</v>
      </c>
      <c r="U5" s="71" t="s">
        <v>75</v>
      </c>
      <c r="V5" s="75" t="s">
        <v>78</v>
      </c>
      <c r="W5" s="71" t="s">
        <v>72</v>
      </c>
      <c r="X5" s="71" t="s">
        <v>73</v>
      </c>
      <c r="Y5" s="71" t="s">
        <v>74</v>
      </c>
      <c r="Z5" s="71" t="s">
        <v>76</v>
      </c>
      <c r="AA5" s="71" t="s">
        <v>75</v>
      </c>
      <c r="AB5" s="71" t="s">
        <v>77</v>
      </c>
      <c r="AC5" s="56"/>
      <c r="AD5" s="116" t="s">
        <v>66</v>
      </c>
      <c r="AE5" s="168">
        <f>D5</f>
        <v>4393.7519999999995</v>
      </c>
      <c r="AF5" s="169">
        <f t="shared" ref="AF5:AM5" si="0">E5</f>
        <v>5858.3360000000002</v>
      </c>
      <c r="AG5" s="169">
        <f t="shared" si="0"/>
        <v>6590.6280000000006</v>
      </c>
      <c r="AH5" s="169">
        <f t="shared" si="0"/>
        <v>6956.7739999999994</v>
      </c>
      <c r="AI5" s="169">
        <f t="shared" si="0"/>
        <v>7322.92</v>
      </c>
      <c r="AJ5" s="169">
        <f t="shared" si="0"/>
        <v>7689.0660000000007</v>
      </c>
      <c r="AK5" s="169">
        <f t="shared" si="0"/>
        <v>8055.2120000000004</v>
      </c>
      <c r="AL5" s="169">
        <f t="shared" si="0"/>
        <v>8787.503999999999</v>
      </c>
      <c r="AM5" s="170">
        <f t="shared" si="0"/>
        <v>9519.7960000000003</v>
      </c>
      <c r="AN5" s="56"/>
      <c r="AO5" s="116" t="s">
        <v>66</v>
      </c>
      <c r="AP5" s="155">
        <f t="shared" ref="AP5:AX5" si="1">D5</f>
        <v>4393.7519999999995</v>
      </c>
      <c r="AQ5" s="155">
        <f t="shared" si="1"/>
        <v>5858.3360000000002</v>
      </c>
      <c r="AR5" s="155">
        <f t="shared" si="1"/>
        <v>6590.6280000000006</v>
      </c>
      <c r="AS5" s="155">
        <f t="shared" si="1"/>
        <v>6956.7739999999994</v>
      </c>
      <c r="AT5" s="155">
        <f t="shared" si="1"/>
        <v>7322.92</v>
      </c>
      <c r="AU5" s="155">
        <f t="shared" si="1"/>
        <v>7689.0660000000007</v>
      </c>
      <c r="AV5" s="155">
        <f t="shared" si="1"/>
        <v>8055.2120000000004</v>
      </c>
      <c r="AW5" s="155">
        <f t="shared" si="1"/>
        <v>8787.503999999999</v>
      </c>
      <c r="AX5" s="155">
        <f t="shared" si="1"/>
        <v>9519.7960000000003</v>
      </c>
      <c r="AY5" s="56"/>
    </row>
    <row r="6" spans="3:51" x14ac:dyDescent="0.25">
      <c r="C6" s="96">
        <v>42832</v>
      </c>
      <c r="D6" s="101">
        <v>0.56510000000000005</v>
      </c>
      <c r="E6" s="102">
        <v>0.38729999999999998</v>
      </c>
      <c r="F6" s="102">
        <v>0.27910000000000001</v>
      </c>
      <c r="G6" s="102">
        <v>0.18210000000000001</v>
      </c>
      <c r="H6" s="102">
        <v>8.1100000000000005E-2</v>
      </c>
      <c r="I6" s="102">
        <v>0.1188</v>
      </c>
      <c r="J6" s="102">
        <v>0.1794</v>
      </c>
      <c r="K6" s="102">
        <v>0.24729999999999999</v>
      </c>
      <c r="L6" s="103">
        <v>0.29020000000000001</v>
      </c>
      <c r="M6" s="112">
        <v>7311.5215891963653</v>
      </c>
      <c r="N6" s="56"/>
      <c r="O6" s="28">
        <f t="shared" ref="O6:O36" si="2">C6</f>
        <v>42832</v>
      </c>
      <c r="P6" s="29">
        <f>M6/$H$5*_xll.qlYieldTSDiscount(Curve!$C$5,O6)</f>
        <v>0.99839853101288167</v>
      </c>
      <c r="Q6" s="115"/>
      <c r="R6" s="109">
        <v>10.655858614900797</v>
      </c>
      <c r="S6" s="72">
        <v>0.5</v>
      </c>
      <c r="T6" s="72">
        <v>3.4262253354502592</v>
      </c>
      <c r="U6" s="72">
        <v>-0.34392301987225116</v>
      </c>
      <c r="V6" s="49" t="b">
        <v>1</v>
      </c>
      <c r="W6" s="76" t="str">
        <f>_xll.qlSabrInterpolatedSmileSection(,C6,M6,$D$5:$L$5,FALSE,H6,D6:L6,R6,S6,T6,U6,R$4,S$4,T$4,U$4,V6)</f>
        <v>obj_0012a#0001</v>
      </c>
      <c r="X6" s="79">
        <f>_xll.qlSabrInterpolatedSmileSectionAlpha(W6)</f>
        <v>6.9163076692994032</v>
      </c>
      <c r="Y6" s="79">
        <f>_xll.qlSabrInterpolatedSmileSectionBeta(W6)</f>
        <v>0.50000000000000011</v>
      </c>
      <c r="Z6" s="79">
        <f>_xll.qlSabrInterpolatedSmileSectionNu(W6)</f>
        <v>6.1155516995938743</v>
      </c>
      <c r="AA6" s="79">
        <f>_xll.qlSabrInterpolatedSmileSectionRho(W6)</f>
        <v>-0.53216452723569574</v>
      </c>
      <c r="AB6" s="80">
        <f>_xll.qlSabrInterpolatedSmileSectionMaxError(W6)</f>
        <v>0.27854641259263935</v>
      </c>
      <c r="AC6" s="58"/>
      <c r="AD6" s="158">
        <f t="shared" ref="AD6:AD36" si="3">C6</f>
        <v>42832</v>
      </c>
      <c r="AE6" s="120" t="str">
        <f>_xll.qlSimpleQuote(,D6)</f>
        <v>obj_0003c#0001</v>
      </c>
      <c r="AF6" s="121" t="str">
        <f>_xll.qlSimpleQuote(,E6)</f>
        <v>obj_0010c#0001</v>
      </c>
      <c r="AG6" s="121" t="str">
        <f>_xll.qlSimpleQuote(,F6)</f>
        <v>obj_0010f#0001</v>
      </c>
      <c r="AH6" s="121" t="str">
        <f>_xll.qlSimpleQuote(,G6)</f>
        <v>obj_0003b#0001</v>
      </c>
      <c r="AI6" s="121" t="str">
        <f>_xll.qlSimpleQuote(,H6)</f>
        <v>obj_000c2#0001</v>
      </c>
      <c r="AJ6" s="121" t="str">
        <f>_xll.qlSimpleQuote(,I6)</f>
        <v>obj_0010e#0001</v>
      </c>
      <c r="AK6" s="121" t="str">
        <f>_xll.qlSimpleQuote(,J6)</f>
        <v>obj_00101#0001</v>
      </c>
      <c r="AL6" s="121" t="str">
        <f>_xll.qlSimpleQuote(,K6)</f>
        <v>obj_00004#0001</v>
      </c>
      <c r="AM6" s="122" t="str">
        <f>_xll.qlSimpleQuote(,L6)</f>
        <v>obj_00078#0001</v>
      </c>
      <c r="AN6" s="58"/>
      <c r="AO6" s="117" t="str">
        <f>(C6-_xll.qlSettingsEvaluationDate())&amp;"d"</f>
        <v>7d</v>
      </c>
      <c r="AP6" s="120" t="str">
        <f>_xll.qlHestonModelHelper(,$AO6,"NullCalendar",$AT$5,AP$5,AE6,Curve!$C$5,$P$3,"RelativePriceError")</f>
        <v>obj_00370#0001</v>
      </c>
      <c r="AQ6" s="121" t="str">
        <f>_xll.qlHestonModelHelper(,$AO6,"NullCalendar",$AT$5,AQ$5,AF6,Curve!$C$5,$P$3,"RelativePriceError")</f>
        <v>obj_00330#0001</v>
      </c>
      <c r="AR6" s="121" t="str">
        <f>_xll.qlHestonModelHelper(,$AO6,"NullCalendar",$AT$5,AR$5,AG6,Curve!$C$5,$P$3,"RelativePriceError")</f>
        <v>obj_00309#0001</v>
      </c>
      <c r="AS6" s="121" t="str">
        <f>_xll.qlHestonModelHelper(,$AO6,"NullCalendar",$AT$5,AS$5,AH6,Curve!$C$5,$P$3,"RelativePriceError")</f>
        <v>obj_0037f#0001</v>
      </c>
      <c r="AT6" s="121" t="str">
        <f>_xll.qlHestonModelHelper(,$AO6,"NullCalendar",$AT$5,AT$5,AI6,Curve!$C$5,$P$3,"RelativePriceError")</f>
        <v>obj_00341#0001</v>
      </c>
      <c r="AU6" s="121" t="str">
        <f>_xll.qlHestonModelHelper(,$AO6,"NullCalendar",$AT$5,AU$5,AJ6,Curve!$C$5,$P$3,"RelativePriceError")</f>
        <v>obj_00385#0001</v>
      </c>
      <c r="AV6" s="121" t="str">
        <f>_xll.qlHestonModelHelper(,$AO6,"NullCalendar",$AT$5,AV$5,AK6,Curve!$C$5,$P$3,"RelativePriceError")</f>
        <v>obj_0033a#0001</v>
      </c>
      <c r="AW6" s="121" t="str">
        <f>_xll.qlHestonModelHelper(,$AO6,"NullCalendar",$AT$5,AW$5,AL6,Curve!$C$5,$P$3,"RelativePriceError")</f>
        <v>obj_00287#0001</v>
      </c>
      <c r="AX6" s="122" t="str">
        <f>_xll.qlHestonModelHelper(,$AO6,"NullCalendar",$AT$5,AX$5,AM6,Curve!$C$5,$P$3,"RelativePriceError")</f>
        <v>obj_00378#0001</v>
      </c>
      <c r="AY6" s="58"/>
    </row>
    <row r="7" spans="3:51" x14ac:dyDescent="0.25">
      <c r="C7" s="97">
        <v>42843</v>
      </c>
      <c r="D7" s="104">
        <v>0.45660000000000001</v>
      </c>
      <c r="E7" s="51">
        <v>0.32150000000000001</v>
      </c>
      <c r="F7" s="51">
        <v>0.21790000000000001</v>
      </c>
      <c r="G7" s="51">
        <v>0.1396</v>
      </c>
      <c r="H7" s="51">
        <v>8.09E-2</v>
      </c>
      <c r="I7" s="51">
        <v>9.4600000000000004E-2</v>
      </c>
      <c r="J7" s="51">
        <v>0.1366</v>
      </c>
      <c r="K7" s="51">
        <v>0.2009</v>
      </c>
      <c r="L7" s="105">
        <v>0.2392</v>
      </c>
      <c r="M7" s="113">
        <v>7308.816712376939</v>
      </c>
      <c r="N7" s="56"/>
      <c r="O7" s="30">
        <f t="shared" si="2"/>
        <v>42843</v>
      </c>
      <c r="P7" s="31">
        <f>M7/$H$5*_xll.qlYieldTSDiscount(Curve!$C$5,O7)</f>
        <v>0.99796529500116804</v>
      </c>
      <c r="Q7" s="115"/>
      <c r="R7" s="110">
        <v>8.6677252081528078</v>
      </c>
      <c r="S7" s="73">
        <v>0.5</v>
      </c>
      <c r="T7" s="73">
        <v>2.7274448199155268</v>
      </c>
      <c r="U7" s="73">
        <v>-0.34643344964972433</v>
      </c>
      <c r="V7" s="52" t="b">
        <v>1</v>
      </c>
      <c r="W7" s="77" t="str">
        <f>_xll.qlSabrInterpolatedSmileSection(,C7,M7,$D$5:$L$5,FALSE,H7,D7:L7,R7,S7,T7,U7,R$4,S$4,T$4,U$4,V7)</f>
        <v>obj_001d9#0001</v>
      </c>
      <c r="X7" s="81">
        <f>_xll.qlSabrInterpolatedSmileSectionAlpha(W7)</f>
        <v>6.7635154596261859</v>
      </c>
      <c r="Y7" s="81">
        <f>_xll.qlSabrInterpolatedSmileSectionBeta(W7)</f>
        <v>0.50000000000000011</v>
      </c>
      <c r="Z7" s="81">
        <f>_xll.qlSabrInterpolatedSmileSectionNu(W7)</f>
        <v>3.8717597009800668</v>
      </c>
      <c r="AA7" s="81">
        <f>_xll.qlSabrInterpolatedSmileSectionRho(W7)</f>
        <v>-0.48015589662771541</v>
      </c>
      <c r="AB7" s="82">
        <f>_xll.qlSabrInterpolatedSmileSectionMaxError(W7)</f>
        <v>0.14212906873846465</v>
      </c>
      <c r="AC7" s="58"/>
      <c r="AD7" s="166">
        <f t="shared" si="3"/>
        <v>42843</v>
      </c>
      <c r="AE7" s="123" t="str">
        <f>_xll.qlSimpleQuote(,D7)</f>
        <v>obj_00057#0001</v>
      </c>
      <c r="AF7" s="124" t="str">
        <f>_xll.qlSimpleQuote(,E7)</f>
        <v>obj_000ad#0001</v>
      </c>
      <c r="AG7" s="124" t="str">
        <f>_xll.qlSimpleQuote(,F7)</f>
        <v>obj_00085#0001</v>
      </c>
      <c r="AH7" s="124" t="str">
        <f>_xll.qlSimpleQuote(,G7)</f>
        <v>obj_00023#0001</v>
      </c>
      <c r="AI7" s="124" t="str">
        <f>_xll.qlSimpleQuote(,H7)</f>
        <v>obj_00071#0001</v>
      </c>
      <c r="AJ7" s="124" t="str">
        <f>_xll.qlSimpleQuote(,I7)</f>
        <v>obj_00094#0001</v>
      </c>
      <c r="AK7" s="124" t="str">
        <f>_xll.qlSimpleQuote(,J7)</f>
        <v>obj_000fc#0001</v>
      </c>
      <c r="AL7" s="124" t="str">
        <f>_xll.qlSimpleQuote(,K7)</f>
        <v>obj_0001d#0001</v>
      </c>
      <c r="AM7" s="125" t="str">
        <f>_xll.qlSimpleQuote(,L7)</f>
        <v>obj_000ea#0001</v>
      </c>
      <c r="AN7" s="58"/>
      <c r="AO7" s="118" t="str">
        <f>(C7-_xll.qlSettingsEvaluationDate())&amp;"d"</f>
        <v>18d</v>
      </c>
      <c r="AP7" s="123" t="str">
        <f>_xll.qlHestonModelHelper(,$AO7,"NullCalendar",$AT$5,AP$5,AE7,Curve!$C$5,$P$3,"RelativePriceError")</f>
        <v>obj_002a0#0001</v>
      </c>
      <c r="AQ7" s="124" t="str">
        <f>_xll.qlHestonModelHelper(,$AO7,"NullCalendar",$AT$5,AQ$5,AF7,Curve!$C$5,$P$3,"RelativePriceError")</f>
        <v>obj_00323#0001</v>
      </c>
      <c r="AR7" s="124" t="str">
        <f>_xll.qlHestonModelHelper(,$AO7,"NullCalendar",$AT$5,AR$5,AG7,Curve!$C$5,$P$3,"RelativePriceError")</f>
        <v>obj_0031c#0001</v>
      </c>
      <c r="AS7" s="124" t="str">
        <f>_xll.qlHestonModelHelper(,$AO7,"NullCalendar",$AT$5,AS$5,AH7,Curve!$C$5,$P$3,"RelativePriceError")</f>
        <v>obj_0028f#0001</v>
      </c>
      <c r="AT7" s="124" t="str">
        <f>_xll.qlHestonModelHelper(,$AO7,"NullCalendar",$AT$5,AT$5,AI7,Curve!$C$5,$P$3,"RelativePriceError")</f>
        <v>obj_002c2#0001</v>
      </c>
      <c r="AU7" s="124" t="str">
        <f>_xll.qlHestonModelHelper(,$AO7,"NullCalendar",$AT$5,AU$5,AJ7,Curve!$C$5,$P$3,"RelativePriceError")</f>
        <v>obj_00315#0001</v>
      </c>
      <c r="AV7" s="124" t="str">
        <f>_xll.qlHestonModelHelper(,$AO7,"NullCalendar",$AT$5,AV$5,AK7,Curve!$C$5,$P$3,"RelativePriceError")</f>
        <v>obj_002e0#0001</v>
      </c>
      <c r="AW7" s="124" t="str">
        <f>_xll.qlHestonModelHelper(,$AO7,"NullCalendar",$AT$5,AW$5,AL7,Curve!$C$5,$P$3,"RelativePriceError")</f>
        <v>obj_0036e#0001</v>
      </c>
      <c r="AX7" s="125" t="str">
        <f>_xll.qlHestonModelHelper(,$AO7,"NullCalendar",$AT$5,AX$5,AM7,Curve!$C$5,$P$3,"RelativePriceError")</f>
        <v>obj_002c0#0001</v>
      </c>
      <c r="AY7" s="58"/>
    </row>
    <row r="8" spans="3:51" x14ac:dyDescent="0.25">
      <c r="C8" s="99">
        <v>42874</v>
      </c>
      <c r="D8" s="104">
        <v>0.3755</v>
      </c>
      <c r="E8" s="51">
        <v>0.2591</v>
      </c>
      <c r="F8" s="51">
        <v>0.18110000000000001</v>
      </c>
      <c r="G8" s="51">
        <v>0.14430000000000001</v>
      </c>
      <c r="H8" s="129">
        <v>0.1115</v>
      </c>
      <c r="I8" s="51">
        <v>9.1399999999999995E-2</v>
      </c>
      <c r="J8" s="51">
        <v>8.9899999999999994E-2</v>
      </c>
      <c r="K8" s="51">
        <v>0.1178</v>
      </c>
      <c r="L8" s="105">
        <v>0.1411</v>
      </c>
      <c r="M8" s="113">
        <v>7268.7925203256473</v>
      </c>
      <c r="N8" s="56"/>
      <c r="O8" s="30">
        <f t="shared" si="2"/>
        <v>42874</v>
      </c>
      <c r="P8" s="31">
        <f>M8/$H$5*_xll.qlYieldTSDiscount(Curve!$C$5,O8)</f>
        <v>0.99224265480102503</v>
      </c>
      <c r="Q8" s="115"/>
      <c r="R8" s="110">
        <v>10.059421087267481</v>
      </c>
      <c r="S8" s="73">
        <v>0.5</v>
      </c>
      <c r="T8" s="73">
        <v>1.565644742540492</v>
      </c>
      <c r="U8" s="73">
        <v>-0.69771136042435655</v>
      </c>
      <c r="V8" s="52" t="b">
        <v>1</v>
      </c>
      <c r="W8" s="77" t="str">
        <f>_xll.qlSabrInterpolatedSmileSection(,C8,M8,$D$5:$L$5,FALSE,H8,D8:L8,R8,S8,T8,U8,R$4,S$4,T$4,U$4,V8)</f>
        <v>obj_00153#0001</v>
      </c>
      <c r="X8" s="81">
        <f>_xll.qlSabrInterpolatedSmileSectionAlpha(W8)</f>
        <v>9.7683014886969559</v>
      </c>
      <c r="Y8" s="81">
        <f>_xll.qlSabrInterpolatedSmileSectionBeta(W8)</f>
        <v>0.50000000000000011</v>
      </c>
      <c r="Z8" s="81">
        <f>_xll.qlSabrInterpolatedSmileSectionNu(W8)</f>
        <v>1.8106314457108843</v>
      </c>
      <c r="AA8" s="81">
        <f>_xll.qlSabrInterpolatedSmileSectionRho(W8)</f>
        <v>-0.67500275892698802</v>
      </c>
      <c r="AB8" s="82">
        <f>_xll.qlSabrInterpolatedSmileSectionMaxError(W8)</f>
        <v>3.7762543128955495E-2</v>
      </c>
      <c r="AC8" s="58"/>
      <c r="AD8" s="166">
        <f t="shared" si="3"/>
        <v>42874</v>
      </c>
      <c r="AE8" s="123" t="str">
        <f>_xll.qlSimpleQuote(,D8)</f>
        <v>obj_00012#0001</v>
      </c>
      <c r="AF8" s="124" t="str">
        <f>_xll.qlSimpleQuote(,E8)</f>
        <v>obj_000a6#0001</v>
      </c>
      <c r="AG8" s="124" t="str">
        <f>_xll.qlSimpleQuote(,F8)</f>
        <v>obj_0005c#0001</v>
      </c>
      <c r="AH8" s="124" t="str">
        <f>_xll.qlSimpleQuote(,G8)</f>
        <v>obj_0006d#0001</v>
      </c>
      <c r="AI8" s="124" t="str">
        <f>_xll.qlSimpleQuote(,H8)</f>
        <v>obj_000a3#0001</v>
      </c>
      <c r="AJ8" s="124" t="str">
        <f>_xll.qlSimpleQuote(,I8)</f>
        <v>obj_00003#0001</v>
      </c>
      <c r="AK8" s="124" t="str">
        <f>_xll.qlSimpleQuote(,J8)</f>
        <v>obj_00033#0001</v>
      </c>
      <c r="AL8" s="124" t="str">
        <f>_xll.qlSimpleQuote(,K8)</f>
        <v>obj_000f4#0001</v>
      </c>
      <c r="AM8" s="125" t="str">
        <f>_xll.qlSimpleQuote(,L8)</f>
        <v>obj_000bc#0001</v>
      </c>
      <c r="AN8" s="58"/>
      <c r="AO8" s="118" t="str">
        <f>(C8-_xll.qlSettingsEvaluationDate())&amp;"d"</f>
        <v>49d</v>
      </c>
      <c r="AP8" s="123" t="str">
        <f>_xll.qlHestonModelHelper(,$AO8,"NullCalendar",$AT$5,AP$5,AE8,Curve!$C$5,$P$3,"RelativePriceError")</f>
        <v>obj_0030a#0001</v>
      </c>
      <c r="AQ8" s="124" t="str">
        <f>_xll.qlHestonModelHelper(,$AO8,"NullCalendar",$AT$5,AQ$5,AF8,Curve!$C$5,$P$3,"RelativePriceError")</f>
        <v>obj_0028c#0001</v>
      </c>
      <c r="AR8" s="124" t="str">
        <f>_xll.qlHestonModelHelper(,$AO8,"NullCalendar",$AT$5,AR$5,AG8,Curve!$C$5,$P$3,"RelativePriceError")</f>
        <v>obj_0033e#0001</v>
      </c>
      <c r="AS8" s="124" t="str">
        <f>_xll.qlHestonModelHelper(,$AO8,"NullCalendar",$AT$5,AS$5,AH8,Curve!$C$5,$P$3,"RelativePriceError")</f>
        <v>obj_0038e#0001</v>
      </c>
      <c r="AT8" s="130" t="str">
        <f>_xll.qlHestonModelHelper(,$AO8,"NullCalendar",$AT$5,AT$5,AI8,Curve!$C$5,$P$3,"RelativePriceError")</f>
        <v>obj_0035f#0001</v>
      </c>
      <c r="AU8" s="124" t="str">
        <f>_xll.qlHestonModelHelper(,$AO8,"NullCalendar",$AT$5,AU$5,AJ8,Curve!$C$5,$P$3,"RelativePriceError")</f>
        <v>obj_0029c#0001</v>
      </c>
      <c r="AV8" s="124" t="str">
        <f>_xll.qlHestonModelHelper(,$AO8,"NullCalendar",$AT$5,AV$5,AK8,Curve!$C$5,$P$3,"RelativePriceError")</f>
        <v>obj_00359#0001</v>
      </c>
      <c r="AW8" s="124" t="str">
        <f>_xll.qlHestonModelHelper(,$AO8,"NullCalendar",$AT$5,AW$5,AL8,Curve!$C$5,$P$3,"RelativePriceError")</f>
        <v>obj_00363#0001</v>
      </c>
      <c r="AX8" s="125" t="str">
        <f>_xll.qlHestonModelHelper(,$AO8,"NullCalendar",$AT$5,AX$5,AM8,Curve!$C$5,$P$3,"RelativePriceError")</f>
        <v>obj_00288#0001</v>
      </c>
      <c r="AY8" s="58"/>
    </row>
    <row r="9" spans="3:51" x14ac:dyDescent="0.25">
      <c r="C9" s="97">
        <v>42902</v>
      </c>
      <c r="D9" s="104">
        <v>0.30470000000000003</v>
      </c>
      <c r="E9" s="51">
        <v>0.23130000000000001</v>
      </c>
      <c r="F9" s="51">
        <v>0.16669999999999999</v>
      </c>
      <c r="G9" s="51">
        <v>0.13900000000000001</v>
      </c>
      <c r="H9" s="51">
        <v>0.1118</v>
      </c>
      <c r="I9" s="51">
        <v>9.6000000000000002E-2</v>
      </c>
      <c r="J9" s="51">
        <v>9.2399999999999996E-2</v>
      </c>
      <c r="K9" s="51">
        <v>0.1026</v>
      </c>
      <c r="L9" s="105">
        <v>0.11119999999999999</v>
      </c>
      <c r="M9" s="113">
        <v>7252.0941479311805</v>
      </c>
      <c r="N9" s="56"/>
      <c r="O9" s="30">
        <f t="shared" si="2"/>
        <v>42902</v>
      </c>
      <c r="P9" s="31">
        <f>M9/$H$5*_xll.qlYieldTSDiscount(Curve!$C$5,O9)</f>
        <v>0.98964940902197507</v>
      </c>
      <c r="Q9" s="115"/>
      <c r="R9" s="110">
        <v>10.375416309257263</v>
      </c>
      <c r="S9" s="73">
        <v>0.5</v>
      </c>
      <c r="T9" s="73">
        <v>1.0604140810394658</v>
      </c>
      <c r="U9" s="73">
        <v>-0.7128512755182953</v>
      </c>
      <c r="V9" s="52" t="b">
        <v>1</v>
      </c>
      <c r="W9" s="77" t="str">
        <f>_xll.qlSabrInterpolatedSmileSection(,C9,M9,$D$5:$L$5,FALSE,H9,D9:L9,R9,S9,T9,U9,R$4,S$4,T$4,U$4,V9)</f>
        <v>obj_001b8#0001</v>
      </c>
      <c r="X9" s="81">
        <f>_xll.qlSabrInterpolatedSmileSectionAlpha(W9)</f>
        <v>9.8418861488695146</v>
      </c>
      <c r="Y9" s="81">
        <f>_xll.qlSabrInterpolatedSmileSectionBeta(W9)</f>
        <v>0.50000000000000011</v>
      </c>
      <c r="Z9" s="81">
        <f>_xll.qlSabrInterpolatedSmileSectionNu(W9)</f>
        <v>1.4379056664862664</v>
      </c>
      <c r="AA9" s="81">
        <f>_xll.qlSabrInterpolatedSmileSectionRho(W9)</f>
        <v>-0.65127189554199116</v>
      </c>
      <c r="AB9" s="82">
        <f>_xll.qlSabrInterpolatedSmileSectionMaxError(W9)</f>
        <v>5.6045121949117538E-2</v>
      </c>
      <c r="AC9" s="58"/>
      <c r="AD9" s="166">
        <f t="shared" si="3"/>
        <v>42902</v>
      </c>
      <c r="AE9" s="123" t="str">
        <f>_xll.qlSimpleQuote(,D9)</f>
        <v>obj_000dd#0001</v>
      </c>
      <c r="AF9" s="124" t="str">
        <f>_xll.qlSimpleQuote(,E9)</f>
        <v>obj_0001a#0001</v>
      </c>
      <c r="AG9" s="124" t="str">
        <f>_xll.qlSimpleQuote(,F9)</f>
        <v>obj_0000e#0001</v>
      </c>
      <c r="AH9" s="124" t="str">
        <f>_xll.qlSimpleQuote(,G9)</f>
        <v>obj_000db#0001</v>
      </c>
      <c r="AI9" s="124" t="str">
        <f>_xll.qlSimpleQuote(,H9)</f>
        <v>obj_0005b#0001</v>
      </c>
      <c r="AJ9" s="124" t="str">
        <f>_xll.qlSimpleQuote(,I9)</f>
        <v>obj_000b0#0001</v>
      </c>
      <c r="AK9" s="124" t="str">
        <f>_xll.qlSimpleQuote(,J9)</f>
        <v>obj_00075#0001</v>
      </c>
      <c r="AL9" s="124" t="str">
        <f>_xll.qlSimpleQuote(,K9)</f>
        <v>obj_00019#0001</v>
      </c>
      <c r="AM9" s="125" t="str">
        <f>_xll.qlSimpleQuote(,L9)</f>
        <v>obj_00081#0001</v>
      </c>
      <c r="AN9" s="58"/>
      <c r="AO9" s="118" t="str">
        <f>(C9-_xll.qlSettingsEvaluationDate())&amp;"d"</f>
        <v>77d</v>
      </c>
      <c r="AP9" s="123" t="str">
        <f>_xll.qlHestonModelHelper(,$AO9,"NullCalendar",$AT$5,AP$5,AE9,Curve!$C$5,$P$3,"RelativePriceError")</f>
        <v>obj_0038b#0001</v>
      </c>
      <c r="AQ9" s="124" t="str">
        <f>_xll.qlHestonModelHelper(,$AO9,"NullCalendar",$AT$5,AQ$5,AF9,Curve!$C$5,$P$3,"RelativePriceError")</f>
        <v>obj_00368#0001</v>
      </c>
      <c r="AR9" s="124" t="str">
        <f>_xll.qlHestonModelHelper(,$AO9,"NullCalendar",$AT$5,AR$5,AG9,Curve!$C$5,$P$3,"RelativePriceError")</f>
        <v>obj_00373#0001</v>
      </c>
      <c r="AS9" s="124" t="str">
        <f>_xll.qlHestonModelHelper(,$AO9,"NullCalendar",$AT$5,AS$5,AH9,Curve!$C$5,$P$3,"RelativePriceError")</f>
        <v>obj_002f4#0001</v>
      </c>
      <c r="AT9" s="124" t="str">
        <f>_xll.qlHestonModelHelper(,$AO9,"NullCalendar",$AT$5,AT$5,AI9,Curve!$C$5,$P$3,"RelativePriceError")</f>
        <v>obj_002c8#0001</v>
      </c>
      <c r="AU9" s="124" t="str">
        <f>_xll.qlHestonModelHelper(,$AO9,"NullCalendar",$AT$5,AU$5,AJ9,Curve!$C$5,$P$3,"RelativePriceError")</f>
        <v>obj_002cd#0001</v>
      </c>
      <c r="AV9" s="124" t="str">
        <f>_xll.qlHestonModelHelper(,$AO9,"NullCalendar",$AT$5,AV$5,AK9,Curve!$C$5,$P$3,"RelativePriceError")</f>
        <v>obj_002aa#0001</v>
      </c>
      <c r="AW9" s="124" t="str">
        <f>_xll.qlHestonModelHelper(,$AO9,"NullCalendar",$AT$5,AW$5,AL9,Curve!$C$5,$P$3,"RelativePriceError")</f>
        <v>obj_0037e#0001</v>
      </c>
      <c r="AX9" s="125" t="str">
        <f>_xll.qlHestonModelHelper(,$AO9,"NullCalendar",$AT$5,AX$5,AM9,Curve!$C$5,$P$3,"RelativePriceError")</f>
        <v>obj_002af#0001</v>
      </c>
      <c r="AY9" s="58"/>
    </row>
    <row r="10" spans="3:51" x14ac:dyDescent="0.25">
      <c r="C10" s="97">
        <v>42993</v>
      </c>
      <c r="D10" s="104">
        <v>0.27389999999999998</v>
      </c>
      <c r="E10" s="51">
        <v>0.2011</v>
      </c>
      <c r="F10" s="51">
        <v>0.15859999999999999</v>
      </c>
      <c r="G10" s="51">
        <v>0.13900000000000001</v>
      </c>
      <c r="H10" s="51">
        <v>0.1205</v>
      </c>
      <c r="I10" s="51">
        <v>0.1071</v>
      </c>
      <c r="J10" s="51">
        <v>9.9699999999999997E-2</v>
      </c>
      <c r="K10" s="51">
        <v>9.8299999999999998E-2</v>
      </c>
      <c r="L10" s="105">
        <v>0.104</v>
      </c>
      <c r="M10" s="113">
        <v>7187.4565749326339</v>
      </c>
      <c r="N10" s="56"/>
      <c r="O10" s="30">
        <f t="shared" si="2"/>
        <v>42993</v>
      </c>
      <c r="P10" s="31">
        <f>M10/$H$5*_xll.qlYieldTSDiscount(Curve!$C$5,O10)</f>
        <v>0.97946926091666153</v>
      </c>
      <c r="Q10" s="115"/>
      <c r="R10" s="110">
        <v>10.864383209923757</v>
      </c>
      <c r="S10" s="73">
        <v>0.5</v>
      </c>
      <c r="T10" s="73">
        <v>0.78382811647097028</v>
      </c>
      <c r="U10" s="73">
        <v>-0.70312171340199936</v>
      </c>
      <c r="V10" s="52" t="b">
        <v>1</v>
      </c>
      <c r="W10" s="77" t="str">
        <f>_xll.qlSabrInterpolatedSmileSection(,C10,M10,$D$5:$L$5,FALSE,H10,D10:L10,R10,S10,T10,U10,R$4,S$4,T$4,U$4,V10)</f>
        <v>obj_0017c#0001</v>
      </c>
      <c r="X10" s="81">
        <f>_xll.qlSabrInterpolatedSmileSectionAlpha(W10)</f>
        <v>10.785620898941902</v>
      </c>
      <c r="Y10" s="81">
        <f>_xll.qlSabrInterpolatedSmileSectionBeta(W10)</f>
        <v>0.50000000000000011</v>
      </c>
      <c r="Z10" s="81">
        <f>_xll.qlSabrInterpolatedSmileSectionNu(W10)</f>
        <v>0.87725793327101953</v>
      </c>
      <c r="AA10" s="81">
        <f>_xll.qlSabrInterpolatedSmileSectionRho(W10)</f>
        <v>-0.69906449781905067</v>
      </c>
      <c r="AB10" s="82">
        <f>_xll.qlSabrInterpolatedSmileSectionMaxError(W10)</f>
        <v>1.7817248827278753E-2</v>
      </c>
      <c r="AC10" s="58"/>
      <c r="AD10" s="166">
        <f t="shared" si="3"/>
        <v>42993</v>
      </c>
      <c r="AE10" s="123" t="str">
        <f>_xll.qlSimpleQuote(,D10)</f>
        <v>obj_0006e#0001</v>
      </c>
      <c r="AF10" s="124" t="str">
        <f>_xll.qlSimpleQuote(,E10)</f>
        <v>obj_000f3#0001</v>
      </c>
      <c r="AG10" s="124" t="str">
        <f>_xll.qlSimpleQuote(,F10)</f>
        <v>obj_00102#0001</v>
      </c>
      <c r="AH10" s="124" t="str">
        <f>_xll.qlSimpleQuote(,G10)</f>
        <v>obj_00063#0001</v>
      </c>
      <c r="AI10" s="124" t="str">
        <f>_xll.qlSimpleQuote(,H10)</f>
        <v>obj_00014#0001</v>
      </c>
      <c r="AJ10" s="124" t="str">
        <f>_xll.qlSimpleQuote(,I10)</f>
        <v>obj_00109#0001</v>
      </c>
      <c r="AK10" s="124" t="str">
        <f>_xll.qlSimpleQuote(,J10)</f>
        <v>obj_000b4#0001</v>
      </c>
      <c r="AL10" s="124" t="str">
        <f>_xll.qlSimpleQuote(,K10)</f>
        <v>obj_0003f#0001</v>
      </c>
      <c r="AM10" s="125" t="str">
        <f>_xll.qlSimpleQuote(,L10)</f>
        <v>obj_000e3#0001</v>
      </c>
      <c r="AN10" s="58"/>
      <c r="AO10" s="118" t="str">
        <f>(C10-_xll.qlSettingsEvaluationDate())&amp;"d"</f>
        <v>168d</v>
      </c>
      <c r="AP10" s="123" t="str">
        <f>_xll.qlHestonModelHelper(,$AO10,"NullCalendar",$AT$5,AP$5,AE10,Curve!$C$5,$P$3,"RelativePriceError")</f>
        <v>obj_002de#0001</v>
      </c>
      <c r="AQ10" s="124" t="str">
        <f>_xll.qlHestonModelHelper(,$AO10,"NullCalendar",$AT$5,AQ$5,AF10,Curve!$C$5,$P$3,"RelativePriceError")</f>
        <v>obj_00305#0001</v>
      </c>
      <c r="AR10" s="124" t="str">
        <f>_xll.qlHestonModelHelper(,$AO10,"NullCalendar",$AT$5,AR$5,AG10,Curve!$C$5,$P$3,"RelativePriceError")</f>
        <v>obj_002a2#0001</v>
      </c>
      <c r="AS10" s="124" t="str">
        <f>_xll.qlHestonModelHelper(,$AO10,"NullCalendar",$AT$5,AS$5,AH10,Curve!$C$5,$P$3,"RelativePriceError")</f>
        <v>obj_002e3#0001</v>
      </c>
      <c r="AT10" s="124" t="str">
        <f>_xll.qlHestonModelHelper(,$AO10,"NullCalendar",$AT$5,AT$5,AI10,Curve!$C$5,$P$3,"RelativePriceError")</f>
        <v>obj_002d2#0001</v>
      </c>
      <c r="AU10" s="124" t="str">
        <f>_xll.qlHestonModelHelper(,$AO10,"NullCalendar",$AT$5,AU$5,AJ10,Curve!$C$5,$P$3,"RelativePriceError")</f>
        <v>obj_002cb#0001</v>
      </c>
      <c r="AV10" s="124" t="str">
        <f>_xll.qlHestonModelHelper(,$AO10,"NullCalendar",$AT$5,AV$5,AK10,Curve!$C$5,$P$3,"RelativePriceError")</f>
        <v>obj_002ee#0001</v>
      </c>
      <c r="AW10" s="124" t="str">
        <f>_xll.qlHestonModelHelper(,$AO10,"NullCalendar",$AT$5,AW$5,AL10,Curve!$C$5,$P$3,"RelativePriceError")</f>
        <v>obj_002e7#0001</v>
      </c>
      <c r="AX10" s="125" t="str">
        <f>_xll.qlHestonModelHelper(,$AO10,"NullCalendar",$AT$5,AX$5,AM10,Curve!$C$5,$P$3,"RelativePriceError")</f>
        <v>obj_00285#0001</v>
      </c>
      <c r="AY10" s="58"/>
    </row>
    <row r="11" spans="3:51" x14ac:dyDescent="0.25">
      <c r="C11" s="97">
        <v>43084</v>
      </c>
      <c r="D11" s="104">
        <v>0.27360000000000001</v>
      </c>
      <c r="E11" s="51">
        <v>0.19589999999999999</v>
      </c>
      <c r="F11" s="51">
        <v>0.1615</v>
      </c>
      <c r="G11" s="51">
        <v>0.14510000000000001</v>
      </c>
      <c r="H11" s="51">
        <v>0.12959999999999999</v>
      </c>
      <c r="I11" s="51">
        <v>0.1173</v>
      </c>
      <c r="J11" s="51">
        <v>0.10879999999999999</v>
      </c>
      <c r="K11" s="51">
        <v>0.1016</v>
      </c>
      <c r="L11" s="105">
        <v>0.10390000000000001</v>
      </c>
      <c r="M11" s="113">
        <v>7146.9233470223362</v>
      </c>
      <c r="N11" s="56"/>
      <c r="O11" s="30">
        <f t="shared" si="2"/>
        <v>43084</v>
      </c>
      <c r="P11" s="31">
        <f>M11/$H$5*_xll.qlYieldTSDiscount(Curve!$C$5,O11)</f>
        <v>0.97165089300854246</v>
      </c>
      <c r="Q11" s="115"/>
      <c r="R11" s="110">
        <v>11.565125962955925</v>
      </c>
      <c r="S11" s="73">
        <v>0.5</v>
      </c>
      <c r="T11" s="73">
        <v>0.69929726430848416</v>
      </c>
      <c r="U11" s="73">
        <v>-0.71002145233944891</v>
      </c>
      <c r="V11" s="52" t="b">
        <v>1</v>
      </c>
      <c r="W11" s="77" t="str">
        <f>_xll.qlSabrInterpolatedSmileSection(,C11,M11,$D$5:$L$5,FALSE,H11,D11:L11,R11,S11,T11,U11,R$4,S$4,T$4,U$4,V11)</f>
        <v>obj_0017a#0001</v>
      </c>
      <c r="X11" s="81">
        <f>_xll.qlSabrInterpolatedSmileSectionAlpha(W11)</f>
        <v>11.576425251962419</v>
      </c>
      <c r="Y11" s="81">
        <f>_xll.qlSabrInterpolatedSmileSectionBeta(W11)</f>
        <v>0.50000000000000011</v>
      </c>
      <c r="Z11" s="81">
        <f>_xll.qlSabrInterpolatedSmileSectionNu(W11)</f>
        <v>0.71133240200649006</v>
      </c>
      <c r="AA11" s="81">
        <f>_xll.qlSabrInterpolatedSmileSectionRho(W11)</f>
        <v>-0.70926975194175745</v>
      </c>
      <c r="AB11" s="82">
        <f>_xll.qlSabrInterpolatedSmileSectionMaxError(W11)</f>
        <v>2.3157046233224787E-3</v>
      </c>
      <c r="AC11" s="58"/>
      <c r="AD11" s="166">
        <f t="shared" si="3"/>
        <v>43084</v>
      </c>
      <c r="AE11" s="123" t="str">
        <f>_xll.qlSimpleQuote(,D11)</f>
        <v>obj_00052#0001</v>
      </c>
      <c r="AF11" s="124" t="str">
        <f>_xll.qlSimpleQuote(,E11)</f>
        <v>obj_00115#0001</v>
      </c>
      <c r="AG11" s="124" t="str">
        <f>_xll.qlSimpleQuote(,F11)</f>
        <v>obj_00098#0001</v>
      </c>
      <c r="AH11" s="124" t="str">
        <f>_xll.qlSimpleQuote(,G11)</f>
        <v>obj_000b8#0001</v>
      </c>
      <c r="AI11" s="124" t="str">
        <f>_xll.qlSimpleQuote(,H11)</f>
        <v>obj_00036#0001</v>
      </c>
      <c r="AJ11" s="124" t="str">
        <f>_xll.qlSimpleQuote(,I11)</f>
        <v>obj_0002e#0001</v>
      </c>
      <c r="AK11" s="124" t="str">
        <f>_xll.qlSimpleQuote(,J11)</f>
        <v>obj_000c3#0001</v>
      </c>
      <c r="AL11" s="124" t="str">
        <f>_xll.qlSimpleQuote(,K11)</f>
        <v>obj_000a1#0001</v>
      </c>
      <c r="AM11" s="125" t="str">
        <f>_xll.qlSimpleQuote(,L11)</f>
        <v>obj_000c1#0001</v>
      </c>
      <c r="AN11" s="58"/>
      <c r="AO11" s="118" t="str">
        <f>(C11-_xll.qlSettingsEvaluationDate())&amp;"d"</f>
        <v>259d</v>
      </c>
      <c r="AP11" s="123" t="str">
        <f>_xll.qlHestonModelHelper(,$AO11,"NullCalendar",$AT$5,AP$5,AE11,Curve!$C$5,$P$3,"RelativePriceError")</f>
        <v>obj_002c1#0001</v>
      </c>
      <c r="AQ11" s="124" t="str">
        <f>_xll.qlHestonModelHelper(,$AO11,"NullCalendar",$AT$5,AQ$5,AF11,Curve!$C$5,$P$3,"RelativePriceError")</f>
        <v>obj_0033c#0001</v>
      </c>
      <c r="AR11" s="124" t="str">
        <f>_xll.qlHestonModelHelper(,$AO11,"NullCalendar",$AT$5,AR$5,AG11,Curve!$C$5,$P$3,"RelativePriceError")</f>
        <v>obj_002da#0001</v>
      </c>
      <c r="AS11" s="124" t="str">
        <f>_xll.qlHestonModelHelper(,$AO11,"NullCalendar",$AT$5,AS$5,AH11,Curve!$C$5,$P$3,"RelativePriceError")</f>
        <v>obj_00334#0001</v>
      </c>
      <c r="AT11" s="124" t="str">
        <f>_xll.qlHestonModelHelper(,$AO11,"NullCalendar",$AT$5,AT$5,AI11,Curve!$C$5,$P$3,"RelativePriceError")</f>
        <v>obj_00303#0001</v>
      </c>
      <c r="AU11" s="124" t="str">
        <f>_xll.qlHestonModelHelper(,$AO11,"NullCalendar",$AT$5,AU$5,AJ11,Curve!$C$5,$P$3,"RelativePriceError")</f>
        <v>obj_002a9#0001</v>
      </c>
      <c r="AV11" s="124" t="str">
        <f>_xll.qlHestonModelHelper(,$AO11,"NullCalendar",$AT$5,AV$5,AK11,Curve!$C$5,$P$3,"RelativePriceError")</f>
        <v>obj_002f0#0001</v>
      </c>
      <c r="AW11" s="124" t="str">
        <f>_xll.qlHestonModelHelper(,$AO11,"NullCalendar",$AT$5,AW$5,AL11,Curve!$C$5,$P$3,"RelativePriceError")</f>
        <v>obj_00379#0001</v>
      </c>
      <c r="AX11" s="125" t="str">
        <f>_xll.qlHestonModelHelper(,$AO11,"NullCalendar",$AT$5,AX$5,AM11,Curve!$C$5,$P$3,"RelativePriceError")</f>
        <v>obj_0032d#0001</v>
      </c>
      <c r="AY11" s="58"/>
    </row>
    <row r="12" spans="3:51" x14ac:dyDescent="0.25">
      <c r="C12" s="97">
        <v>43175</v>
      </c>
      <c r="D12" s="104">
        <v>0.2626</v>
      </c>
      <c r="E12" s="51">
        <v>0.1905</v>
      </c>
      <c r="F12" s="51">
        <v>0.16189999999999999</v>
      </c>
      <c r="G12" s="51">
        <v>0.1482</v>
      </c>
      <c r="H12" s="51">
        <v>0.13619999999999999</v>
      </c>
      <c r="I12" s="51">
        <v>0.12659999999999999</v>
      </c>
      <c r="J12" s="51">
        <v>0.1198</v>
      </c>
      <c r="K12" s="51">
        <v>0.1128</v>
      </c>
      <c r="L12" s="105">
        <v>0.11260000000000001</v>
      </c>
      <c r="M12" s="113">
        <v>7075.9278163338467</v>
      </c>
      <c r="N12" s="56"/>
      <c r="O12" s="30">
        <f t="shared" si="2"/>
        <v>43175</v>
      </c>
      <c r="P12" s="31">
        <f>M12/$H$5*_xll.qlYieldTSDiscount(Curve!$C$5,O12)</f>
        <v>0.95974328352581617</v>
      </c>
      <c r="Q12" s="115"/>
      <c r="R12" s="110">
        <v>12.068770307906346</v>
      </c>
      <c r="S12" s="73">
        <v>0.5</v>
      </c>
      <c r="T12" s="73">
        <v>0.6106333894718996</v>
      </c>
      <c r="U12" s="73">
        <v>-0.64516316486515446</v>
      </c>
      <c r="V12" s="52" t="b">
        <v>1</v>
      </c>
      <c r="W12" s="77" t="str">
        <f>_xll.qlSabrInterpolatedSmileSection(,C12,M12,$D$5:$L$5,FALSE,H12,D12:L12,R12,S12,T12,U12,R$4,S$4,T$4,U$4,V12)</f>
        <v>obj_001ee#0001</v>
      </c>
      <c r="X12" s="81">
        <f>_xll.qlSabrInterpolatedSmileSectionAlpha(W12)</f>
        <v>12.072384271464815</v>
      </c>
      <c r="Y12" s="81">
        <f>_xll.qlSabrInterpolatedSmileSectionBeta(W12)</f>
        <v>0.50000000000000011</v>
      </c>
      <c r="Z12" s="81">
        <f>_xll.qlSabrInterpolatedSmileSectionNu(W12)</f>
        <v>0.61383841957459662</v>
      </c>
      <c r="AA12" s="81">
        <f>_xll.qlSabrInterpolatedSmileSectionRho(W12)</f>
        <v>-0.63859228278456326</v>
      </c>
      <c r="AB12" s="82">
        <f>_xll.qlSabrInterpolatedSmileSectionMaxError(W12)</f>
        <v>1.8605056009318999E-3</v>
      </c>
      <c r="AC12" s="58"/>
      <c r="AD12" s="166">
        <f t="shared" si="3"/>
        <v>43175</v>
      </c>
      <c r="AE12" s="123" t="str">
        <f>_xll.qlSimpleQuote(,D12)</f>
        <v>obj_00117#0001</v>
      </c>
      <c r="AF12" s="124" t="str">
        <f>_xll.qlSimpleQuote(,E12)</f>
        <v>obj_00021#0001</v>
      </c>
      <c r="AG12" s="124" t="str">
        <f>_xll.qlSimpleQuote(,F12)</f>
        <v>obj_000de#0001</v>
      </c>
      <c r="AH12" s="124" t="str">
        <f>_xll.qlSimpleQuote(,G12)</f>
        <v>obj_000a2#0001</v>
      </c>
      <c r="AI12" s="124" t="str">
        <f>_xll.qlSimpleQuote(,H12)</f>
        <v>obj_00068#0001</v>
      </c>
      <c r="AJ12" s="124" t="str">
        <f>_xll.qlSimpleQuote(,I12)</f>
        <v>obj_000ed#0001</v>
      </c>
      <c r="AK12" s="124" t="str">
        <f>_xll.qlSimpleQuote(,J12)</f>
        <v>obj_00022#0001</v>
      </c>
      <c r="AL12" s="124" t="str">
        <f>_xll.qlSimpleQuote(,K12)</f>
        <v>obj_00051#0001</v>
      </c>
      <c r="AM12" s="125" t="str">
        <f>_xll.qlSimpleQuote(,L12)</f>
        <v>obj_0002d#0001</v>
      </c>
      <c r="AN12" s="58"/>
      <c r="AO12" s="118" t="str">
        <f>(C12-_xll.qlSettingsEvaluationDate())&amp;"d"</f>
        <v>350d</v>
      </c>
      <c r="AP12" s="123" t="str">
        <f>_xll.qlHestonModelHelper(,$AO12,"NullCalendar",$AT$5,AP$5,AE12,Curve!$C$5,$P$3,"RelativePriceError")</f>
        <v>obj_002c6#0001</v>
      </c>
      <c r="AQ12" s="124" t="str">
        <f>_xll.qlHestonModelHelper(,$AO12,"NullCalendar",$AT$5,AQ$5,AF12,Curve!$C$5,$P$3,"RelativePriceError")</f>
        <v>obj_00338#0001</v>
      </c>
      <c r="AR12" s="124" t="str">
        <f>_xll.qlHestonModelHelper(,$AO12,"NullCalendar",$AT$5,AR$5,AG12,Curve!$C$5,$P$3,"RelativePriceError")</f>
        <v>obj_002a7#0001</v>
      </c>
      <c r="AS12" s="124" t="str">
        <f>_xll.qlHestonModelHelper(,$AO12,"NullCalendar",$AT$5,AS$5,AH12,Curve!$C$5,$P$3,"RelativePriceError")</f>
        <v>obj_00282#0001</v>
      </c>
      <c r="AT12" s="124" t="str">
        <f>_xll.qlHestonModelHelper(,$AO12,"NullCalendar",$AT$5,AT$5,AI12,Curve!$C$5,$P$3,"RelativePriceError")</f>
        <v>obj_00376#0001</v>
      </c>
      <c r="AU12" s="124" t="str">
        <f>_xll.qlHestonModelHelper(,$AO12,"NullCalendar",$AT$5,AU$5,AJ12,Curve!$C$5,$P$3,"RelativePriceError")</f>
        <v>obj_00291#0001</v>
      </c>
      <c r="AV12" s="124" t="str">
        <f>_xll.qlHestonModelHelper(,$AO12,"NullCalendar",$AT$5,AV$5,AK12,Curve!$C$5,$P$3,"RelativePriceError")</f>
        <v>obj_0030e#0001</v>
      </c>
      <c r="AW12" s="124" t="str">
        <f>_xll.qlHestonModelHelper(,$AO12,"NullCalendar",$AT$5,AW$5,AL12,Curve!$C$5,$P$3,"RelativePriceError")</f>
        <v>obj_002df#0001</v>
      </c>
      <c r="AX12" s="125" t="str">
        <f>_xll.qlHestonModelHelper(,$AO12,"NullCalendar",$AT$5,AX$5,AM12,Curve!$C$5,$P$3,"RelativePriceError")</f>
        <v>obj_002b8#0001</v>
      </c>
      <c r="AY12" s="58"/>
    </row>
    <row r="13" spans="3:51" x14ac:dyDescent="0.25">
      <c r="C13" s="97">
        <v>43266</v>
      </c>
      <c r="D13" s="104">
        <v>0.25059999999999999</v>
      </c>
      <c r="E13" s="51">
        <v>0.18709999999999999</v>
      </c>
      <c r="F13" s="51">
        <v>0.1618</v>
      </c>
      <c r="G13" s="51">
        <v>0.1502</v>
      </c>
      <c r="H13" s="51">
        <v>0.14030000000000001</v>
      </c>
      <c r="I13" s="51">
        <v>0.13239999999999999</v>
      </c>
      <c r="J13" s="51">
        <v>0.12659999999999999</v>
      </c>
      <c r="K13" s="51">
        <v>0.12</v>
      </c>
      <c r="L13" s="105">
        <v>0.1187</v>
      </c>
      <c r="M13" s="113">
        <v>7008.0463873710441</v>
      </c>
      <c r="N13" s="56"/>
      <c r="O13" s="30">
        <f t="shared" si="2"/>
        <v>43266</v>
      </c>
      <c r="P13" s="31">
        <f>M13/$H$5*_xll.qlYieldTSDiscount(Curve!$C$5,O13)</f>
        <v>0.94948624721204999</v>
      </c>
      <c r="Q13" s="115"/>
      <c r="R13" s="110">
        <v>12.37679221756366</v>
      </c>
      <c r="S13" s="73">
        <v>0.5</v>
      </c>
      <c r="T13" s="73">
        <v>0.5343768802492288</v>
      </c>
      <c r="U13" s="73">
        <v>-0.598130003050098</v>
      </c>
      <c r="V13" s="52" t="b">
        <v>1</v>
      </c>
      <c r="W13" s="77" t="str">
        <f>_xll.qlSabrInterpolatedSmileSection(,C13,M13,$D$5:$L$5,FALSE,H13,D13:L13,R13,S13,T13,U13,R$4,S$4,T$4,U$4,V13)</f>
        <v>obj_0014d#0001</v>
      </c>
      <c r="X13" s="81">
        <f>_xll.qlSabrInterpolatedSmileSectionAlpha(W13)</f>
        <v>12.381568264772138</v>
      </c>
      <c r="Y13" s="81">
        <f>_xll.qlSabrInterpolatedSmileSectionBeta(W13)</f>
        <v>0.50000000000000011</v>
      </c>
      <c r="Z13" s="81">
        <f>_xll.qlSabrInterpolatedSmileSectionNu(W13)</f>
        <v>0.53712934715421801</v>
      </c>
      <c r="AA13" s="81">
        <f>_xll.qlSabrInterpolatedSmileSectionRho(W13)</f>
        <v>-0.59487269126517994</v>
      </c>
      <c r="AB13" s="82">
        <f>_xll.qlSabrInterpolatedSmileSectionMaxError(W13)</f>
        <v>1.140545020301309E-3</v>
      </c>
      <c r="AC13" s="58"/>
      <c r="AD13" s="166">
        <f t="shared" si="3"/>
        <v>43266</v>
      </c>
      <c r="AE13" s="123" t="str">
        <f>_xll.qlSimpleQuote(,D13)</f>
        <v>obj_00029#0001</v>
      </c>
      <c r="AF13" s="124" t="str">
        <f>_xll.qlSimpleQuote(,E13)</f>
        <v>obj_0005a#0001</v>
      </c>
      <c r="AG13" s="124" t="str">
        <f>_xll.qlSimpleQuote(,F13)</f>
        <v>obj_000c6#0001</v>
      </c>
      <c r="AH13" s="124" t="str">
        <f>_xll.qlSimpleQuote(,G13)</f>
        <v>obj_0003a#0001</v>
      </c>
      <c r="AI13" s="124" t="str">
        <f>_xll.qlSimpleQuote(,H13)</f>
        <v>obj_00056#0001</v>
      </c>
      <c r="AJ13" s="124" t="str">
        <f>_xll.qlSimpleQuote(,I13)</f>
        <v>obj_000f5#0001</v>
      </c>
      <c r="AK13" s="124" t="str">
        <f>_xll.qlSimpleQuote(,J13)</f>
        <v>obj_00065#0001</v>
      </c>
      <c r="AL13" s="124" t="str">
        <f>_xll.qlSimpleQuote(,K13)</f>
        <v>obj_0007d#0001</v>
      </c>
      <c r="AM13" s="125" t="str">
        <f>_xll.qlSimpleQuote(,L13)</f>
        <v>obj_00069#0001</v>
      </c>
      <c r="AN13" s="58"/>
      <c r="AO13" s="118" t="str">
        <f>(C13-_xll.qlSettingsEvaluationDate())&amp;"d"</f>
        <v>441d</v>
      </c>
      <c r="AP13" s="123" t="str">
        <f>_xll.qlHestonModelHelper(,$AO13,"NullCalendar",$AT$5,AP$5,AE13,Curve!$C$5,$P$3,"RelativePriceError")</f>
        <v>obj_0029b#0001</v>
      </c>
      <c r="AQ13" s="124" t="str">
        <f>_xll.qlHestonModelHelper(,$AO13,"NullCalendar",$AT$5,AQ$5,AF13,Curve!$C$5,$P$3,"RelativePriceError")</f>
        <v>obj_0035e#0001</v>
      </c>
      <c r="AR13" s="124" t="str">
        <f>_xll.qlHestonModelHelper(,$AO13,"NullCalendar",$AT$5,AR$5,AG13,Curve!$C$5,$P$3,"RelativePriceError")</f>
        <v>obj_0035a#0001</v>
      </c>
      <c r="AS13" s="124" t="str">
        <f>_xll.qlHestonModelHelper(,$AO13,"NullCalendar",$AT$5,AS$5,AH13,Curve!$C$5,$P$3,"RelativePriceError")</f>
        <v>obj_0030d#0001</v>
      </c>
      <c r="AT13" s="124" t="str">
        <f>_xll.qlHestonModelHelper(,$AO13,"NullCalendar",$AT$5,AT$5,AI13,Curve!$C$5,$P$3,"RelativePriceError")</f>
        <v>obj_002b7#0001</v>
      </c>
      <c r="AU13" s="124" t="str">
        <f>_xll.qlHestonModelHelper(,$AO13,"NullCalendar",$AT$5,AU$5,AJ13,Curve!$C$5,$P$3,"RelativePriceError")</f>
        <v>obj_002d5#0001</v>
      </c>
      <c r="AV13" s="124" t="str">
        <f>_xll.qlHestonModelHelper(,$AO13,"NullCalendar",$AT$5,AV$5,AK13,Curve!$C$5,$P$3,"RelativePriceError")</f>
        <v>obj_00352#0001</v>
      </c>
      <c r="AW13" s="124" t="str">
        <f>_xll.qlHestonModelHelper(,$AO13,"NullCalendar",$AT$5,AW$5,AL13,Curve!$C$5,$P$3,"RelativePriceError")</f>
        <v>obj_002cc#0001</v>
      </c>
      <c r="AX13" s="125" t="str">
        <f>_xll.qlHestonModelHelper(,$AO13,"NullCalendar",$AT$5,AX$5,AM13,Curve!$C$5,$P$3,"RelativePriceError")</f>
        <v>obj_00342#0001</v>
      </c>
      <c r="AY13" s="58"/>
    </row>
    <row r="14" spans="3:51" x14ac:dyDescent="0.25">
      <c r="C14" s="97">
        <v>43364</v>
      </c>
      <c r="D14" s="104">
        <v>0.24249999999999999</v>
      </c>
      <c r="E14" s="51">
        <v>0.18759999999999999</v>
      </c>
      <c r="F14" s="51">
        <v>0.16520000000000001</v>
      </c>
      <c r="G14" s="51">
        <v>0.1555</v>
      </c>
      <c r="H14" s="51">
        <v>0.14729999999999999</v>
      </c>
      <c r="I14" s="51">
        <v>0.14069999999999999</v>
      </c>
      <c r="J14" s="51">
        <v>0.1358</v>
      </c>
      <c r="K14" s="51">
        <v>0.12970000000000001</v>
      </c>
      <c r="L14" s="105">
        <v>0.12790000000000001</v>
      </c>
      <c r="M14" s="113">
        <v>6947.3812902918035</v>
      </c>
      <c r="N14" s="56"/>
      <c r="O14" s="30">
        <f t="shared" si="2"/>
        <v>43364</v>
      </c>
      <c r="P14" s="31">
        <f>M14/$H$5*_xll.qlYieldTSDiscount(Curve!$C$5,O14)</f>
        <v>0.94067720729889848</v>
      </c>
      <c r="Q14" s="115"/>
      <c r="R14" s="110">
        <v>12.880685518739572</v>
      </c>
      <c r="S14" s="73">
        <v>0.5</v>
      </c>
      <c r="T14" s="73">
        <v>0.46749907818884878</v>
      </c>
      <c r="U14" s="73">
        <v>-0.53950037277455765</v>
      </c>
      <c r="V14" s="52" t="b">
        <v>1</v>
      </c>
      <c r="W14" s="77" t="str">
        <f>_xll.qlSabrInterpolatedSmileSection(,C14,M14,$D$5:$L$5,FALSE,H14,D14:L14,R14,S14,T14,U14,R$4,S$4,T$4,U$4,V14)</f>
        <v>obj_00151#0001</v>
      </c>
      <c r="X14" s="81">
        <f>_xll.qlSabrInterpolatedSmileSectionAlpha(W14)</f>
        <v>12.88882506997937</v>
      </c>
      <c r="Y14" s="81">
        <f>_xll.qlSabrInterpolatedSmileSectionBeta(W14)</f>
        <v>0.50000000000000011</v>
      </c>
      <c r="Z14" s="81">
        <f>_xll.qlSabrInterpolatedSmileSectionNu(W14)</f>
        <v>0.47028199286373162</v>
      </c>
      <c r="AA14" s="81">
        <f>_xll.qlSabrInterpolatedSmileSectionRho(W14)</f>
        <v>-0.5409895251131871</v>
      </c>
      <c r="AB14" s="82">
        <f>_xll.qlSabrInterpolatedSmileSectionMaxError(W14)</f>
        <v>6.8503165980252079E-4</v>
      </c>
      <c r="AC14" s="58"/>
      <c r="AD14" s="166">
        <f t="shared" si="3"/>
        <v>43364</v>
      </c>
      <c r="AE14" s="123" t="str">
        <f>_xll.qlSimpleQuote(,D14)</f>
        <v>obj_000b7#0001</v>
      </c>
      <c r="AF14" s="124" t="str">
        <f>_xll.qlSimpleQuote(,E14)</f>
        <v>obj_00084#0001</v>
      </c>
      <c r="AG14" s="124" t="str">
        <f>_xll.qlSimpleQuote(,F14)</f>
        <v>obj_000aa#0001</v>
      </c>
      <c r="AH14" s="124" t="str">
        <f>_xll.qlSimpleQuote(,G14)</f>
        <v>obj_00088#0001</v>
      </c>
      <c r="AI14" s="124" t="str">
        <f>_xll.qlSimpleQuote(,H14)</f>
        <v>obj_00039#0001</v>
      </c>
      <c r="AJ14" s="124" t="str">
        <f>_xll.qlSimpleQuote(,I14)</f>
        <v>obj_0010b#0001</v>
      </c>
      <c r="AK14" s="124" t="str">
        <f>_xll.qlSimpleQuote(,J14)</f>
        <v>obj_00091#0001</v>
      </c>
      <c r="AL14" s="124" t="str">
        <f>_xll.qlSimpleQuote(,K14)</f>
        <v>obj_000be#0001</v>
      </c>
      <c r="AM14" s="125" t="str">
        <f>_xll.qlSimpleQuote(,L14)</f>
        <v>obj_00047#0001</v>
      </c>
      <c r="AN14" s="58"/>
      <c r="AO14" s="118" t="str">
        <f>(C14-_xll.qlSettingsEvaluationDate())&amp;"d"</f>
        <v>539d</v>
      </c>
      <c r="AP14" s="123" t="str">
        <f>_xll.qlHestonModelHelper(,$AO14,"NullCalendar",$AT$5,AP$5,AE14,Curve!$C$5,$P$3,"RelativePriceError")</f>
        <v>obj_00388#0001</v>
      </c>
      <c r="AQ14" s="124" t="str">
        <f>_xll.qlHestonModelHelper(,$AO14,"NullCalendar",$AT$5,AQ$5,AF14,Curve!$C$5,$P$3,"RelativePriceError")</f>
        <v>obj_002ac#0001</v>
      </c>
      <c r="AR14" s="124" t="str">
        <f>_xll.qlHestonModelHelper(,$AO14,"NullCalendar",$AT$5,AR$5,AG14,Curve!$C$5,$P$3,"RelativePriceError")</f>
        <v>obj_0030b#0001</v>
      </c>
      <c r="AS14" s="124" t="str">
        <f>_xll.qlHestonModelHelper(,$AO14,"NullCalendar",$AT$5,AS$5,AH14,Curve!$C$5,$P$3,"RelativePriceError")</f>
        <v>obj_00329#0001</v>
      </c>
      <c r="AT14" s="124" t="str">
        <f>_xll.qlHestonModelHelper(,$AO14,"NullCalendar",$AT$5,AT$5,AI14,Curve!$C$5,$P$3,"RelativePriceError")</f>
        <v>obj_0029d#0001</v>
      </c>
      <c r="AU14" s="124" t="str">
        <f>_xll.qlHestonModelHelper(,$AO14,"NullCalendar",$AT$5,AU$5,AJ14,Curve!$C$5,$P$3,"RelativePriceError")</f>
        <v>obj_0029a#0001</v>
      </c>
      <c r="AV14" s="124" t="str">
        <f>_xll.qlHestonModelHelper(,$AO14,"NullCalendar",$AT$5,AV$5,AK14,Curve!$C$5,$P$3,"RelativePriceError")</f>
        <v>obj_002c9#0001</v>
      </c>
      <c r="AW14" s="124" t="str">
        <f>_xll.qlHestonModelHelper(,$AO14,"NullCalendar",$AT$5,AW$5,AL14,Curve!$C$5,$P$3,"RelativePriceError")</f>
        <v>obj_002f9#0001</v>
      </c>
      <c r="AX14" s="125" t="str">
        <f>_xll.qlHestonModelHelper(,$AO14,"NullCalendar",$AT$5,AX$5,AM14,Curve!$C$5,$P$3,"RelativePriceError")</f>
        <v>obj_00343#0001</v>
      </c>
      <c r="AY14" s="58"/>
    </row>
    <row r="15" spans="3:51" x14ac:dyDescent="0.25">
      <c r="C15" s="97">
        <v>43455</v>
      </c>
      <c r="D15" s="104">
        <v>0.23730000000000001</v>
      </c>
      <c r="E15" s="51">
        <v>0.18790000000000001</v>
      </c>
      <c r="F15" s="51">
        <v>0.16769999999999999</v>
      </c>
      <c r="G15" s="51">
        <v>0.15920000000000001</v>
      </c>
      <c r="H15" s="51">
        <v>0.152</v>
      </c>
      <c r="I15" s="51">
        <v>0.1462</v>
      </c>
      <c r="J15" s="51">
        <v>0.14169999999999999</v>
      </c>
      <c r="K15" s="51">
        <v>0.13600000000000001</v>
      </c>
      <c r="L15" s="105">
        <v>0.1338</v>
      </c>
      <c r="M15" s="113">
        <v>6912.5273055927728</v>
      </c>
      <c r="N15" s="56"/>
      <c r="O15" s="30">
        <f t="shared" si="2"/>
        <v>43455</v>
      </c>
      <c r="P15" s="31">
        <f>M15/$H$5*_xll.qlYieldTSDiscount(Curve!$C$5,O15)</f>
        <v>0.93459946091179069</v>
      </c>
      <c r="Q15" s="115"/>
      <c r="R15" s="110">
        <v>13.198693153267921</v>
      </c>
      <c r="S15" s="73">
        <v>0.5</v>
      </c>
      <c r="T15" s="73">
        <v>0.42281701930017201</v>
      </c>
      <c r="U15" s="73">
        <v>-0.49874325335381642</v>
      </c>
      <c r="V15" s="52" t="b">
        <v>1</v>
      </c>
      <c r="W15" s="77" t="str">
        <f>_xll.qlSabrInterpolatedSmileSection(,C15,M15,$D$5:$L$5,FALSE,H15,D15:L15,R15,S15,T15,U15,R$4,S$4,T$4,U$4,V15)</f>
        <v>obj_00154#0001</v>
      </c>
      <c r="X15" s="81">
        <f>_xll.qlSabrInterpolatedSmileSectionAlpha(W15)</f>
        <v>13.206444647115939</v>
      </c>
      <c r="Y15" s="81">
        <f>_xll.qlSabrInterpolatedSmileSectionBeta(W15)</f>
        <v>0.50000000000000011</v>
      </c>
      <c r="Z15" s="81">
        <f>_xll.qlSabrInterpolatedSmileSectionNu(W15)</f>
        <v>0.42534548823036994</v>
      </c>
      <c r="AA15" s="81">
        <f>_xll.qlSabrInterpolatedSmileSectionRho(W15)</f>
        <v>-0.50167556736352126</v>
      </c>
      <c r="AB15" s="82">
        <f>_xll.qlSabrInterpolatedSmileSectionMaxError(W15)</f>
        <v>8.528958804912834E-4</v>
      </c>
      <c r="AC15" s="58"/>
      <c r="AD15" s="166">
        <f t="shared" si="3"/>
        <v>43455</v>
      </c>
      <c r="AE15" s="123" t="str">
        <f>_xll.qlSimpleQuote(,D15)</f>
        <v>obj_000e2#0001</v>
      </c>
      <c r="AF15" s="124" t="str">
        <f>_xll.qlSimpleQuote(,E15)</f>
        <v>obj_00055#0001</v>
      </c>
      <c r="AG15" s="124" t="str">
        <f>_xll.qlSimpleQuote(,F15)</f>
        <v>obj_00083#0001</v>
      </c>
      <c r="AH15" s="124" t="str">
        <f>_xll.qlSimpleQuote(,G15)</f>
        <v>obj_00005#0001</v>
      </c>
      <c r="AI15" s="124" t="str">
        <f>_xll.qlSimpleQuote(,H15)</f>
        <v>obj_000b2#0001</v>
      </c>
      <c r="AJ15" s="124" t="str">
        <f>_xll.qlSimpleQuote(,I15)</f>
        <v>obj_000d8#0001</v>
      </c>
      <c r="AK15" s="124" t="str">
        <f>_xll.qlSimpleQuote(,J15)</f>
        <v>obj_000a5#0001</v>
      </c>
      <c r="AL15" s="124" t="str">
        <f>_xll.qlSimpleQuote(,K15)</f>
        <v>obj_0000d#0001</v>
      </c>
      <c r="AM15" s="125" t="str">
        <f>_xll.qlSimpleQuote(,L15)</f>
        <v>obj_00015#0001</v>
      </c>
      <c r="AN15" s="58"/>
      <c r="AO15" s="118" t="str">
        <f>(C15-_xll.qlSettingsEvaluationDate())&amp;"d"</f>
        <v>630d</v>
      </c>
      <c r="AP15" s="123" t="str">
        <f>_xll.qlHestonModelHelper(,$AO15,"NullCalendar",$AT$5,AP$5,AE15,Curve!$C$5,$P$3,"RelativePriceError")</f>
        <v>obj_0038f#0001</v>
      </c>
      <c r="AQ15" s="124" t="str">
        <f>_xll.qlHestonModelHelper(,$AO15,"NullCalendar",$AT$5,AQ$5,AF15,Curve!$C$5,$P$3,"RelativePriceError")</f>
        <v>obj_0029f#0001</v>
      </c>
      <c r="AR15" s="124" t="str">
        <f>_xll.qlHestonModelHelper(,$AO15,"NullCalendar",$AT$5,AR$5,AG15,Curve!$C$5,$P$3,"RelativePriceError")</f>
        <v>obj_002e5#0001</v>
      </c>
      <c r="AS15" s="124" t="str">
        <f>_xll.qlHestonModelHelper(,$AO15,"NullCalendar",$AT$5,AS$5,AH15,Curve!$C$5,$P$3,"RelativePriceError")</f>
        <v>obj_00353#0001</v>
      </c>
      <c r="AT15" s="124" t="str">
        <f>_xll.qlHestonModelHelper(,$AO15,"NullCalendar",$AT$5,AT$5,AI15,Curve!$C$5,$P$3,"RelativePriceError")</f>
        <v>obj_002d6#0001</v>
      </c>
      <c r="AU15" s="124" t="str">
        <f>_xll.qlHestonModelHelper(,$AO15,"NullCalendar",$AT$5,AU$5,AJ15,Curve!$C$5,$P$3,"RelativePriceError")</f>
        <v>obj_00349#0001</v>
      </c>
      <c r="AV15" s="124" t="str">
        <f>_xll.qlHestonModelHelper(,$AO15,"NullCalendar",$AT$5,AV$5,AK15,Curve!$C$5,$P$3,"RelativePriceError")</f>
        <v>obj_00293#0001</v>
      </c>
      <c r="AW15" s="124" t="str">
        <f>_xll.qlHestonModelHelper(,$AO15,"NullCalendar",$AT$5,AW$5,AL15,Curve!$C$5,$P$3,"RelativePriceError")</f>
        <v>obj_00371#0001</v>
      </c>
      <c r="AX15" s="125" t="str">
        <f>_xll.qlHestonModelHelper(,$AO15,"NullCalendar",$AT$5,AX$5,AM15,Curve!$C$5,$P$3,"RelativePriceError")</f>
        <v>obj_0036f#0001</v>
      </c>
      <c r="AY15" s="58"/>
    </row>
    <row r="16" spans="3:51" x14ac:dyDescent="0.25">
      <c r="C16" s="97">
        <v>43539</v>
      </c>
      <c r="D16" s="104">
        <v>0.23430000000000001</v>
      </c>
      <c r="E16" s="51">
        <v>0.189</v>
      </c>
      <c r="F16" s="51">
        <v>0.1706</v>
      </c>
      <c r="G16" s="51">
        <v>0.16309999999999999</v>
      </c>
      <c r="H16" s="51">
        <v>0.15670000000000001</v>
      </c>
      <c r="I16" s="51">
        <v>0.15160000000000001</v>
      </c>
      <c r="J16" s="51">
        <v>0.14760000000000001</v>
      </c>
      <c r="K16" s="51">
        <v>0.14230000000000001</v>
      </c>
      <c r="L16" s="105">
        <v>0.14000000000000001</v>
      </c>
      <c r="M16" s="113">
        <v>6859.6674250182987</v>
      </c>
      <c r="N16" s="56"/>
      <c r="O16" s="30">
        <f t="shared" si="2"/>
        <v>43539</v>
      </c>
      <c r="P16" s="31">
        <f>M16/$H$5*_xll.qlYieldTSDiscount(Curve!$C$5,O16)</f>
        <v>0.92563873498852589</v>
      </c>
      <c r="Q16" s="115"/>
      <c r="R16" s="110">
        <v>13.529144703893275</v>
      </c>
      <c r="S16" s="73">
        <v>0.5</v>
      </c>
      <c r="T16" s="73">
        <v>0.39026263963043539</v>
      </c>
      <c r="U16" s="73">
        <v>-0.45827056909993158</v>
      </c>
      <c r="V16" s="52" t="b">
        <v>1</v>
      </c>
      <c r="W16" s="77" t="str">
        <f>_xll.qlSabrInterpolatedSmileSection(,C16,M16,$D$5:$L$5,FALSE,H16,D16:L16,R16,S16,T16,U16,R$4,S$4,T$4,U$4,V16)</f>
        <v>obj_00194#0001</v>
      </c>
      <c r="X16" s="81">
        <f>_xll.qlSabrInterpolatedSmileSectionAlpha(W16)</f>
        <v>13.534939662536306</v>
      </c>
      <c r="Y16" s="81">
        <f>_xll.qlSabrInterpolatedSmileSectionBeta(W16)</f>
        <v>0.50000000000000011</v>
      </c>
      <c r="Z16" s="81">
        <f>_xll.qlSabrInterpolatedSmileSectionNu(W16)</f>
        <v>0.39250244681931779</v>
      </c>
      <c r="AA16" s="81">
        <f>_xll.qlSabrInterpolatedSmileSectionRho(W16)</f>
        <v>-0.46137734219142057</v>
      </c>
      <c r="AB16" s="82">
        <f>_xll.qlSabrInterpolatedSmileSectionMaxError(W16)</f>
        <v>8.5527168071558579E-4</v>
      </c>
      <c r="AC16" s="58"/>
      <c r="AD16" s="166">
        <f t="shared" si="3"/>
        <v>43539</v>
      </c>
      <c r="AE16" s="123" t="str">
        <f>_xll.qlSimpleQuote(,D16)</f>
        <v>obj_0006c#0001</v>
      </c>
      <c r="AF16" s="124" t="str">
        <f>_xll.qlSimpleQuote(,E16)</f>
        <v>obj_00080#0001</v>
      </c>
      <c r="AG16" s="124" t="str">
        <f>_xll.qlSimpleQuote(,F16)</f>
        <v>obj_000da#0001</v>
      </c>
      <c r="AH16" s="124" t="str">
        <f>_xll.qlSimpleQuote(,G16)</f>
        <v>obj_00031#0001</v>
      </c>
      <c r="AI16" s="124" t="str">
        <f>_xll.qlSimpleQuote(,H16)</f>
        <v>obj_00028#0001</v>
      </c>
      <c r="AJ16" s="124" t="str">
        <f>_xll.qlSimpleQuote(,I16)</f>
        <v>obj_000d3#0001</v>
      </c>
      <c r="AK16" s="124" t="str">
        <f>_xll.qlSimpleQuote(,J16)</f>
        <v>obj_000fe#0001</v>
      </c>
      <c r="AL16" s="124" t="str">
        <f>_xll.qlSimpleQuote(,K16)</f>
        <v>obj_00099#0001</v>
      </c>
      <c r="AM16" s="125" t="str">
        <f>_xll.qlSimpleQuote(,L16)</f>
        <v>obj_0000c#0001</v>
      </c>
      <c r="AN16" s="58"/>
      <c r="AO16" s="118" t="str">
        <f>(C16-_xll.qlSettingsEvaluationDate())&amp;"d"</f>
        <v>714d</v>
      </c>
      <c r="AP16" s="123" t="str">
        <f>_xll.qlHestonModelHelper(,$AO16,"NullCalendar",$AT$5,AP$5,AE16,Curve!$C$5,$P$3,"RelativePriceError")</f>
        <v>obj_00295#0001</v>
      </c>
      <c r="AQ16" s="124" t="str">
        <f>_xll.qlHestonModelHelper(,$AO16,"NullCalendar",$AT$5,AQ$5,AF16,Curve!$C$5,$P$3,"RelativePriceError")</f>
        <v>obj_002e2#0001</v>
      </c>
      <c r="AR16" s="124" t="str">
        <f>_xll.qlHestonModelHelper(,$AO16,"NullCalendar",$AT$5,AR$5,AG16,Curve!$C$5,$P$3,"RelativePriceError")</f>
        <v>obj_0032e#0001</v>
      </c>
      <c r="AS16" s="124" t="str">
        <f>_xll.qlHestonModelHelper(,$AO16,"NullCalendar",$AT$5,AS$5,AH16,Curve!$C$5,$P$3,"RelativePriceError")</f>
        <v>obj_00283#0001</v>
      </c>
      <c r="AT16" s="124" t="str">
        <f>_xll.qlHestonModelHelper(,$AO16,"NullCalendar",$AT$5,AT$5,AI16,Curve!$C$5,$P$3,"RelativePriceError")</f>
        <v>obj_00310#0001</v>
      </c>
      <c r="AU16" s="124" t="str">
        <f>_xll.qlHestonModelHelper(,$AO16,"NullCalendar",$AT$5,AU$5,AJ16,Curve!$C$5,$P$3,"RelativePriceError")</f>
        <v>obj_002be#0001</v>
      </c>
      <c r="AV16" s="124" t="str">
        <f>_xll.qlHestonModelHelper(,$AO16,"NullCalendar",$AT$5,AV$5,AK16,Curve!$C$5,$P$3,"RelativePriceError")</f>
        <v>obj_00313#0001</v>
      </c>
      <c r="AW16" s="124" t="str">
        <f>_xll.qlHestonModelHelper(,$AO16,"NullCalendar",$AT$5,AW$5,AL16,Curve!$C$5,$P$3,"RelativePriceError")</f>
        <v>obj_0035b#0001</v>
      </c>
      <c r="AX16" s="125" t="str">
        <f>_xll.qlHestonModelHelper(,$AO16,"NullCalendar",$AT$5,AX$5,AM16,Curve!$C$5,$P$3,"RelativePriceError")</f>
        <v>obj_002ba#0001</v>
      </c>
      <c r="AY16" s="58"/>
    </row>
    <row r="17" spans="3:51" x14ac:dyDescent="0.25">
      <c r="C17" s="98">
        <v>43637</v>
      </c>
      <c r="D17" s="104">
        <v>0.23130000000000001</v>
      </c>
      <c r="E17" s="51">
        <v>0.1895</v>
      </c>
      <c r="F17" s="51">
        <v>0.17299999999999999</v>
      </c>
      <c r="G17" s="51">
        <v>0.1663</v>
      </c>
      <c r="H17" s="51">
        <v>0.16070000000000001</v>
      </c>
      <c r="I17" s="51">
        <v>0.15620000000000001</v>
      </c>
      <c r="J17" s="51">
        <v>0.15260000000000001</v>
      </c>
      <c r="K17" s="51">
        <v>0.14779999999999999</v>
      </c>
      <c r="L17" s="105">
        <v>0.14549999999999999</v>
      </c>
      <c r="M17" s="113">
        <v>6789.7897770005684</v>
      </c>
      <c r="N17" s="56"/>
      <c r="O17" s="30">
        <f t="shared" si="2"/>
        <v>43637</v>
      </c>
      <c r="P17" s="31">
        <f>M17/$H$5*_xll.qlYieldTSDiscount(Curve!$C$5,O17)</f>
        <v>0.91404833572722777</v>
      </c>
      <c r="Q17" s="115"/>
      <c r="R17" s="110">
        <v>13.79088268367622</v>
      </c>
      <c r="S17" s="73">
        <v>0.5</v>
      </c>
      <c r="T17" s="73">
        <v>0.36181199426920252</v>
      </c>
      <c r="U17" s="73">
        <v>-0.41864341682203476</v>
      </c>
      <c r="V17" s="52" t="b">
        <v>1</v>
      </c>
      <c r="W17" s="77" t="str">
        <f>_xll.qlSabrInterpolatedSmileSection(,C17,M17,$D$5:$L$5,FALSE,H17,D17:L17,R17,S17,T17,U17,R$4,S$4,T$4,U$4,V17)</f>
        <v>obj_001da#0001</v>
      </c>
      <c r="X17" s="81">
        <f>_xll.qlSabrInterpolatedSmileSectionAlpha(W17)</f>
        <v>13.79555869719754</v>
      </c>
      <c r="Y17" s="81">
        <f>_xll.qlSabrInterpolatedSmileSectionBeta(W17)</f>
        <v>0.50000000000000011</v>
      </c>
      <c r="Z17" s="81">
        <f>_xll.qlSabrInterpolatedSmileSectionNu(W17)</f>
        <v>0.36335471902922784</v>
      </c>
      <c r="AA17" s="81">
        <f>_xll.qlSabrInterpolatedSmileSectionRho(W17)</f>
        <v>-0.4216982560873806</v>
      </c>
      <c r="AB17" s="82">
        <f>_xll.qlSabrInterpolatedSmileSectionMaxError(W17)</f>
        <v>7.4260104094700519E-4</v>
      </c>
      <c r="AC17" s="58"/>
      <c r="AD17" s="166">
        <f t="shared" si="3"/>
        <v>43637</v>
      </c>
      <c r="AE17" s="123" t="str">
        <f>_xll.qlSimpleQuote(,D17)</f>
        <v>obj_000ee#0001</v>
      </c>
      <c r="AF17" s="124" t="str">
        <f>_xll.qlSimpleQuote(,E17)</f>
        <v>obj_000af#0001</v>
      </c>
      <c r="AG17" s="124" t="str">
        <f>_xll.qlSimpleQuote(,F17)</f>
        <v>obj_0007f#0001</v>
      </c>
      <c r="AH17" s="124" t="str">
        <f>_xll.qlSimpleQuote(,G17)</f>
        <v>obj_000f7#0001</v>
      </c>
      <c r="AI17" s="124" t="str">
        <f>_xll.qlSimpleQuote(,H17)</f>
        <v>obj_00108#0001</v>
      </c>
      <c r="AJ17" s="124" t="str">
        <f>_xll.qlSimpleQuote(,I17)</f>
        <v>obj_00011#0001</v>
      </c>
      <c r="AK17" s="124" t="str">
        <f>_xll.qlSimpleQuote(,J17)</f>
        <v>obj_00089#0001</v>
      </c>
      <c r="AL17" s="124" t="str">
        <f>_xll.qlSimpleQuote(,K17)</f>
        <v>obj_00009#0001</v>
      </c>
      <c r="AM17" s="125" t="str">
        <f>_xll.qlSimpleQuote(,L17)</f>
        <v>obj_0005f#0001</v>
      </c>
      <c r="AN17" s="58"/>
      <c r="AO17" s="118" t="str">
        <f>(C17-_xll.qlSettingsEvaluationDate())&amp;"d"</f>
        <v>812d</v>
      </c>
      <c r="AP17" s="123" t="str">
        <f>_xll.qlHestonModelHelper(,$AO17,"NullCalendar",$AT$5,AP$5,AE17,Curve!$C$5,$P$3,"RelativePriceError")</f>
        <v>obj_002ab#0001</v>
      </c>
      <c r="AQ17" s="124" t="str">
        <f>_xll.qlHestonModelHelper(,$AO17,"NullCalendar",$AT$5,AQ$5,AF17,Curve!$C$5,$P$3,"RelativePriceError")</f>
        <v>obj_00354#0001</v>
      </c>
      <c r="AR17" s="124" t="str">
        <f>_xll.qlHestonModelHelper(,$AO17,"NullCalendar",$AT$5,AR$5,AG17,Curve!$C$5,$P$3,"RelativePriceError")</f>
        <v>obj_00318#0001</v>
      </c>
      <c r="AS17" s="124" t="str">
        <f>_xll.qlHestonModelHelper(,$AO17,"NullCalendar",$AT$5,AS$5,AH17,Curve!$C$5,$P$3,"RelativePriceError")</f>
        <v>obj_00312#0001</v>
      </c>
      <c r="AT17" s="124" t="str">
        <f>_xll.qlHestonModelHelper(,$AO17,"NullCalendar",$AT$5,AT$5,AI17,Curve!$C$5,$P$3,"RelativePriceError")</f>
        <v>obj_002ed#0001</v>
      </c>
      <c r="AU17" s="124" t="str">
        <f>_xll.qlHestonModelHelper(,$AO17,"NullCalendar",$AT$5,AU$5,AJ17,Curve!$C$5,$P$3,"RelativePriceError")</f>
        <v>obj_002b1#0001</v>
      </c>
      <c r="AV17" s="124" t="str">
        <f>_xll.qlHestonModelHelper(,$AO17,"NullCalendar",$AT$5,AV$5,AK17,Curve!$C$5,$P$3,"RelativePriceError")</f>
        <v>obj_00380#0001</v>
      </c>
      <c r="AW17" s="124" t="str">
        <f>_xll.qlHestonModelHelper(,$AO17,"NullCalendar",$AT$5,AW$5,AL17,Curve!$C$5,$P$3,"RelativePriceError")</f>
        <v>obj_00381#0001</v>
      </c>
      <c r="AX17" s="125" t="str">
        <f>_xll.qlHestonModelHelper(,$AO17,"NullCalendar",$AT$5,AX$5,AM17,Curve!$C$5,$P$3,"RelativePriceError")</f>
        <v>obj_00299#0001</v>
      </c>
      <c r="AY17" s="58"/>
    </row>
    <row r="18" spans="3:51" x14ac:dyDescent="0.25">
      <c r="C18" s="97">
        <v>43728</v>
      </c>
      <c r="D18" s="104">
        <v>0.2291</v>
      </c>
      <c r="E18" s="51">
        <v>0.1898</v>
      </c>
      <c r="F18" s="51">
        <v>0.17480000000000001</v>
      </c>
      <c r="G18" s="51">
        <v>0.16869999999999999</v>
      </c>
      <c r="H18" s="51">
        <v>0.16370000000000001</v>
      </c>
      <c r="I18" s="51">
        <v>0.1595</v>
      </c>
      <c r="J18" s="51">
        <v>0.15629999999999999</v>
      </c>
      <c r="K18" s="51">
        <v>0.1517</v>
      </c>
      <c r="L18" s="105">
        <v>0.14949999999999999</v>
      </c>
      <c r="M18" s="113">
        <v>6734.1351897491959</v>
      </c>
      <c r="N18" s="56"/>
      <c r="O18" s="30">
        <f t="shared" si="2"/>
        <v>43728</v>
      </c>
      <c r="P18" s="31">
        <f>M18/$H$5*_xll.qlYieldTSDiscount(Curve!$C$5,O18)</f>
        <v>0.90462153653301114</v>
      </c>
      <c r="Q18" s="115"/>
      <c r="R18" s="110">
        <v>13.968689856831976</v>
      </c>
      <c r="S18" s="73">
        <v>0.5</v>
      </c>
      <c r="T18" s="73">
        <v>0.34094525549896876</v>
      </c>
      <c r="U18" s="73">
        <v>-0.38725492215597396</v>
      </c>
      <c r="V18" s="52" t="b">
        <v>1</v>
      </c>
      <c r="W18" s="77" t="str">
        <f>_xll.qlSabrInterpolatedSmileSection(,C18,M18,$D$5:$L$5,FALSE,H18,D18:L18,R18,S18,T18,U18,R$4,S$4,T$4,U$4,V18)</f>
        <v>obj_00155#0001</v>
      </c>
      <c r="X18" s="81">
        <f>_xll.qlSabrInterpolatedSmileSectionAlpha(W18)</f>
        <v>13.972820942124075</v>
      </c>
      <c r="Y18" s="81">
        <f>_xll.qlSabrInterpolatedSmileSectionBeta(W18)</f>
        <v>0.50000000000000011</v>
      </c>
      <c r="Z18" s="81">
        <f>_xll.qlSabrInterpolatedSmileSectionNu(W18)</f>
        <v>0.34178584707500925</v>
      </c>
      <c r="AA18" s="81">
        <f>_xll.qlSabrInterpolatedSmileSectionRho(W18)</f>
        <v>-0.39011175132527642</v>
      </c>
      <c r="AB18" s="82">
        <f>_xll.qlSabrInterpolatedSmileSectionMaxError(W18)</f>
        <v>5.5010998771584663E-4</v>
      </c>
      <c r="AC18" s="58"/>
      <c r="AD18" s="166">
        <f t="shared" si="3"/>
        <v>43728</v>
      </c>
      <c r="AE18" s="123" t="str">
        <f>_xll.qlSimpleQuote(,D18)</f>
        <v>obj_00077#0001</v>
      </c>
      <c r="AF18" s="124" t="str">
        <f>_xll.qlSimpleQuote(,E18)</f>
        <v>obj_00050#0001</v>
      </c>
      <c r="AG18" s="124" t="str">
        <f>_xll.qlSimpleQuote(,F18)</f>
        <v>obj_00066#0001</v>
      </c>
      <c r="AH18" s="124" t="str">
        <f>_xll.qlSimpleQuote(,G18)</f>
        <v>obj_0002c#0001</v>
      </c>
      <c r="AI18" s="124" t="str">
        <f>_xll.qlSimpleQuote(,H18)</f>
        <v>obj_000b3#0001</v>
      </c>
      <c r="AJ18" s="124" t="str">
        <f>_xll.qlSimpleQuote(,I18)</f>
        <v>obj_0008a#0001</v>
      </c>
      <c r="AK18" s="124" t="str">
        <f>_xll.qlSimpleQuote(,J18)</f>
        <v>obj_00048#0001</v>
      </c>
      <c r="AL18" s="124" t="str">
        <f>_xll.qlSimpleQuote(,K18)</f>
        <v>obj_000e5#0001</v>
      </c>
      <c r="AM18" s="125" t="str">
        <f>_xll.qlSimpleQuote(,L18)</f>
        <v>obj_00008#0001</v>
      </c>
      <c r="AN18" s="58"/>
      <c r="AO18" s="118" t="str">
        <f>(C18-_xll.qlSettingsEvaluationDate())&amp;"d"</f>
        <v>903d</v>
      </c>
      <c r="AP18" s="123" t="str">
        <f>_xll.qlHestonModelHelper(,$AO18,"NullCalendar",$AT$5,AP$5,AE18,Curve!$C$5,$P$3,"RelativePriceError")</f>
        <v>obj_002f8#0001</v>
      </c>
      <c r="AQ18" s="124" t="str">
        <f>_xll.qlHestonModelHelper(,$AO18,"NullCalendar",$AT$5,AQ$5,AF18,Curve!$C$5,$P$3,"RelativePriceError")</f>
        <v>obj_002eb#0001</v>
      </c>
      <c r="AR18" s="124" t="str">
        <f>_xll.qlHestonModelHelper(,$AO18,"NullCalendar",$AT$5,AR$5,AG18,Curve!$C$5,$P$3,"RelativePriceError")</f>
        <v>obj_0027d#0001</v>
      </c>
      <c r="AS18" s="124" t="str">
        <f>_xll.qlHestonModelHelper(,$AO18,"NullCalendar",$AT$5,AS$5,AH18,Curve!$C$5,$P$3,"RelativePriceError")</f>
        <v>obj_002ce#0001</v>
      </c>
      <c r="AT18" s="124" t="str">
        <f>_xll.qlHestonModelHelper(,$AO18,"NullCalendar",$AT$5,AT$5,AI18,Curve!$C$5,$P$3,"RelativePriceError")</f>
        <v>obj_0037d#0001</v>
      </c>
      <c r="AU18" s="124" t="str">
        <f>_xll.qlHestonModelHelper(,$AO18,"NullCalendar",$AT$5,AU$5,AJ18,Curve!$C$5,$P$3,"RelativePriceError")</f>
        <v>obj_00324#0001</v>
      </c>
      <c r="AV18" s="124" t="str">
        <f>_xll.qlHestonModelHelper(,$AO18,"NullCalendar",$AT$5,AV$5,AK18,Curve!$C$5,$P$3,"RelativePriceError")</f>
        <v>obj_00366#0001</v>
      </c>
      <c r="AW18" s="124" t="str">
        <f>_xll.qlHestonModelHelper(,$AO18,"NullCalendar",$AT$5,AW$5,AL18,Curve!$C$5,$P$3,"RelativePriceError")</f>
        <v>obj_002bd#0001</v>
      </c>
      <c r="AX18" s="125" t="str">
        <f>_xll.qlHestonModelHelper(,$AO18,"NullCalendar",$AT$5,AX$5,AM18,Curve!$C$5,$P$3,"RelativePriceError")</f>
        <v>obj_00389#0001</v>
      </c>
      <c r="AY18" s="58"/>
    </row>
    <row r="19" spans="3:51" x14ac:dyDescent="0.25">
      <c r="C19" s="97">
        <v>43819</v>
      </c>
      <c r="D19" s="104">
        <v>0.22750000000000001</v>
      </c>
      <c r="E19" s="51">
        <v>0.1905</v>
      </c>
      <c r="F19" s="51">
        <v>0.17649999999999999</v>
      </c>
      <c r="G19" s="51">
        <v>0.1709</v>
      </c>
      <c r="H19" s="51">
        <v>0.1663</v>
      </c>
      <c r="I19" s="51">
        <v>0.16250000000000001</v>
      </c>
      <c r="J19" s="51">
        <v>0.15939999999999999</v>
      </c>
      <c r="K19" s="51">
        <v>0.15509999999999999</v>
      </c>
      <c r="L19" s="105">
        <v>0.15279999999999999</v>
      </c>
      <c r="M19" s="113">
        <v>6701.6866490113525</v>
      </c>
      <c r="N19" s="56"/>
      <c r="O19" s="30">
        <f t="shared" si="2"/>
        <v>43819</v>
      </c>
      <c r="P19" s="31">
        <f>M19/$H$5*_xll.qlYieldTSDiscount(Curve!$C$5,O19)</f>
        <v>0.89833559938822394</v>
      </c>
      <c r="Q19" s="115"/>
      <c r="R19" s="110">
        <v>14.122319324584717</v>
      </c>
      <c r="S19" s="73">
        <v>0.5</v>
      </c>
      <c r="T19" s="73">
        <v>0.32342403276469134</v>
      </c>
      <c r="U19" s="73">
        <v>-0.35895935450305055</v>
      </c>
      <c r="V19" s="52" t="b">
        <v>1</v>
      </c>
      <c r="W19" s="77" t="str">
        <f>_xll.qlSabrInterpolatedSmileSection(,C19,M19,$D$5:$L$5,FALSE,H19,D19:L19,R19,S19,T19,U19,R$4,S$4,T$4,U$4,V19)</f>
        <v>obj_001db#0001</v>
      </c>
      <c r="X19" s="81">
        <f>_xll.qlSabrInterpolatedSmileSectionAlpha(W19)</f>
        <v>14.124531898156469</v>
      </c>
      <c r="Y19" s="81">
        <f>_xll.qlSabrInterpolatedSmileSectionBeta(W19)</f>
        <v>0.50000000000000011</v>
      </c>
      <c r="Z19" s="81">
        <f>_xll.qlSabrInterpolatedSmileSectionNu(W19)</f>
        <v>0.32420451394828981</v>
      </c>
      <c r="AA19" s="81">
        <f>_xll.qlSabrInterpolatedSmileSectionRho(W19)</f>
        <v>-0.36139912345393466</v>
      </c>
      <c r="AB19" s="82">
        <f>_xll.qlSabrInterpolatedSmileSectionMaxError(W19)</f>
        <v>5.2643064007065754E-4</v>
      </c>
      <c r="AC19" s="58"/>
      <c r="AD19" s="166">
        <f t="shared" si="3"/>
        <v>43819</v>
      </c>
      <c r="AE19" s="123" t="str">
        <f>_xll.qlSimpleQuote(,D19)</f>
        <v>obj_00044#0001</v>
      </c>
      <c r="AF19" s="124" t="str">
        <f>_xll.qlSimpleQuote(,E19)</f>
        <v>obj_000d4#0001</v>
      </c>
      <c r="AG19" s="124" t="str">
        <f>_xll.qlSimpleQuote(,F19)</f>
        <v>obj_000cf#0001</v>
      </c>
      <c r="AH19" s="124" t="str">
        <f>_xll.qlSimpleQuote(,G19)</f>
        <v>obj_0004f#0001</v>
      </c>
      <c r="AI19" s="124" t="str">
        <f>_xll.qlSimpleQuote(,H19)</f>
        <v>obj_00103#0001</v>
      </c>
      <c r="AJ19" s="124" t="str">
        <f>_xll.qlSimpleQuote(,I19)</f>
        <v>obj_00032#0001</v>
      </c>
      <c r="AK19" s="124" t="str">
        <f>_xll.qlSimpleQuote(,J19)</f>
        <v>obj_000f6#0001</v>
      </c>
      <c r="AL19" s="124" t="str">
        <f>_xll.qlSimpleQuote(,K19)</f>
        <v>obj_000a9#0001</v>
      </c>
      <c r="AM19" s="125" t="str">
        <f>_xll.qlSimpleQuote(,L19)</f>
        <v>obj_00119#0001</v>
      </c>
      <c r="AN19" s="58"/>
      <c r="AO19" s="118" t="str">
        <f>(C19-_xll.qlSettingsEvaluationDate())&amp;"d"</f>
        <v>994d</v>
      </c>
      <c r="AP19" s="123" t="str">
        <f>_xll.qlHestonModelHelper(,$AO19,"NullCalendar",$AT$5,AP$5,AE19,Curve!$C$5,$P$3,"RelativePriceError")</f>
        <v>obj_0033f#0001</v>
      </c>
      <c r="AQ19" s="124" t="str">
        <f>_xll.qlHestonModelHelper(,$AO19,"NullCalendar",$AT$5,AQ$5,AF19,Curve!$C$5,$P$3,"RelativePriceError")</f>
        <v>obj_002ff#0001</v>
      </c>
      <c r="AR19" s="124" t="str">
        <f>_xll.qlHestonModelHelper(,$AO19,"NullCalendar",$AT$5,AR$5,AG19,Curve!$C$5,$P$3,"RelativePriceError")</f>
        <v>obj_00367#0001</v>
      </c>
      <c r="AS19" s="124" t="str">
        <f>_xll.qlHestonModelHelper(,$AO19,"NullCalendar",$AT$5,AS$5,AH19,Curve!$C$5,$P$3,"RelativePriceError")</f>
        <v>obj_0028a#0001</v>
      </c>
      <c r="AT19" s="124" t="str">
        <f>_xll.qlHestonModelHelper(,$AO19,"NullCalendar",$AT$5,AT$5,AI19,Curve!$C$5,$P$3,"RelativePriceError")</f>
        <v>obj_0031d#0001</v>
      </c>
      <c r="AU19" s="124" t="str">
        <f>_xll.qlHestonModelHelper(,$AO19,"NullCalendar",$AT$5,AU$5,AJ19,Curve!$C$5,$P$3,"RelativePriceError")</f>
        <v>obj_00325#0001</v>
      </c>
      <c r="AV19" s="124" t="str">
        <f>_xll.qlHestonModelHelper(,$AO19,"NullCalendar",$AT$5,AV$5,AK19,Curve!$C$5,$P$3,"RelativePriceError")</f>
        <v>obj_00297#0001</v>
      </c>
      <c r="AW19" s="124" t="str">
        <f>_xll.qlHestonModelHelper(,$AO19,"NullCalendar",$AT$5,AW$5,AL19,Curve!$C$5,$P$3,"RelativePriceError")</f>
        <v>obj_002e8#0001</v>
      </c>
      <c r="AX19" s="125" t="str">
        <f>_xll.qlHestonModelHelper(,$AO19,"NullCalendar",$AT$5,AX$5,AM19,Curve!$C$5,$P$3,"RelativePriceError")</f>
        <v>obj_00335#0001</v>
      </c>
      <c r="AY19" s="58"/>
    </row>
    <row r="20" spans="3:51" x14ac:dyDescent="0.25">
      <c r="C20" s="97">
        <v>43910</v>
      </c>
      <c r="D20" s="104">
        <v>0.22559999999999999</v>
      </c>
      <c r="E20" s="51">
        <v>0.1905</v>
      </c>
      <c r="F20" s="51">
        <v>0.17760000000000001</v>
      </c>
      <c r="G20" s="51">
        <v>0.17249999999999999</v>
      </c>
      <c r="H20" s="51">
        <v>0.16819999999999999</v>
      </c>
      <c r="I20" s="51">
        <v>0.1646</v>
      </c>
      <c r="J20" s="51">
        <v>0.16170000000000001</v>
      </c>
      <c r="K20" s="51">
        <v>0.15770000000000001</v>
      </c>
      <c r="L20" s="105">
        <v>0.15540000000000001</v>
      </c>
      <c r="M20" s="113">
        <v>6646.6808329528321</v>
      </c>
      <c r="N20" s="56"/>
      <c r="O20" s="30">
        <f t="shared" si="2"/>
        <v>43910</v>
      </c>
      <c r="P20" s="31">
        <f>M20/$H$5*_xll.qlYieldTSDiscount(Curve!$C$5,O20)</f>
        <v>0.88899565677859793</v>
      </c>
      <c r="Q20" s="115"/>
      <c r="R20" s="110">
        <v>14.218769982828567</v>
      </c>
      <c r="S20" s="73">
        <v>0.5</v>
      </c>
      <c r="T20" s="73">
        <v>0.30775094391962116</v>
      </c>
      <c r="U20" s="73">
        <v>-0.33487840429917454</v>
      </c>
      <c r="V20" s="52" t="b">
        <v>1</v>
      </c>
      <c r="W20" s="77" t="str">
        <f>_xll.qlSabrInterpolatedSmileSection(,C20,M20,$D$5:$L$5,FALSE,H20,D20:L20,R20,S20,T20,U20,R$4,S$4,T$4,U$4,V20)</f>
        <v>obj_0017b#0001</v>
      </c>
      <c r="X20" s="81">
        <f>_xll.qlSabrInterpolatedSmileSectionAlpha(W20)</f>
        <v>14.220706235975131</v>
      </c>
      <c r="Y20" s="81">
        <f>_xll.qlSabrInterpolatedSmileSectionBeta(W20)</f>
        <v>0.50000000000000011</v>
      </c>
      <c r="Z20" s="81">
        <f>_xll.qlSabrInterpolatedSmileSectionNu(W20)</f>
        <v>0.30811947580383575</v>
      </c>
      <c r="AA20" s="81">
        <f>_xll.qlSabrInterpolatedSmileSectionRho(W20)</f>
        <v>-0.33720751394350451</v>
      </c>
      <c r="AB20" s="82">
        <f>_xll.qlSabrInterpolatedSmileSectionMaxError(W20)</f>
        <v>3.5710667083813097E-4</v>
      </c>
      <c r="AC20" s="58"/>
      <c r="AD20" s="166">
        <f t="shared" si="3"/>
        <v>43910</v>
      </c>
      <c r="AE20" s="123" t="str">
        <f>_xll.qlSimpleQuote(,D20)</f>
        <v>obj_0002a#0001</v>
      </c>
      <c r="AF20" s="124" t="str">
        <f>_xll.qlSimpleQuote(,E20)</f>
        <v>obj_0007c#0001</v>
      </c>
      <c r="AG20" s="124" t="str">
        <f>_xll.qlSimpleQuote(,F20)</f>
        <v>obj_0008c#0001</v>
      </c>
      <c r="AH20" s="124" t="str">
        <f>_xll.qlSimpleQuote(,G20)</f>
        <v>obj_000ec#0001</v>
      </c>
      <c r="AI20" s="124" t="str">
        <f>_xll.qlSimpleQuote(,H20)</f>
        <v>obj_0009f#0001</v>
      </c>
      <c r="AJ20" s="124" t="str">
        <f>_xll.qlSimpleQuote(,I20)</f>
        <v>obj_000b5#0001</v>
      </c>
      <c r="AK20" s="124" t="str">
        <f>_xll.qlSimpleQuote(,J20)</f>
        <v>obj_000df#0001</v>
      </c>
      <c r="AL20" s="124" t="str">
        <f>_xll.qlSimpleQuote(,K20)</f>
        <v>obj_0007b#0001</v>
      </c>
      <c r="AM20" s="125" t="str">
        <f>_xll.qlSimpleQuote(,L20)</f>
        <v>obj_0001f#0001</v>
      </c>
      <c r="AN20" s="58"/>
      <c r="AO20" s="118" t="str">
        <f>(C20-_xll.qlSettingsEvaluationDate())&amp;"d"</f>
        <v>1085d</v>
      </c>
      <c r="AP20" s="123" t="str">
        <f>_xll.qlHestonModelHelper(,$AO20,"NullCalendar",$AT$5,AP$5,AE20,Curve!$C$5,$P$3,"RelativePriceError")</f>
        <v>obj_002d3#0001</v>
      </c>
      <c r="AQ20" s="124" t="str">
        <f>_xll.qlHestonModelHelper(,$AO20,"NullCalendar",$AT$5,AQ$5,AF20,Curve!$C$5,$P$3,"RelativePriceError")</f>
        <v>obj_002ef#0001</v>
      </c>
      <c r="AR20" s="124" t="str">
        <f>_xll.qlHestonModelHelper(,$AO20,"NullCalendar",$AT$5,AR$5,AG20,Curve!$C$5,$P$3,"RelativePriceError")</f>
        <v>obj_002b5#0001</v>
      </c>
      <c r="AS20" s="124" t="str">
        <f>_xll.qlHestonModelHelper(,$AO20,"NullCalendar",$AT$5,AS$5,AH20,Curve!$C$5,$P$3,"RelativePriceError")</f>
        <v>obj_002c5#0001</v>
      </c>
      <c r="AT20" s="124" t="str">
        <f>_xll.qlHestonModelHelper(,$AO20,"NullCalendar",$AT$5,AT$5,AI20,Curve!$C$5,$P$3,"RelativePriceError")</f>
        <v>obj_00327#0001</v>
      </c>
      <c r="AU20" s="124" t="str">
        <f>_xll.qlHestonModelHelper(,$AO20,"NullCalendar",$AT$5,AU$5,AJ20,Curve!$C$5,$P$3,"RelativePriceError")</f>
        <v>obj_002a8#0001</v>
      </c>
      <c r="AV20" s="124" t="str">
        <f>_xll.qlHestonModelHelper(,$AO20,"NullCalendar",$AT$5,AV$5,AK20,Curve!$C$5,$P$3,"RelativePriceError")</f>
        <v>obj_0038a#0001</v>
      </c>
      <c r="AW20" s="124" t="str">
        <f>_xll.qlHestonModelHelper(,$AO20,"NullCalendar",$AT$5,AW$5,AL20,Curve!$C$5,$P$3,"RelativePriceError")</f>
        <v>obj_00314#0001</v>
      </c>
      <c r="AX20" s="125" t="str">
        <f>_xll.qlHestonModelHelper(,$AO20,"NullCalendar",$AT$5,AX$5,AM20,Curve!$C$5,$P$3,"RelativePriceError")</f>
        <v>obj_00391#0001</v>
      </c>
      <c r="AY20" s="58"/>
    </row>
    <row r="21" spans="3:51" x14ac:dyDescent="0.25">
      <c r="C21" s="97">
        <v>44001</v>
      </c>
      <c r="D21" s="104">
        <v>0.22520000000000001</v>
      </c>
      <c r="E21" s="51">
        <v>0.192</v>
      </c>
      <c r="F21" s="51">
        <v>0.18</v>
      </c>
      <c r="G21" s="51">
        <v>0.1754</v>
      </c>
      <c r="H21" s="51">
        <v>0.1714</v>
      </c>
      <c r="I21" s="51">
        <v>0.16819999999999999</v>
      </c>
      <c r="J21" s="51">
        <v>0.16550000000000001</v>
      </c>
      <c r="K21" s="51">
        <v>0.16170000000000001</v>
      </c>
      <c r="L21" s="105">
        <v>0.15959999999999999</v>
      </c>
      <c r="M21" s="113">
        <v>6586.8142234955621</v>
      </c>
      <c r="N21" s="56"/>
      <c r="O21" s="30">
        <f t="shared" si="2"/>
        <v>44001</v>
      </c>
      <c r="P21" s="31">
        <f>M21/$H$5*_xll.qlYieldTSDiscount(Curve!$C$5,O21)</f>
        <v>0.87893954891327097</v>
      </c>
      <c r="Q21" s="115"/>
      <c r="R21" s="110">
        <v>14.407382389233506</v>
      </c>
      <c r="S21" s="73">
        <v>0.5</v>
      </c>
      <c r="T21" s="73">
        <v>0.29546033158118179</v>
      </c>
      <c r="U21" s="73">
        <v>-0.30248749250089402</v>
      </c>
      <c r="V21" s="52" t="b">
        <v>1</v>
      </c>
      <c r="W21" s="77" t="str">
        <f>_xll.qlSabrInterpolatedSmileSection(,C21,M21,$D$5:$L$5,FALSE,H21,D21:L21,R21,S21,T21,U21,R$4,S$4,T$4,U$4,V21)</f>
        <v>obj_00150#0001</v>
      </c>
      <c r="X21" s="81">
        <f>_xll.qlSabrInterpolatedSmileSectionAlpha(W21)</f>
        <v>14.408181413334777</v>
      </c>
      <c r="Y21" s="81">
        <f>_xll.qlSabrInterpolatedSmileSectionBeta(W21)</f>
        <v>0.50000000000000011</v>
      </c>
      <c r="Z21" s="81">
        <f>_xll.qlSabrInterpolatedSmileSectionNu(W21)</f>
        <v>0.29566331001001167</v>
      </c>
      <c r="AA21" s="81">
        <f>_xll.qlSabrInterpolatedSmileSectionRho(W21)</f>
        <v>-0.30457519819060636</v>
      </c>
      <c r="AB21" s="82">
        <f>_xll.qlSabrInterpolatedSmileSectionMaxError(W21)</f>
        <v>2.9546636245839086E-4</v>
      </c>
      <c r="AC21" s="58"/>
      <c r="AD21" s="166">
        <f t="shared" si="3"/>
        <v>44001</v>
      </c>
      <c r="AE21" s="123" t="str">
        <f>_xll.qlSimpleQuote(,D21)</f>
        <v>obj_000f2#0001</v>
      </c>
      <c r="AF21" s="124" t="str">
        <f>_xll.qlSimpleQuote(,E21)</f>
        <v>obj_00038#0001</v>
      </c>
      <c r="AG21" s="124" t="str">
        <f>_xll.qlSimpleQuote(,F21)</f>
        <v>obj_000eb#0001</v>
      </c>
      <c r="AH21" s="124" t="str">
        <f>_xll.qlSimpleQuote(,G21)</f>
        <v>obj_000ce#0001</v>
      </c>
      <c r="AI21" s="124" t="str">
        <f>_xll.qlSimpleQuote(,H21)</f>
        <v>obj_000bf#0001</v>
      </c>
      <c r="AJ21" s="124" t="str">
        <f>_xll.qlSimpleQuote(,I21)</f>
        <v>obj_00010#0001</v>
      </c>
      <c r="AK21" s="124" t="str">
        <f>_xll.qlSimpleQuote(,J21)</f>
        <v>obj_00118#0001</v>
      </c>
      <c r="AL21" s="124" t="str">
        <f>_xll.qlSimpleQuote(,K21)</f>
        <v>obj_00090#0001</v>
      </c>
      <c r="AM21" s="125" t="str">
        <f>_xll.qlSimpleQuote(,L21)</f>
        <v>obj_00092#0001</v>
      </c>
      <c r="AN21" s="58"/>
      <c r="AO21" s="118" t="str">
        <f>(C21-_xll.qlSettingsEvaluationDate())&amp;"d"</f>
        <v>1176d</v>
      </c>
      <c r="AP21" s="123" t="str">
        <f>_xll.qlHestonModelHelper(,$AO21,"NullCalendar",$AT$5,AP$5,AE21,Curve!$C$5,$P$3,"RelativePriceError")</f>
        <v>obj_0034c#0001</v>
      </c>
      <c r="AQ21" s="124" t="str">
        <f>_xll.qlHestonModelHelper(,$AO21,"NullCalendar",$AT$5,AQ$5,AF21,Curve!$C$5,$P$3,"RelativePriceError")</f>
        <v>obj_00374#0001</v>
      </c>
      <c r="AR21" s="124" t="str">
        <f>_xll.qlHestonModelHelper(,$AO21,"NullCalendar",$AT$5,AR$5,AG21,Curve!$C$5,$P$3,"RelativePriceError")</f>
        <v>obj_00290#0001</v>
      </c>
      <c r="AS21" s="124" t="str">
        <f>_xll.qlHestonModelHelper(,$AO21,"NullCalendar",$AT$5,AS$5,AH21,Curve!$C$5,$P$3,"RelativePriceError")</f>
        <v>obj_0037b#0001</v>
      </c>
      <c r="AT21" s="124" t="str">
        <f>_xll.qlHestonModelHelper(,$AO21,"NullCalendar",$AT$5,AT$5,AI21,Curve!$C$5,$P$3,"RelativePriceError")</f>
        <v>obj_00383#0001</v>
      </c>
      <c r="AU21" s="124" t="str">
        <f>_xll.qlHestonModelHelper(,$AO21,"NullCalendar",$AT$5,AU$5,AJ21,Curve!$C$5,$P$3,"RelativePriceError")</f>
        <v>obj_00344#0001</v>
      </c>
      <c r="AV21" s="124" t="str">
        <f>_xll.qlHestonModelHelper(,$AO21,"NullCalendar",$AT$5,AV$5,AK21,Curve!$C$5,$P$3,"RelativePriceError")</f>
        <v>obj_002f2#0001</v>
      </c>
      <c r="AW21" s="124" t="str">
        <f>_xll.qlHestonModelHelper(,$AO21,"NullCalendar",$AT$5,AW$5,AL21,Curve!$C$5,$P$3,"RelativePriceError")</f>
        <v>obj_00365#0001</v>
      </c>
      <c r="AX21" s="125" t="str">
        <f>_xll.qlHestonModelHelper(,$AO21,"NullCalendar",$AT$5,AX$5,AM21,Curve!$C$5,$P$3,"RelativePriceError")</f>
        <v>obj_002dc#0001</v>
      </c>
      <c r="AY21" s="58"/>
    </row>
    <row r="22" spans="3:51" x14ac:dyDescent="0.25">
      <c r="C22" s="99">
        <v>44092</v>
      </c>
      <c r="D22" s="104">
        <v>0.22489999999999999</v>
      </c>
      <c r="E22" s="51">
        <v>0.19339999999999999</v>
      </c>
      <c r="F22" s="51">
        <v>0.18240000000000001</v>
      </c>
      <c r="G22" s="51">
        <v>0.17810000000000001</v>
      </c>
      <c r="H22" s="129">
        <v>0.1744</v>
      </c>
      <c r="I22" s="51">
        <v>0.1714</v>
      </c>
      <c r="J22" s="51">
        <v>0.16889999999999999</v>
      </c>
      <c r="K22" s="51">
        <v>0.16539999999999999</v>
      </c>
      <c r="L22" s="105">
        <v>0.1633</v>
      </c>
      <c r="M22" s="113">
        <v>6535.0622444965711</v>
      </c>
      <c r="N22" s="56"/>
      <c r="O22" s="30">
        <f t="shared" si="2"/>
        <v>44092</v>
      </c>
      <c r="P22" s="31">
        <f>M22/$H$5*_xll.qlYieldTSDiscount(Curve!$C$5,O22)</f>
        <v>0.8699008321697298</v>
      </c>
      <c r="Q22" s="115"/>
      <c r="R22" s="110">
        <v>14.577178364825242</v>
      </c>
      <c r="S22" s="73">
        <v>0.5</v>
      </c>
      <c r="T22" s="73">
        <v>0.28361274598322395</v>
      </c>
      <c r="U22" s="73">
        <v>-0.27223881308628034</v>
      </c>
      <c r="V22" s="52" t="b">
        <v>1</v>
      </c>
      <c r="W22" s="77" t="str">
        <f>_xll.qlSabrInterpolatedSmileSection(,C22,M22,$D$5:$L$5,FALSE,H22,D22:L22,R22,S22,T22,U22,R$4,S$4,T$4,U$4,V22)</f>
        <v>obj_001d8#0001</v>
      </c>
      <c r="X22" s="81">
        <f>_xll.qlSabrInterpolatedSmileSectionAlpha(W22)</f>
        <v>14.577037028089983</v>
      </c>
      <c r="Y22" s="81">
        <f>_xll.qlSabrInterpolatedSmileSectionBeta(W22)</f>
        <v>0.50000000000000011</v>
      </c>
      <c r="Z22" s="81">
        <f>_xll.qlSabrInterpolatedSmileSectionNu(W22)</f>
        <v>0.28366701462173388</v>
      </c>
      <c r="AA22" s="81">
        <f>_xll.qlSabrInterpolatedSmileSectionRho(W22)</f>
        <v>-0.27411725479755228</v>
      </c>
      <c r="AB22" s="82">
        <f>_xll.qlSabrInterpolatedSmileSectionMaxError(W22)</f>
        <v>1.6178444722159124E-4</v>
      </c>
      <c r="AC22" s="58"/>
      <c r="AD22" s="166">
        <f t="shared" si="3"/>
        <v>44092</v>
      </c>
      <c r="AE22" s="123" t="str">
        <f>_xll.qlSimpleQuote(,D22)</f>
        <v>obj_00079#0001</v>
      </c>
      <c r="AF22" s="124" t="str">
        <f>_xll.qlSimpleQuote(,E22)</f>
        <v>obj_00043#0001</v>
      </c>
      <c r="AG22" s="124" t="str">
        <f>_xll.qlSimpleQuote(,F22)</f>
        <v>obj_0006f#0001</v>
      </c>
      <c r="AH22" s="124" t="str">
        <f>_xll.qlSimpleQuote(,G22)</f>
        <v>obj_000c9#0001</v>
      </c>
      <c r="AI22" s="124" t="str">
        <f>_xll.qlSimpleQuote(,H22)</f>
        <v>obj_00096#0001</v>
      </c>
      <c r="AJ22" s="124" t="str">
        <f>_xll.qlSimpleQuote(,I22)</f>
        <v>obj_0009c#0001</v>
      </c>
      <c r="AK22" s="124" t="str">
        <f>_xll.qlSimpleQuote(,J22)</f>
        <v>obj_000a0#0001</v>
      </c>
      <c r="AL22" s="124" t="str">
        <f>_xll.qlSimpleQuote(,K22)</f>
        <v>obj_0006b#0001</v>
      </c>
      <c r="AM22" s="125" t="str">
        <f>_xll.qlSimpleQuote(,L22)</f>
        <v>obj_0001b#0001</v>
      </c>
      <c r="AN22" s="58"/>
      <c r="AO22" s="118" t="str">
        <f>(C22-_xll.qlSettingsEvaluationDate())&amp;"d"</f>
        <v>1267d</v>
      </c>
      <c r="AP22" s="123" t="str">
        <f>_xll.qlHestonModelHelper(,$AO22,"NullCalendar",$AT$5,AP$5,AE22,Curve!$C$5,$P$3,"RelativePriceError")</f>
        <v>obj_0027e#0001</v>
      </c>
      <c r="AQ22" s="130" t="str">
        <f>_xll.qlHestonModelHelper(,$AO22,"NullCalendar",$AT$5,AQ$5,AF22,Curve!$C$5,$P$3,"RelativePriceError")</f>
        <v>obj_00361#0001</v>
      </c>
      <c r="AR22" s="124" t="str">
        <f>_xll.qlHestonModelHelper(,$AO22,"NullCalendar",$AT$5,AR$5,AG22,Curve!$C$5,$P$3,"RelativePriceError")</f>
        <v>obj_00308#0001</v>
      </c>
      <c r="AS22" s="124" t="str">
        <f>_xll.qlHestonModelHelper(,$AO22,"NullCalendar",$AT$5,AS$5,AH22,Curve!$C$5,$P$3,"RelativePriceError")</f>
        <v>obj_00339#0001</v>
      </c>
      <c r="AT22" s="130" t="str">
        <f>_xll.qlHestonModelHelper(,$AO22,"NullCalendar",$AT$5,AT$5,AI22,Curve!$C$5,$P$3,"RelativePriceError")</f>
        <v>obj_002fd#0001</v>
      </c>
      <c r="AU22" s="124" t="str">
        <f>_xll.qlHestonModelHelper(,$AO22,"NullCalendar",$AT$5,AU$5,AJ22,Curve!$C$5,$P$3,"RelativePriceError")</f>
        <v>obj_002bf#0001</v>
      </c>
      <c r="AV22" s="124" t="str">
        <f>_xll.qlHestonModelHelper(,$AO22,"NullCalendar",$AT$5,AV$5,AK22,Curve!$C$5,$P$3,"RelativePriceError")</f>
        <v>obj_002a5#0001</v>
      </c>
      <c r="AW22" s="130" t="str">
        <f>_xll.qlHestonModelHelper(,$AO22,"NullCalendar",$AT$5,AW$5,AL22,Curve!$C$5,$P$3,"RelativePriceError")</f>
        <v>obj_0035d#0001</v>
      </c>
      <c r="AX22" s="125" t="str">
        <f>_xll.qlHestonModelHelper(,$AO22,"NullCalendar",$AT$5,AX$5,AM22,Curve!$C$5,$P$3,"RelativePriceError")</f>
        <v>obj_002e6#0001</v>
      </c>
      <c r="AY22" s="58"/>
    </row>
    <row r="23" spans="3:51" x14ac:dyDescent="0.25">
      <c r="C23" s="97">
        <v>44185</v>
      </c>
      <c r="D23" s="104">
        <v>0.22489999999999999</v>
      </c>
      <c r="E23" s="51">
        <v>0.19500000000000001</v>
      </c>
      <c r="F23" s="51">
        <v>0.1847</v>
      </c>
      <c r="G23" s="51">
        <v>0.18060000000000001</v>
      </c>
      <c r="H23" s="51">
        <v>0.1772</v>
      </c>
      <c r="I23" s="51">
        <v>0.17430000000000001</v>
      </c>
      <c r="J23" s="51">
        <v>0.17199999999999999</v>
      </c>
      <c r="K23" s="51">
        <v>0.1686</v>
      </c>
      <c r="L23" s="105">
        <v>0.16650000000000001</v>
      </c>
      <c r="M23" s="113">
        <v>6506.1569925812246</v>
      </c>
      <c r="N23" s="56"/>
      <c r="O23" s="30">
        <f t="shared" si="2"/>
        <v>44185</v>
      </c>
      <c r="P23" s="31">
        <f>M23/$H$5*_xll.qlYieldTSDiscount(Curve!$C$5,O23)</f>
        <v>0.86379510529767911</v>
      </c>
      <c r="Q23" s="115"/>
      <c r="R23" s="110">
        <v>14.74043311047595</v>
      </c>
      <c r="S23" s="73">
        <v>0.5</v>
      </c>
      <c r="T23" s="73">
        <v>0.27238934547899329</v>
      </c>
      <c r="U23" s="73">
        <v>-0.24542705301148804</v>
      </c>
      <c r="V23" s="52" t="b">
        <v>1</v>
      </c>
      <c r="W23" s="77" t="str">
        <f>_xll.qlSabrInterpolatedSmileSection(,C23,M23,$D$5:$L$5,FALSE,H23,D23:L23,R23,S23,T23,U23,R$4,S$4,T$4,U$4,V23)</f>
        <v>obj_00197#0001</v>
      </c>
      <c r="X23" s="81">
        <f>_xll.qlSabrInterpolatedSmileSectionAlpha(W23)</f>
        <v>14.73926232533468</v>
      </c>
      <c r="Y23" s="81">
        <f>_xll.qlSabrInterpolatedSmileSectionBeta(W23)</f>
        <v>0.50000000000000011</v>
      </c>
      <c r="Z23" s="81">
        <f>_xll.qlSabrInterpolatedSmileSectionNu(W23)</f>
        <v>0.27243818923181856</v>
      </c>
      <c r="AA23" s="81">
        <f>_xll.qlSabrInterpolatedSmileSectionRho(W23)</f>
        <v>-0.24716600490141638</v>
      </c>
      <c r="AB23" s="82">
        <f>_xll.qlSabrInterpolatedSmileSectionMaxError(W23)</f>
        <v>1.3199462075325075E-4</v>
      </c>
      <c r="AC23" s="58"/>
      <c r="AD23" s="166">
        <f t="shared" si="3"/>
        <v>44185</v>
      </c>
      <c r="AE23" s="123" t="str">
        <f>_xll.qlSimpleQuote(,D23)</f>
        <v>obj_00035#0001</v>
      </c>
      <c r="AF23" s="124" t="str">
        <f>_xll.qlSimpleQuote(,E23)</f>
        <v>obj_0009e#0001</v>
      </c>
      <c r="AG23" s="124" t="str">
        <f>_xll.qlSimpleQuote(,F23)</f>
        <v>obj_00116#0001</v>
      </c>
      <c r="AH23" s="124" t="str">
        <f>_xll.qlSimpleQuote(,G23)</f>
        <v>obj_000bb#0001</v>
      </c>
      <c r="AI23" s="124" t="str">
        <f>_xll.qlSimpleQuote(,H23)</f>
        <v>obj_00059#0001</v>
      </c>
      <c r="AJ23" s="124" t="str">
        <f>_xll.qlSimpleQuote(,I23)</f>
        <v>obj_0000b#0001</v>
      </c>
      <c r="AK23" s="124" t="str">
        <f>_xll.qlSimpleQuote(,J23)</f>
        <v>obj_00000#0001</v>
      </c>
      <c r="AL23" s="124" t="str">
        <f>_xll.qlSimpleQuote(,K23)</f>
        <v>obj_000e9#0001</v>
      </c>
      <c r="AM23" s="125" t="str">
        <f>_xll.qlSimpleQuote(,L23)</f>
        <v>obj_000d5#0001</v>
      </c>
      <c r="AN23" s="58"/>
      <c r="AO23" s="118" t="str">
        <f>(C23-_xll.qlSettingsEvaluationDate())&amp;"d"</f>
        <v>1360d</v>
      </c>
      <c r="AP23" s="123" t="str">
        <f>_xll.qlHestonModelHelper(,$AO23,"NullCalendar",$AT$5,AP$5,AE23,Curve!$C$5,$P$3,"RelativePriceError")</f>
        <v>obj_00321#0001</v>
      </c>
      <c r="AQ23" s="124" t="str">
        <f>_xll.qlHestonModelHelper(,$AO23,"NullCalendar",$AT$5,AQ$5,AF23,Curve!$C$5,$P$3,"RelativePriceError")</f>
        <v>obj_00292#0001</v>
      </c>
      <c r="AR23" s="124" t="str">
        <f>_xll.qlHestonModelHelper(,$AO23,"NullCalendar",$AT$5,AR$5,AG23,Curve!$C$5,$P$3,"RelativePriceError")</f>
        <v>obj_002ea#0001</v>
      </c>
      <c r="AS23" s="124" t="str">
        <f>_xll.qlHestonModelHelper(,$AO23,"NullCalendar",$AT$5,AS$5,AH23,Curve!$C$5,$P$3,"RelativePriceError")</f>
        <v>obj_00356#0001</v>
      </c>
      <c r="AT23" s="124" t="str">
        <f>_xll.qlHestonModelHelper(,$AO23,"NullCalendar",$AT$5,AT$5,AI23,Curve!$C$5,$P$3,"RelativePriceError")</f>
        <v>obj_00317#0001</v>
      </c>
      <c r="AU23" s="124" t="str">
        <f>_xll.qlHestonModelHelper(,$AO23,"NullCalendar",$AT$5,AU$5,AJ23,Curve!$C$5,$P$3,"RelativePriceError")</f>
        <v>obj_00345#0001</v>
      </c>
      <c r="AV23" s="124" t="str">
        <f>_xll.qlHestonModelHelper(,$AO23,"NullCalendar",$AT$5,AV$5,AK23,Curve!$C$5,$P$3,"RelativePriceError")</f>
        <v>obj_00390#0001</v>
      </c>
      <c r="AW23" s="124" t="str">
        <f>_xll.qlHestonModelHelper(,$AO23,"NullCalendar",$AT$5,AW$5,AL23,Curve!$C$5,$P$3,"RelativePriceError")</f>
        <v>obj_002d4#0001</v>
      </c>
      <c r="AX23" s="125" t="str">
        <f>_xll.qlHestonModelHelper(,$AO23,"NullCalendar",$AT$5,AX$5,AM23,Curve!$C$5,$P$3,"RelativePriceError")</f>
        <v>obj_0031a#0001</v>
      </c>
      <c r="AY23" s="58"/>
    </row>
    <row r="24" spans="3:51" x14ac:dyDescent="0.25">
      <c r="C24" s="97">
        <v>44274</v>
      </c>
      <c r="D24" s="104">
        <v>0.22450000000000001</v>
      </c>
      <c r="E24" s="51">
        <v>0.1961</v>
      </c>
      <c r="F24" s="51">
        <v>0.18640000000000001</v>
      </c>
      <c r="G24" s="51">
        <v>0.18260000000000001</v>
      </c>
      <c r="H24" s="51">
        <v>0.1794</v>
      </c>
      <c r="I24" s="51">
        <v>0.1767</v>
      </c>
      <c r="J24" s="51">
        <v>0.17449999999999999</v>
      </c>
      <c r="K24" s="51">
        <v>0.17119999999999999</v>
      </c>
      <c r="L24" s="105">
        <v>0.16919999999999999</v>
      </c>
      <c r="M24" s="113">
        <v>6455.4530285860719</v>
      </c>
      <c r="N24" s="56"/>
      <c r="O24" s="30">
        <f t="shared" si="2"/>
        <v>44274</v>
      </c>
      <c r="P24" s="31">
        <f>M24/$H$5*_xll.qlYieldTSDiscount(Curve!$C$5,O24)</f>
        <v>0.85485076619814371</v>
      </c>
      <c r="Q24" s="115"/>
      <c r="R24" s="110">
        <v>14.854333545450389</v>
      </c>
      <c r="S24" s="73">
        <v>0.5</v>
      </c>
      <c r="T24" s="73">
        <v>0.26199239092947296</v>
      </c>
      <c r="U24" s="73">
        <v>-0.22138231107490511</v>
      </c>
      <c r="V24" s="52" t="b">
        <v>1</v>
      </c>
      <c r="W24" s="77" t="str">
        <f>_xll.qlSabrInterpolatedSmileSection(,C24,M24,$D$5:$L$5,FALSE,H24,D24:L24,R24,S24,T24,U24,R$4,S$4,T$4,U$4,V24)</f>
        <v>obj_0012c#0001</v>
      </c>
      <c r="X24" s="81">
        <f>_xll.qlSabrInterpolatedSmileSectionAlpha(W24)</f>
        <v>14.852494809494017</v>
      </c>
      <c r="Y24" s="81">
        <f>_xll.qlSabrInterpolatedSmileSectionBeta(W24)</f>
        <v>0.50000000000000011</v>
      </c>
      <c r="Z24" s="81">
        <f>_xll.qlSabrInterpolatedSmileSectionNu(W24)</f>
        <v>0.26197979206587185</v>
      </c>
      <c r="AA24" s="81">
        <f>_xll.qlSabrInterpolatedSmileSectionRho(W24)</f>
        <v>-0.22301633767087239</v>
      </c>
      <c r="AB24" s="82">
        <f>_xll.qlSabrInterpolatedSmileSectionMaxError(W24)</f>
        <v>1.0431866331586659E-4</v>
      </c>
      <c r="AC24" s="58"/>
      <c r="AD24" s="166">
        <f t="shared" si="3"/>
        <v>44274</v>
      </c>
      <c r="AE24" s="123" t="str">
        <f>_xll.qlSimpleQuote(,D24)</f>
        <v>obj_0008f#0001</v>
      </c>
      <c r="AF24" s="124" t="str">
        <f>_xll.qlSimpleQuote(,E24)</f>
        <v>obj_000ca#0001</v>
      </c>
      <c r="AG24" s="124" t="str">
        <f>_xll.qlSimpleQuote(,F24)</f>
        <v>obj_00013#0001</v>
      </c>
      <c r="AH24" s="124" t="str">
        <f>_xll.qlSimpleQuote(,G24)</f>
        <v>obj_000ae#0001</v>
      </c>
      <c r="AI24" s="124" t="str">
        <f>_xll.qlSimpleQuote(,H24)</f>
        <v>obj_000fb#0001</v>
      </c>
      <c r="AJ24" s="124" t="str">
        <f>_xll.qlSimpleQuote(,I24)</f>
        <v>obj_00049#0001</v>
      </c>
      <c r="AK24" s="124" t="str">
        <f>_xll.qlSimpleQuote(,J24)</f>
        <v>obj_0004d#0001</v>
      </c>
      <c r="AL24" s="124" t="str">
        <f>_xll.qlSimpleQuote(,K24)</f>
        <v>obj_000ef#0001</v>
      </c>
      <c r="AM24" s="125" t="str">
        <f>_xll.qlSimpleQuote(,L24)</f>
        <v>obj_00016#0001</v>
      </c>
      <c r="AN24" s="58"/>
      <c r="AO24" s="118" t="str">
        <f>(C24-_xll.qlSettingsEvaluationDate())&amp;"d"</f>
        <v>1449d</v>
      </c>
      <c r="AP24" s="123" t="str">
        <f>_xll.qlHestonModelHelper(,$AO24,"NullCalendar",$AT$5,AP$5,AE24,Curve!$C$5,$P$3,"RelativePriceError")</f>
        <v>obj_002f5#0001</v>
      </c>
      <c r="AQ24" s="124" t="str">
        <f>_xll.qlHestonModelHelper(,$AO24,"NullCalendar",$AT$5,AQ$5,AF24,Curve!$C$5,$P$3,"RelativePriceError")</f>
        <v>obj_00306#0001</v>
      </c>
      <c r="AR24" s="124" t="str">
        <f>_xll.qlHestonModelHelper(,$AO24,"NullCalendar",$AT$5,AR$5,AG24,Curve!$C$5,$P$3,"RelativePriceError")</f>
        <v>obj_0036b#0001</v>
      </c>
      <c r="AS24" s="124" t="str">
        <f>_xll.qlHestonModelHelper(,$AO24,"NullCalendar",$AT$5,AS$5,AH24,Curve!$C$5,$P$3,"RelativePriceError")</f>
        <v>obj_00360#0001</v>
      </c>
      <c r="AT24" s="124" t="str">
        <f>_xll.qlHestonModelHelper(,$AO24,"NullCalendar",$AT$5,AT$5,AI24,Curve!$C$5,$P$3,"RelativePriceError")</f>
        <v>obj_00333#0001</v>
      </c>
      <c r="AU24" s="124" t="str">
        <f>_xll.qlHestonModelHelper(,$AO24,"NullCalendar",$AT$5,AU$5,AJ24,Curve!$C$5,$P$3,"RelativePriceError")</f>
        <v>obj_0034f#0001</v>
      </c>
      <c r="AV24" s="124" t="str">
        <f>_xll.qlHestonModelHelper(,$AO24,"NullCalendar",$AT$5,AV$5,AK24,Curve!$C$5,$P$3,"RelativePriceError")</f>
        <v>obj_002b9#0001</v>
      </c>
      <c r="AW24" s="124" t="str">
        <f>_xll.qlHestonModelHelper(,$AO24,"NullCalendar",$AT$5,AW$5,AL24,Curve!$C$5,$P$3,"RelativePriceError")</f>
        <v>obj_0028d#0001</v>
      </c>
      <c r="AX24" s="125" t="str">
        <f>_xll.qlHestonModelHelper(,$AO24,"NullCalendar",$AT$5,AX$5,AM24,Curve!$C$5,$P$3,"RelativePriceError")</f>
        <v>obj_002f7#0001</v>
      </c>
      <c r="AY24" s="58"/>
    </row>
    <row r="25" spans="3:51" x14ac:dyDescent="0.25">
      <c r="C25" s="97">
        <v>44365</v>
      </c>
      <c r="D25" s="104">
        <v>0.22470000000000001</v>
      </c>
      <c r="E25" s="51">
        <v>0.19769999999999999</v>
      </c>
      <c r="F25" s="51">
        <v>0.18870000000000001</v>
      </c>
      <c r="G25" s="51">
        <v>0.18509999999999999</v>
      </c>
      <c r="H25" s="51">
        <v>0.18210000000000001</v>
      </c>
      <c r="I25" s="51">
        <v>0.17960000000000001</v>
      </c>
      <c r="J25" s="51">
        <v>0.17749999999999999</v>
      </c>
      <c r="K25" s="51">
        <v>0.17449999999999999</v>
      </c>
      <c r="L25" s="105">
        <v>0.1726</v>
      </c>
      <c r="M25" s="113">
        <v>6399.5588950481078</v>
      </c>
      <c r="N25" s="56"/>
      <c r="O25" s="30">
        <f t="shared" si="2"/>
        <v>44365</v>
      </c>
      <c r="P25" s="31">
        <f>M25/$H$5*_xll.qlYieldTSDiscount(Curve!$C$5,O25)</f>
        <v>0.84514888104719788</v>
      </c>
      <c r="Q25" s="115"/>
      <c r="R25" s="110">
        <v>14.992220922371727</v>
      </c>
      <c r="S25" s="73">
        <v>0.5</v>
      </c>
      <c r="T25" s="73">
        <v>0.25432737908893094</v>
      </c>
      <c r="U25" s="73">
        <v>-0.19221605946354947</v>
      </c>
      <c r="V25" s="52" t="b">
        <v>1</v>
      </c>
      <c r="W25" s="77" t="str">
        <f>_xll.qlSabrInterpolatedSmileSection(,C25,M25,$D$5:$L$5,FALSE,H25,D25:L25,R25,S25,T25,U25,R$4,S$4,T$4,U$4,V25)</f>
        <v>obj_00152#0001</v>
      </c>
      <c r="X25" s="81">
        <f>_xll.qlSabrInterpolatedSmileSectionAlpha(W25)</f>
        <v>14.989882199594668</v>
      </c>
      <c r="Y25" s="81">
        <f>_xll.qlSabrInterpolatedSmileSectionBeta(W25)</f>
        <v>0.50000000000000011</v>
      </c>
      <c r="Z25" s="81">
        <f>_xll.qlSabrInterpolatedSmileSectionNu(W25)</f>
        <v>0.25425549467630798</v>
      </c>
      <c r="AA25" s="81">
        <f>_xll.qlSabrInterpolatedSmileSectionRho(W25)</f>
        <v>-0.19386314165496291</v>
      </c>
      <c r="AB25" s="82">
        <f>_xll.qlSabrInterpolatedSmileSectionMaxError(W25)</f>
        <v>6.1255567083307039E-5</v>
      </c>
      <c r="AC25" s="58"/>
      <c r="AD25" s="166">
        <f t="shared" si="3"/>
        <v>44365</v>
      </c>
      <c r="AE25" s="123" t="str">
        <f>_xll.qlSimpleQuote(,D25)</f>
        <v>obj_0009a#0001</v>
      </c>
      <c r="AF25" s="124" t="str">
        <f>_xll.qlSimpleQuote(,E25)</f>
        <v>obj_00111#0001</v>
      </c>
      <c r="AG25" s="124" t="str">
        <f>_xll.qlSimpleQuote(,F25)</f>
        <v>obj_000f1#0001</v>
      </c>
      <c r="AH25" s="124" t="str">
        <f>_xll.qlSimpleQuote(,G25)</f>
        <v>obj_000bd#0001</v>
      </c>
      <c r="AI25" s="124" t="str">
        <f>_xll.qlSimpleQuote(,H25)</f>
        <v>obj_00054#0001</v>
      </c>
      <c r="AJ25" s="124" t="str">
        <f>_xll.qlSimpleQuote(,I25)</f>
        <v>obj_00007#0001</v>
      </c>
      <c r="AK25" s="124" t="str">
        <f>_xll.qlSimpleQuote(,J25)</f>
        <v>obj_000ab#0001</v>
      </c>
      <c r="AL25" s="124" t="str">
        <f>_xll.qlSimpleQuote(,K25)</f>
        <v>obj_00002#0001</v>
      </c>
      <c r="AM25" s="125" t="str">
        <f>_xll.qlSimpleQuote(,L25)</f>
        <v>obj_000b6#0001</v>
      </c>
      <c r="AN25" s="58"/>
      <c r="AO25" s="118" t="str">
        <f>(C25-_xll.qlSettingsEvaluationDate())&amp;"d"</f>
        <v>1540d</v>
      </c>
      <c r="AP25" s="123" t="str">
        <f>_xll.qlHestonModelHelper(,$AO25,"NullCalendar",$AT$5,AP$5,AE25,Curve!$C$5,$P$3,"RelativePriceError")</f>
        <v>obj_00286#0001</v>
      </c>
      <c r="AQ25" s="124" t="str">
        <f>_xll.qlHestonModelHelper(,$AO25,"NullCalendar",$AT$5,AQ$5,AF25,Curve!$C$5,$P$3,"RelativePriceError")</f>
        <v>obj_002d7#0001</v>
      </c>
      <c r="AR25" s="124" t="str">
        <f>_xll.qlHestonModelHelper(,$AO25,"NullCalendar",$AT$5,AR$5,AG25,Curve!$C$5,$P$3,"RelativePriceError")</f>
        <v>obj_002cf#0001</v>
      </c>
      <c r="AS25" s="124" t="str">
        <f>_xll.qlHestonModelHelper(,$AO25,"NullCalendar",$AT$5,AS$5,AH25,Curve!$C$5,$P$3,"RelativePriceError")</f>
        <v>obj_002fa#0001</v>
      </c>
      <c r="AT25" s="124" t="str">
        <f>_xll.qlHestonModelHelper(,$AO25,"NullCalendar",$AT$5,AT$5,AI25,Curve!$C$5,$P$3,"RelativePriceError")</f>
        <v>obj_00351#0001</v>
      </c>
      <c r="AU25" s="124" t="str">
        <f>_xll.qlHestonModelHelper(,$AO25,"NullCalendar",$AT$5,AU$5,AJ25,Curve!$C$5,$P$3,"RelativePriceError")</f>
        <v>obj_002d1#0001</v>
      </c>
      <c r="AV25" s="124" t="str">
        <f>_xll.qlHestonModelHelper(,$AO25,"NullCalendar",$AT$5,AV$5,AK25,Curve!$C$5,$P$3,"RelativePriceError")</f>
        <v>obj_00331#0001</v>
      </c>
      <c r="AW25" s="124" t="str">
        <f>_xll.qlHestonModelHelper(,$AO25,"NullCalendar",$AT$5,AW$5,AL25,Curve!$C$5,$P$3,"RelativePriceError")</f>
        <v>obj_00302#0001</v>
      </c>
      <c r="AX25" s="125" t="str">
        <f>_xll.qlHestonModelHelper(,$AO25,"NullCalendar",$AT$5,AX$5,AM25,Curve!$C$5,$P$3,"RelativePriceError")</f>
        <v>obj_002dd#0001</v>
      </c>
      <c r="AY25" s="58"/>
    </row>
    <row r="26" spans="3:51" x14ac:dyDescent="0.25">
      <c r="C26" s="97">
        <v>44456</v>
      </c>
      <c r="D26" s="104">
        <v>0.22500000000000001</v>
      </c>
      <c r="E26" s="51">
        <v>0.1993</v>
      </c>
      <c r="F26" s="51">
        <v>0.1908</v>
      </c>
      <c r="G26" s="51">
        <v>0.1875</v>
      </c>
      <c r="H26" s="51">
        <v>0.1847</v>
      </c>
      <c r="I26" s="51">
        <v>0.18229999999999999</v>
      </c>
      <c r="J26" s="51">
        <v>0.1804</v>
      </c>
      <c r="K26" s="51">
        <v>0.17749999999999999</v>
      </c>
      <c r="L26" s="105">
        <v>0.17560000000000001</v>
      </c>
      <c r="M26" s="113">
        <v>6351.3102804905147</v>
      </c>
      <c r="N26" s="56"/>
      <c r="O26" s="30">
        <f t="shared" si="2"/>
        <v>44456</v>
      </c>
      <c r="P26" s="31">
        <f>M26/$H$5*_xll.qlYieldTSDiscount(Curve!$C$5,O26)</f>
        <v>0.83643103052256218</v>
      </c>
      <c r="Q26" s="115"/>
      <c r="R26" s="110">
        <v>15.124792616328284</v>
      </c>
      <c r="S26" s="73">
        <v>0.5</v>
      </c>
      <c r="T26" s="73">
        <v>0.24614339495849027</v>
      </c>
      <c r="U26" s="73">
        <v>-0.16541802360107505</v>
      </c>
      <c r="V26" s="52" t="b">
        <v>1</v>
      </c>
      <c r="W26" s="77" t="str">
        <f>_xll.qlSabrInterpolatedSmileSection(,C26,M26,$D$5:$L$5,FALSE,H26,D26:L26,R26,S26,T26,U26,R$4,S$4,T$4,U$4,V26)</f>
        <v>obj_001b7#0001</v>
      </c>
      <c r="X26" s="81">
        <f>_xll.qlSabrInterpolatedSmileSectionAlpha(W26)</f>
        <v>15.121231584810971</v>
      </c>
      <c r="Y26" s="81">
        <f>_xll.qlSabrInterpolatedSmileSectionBeta(W26)</f>
        <v>0.50000000000000011</v>
      </c>
      <c r="Z26" s="81">
        <f>_xll.qlSabrInterpolatedSmileSectionNu(W26)</f>
        <v>0.24611702177799571</v>
      </c>
      <c r="AA26" s="81">
        <f>_xll.qlSabrInterpolatedSmileSectionRho(W26)</f>
        <v>-0.16679908580410388</v>
      </c>
      <c r="AB26" s="82">
        <f>_xll.qlSabrInterpolatedSmileSectionMaxError(W26)</f>
        <v>5.896128096613551E-5</v>
      </c>
      <c r="AC26" s="58"/>
      <c r="AD26" s="166">
        <f t="shared" si="3"/>
        <v>44456</v>
      </c>
      <c r="AE26" s="123" t="str">
        <f>_xll.qlSimpleQuote(,D26)</f>
        <v>obj_000e1#0001</v>
      </c>
      <c r="AF26" s="124" t="str">
        <f>_xll.qlSimpleQuote(,E26)</f>
        <v>obj_000e6#0001</v>
      </c>
      <c r="AG26" s="124" t="str">
        <f>_xll.qlSimpleQuote(,F26)</f>
        <v>obj_000ac#0001</v>
      </c>
      <c r="AH26" s="124" t="str">
        <f>_xll.qlSimpleQuote(,G26)</f>
        <v>obj_00046#0001</v>
      </c>
      <c r="AI26" s="124" t="str">
        <f>_xll.qlSimpleQuote(,H26)</f>
        <v>obj_000d9#0001</v>
      </c>
      <c r="AJ26" s="124" t="str">
        <f>_xll.qlSimpleQuote(,I26)</f>
        <v>obj_000cb#0001</v>
      </c>
      <c r="AK26" s="124" t="str">
        <f>_xll.qlSimpleQuote(,J26)</f>
        <v>obj_00030#0001</v>
      </c>
      <c r="AL26" s="124" t="str">
        <f>_xll.qlSimpleQuote(,K26)</f>
        <v>obj_00112#0001</v>
      </c>
      <c r="AM26" s="125" t="str">
        <f>_xll.qlSimpleQuote(,L26)</f>
        <v>obj_00105#0001</v>
      </c>
      <c r="AN26" s="58"/>
      <c r="AO26" s="118" t="str">
        <f>(C26-_xll.qlSettingsEvaluationDate())&amp;"d"</f>
        <v>1631d</v>
      </c>
      <c r="AP26" s="123" t="str">
        <f>_xll.qlHestonModelHelper(,$AO26,"NullCalendar",$AT$5,AP$5,AE26,Curve!$C$5,$P$3,"RelativePriceError")</f>
        <v>obj_0038c#0001</v>
      </c>
      <c r="AQ26" s="124" t="str">
        <f>_xll.qlHestonModelHelper(,$AO26,"NullCalendar",$AT$5,AQ$5,AF26,Curve!$C$5,$P$3,"RelativePriceError")</f>
        <v>obj_002f1#0001</v>
      </c>
      <c r="AR26" s="124" t="str">
        <f>_xll.qlHestonModelHelper(,$AO26,"NullCalendar",$AT$5,AR$5,AG26,Curve!$C$5,$P$3,"RelativePriceError")</f>
        <v>obj_00387#0001</v>
      </c>
      <c r="AS26" s="124" t="str">
        <f>_xll.qlHestonModelHelper(,$AO26,"NullCalendar",$AT$5,AS$5,AH26,Curve!$C$5,$P$3,"RelativePriceError")</f>
        <v>obj_00289#0001</v>
      </c>
      <c r="AT26" s="124" t="str">
        <f>_xll.qlHestonModelHelper(,$AO26,"NullCalendar",$AT$5,AT$5,AI26,Curve!$C$5,$P$3,"RelativePriceError")</f>
        <v>obj_0037a#0001</v>
      </c>
      <c r="AU26" s="124" t="str">
        <f>_xll.qlHestonModelHelper(,$AO26,"NullCalendar",$AT$5,AU$5,AJ26,Curve!$C$5,$P$3,"RelativePriceError")</f>
        <v>obj_00377#0001</v>
      </c>
      <c r="AV26" s="124" t="str">
        <f>_xll.qlHestonModelHelper(,$AO26,"NullCalendar",$AT$5,AV$5,AK26,Curve!$C$5,$P$3,"RelativePriceError")</f>
        <v>obj_00296#0001</v>
      </c>
      <c r="AW26" s="124" t="str">
        <f>_xll.qlHestonModelHelper(,$AO26,"NullCalendar",$AT$5,AW$5,AL26,Curve!$C$5,$P$3,"RelativePriceError")</f>
        <v>obj_0028b#0001</v>
      </c>
      <c r="AX26" s="125" t="str">
        <f>_xll.qlHestonModelHelper(,$AO26,"NullCalendar",$AT$5,AX$5,AM26,Curve!$C$5,$P$3,"RelativePriceError")</f>
        <v>obj_002fe#0001</v>
      </c>
      <c r="AY26" s="58"/>
    </row>
    <row r="27" spans="3:51" x14ac:dyDescent="0.25">
      <c r="C27" s="97">
        <v>44547</v>
      </c>
      <c r="D27" s="104">
        <v>0.22550000000000001</v>
      </c>
      <c r="E27" s="51">
        <v>0.20100000000000001</v>
      </c>
      <c r="F27" s="51">
        <v>0.193</v>
      </c>
      <c r="G27" s="51">
        <v>0.1898</v>
      </c>
      <c r="H27" s="51">
        <v>0.18709999999999999</v>
      </c>
      <c r="I27" s="51">
        <v>0.18490000000000001</v>
      </c>
      <c r="J27" s="51">
        <v>0.183</v>
      </c>
      <c r="K27" s="51">
        <v>0.1802</v>
      </c>
      <c r="L27" s="105">
        <v>0.1784</v>
      </c>
      <c r="M27" s="113">
        <v>6325.5690357772273</v>
      </c>
      <c r="N27" s="56"/>
      <c r="O27" s="30">
        <f t="shared" si="2"/>
        <v>44547</v>
      </c>
      <c r="P27" s="31">
        <f>M27/$H$5*_xll.qlYieldTSDiscount(Curve!$C$5,O27)</f>
        <v>0.83063050385430837</v>
      </c>
      <c r="Q27" s="115"/>
      <c r="R27" s="110">
        <v>15.261747773051315</v>
      </c>
      <c r="S27" s="73">
        <v>0.5</v>
      </c>
      <c r="T27" s="73">
        <v>0.23833431123617477</v>
      </c>
      <c r="U27" s="73">
        <v>-0.14003664678328931</v>
      </c>
      <c r="V27" s="52" t="b">
        <v>1</v>
      </c>
      <c r="W27" s="77" t="str">
        <f>_xll.qlSabrInterpolatedSmileSection(,C27,M27,$D$5:$L$5,FALSE,H27,D27:L27,R27,S27,T27,U27,R$4,S$4,T$4,U$4,V27)</f>
        <v>obj_0012e#0001</v>
      </c>
      <c r="X27" s="81">
        <f>_xll.qlSabrInterpolatedSmileSectionAlpha(W27)</f>
        <v>15.257948735513223</v>
      </c>
      <c r="Y27" s="81">
        <f>_xll.qlSabrInterpolatedSmileSectionBeta(W27)</f>
        <v>0.50000000000000011</v>
      </c>
      <c r="Z27" s="81">
        <f>_xll.qlSabrInterpolatedSmileSectionNu(W27)</f>
        <v>0.23825025316120269</v>
      </c>
      <c r="AA27" s="81">
        <f>_xll.qlSabrInterpolatedSmileSectionRho(W27)</f>
        <v>-0.1414822858979016</v>
      </c>
      <c r="AB27" s="82">
        <f>_xll.qlSabrInterpolatedSmileSectionMaxError(W27)</f>
        <v>3.51617960840378E-5</v>
      </c>
      <c r="AC27" s="58"/>
      <c r="AD27" s="166">
        <f t="shared" si="3"/>
        <v>44547</v>
      </c>
      <c r="AE27" s="123" t="str">
        <f>_xll.qlSimpleQuote(,D27)</f>
        <v>obj_000ff#0001</v>
      </c>
      <c r="AF27" s="124" t="str">
        <f>_xll.qlSimpleQuote(,E27)</f>
        <v>obj_000c0#0001</v>
      </c>
      <c r="AG27" s="124" t="str">
        <f>_xll.qlSimpleQuote(,F27)</f>
        <v>obj_00086#0001</v>
      </c>
      <c r="AH27" s="124" t="str">
        <f>_xll.qlSimpleQuote(,G27)</f>
        <v>obj_00042#0001</v>
      </c>
      <c r="AI27" s="124" t="str">
        <f>_xll.qlSimpleQuote(,H27)</f>
        <v>obj_00061#0001</v>
      </c>
      <c r="AJ27" s="124" t="str">
        <f>_xll.qlSimpleQuote(,I27)</f>
        <v>obj_00097#0001</v>
      </c>
      <c r="AK27" s="124" t="str">
        <f>_xll.qlSimpleQuote(,J27)</f>
        <v>obj_000cc#0001</v>
      </c>
      <c r="AL27" s="124" t="str">
        <f>_xll.qlSimpleQuote(,K27)</f>
        <v>obj_00074#0001</v>
      </c>
      <c r="AM27" s="125" t="str">
        <f>_xll.qlSimpleQuote(,L27)</f>
        <v>obj_00020#0001</v>
      </c>
      <c r="AN27" s="58"/>
      <c r="AO27" s="118" t="str">
        <f>(C27-_xll.qlSettingsEvaluationDate())&amp;"d"</f>
        <v>1722d</v>
      </c>
      <c r="AP27" s="123" t="str">
        <f>_xll.qlHestonModelHelper(,$AO27,"NullCalendar",$AT$5,AP$5,AE27,Curve!$C$5,$P$3,"RelativePriceError")</f>
        <v>obj_00372#0001</v>
      </c>
      <c r="AQ27" s="124" t="str">
        <f>_xll.qlHestonModelHelper(,$AO27,"NullCalendar",$AT$5,AQ$5,AF27,Curve!$C$5,$P$3,"RelativePriceError")</f>
        <v>obj_0027c#0001</v>
      </c>
      <c r="AR27" s="124" t="str">
        <f>_xll.qlHestonModelHelper(,$AO27,"NullCalendar",$AT$5,AR$5,AG27,Curve!$C$5,$P$3,"RelativePriceError")</f>
        <v>obj_0027b#0001</v>
      </c>
      <c r="AS27" s="124" t="str">
        <f>_xll.qlHestonModelHelper(,$AO27,"NullCalendar",$AT$5,AS$5,AH27,Curve!$C$5,$P$3,"RelativePriceError")</f>
        <v>obj_002a6#0001</v>
      </c>
      <c r="AT27" s="124" t="str">
        <f>_xll.qlHestonModelHelper(,$AO27,"NullCalendar",$AT$5,AT$5,AI27,Curve!$C$5,$P$3,"RelativePriceError")</f>
        <v>obj_0031b#0001</v>
      </c>
      <c r="AU27" s="124" t="str">
        <f>_xll.qlHestonModelHelper(,$AO27,"NullCalendar",$AT$5,AU$5,AJ27,Curve!$C$5,$P$3,"RelativePriceError")</f>
        <v>obj_00364#0001</v>
      </c>
      <c r="AV27" s="124" t="str">
        <f>_xll.qlHestonModelHelper(,$AO27,"NullCalendar",$AT$5,AV$5,AK27,Curve!$C$5,$P$3,"RelativePriceError")</f>
        <v>obj_002b2#0001</v>
      </c>
      <c r="AW27" s="124" t="str">
        <f>_xll.qlHestonModelHelper(,$AO27,"NullCalendar",$AT$5,AW$5,AL27,Curve!$C$5,$P$3,"RelativePriceError")</f>
        <v>obj_002e4#0001</v>
      </c>
      <c r="AX27" s="125" t="str">
        <f>_xll.qlHestonModelHelper(,$AO27,"NullCalendar",$AT$5,AX$5,AM27,Curve!$C$5,$P$3,"RelativePriceError")</f>
        <v>obj_00300#0001</v>
      </c>
      <c r="AY27" s="58"/>
    </row>
    <row r="28" spans="3:51" x14ac:dyDescent="0.25">
      <c r="C28" s="97">
        <v>44638</v>
      </c>
      <c r="D28" s="104">
        <v>0.22559999999999999</v>
      </c>
      <c r="E28" s="51">
        <v>0.20230000000000001</v>
      </c>
      <c r="F28" s="51">
        <v>0.19470000000000001</v>
      </c>
      <c r="G28" s="51">
        <v>0.19170000000000001</v>
      </c>
      <c r="H28" s="51">
        <v>0.18920000000000001</v>
      </c>
      <c r="I28" s="51">
        <v>0.187</v>
      </c>
      <c r="J28" s="51">
        <v>0.1852</v>
      </c>
      <c r="K28" s="51">
        <v>0.1825</v>
      </c>
      <c r="L28" s="105">
        <v>0.18079999999999999</v>
      </c>
      <c r="M28" s="113">
        <v>6279.107037273795</v>
      </c>
      <c r="N28" s="56"/>
      <c r="O28" s="30">
        <f t="shared" si="2"/>
        <v>44638</v>
      </c>
      <c r="P28" s="31">
        <f>M28/$H$5*_xll.qlYieldTSDiscount(Curve!$C$5,O28)</f>
        <v>0.82205199940231399</v>
      </c>
      <c r="Q28" s="115"/>
      <c r="R28" s="110">
        <v>15.356606651620826</v>
      </c>
      <c r="S28" s="73">
        <v>0.5</v>
      </c>
      <c r="T28" s="73">
        <v>0.23047255843522971</v>
      </c>
      <c r="U28" s="73">
        <v>-0.11630147683626153</v>
      </c>
      <c r="V28" s="52" t="b">
        <v>1</v>
      </c>
      <c r="W28" s="77" t="str">
        <f>_xll.qlSabrInterpolatedSmileSection(,C28,M28,$D$5:$L$5,FALSE,H28,D28:L28,R28,S28,T28,U28,R$4,S$4,T$4,U$4,V28)</f>
        <v>obj_00195#0001</v>
      </c>
      <c r="X28" s="81">
        <f>_xll.qlSabrInterpolatedSmileSectionAlpha(W28)</f>
        <v>15.352529144778444</v>
      </c>
      <c r="Y28" s="81">
        <f>_xll.qlSabrInterpolatedSmileSectionBeta(W28)</f>
        <v>0.50000000000000011</v>
      </c>
      <c r="Z28" s="81">
        <f>_xll.qlSabrInterpolatedSmileSectionNu(W28)</f>
        <v>0.23033987990063354</v>
      </c>
      <c r="AA28" s="81">
        <f>_xll.qlSabrInterpolatedSmileSectionRho(W28)</f>
        <v>-0.1177519568068196</v>
      </c>
      <c r="AB28" s="82">
        <f>_xll.qlSabrInterpolatedSmileSectionMaxError(W28)</f>
        <v>3.6186803268889456E-5</v>
      </c>
      <c r="AC28" s="58"/>
      <c r="AD28" s="166">
        <f t="shared" si="3"/>
        <v>44638</v>
      </c>
      <c r="AE28" s="123" t="str">
        <f>_xll.qlSimpleQuote(,D28)</f>
        <v>obj_0004a#0001</v>
      </c>
      <c r="AF28" s="124" t="str">
        <f>_xll.qlSimpleQuote(,E28)</f>
        <v>obj_000b9#0001</v>
      </c>
      <c r="AG28" s="124" t="str">
        <f>_xll.qlSimpleQuote(,F28)</f>
        <v>obj_00067#0001</v>
      </c>
      <c r="AH28" s="124" t="str">
        <f>_xll.qlSimpleQuote(,G28)</f>
        <v>obj_00041#0001</v>
      </c>
      <c r="AI28" s="124" t="str">
        <f>_xll.qlSimpleQuote(,H28)</f>
        <v>obj_00037#0001</v>
      </c>
      <c r="AJ28" s="124" t="str">
        <f>_xll.qlSimpleQuote(,I28)</f>
        <v>obj_0010a#0001</v>
      </c>
      <c r="AK28" s="124" t="str">
        <f>_xll.qlSimpleQuote(,J28)</f>
        <v>obj_0002b#0001</v>
      </c>
      <c r="AL28" s="124" t="str">
        <f>_xll.qlSimpleQuote(,K28)</f>
        <v>obj_000a4#0001</v>
      </c>
      <c r="AM28" s="125" t="str">
        <f>_xll.qlSimpleQuote(,L28)</f>
        <v>obj_0000f#0001</v>
      </c>
      <c r="AN28" s="58"/>
      <c r="AO28" s="118" t="str">
        <f>(C28-_xll.qlSettingsEvaluationDate())&amp;"d"</f>
        <v>1813d</v>
      </c>
      <c r="AP28" s="123" t="str">
        <f>_xll.qlHestonModelHelper(,$AO28,"NullCalendar",$AT$5,AP$5,AE28,Curve!$C$5,$P$3,"RelativePriceError")</f>
        <v>obj_002d9#0001</v>
      </c>
      <c r="AQ28" s="124" t="str">
        <f>_xll.qlHestonModelHelper(,$AO28,"NullCalendar",$AT$5,AQ$5,AF28,Curve!$C$5,$P$3,"RelativePriceError")</f>
        <v>obj_0035c#0001</v>
      </c>
      <c r="AR28" s="124" t="str">
        <f>_xll.qlHestonModelHelper(,$AO28,"NullCalendar",$AT$5,AR$5,AG28,Curve!$C$5,$P$3,"RelativePriceError")</f>
        <v>obj_0033d#0001</v>
      </c>
      <c r="AS28" s="124" t="str">
        <f>_xll.qlHestonModelHelper(,$AO28,"NullCalendar",$AT$5,AS$5,AH28,Curve!$C$5,$P$3,"RelativePriceError")</f>
        <v>obj_00320#0001</v>
      </c>
      <c r="AT28" s="124" t="str">
        <f>_xll.qlHestonModelHelper(,$AO28,"NullCalendar",$AT$5,AT$5,AI28,Curve!$C$5,$P$3,"RelativePriceError")</f>
        <v>obj_002db#0001</v>
      </c>
      <c r="AU28" s="124" t="str">
        <f>_xll.qlHestonModelHelper(,$AO28,"NullCalendar",$AT$5,AU$5,AJ28,Curve!$C$5,$P$3,"RelativePriceError")</f>
        <v>obj_00301#0001</v>
      </c>
      <c r="AV28" s="124" t="str">
        <f>_xll.qlHestonModelHelper(,$AO28,"NullCalendar",$AT$5,AV$5,AK28,Curve!$C$5,$P$3,"RelativePriceError")</f>
        <v>obj_002d0#0001</v>
      </c>
      <c r="AW28" s="124" t="str">
        <f>_xll.qlHestonModelHelper(,$AO28,"NullCalendar",$AT$5,AW$5,AL28,Curve!$C$5,$P$3,"RelativePriceError")</f>
        <v>obj_00348#0001</v>
      </c>
      <c r="AX28" s="125" t="str">
        <f>_xll.qlHestonModelHelper(,$AO28,"NullCalendar",$AT$5,AX$5,AM28,Curve!$C$5,$P$3,"RelativePriceError")</f>
        <v>obj_00375#0001</v>
      </c>
      <c r="AY28" s="58"/>
    </row>
    <row r="29" spans="3:51" x14ac:dyDescent="0.25">
      <c r="C29" s="97">
        <v>44729</v>
      </c>
      <c r="D29" s="104">
        <v>0.22589999999999999</v>
      </c>
      <c r="E29" s="51">
        <v>0.20369999999999999</v>
      </c>
      <c r="F29" s="51">
        <v>0.19650000000000001</v>
      </c>
      <c r="G29" s="51">
        <v>0.19370000000000001</v>
      </c>
      <c r="H29" s="51">
        <v>0.1913</v>
      </c>
      <c r="I29" s="51">
        <v>0.1893</v>
      </c>
      <c r="J29" s="51">
        <v>0.18759999999999999</v>
      </c>
      <c r="K29" s="51">
        <v>0.185</v>
      </c>
      <c r="L29" s="105">
        <v>0.18329999999999999</v>
      </c>
      <c r="M29" s="113">
        <v>6226.9258711779958</v>
      </c>
      <c r="N29" s="56"/>
      <c r="O29" s="30">
        <f t="shared" si="2"/>
        <v>44729</v>
      </c>
      <c r="P29" s="31">
        <f>M29/$H$5*_xll.qlYieldTSDiscount(Curve!$C$5,O29)</f>
        <v>0.81267225992551162</v>
      </c>
      <c r="Q29" s="115"/>
      <c r="R29" s="110">
        <v>15.449684592701921</v>
      </c>
      <c r="S29" s="73">
        <v>0.5</v>
      </c>
      <c r="T29" s="73">
        <v>0.22390454317592956</v>
      </c>
      <c r="U29" s="73">
        <v>-9.101961855211041E-2</v>
      </c>
      <c r="V29" s="52" t="b">
        <v>1</v>
      </c>
      <c r="W29" s="77" t="str">
        <f>_xll.qlSabrInterpolatedSmileSection(,C29,M29,$D$5:$L$5,FALSE,H29,D29:L29,R29,S29,T29,U29,R$4,S$4,T$4,U$4,V29)</f>
        <v>obj_00196#0001</v>
      </c>
      <c r="X29" s="81">
        <f>_xll.qlSabrInterpolatedSmileSectionAlpha(W29)</f>
        <v>15.444585024464812</v>
      </c>
      <c r="Y29" s="81">
        <f>_xll.qlSabrInterpolatedSmileSectionBeta(W29)</f>
        <v>0.50000000000000011</v>
      </c>
      <c r="Z29" s="81">
        <f>_xll.qlSabrInterpolatedSmileSectionNu(W29)</f>
        <v>0.22384300727997156</v>
      </c>
      <c r="AA29" s="81">
        <f>_xll.qlSabrInterpolatedSmileSectionRho(W29)</f>
        <v>-9.2303747112761722E-2</v>
      </c>
      <c r="AB29" s="82">
        <f>_xll.qlSabrInterpolatedSmileSectionMaxError(W29)</f>
        <v>3.8100351466535676E-5</v>
      </c>
      <c r="AC29" s="58"/>
      <c r="AD29" s="166">
        <f t="shared" si="3"/>
        <v>44729</v>
      </c>
      <c r="AE29" s="123" t="str">
        <f>_xll.qlSimpleQuote(,D29)</f>
        <v>obj_00106#0001</v>
      </c>
      <c r="AF29" s="124" t="str">
        <f>_xll.qlSimpleQuote(,E29)</f>
        <v>obj_00025#0001</v>
      </c>
      <c r="AG29" s="124" t="str">
        <f>_xll.qlSimpleQuote(,F29)</f>
        <v>obj_00082#0001</v>
      </c>
      <c r="AH29" s="124" t="str">
        <f>_xll.qlSimpleQuote(,G29)</f>
        <v>obj_0008d#0001</v>
      </c>
      <c r="AI29" s="124" t="str">
        <f>_xll.qlSimpleQuote(,H29)</f>
        <v>obj_000c7#0001</v>
      </c>
      <c r="AJ29" s="124" t="str">
        <f>_xll.qlSimpleQuote(,I29)</f>
        <v>obj_00104#0001</v>
      </c>
      <c r="AK29" s="124" t="str">
        <f>_xll.qlSimpleQuote(,J29)</f>
        <v>obj_000e7#0001</v>
      </c>
      <c r="AL29" s="124" t="str">
        <f>_xll.qlSimpleQuote(,K29)</f>
        <v>obj_00018#0001</v>
      </c>
      <c r="AM29" s="125" t="str">
        <f>_xll.qlSimpleQuote(,L29)</f>
        <v>obj_000cd#0001</v>
      </c>
      <c r="AN29" s="58"/>
      <c r="AO29" s="118" t="str">
        <f>(C29-_xll.qlSettingsEvaluationDate())&amp;"d"</f>
        <v>1904d</v>
      </c>
      <c r="AP29" s="123" t="str">
        <f>_xll.qlHestonModelHelper(,$AO29,"NullCalendar",$AT$5,AP$5,AE29,Curve!$C$5,$P$3,"RelativePriceError")</f>
        <v>obj_002ca#0001</v>
      </c>
      <c r="AQ29" s="124" t="str">
        <f>_xll.qlHestonModelHelper(,$AO29,"NullCalendar",$AT$5,AQ$5,AF29,Curve!$C$5,$P$3,"RelativePriceError")</f>
        <v>obj_00340#0001</v>
      </c>
      <c r="AR29" s="124" t="str">
        <f>_xll.qlHestonModelHelper(,$AO29,"NullCalendar",$AT$5,AR$5,AG29,Curve!$C$5,$P$3,"RelativePriceError")</f>
        <v>obj_002c4#0001</v>
      </c>
      <c r="AS29" s="124" t="str">
        <f>_xll.qlHestonModelHelper(,$AO29,"NullCalendar",$AT$5,AS$5,AH29,Curve!$C$5,$P$3,"RelativePriceError")</f>
        <v>obj_002e1#0001</v>
      </c>
      <c r="AT29" s="124" t="str">
        <f>_xll.qlHestonModelHelper(,$AO29,"NullCalendar",$AT$5,AT$5,AI29,Curve!$C$5,$P$3,"RelativePriceError")</f>
        <v>obj_002c3#0001</v>
      </c>
      <c r="AU29" s="124" t="str">
        <f>_xll.qlHestonModelHelper(,$AO29,"NullCalendar",$AT$5,AU$5,AJ29,Curve!$C$5,$P$3,"RelativePriceError")</f>
        <v>obj_002a3#0001</v>
      </c>
      <c r="AV29" s="124" t="str">
        <f>_xll.qlHestonModelHelper(,$AO29,"NullCalendar",$AT$5,AV$5,AK29,Curve!$C$5,$P$3,"RelativePriceError")</f>
        <v>obj_00369#0001</v>
      </c>
      <c r="AW29" s="124" t="str">
        <f>_xll.qlHestonModelHelper(,$AO29,"NullCalendar",$AT$5,AW$5,AL29,Curve!$C$5,$P$3,"RelativePriceError")</f>
        <v>obj_00298#0001</v>
      </c>
      <c r="AX29" s="125" t="str">
        <f>_xll.qlHestonModelHelper(,$AO29,"NullCalendar",$AT$5,AX$5,AM29,Curve!$C$5,$P$3,"RelativePriceError")</f>
        <v>obj_002bb#0001</v>
      </c>
      <c r="AY29" s="58"/>
    </row>
    <row r="30" spans="3:51" x14ac:dyDescent="0.25">
      <c r="C30" s="97">
        <v>44820</v>
      </c>
      <c r="D30" s="104">
        <v>0.22639999999999999</v>
      </c>
      <c r="E30" s="51">
        <v>0.2051</v>
      </c>
      <c r="F30" s="51">
        <v>0.1983</v>
      </c>
      <c r="G30" s="51">
        <v>0.1956</v>
      </c>
      <c r="H30" s="51">
        <v>0.1933</v>
      </c>
      <c r="I30" s="51">
        <v>0.19139999999999999</v>
      </c>
      <c r="J30" s="51">
        <v>0.1898</v>
      </c>
      <c r="K30" s="51">
        <v>0.18729999999999999</v>
      </c>
      <c r="L30" s="105">
        <v>0.1857</v>
      </c>
      <c r="M30" s="113">
        <v>6181.9310936799347</v>
      </c>
      <c r="N30" s="56"/>
      <c r="O30" s="30">
        <f t="shared" si="2"/>
        <v>44820</v>
      </c>
      <c r="P30" s="31">
        <f>M30/$H$5*_xll.qlYieldTSDiscount(Curve!$C$5,O30)</f>
        <v>0.80419194105121994</v>
      </c>
      <c r="Q30" s="115"/>
      <c r="R30" s="110">
        <v>15.535635425536226</v>
      </c>
      <c r="S30" s="73">
        <v>0.5</v>
      </c>
      <c r="T30" s="73">
        <v>0.21915647192464491</v>
      </c>
      <c r="U30" s="73">
        <v>-6.8168454351332786E-2</v>
      </c>
      <c r="V30" s="52" t="b">
        <v>1</v>
      </c>
      <c r="W30" s="77" t="str">
        <f>_xll.qlSabrInterpolatedSmileSection(,C30,M30,$D$5:$L$5,FALSE,H30,D30:L30,R30,S30,T30,U30,R$4,S$4,T$4,U$4,V30)</f>
        <v>obj_0012b#0001</v>
      </c>
      <c r="X30" s="81">
        <f>_xll.qlSabrInterpolatedSmileSectionAlpha(W30)</f>
        <v>15.530247989017592</v>
      </c>
      <c r="Y30" s="81">
        <f>_xll.qlSabrInterpolatedSmileSectionBeta(W30)</f>
        <v>0.50000000000000011</v>
      </c>
      <c r="Z30" s="81">
        <f>_xll.qlSabrInterpolatedSmileSectionNu(W30)</f>
        <v>0.21906697844975481</v>
      </c>
      <c r="AA30" s="81">
        <f>_xll.qlSabrInterpolatedSmileSectionRho(W30)</f>
        <v>-6.9443886295033258E-2</v>
      </c>
      <c r="AB30" s="82">
        <f>_xll.qlSabrInterpolatedSmileSectionMaxError(W30)</f>
        <v>3.1073088028438223E-5</v>
      </c>
      <c r="AC30" s="58"/>
      <c r="AD30" s="166">
        <f t="shared" si="3"/>
        <v>44820</v>
      </c>
      <c r="AE30" s="123" t="str">
        <f>_xll.qlSimpleQuote(,D30)</f>
        <v>obj_0006a#0001</v>
      </c>
      <c r="AF30" s="124" t="str">
        <f>_xll.qlSimpleQuote(,E30)</f>
        <v>obj_00062#0001</v>
      </c>
      <c r="AG30" s="124" t="str">
        <f>_xll.qlSimpleQuote(,F30)</f>
        <v>obj_000e0#0001</v>
      </c>
      <c r="AH30" s="124" t="str">
        <f>_xll.qlSimpleQuote(,G30)</f>
        <v>obj_0003d#0001</v>
      </c>
      <c r="AI30" s="124" t="str">
        <f>_xll.qlSimpleQuote(,H30)</f>
        <v>obj_000d7#0001</v>
      </c>
      <c r="AJ30" s="124" t="str">
        <f>_xll.qlSimpleQuote(,I30)</f>
        <v>obj_0001e#0001</v>
      </c>
      <c r="AK30" s="124" t="str">
        <f>_xll.qlSimpleQuote(,J30)</f>
        <v>obj_0007a#0001</v>
      </c>
      <c r="AL30" s="124" t="str">
        <f>_xll.qlSimpleQuote(,K30)</f>
        <v>obj_0010d#0001</v>
      </c>
      <c r="AM30" s="125" t="str">
        <f>_xll.qlSimpleQuote(,L30)</f>
        <v>obj_0000a#0001</v>
      </c>
      <c r="AN30" s="58"/>
      <c r="AO30" s="118" t="str">
        <f>(C30-_xll.qlSettingsEvaluationDate())&amp;"d"</f>
        <v>1995d</v>
      </c>
      <c r="AP30" s="123" t="str">
        <f>_xll.qlHestonModelHelper(,$AO30,"NullCalendar",$AT$5,AP$5,AE30,Curve!$C$5,$P$3,"RelativePriceError")</f>
        <v>obj_00307#0001</v>
      </c>
      <c r="AQ30" s="124" t="str">
        <f>_xll.qlHestonModelHelper(,$AO30,"NullCalendar",$AT$5,AQ$5,AF30,Curve!$C$5,$P$3,"RelativePriceError")</f>
        <v>obj_0036a#0001</v>
      </c>
      <c r="AR30" s="124" t="str">
        <f>_xll.qlHestonModelHelper(,$AO30,"NullCalendar",$AT$5,AR$5,AG30,Curve!$C$5,$P$3,"RelativePriceError")</f>
        <v>obj_0034d#0001</v>
      </c>
      <c r="AS30" s="124" t="str">
        <f>_xll.qlHestonModelHelper(,$AO30,"NullCalendar",$AT$5,AS$5,AH30,Curve!$C$5,$P$3,"RelativePriceError")</f>
        <v>obj_0032f#0001</v>
      </c>
      <c r="AT30" s="124" t="str">
        <f>_xll.qlHestonModelHelper(,$AO30,"NullCalendar",$AT$5,AT$5,AI30,Curve!$C$5,$P$3,"RelativePriceError")</f>
        <v>obj_00284#0001</v>
      </c>
      <c r="AU30" s="124" t="str">
        <f>_xll.qlHestonModelHelper(,$AO30,"NullCalendar",$AT$5,AU$5,AJ30,Curve!$C$5,$P$3,"RelativePriceError")</f>
        <v>obj_002ad#0001</v>
      </c>
      <c r="AV30" s="124" t="str">
        <f>_xll.qlHestonModelHelper(,$AO30,"NullCalendar",$AT$5,AV$5,AK30,Curve!$C$5,$P$3,"RelativePriceError")</f>
        <v>obj_0030f#0001</v>
      </c>
      <c r="AW30" s="124" t="str">
        <f>_xll.qlHestonModelHelper(,$AO30,"NullCalendar",$AT$5,AW$5,AL30,Curve!$C$5,$P$3,"RelativePriceError")</f>
        <v>obj_0029e#0001</v>
      </c>
      <c r="AX30" s="125" t="str">
        <f>_xll.qlHestonModelHelper(,$AO30,"NullCalendar",$AT$5,AX$5,AM30,Curve!$C$5,$P$3,"RelativePriceError")</f>
        <v>obj_00362#0001</v>
      </c>
      <c r="AY30" s="58"/>
    </row>
    <row r="31" spans="3:51" x14ac:dyDescent="0.25">
      <c r="C31" s="97">
        <v>44911</v>
      </c>
      <c r="D31" s="104">
        <v>0.22700000000000001</v>
      </c>
      <c r="E31" s="51">
        <v>0.20660000000000001</v>
      </c>
      <c r="F31" s="51">
        <v>0.2001</v>
      </c>
      <c r="G31" s="51">
        <v>0.19750000000000001</v>
      </c>
      <c r="H31" s="51">
        <v>0.1953</v>
      </c>
      <c r="I31" s="51">
        <v>0.19350000000000001</v>
      </c>
      <c r="J31" s="51">
        <v>0.19189999999999999</v>
      </c>
      <c r="K31" s="51">
        <v>0.1895</v>
      </c>
      <c r="L31" s="105">
        <v>0.18790000000000001</v>
      </c>
      <c r="M31" s="113">
        <v>6158.6951038805801</v>
      </c>
      <c r="N31" s="56"/>
      <c r="O31" s="30">
        <f t="shared" si="2"/>
        <v>44911</v>
      </c>
      <c r="P31" s="31">
        <f>M31/$H$5*_xll.qlYieldTSDiscount(Curve!$C$5,O31)</f>
        <v>0.79851286070886784</v>
      </c>
      <c r="Q31" s="115"/>
      <c r="R31" s="110">
        <v>15.639496682452133</v>
      </c>
      <c r="S31" s="73">
        <v>0.5</v>
      </c>
      <c r="T31" s="73">
        <v>0.21307241279162278</v>
      </c>
      <c r="U31" s="73">
        <v>-4.48900006353408E-2</v>
      </c>
      <c r="V31" s="52" t="b">
        <v>1</v>
      </c>
      <c r="W31" s="77" t="str">
        <f>_xll.qlSabrInterpolatedSmileSection(,C31,M31,$D$5:$L$5,FALSE,H31,D31:L31,R31,S31,T31,U31,R$4,S$4,T$4,U$4,V31)</f>
        <v>obj_001b6#0001</v>
      </c>
      <c r="X31" s="81">
        <f>_xll.qlSabrInterpolatedSmileSectionAlpha(W31)</f>
        <v>15.633615109284237</v>
      </c>
      <c r="Y31" s="81">
        <f>_xll.qlSabrInterpolatedSmileSectionBeta(W31)</f>
        <v>0.50000000000000011</v>
      </c>
      <c r="Z31" s="81">
        <f>_xll.qlSabrInterpolatedSmileSectionNu(W31)</f>
        <v>0.21299290403496454</v>
      </c>
      <c r="AA31" s="81">
        <f>_xll.qlSabrInterpolatedSmileSectionRho(W31)</f>
        <v>-4.6125803928100069E-2</v>
      </c>
      <c r="AB31" s="82">
        <f>_xll.qlSabrInterpolatedSmileSectionMaxError(W31)</f>
        <v>3.8675564327711465E-5</v>
      </c>
      <c r="AC31" s="58"/>
      <c r="AD31" s="166">
        <f t="shared" si="3"/>
        <v>44911</v>
      </c>
      <c r="AE31" s="123" t="str">
        <f>_xll.qlSimpleQuote(,D31)</f>
        <v>obj_000ba#0001</v>
      </c>
      <c r="AF31" s="124" t="str">
        <f>_xll.qlSimpleQuote(,E31)</f>
        <v>obj_0005d#0001</v>
      </c>
      <c r="AG31" s="124" t="str">
        <f>_xll.qlSimpleQuote(,F31)</f>
        <v>obj_0007e#0001</v>
      </c>
      <c r="AH31" s="124" t="str">
        <f>_xll.qlSimpleQuote(,G31)</f>
        <v>obj_00026#0001</v>
      </c>
      <c r="AI31" s="124" t="str">
        <f>_xll.qlSimpleQuote(,H31)</f>
        <v>obj_0001c#0001</v>
      </c>
      <c r="AJ31" s="124" t="str">
        <f>_xll.qlSimpleQuote(,I31)</f>
        <v>obj_0004b#0001</v>
      </c>
      <c r="AK31" s="124" t="str">
        <f>_xll.qlSimpleQuote(,J31)</f>
        <v>obj_000d1#0001</v>
      </c>
      <c r="AL31" s="124" t="str">
        <f>_xll.qlSimpleQuote(,K31)</f>
        <v>obj_000f0#0001</v>
      </c>
      <c r="AM31" s="125" t="str">
        <f>_xll.qlSimpleQuote(,L31)</f>
        <v>obj_000e8#0001</v>
      </c>
      <c r="AN31" s="58"/>
      <c r="AO31" s="118" t="str">
        <f>(C31-_xll.qlSettingsEvaluationDate())&amp;"d"</f>
        <v>2086d</v>
      </c>
      <c r="AP31" s="123" t="str">
        <f>_xll.qlHestonModelHelper(,$AO31,"NullCalendar",$AT$5,AP$5,AE31,Curve!$C$5,$P$3,"RelativePriceError")</f>
        <v>obj_00311#0001</v>
      </c>
      <c r="AQ31" s="124" t="str">
        <f>_xll.qlHestonModelHelper(,$AO31,"NullCalendar",$AT$5,AQ$5,AF31,Curve!$C$5,$P$3,"RelativePriceError")</f>
        <v>obj_002fb#0001</v>
      </c>
      <c r="AR31" s="124" t="str">
        <f>_xll.qlHestonModelHelper(,$AO31,"NullCalendar",$AT$5,AR$5,AG31,Curve!$C$5,$P$3,"RelativePriceError")</f>
        <v>obj_0036d#0001</v>
      </c>
      <c r="AS31" s="124" t="str">
        <f>_xll.qlHestonModelHelper(,$AO31,"NullCalendar",$AT$5,AS$5,AH31,Curve!$C$5,$P$3,"RelativePriceError")</f>
        <v>obj_00382#0001</v>
      </c>
      <c r="AT31" s="124" t="str">
        <f>_xll.qlHestonModelHelper(,$AO31,"NullCalendar",$AT$5,AT$5,AI31,Curve!$C$5,$P$3,"RelativePriceError")</f>
        <v>obj_0032a#0001</v>
      </c>
      <c r="AU31" s="124" t="str">
        <f>_xll.qlHestonModelHelper(,$AO31,"NullCalendar",$AT$5,AU$5,AJ31,Curve!$C$5,$P$3,"RelativePriceError")</f>
        <v>obj_002ae#0001</v>
      </c>
      <c r="AV31" s="124" t="str">
        <f>_xll.qlHestonModelHelper(,$AO31,"NullCalendar",$AT$5,AV$5,AK31,Curve!$C$5,$P$3,"RelativePriceError")</f>
        <v>obj_00280#0001</v>
      </c>
      <c r="AW31" s="124" t="str">
        <f>_xll.qlHestonModelHelper(,$AO31,"NullCalendar",$AT$5,AW$5,AL31,Curve!$C$5,$P$3,"RelativePriceError")</f>
        <v>obj_002f6#0001</v>
      </c>
      <c r="AX31" s="125" t="str">
        <f>_xll.qlHestonModelHelper(,$AO31,"NullCalendar",$AT$5,AX$5,AM31,Curve!$C$5,$P$3,"RelativePriceError")</f>
        <v>obj_00326#0001</v>
      </c>
      <c r="AY31" s="58"/>
    </row>
    <row r="32" spans="3:51" x14ac:dyDescent="0.25">
      <c r="C32" s="97">
        <v>45002</v>
      </c>
      <c r="D32" s="104">
        <v>0.2273</v>
      </c>
      <c r="E32" s="51">
        <v>0.20780000000000001</v>
      </c>
      <c r="F32" s="51">
        <v>0.2016</v>
      </c>
      <c r="G32" s="51">
        <v>0.1991</v>
      </c>
      <c r="H32" s="51">
        <v>0.19700000000000001</v>
      </c>
      <c r="I32" s="51">
        <v>0.19520000000000001</v>
      </c>
      <c r="J32" s="51">
        <v>0.19370000000000001</v>
      </c>
      <c r="K32" s="51">
        <v>0.19139999999999999</v>
      </c>
      <c r="L32" s="105">
        <v>0.18990000000000001</v>
      </c>
      <c r="M32" s="113">
        <v>6117.2236530144664</v>
      </c>
      <c r="N32" s="56"/>
      <c r="O32" s="30">
        <f t="shared" si="2"/>
        <v>45002</v>
      </c>
      <c r="P32" s="31">
        <f>M32/$H$5*_xll.qlYieldTSDiscount(Curve!$C$5,O32)</f>
        <v>0.790459143035524</v>
      </c>
      <c r="Q32" s="115"/>
      <c r="R32" s="110">
        <v>15.704192048123113</v>
      </c>
      <c r="S32" s="73">
        <v>0.5</v>
      </c>
      <c r="T32" s="73">
        <v>0.20786769234516175</v>
      </c>
      <c r="U32" s="73">
        <v>-2.2835033704338478E-2</v>
      </c>
      <c r="V32" s="52" t="b">
        <v>1</v>
      </c>
      <c r="W32" s="77" t="str">
        <f>_xll.qlSabrInterpolatedSmileSection(,C32,M32,$D$5:$L$5,FALSE,H32,D32:L32,R32,S32,T32,U32,R$4,S$4,T$4,U$4,V32)</f>
        <v>obj_00129#0001</v>
      </c>
      <c r="X32" s="81">
        <f>_xll.qlSabrInterpolatedSmileSectionAlpha(W32)</f>
        <v>15.698235142827791</v>
      </c>
      <c r="Y32" s="81">
        <f>_xll.qlSabrInterpolatedSmileSectionBeta(W32)</f>
        <v>0.50000000000000011</v>
      </c>
      <c r="Z32" s="81">
        <f>_xll.qlSabrInterpolatedSmileSectionNu(W32)</f>
        <v>0.20775774501645822</v>
      </c>
      <c r="AA32" s="81">
        <f>_xll.qlSabrInterpolatedSmileSectionRho(W32)</f>
        <v>-2.4137666518894853E-2</v>
      </c>
      <c r="AB32" s="82">
        <f>_xll.qlSabrInterpolatedSmileSectionMaxError(W32)</f>
        <v>4.4037009940767202E-5</v>
      </c>
      <c r="AC32" s="58"/>
      <c r="AD32" s="166">
        <f t="shared" si="3"/>
        <v>45002</v>
      </c>
      <c r="AE32" s="123" t="str">
        <f>_xll.qlSimpleQuote(,D32)</f>
        <v>obj_00110#0001</v>
      </c>
      <c r="AF32" s="124" t="str">
        <f>_xll.qlSimpleQuote(,E32)</f>
        <v>obj_000d0#0001</v>
      </c>
      <c r="AG32" s="124" t="str">
        <f>_xll.qlSimpleQuote(,F32)</f>
        <v>obj_00001#0001</v>
      </c>
      <c r="AH32" s="124" t="str">
        <f>_xll.qlSimpleQuote(,G32)</f>
        <v>obj_000c4#0001</v>
      </c>
      <c r="AI32" s="124" t="str">
        <f>_xll.qlSimpleQuote(,H32)</f>
        <v>obj_000d6#0001</v>
      </c>
      <c r="AJ32" s="124" t="str">
        <f>_xll.qlSimpleQuote(,I32)</f>
        <v>obj_0005e#0001</v>
      </c>
      <c r="AK32" s="124" t="str">
        <f>_xll.qlSimpleQuote(,J32)</f>
        <v>obj_000f8#0001</v>
      </c>
      <c r="AL32" s="124" t="str">
        <f>_xll.qlSimpleQuote(,K32)</f>
        <v>obj_0009b#0001</v>
      </c>
      <c r="AM32" s="125" t="str">
        <f>_xll.qlSimpleQuote(,L32)</f>
        <v>obj_00006#0001</v>
      </c>
      <c r="AN32" s="58"/>
      <c r="AO32" s="118" t="str">
        <f>(C32-_xll.qlSettingsEvaluationDate())&amp;"d"</f>
        <v>2177d</v>
      </c>
      <c r="AP32" s="123" t="str">
        <f>_xll.qlHestonModelHelper(,$AO32,"NullCalendar",$AT$5,AP$5,AE32,Curve!$C$5,$P$3,"RelativePriceError")</f>
        <v>obj_00355#0001</v>
      </c>
      <c r="AQ32" s="124" t="str">
        <f>_xll.qlHestonModelHelper(,$AO32,"NullCalendar",$AT$5,AQ$5,AF32,Curve!$C$5,$P$3,"RelativePriceError")</f>
        <v>obj_0034b#0001</v>
      </c>
      <c r="AR32" s="124" t="str">
        <f>_xll.qlHestonModelHelper(,$AO32,"NullCalendar",$AT$5,AR$5,AG32,Curve!$C$5,$P$3,"RelativePriceError")</f>
        <v>obj_0032c#0001</v>
      </c>
      <c r="AS32" s="124" t="str">
        <f>_xll.qlHestonModelHelper(,$AO32,"NullCalendar",$AT$5,AS$5,AH32,Curve!$C$5,$P$3,"RelativePriceError")</f>
        <v>obj_0033b#0001</v>
      </c>
      <c r="AT32" s="124" t="str">
        <f>_xll.qlHestonModelHelper(,$AO32,"NullCalendar",$AT$5,AT$5,AI32,Curve!$C$5,$P$3,"RelativePriceError")</f>
        <v>obj_0031f#0001</v>
      </c>
      <c r="AU32" s="124" t="str">
        <f>_xll.qlHestonModelHelper(,$AO32,"NullCalendar",$AT$5,AU$5,AJ32,Curve!$C$5,$P$3,"RelativePriceError")</f>
        <v>obj_002a4#0001</v>
      </c>
      <c r="AV32" s="124" t="str">
        <f>_xll.qlHestonModelHelper(,$AO32,"NullCalendar",$AT$5,AV$5,AK32,Curve!$C$5,$P$3,"RelativePriceError")</f>
        <v>obj_00332#0001</v>
      </c>
      <c r="AW32" s="124" t="str">
        <f>_xll.qlHestonModelHelper(,$AO32,"NullCalendar",$AT$5,AW$5,AL32,Curve!$C$5,$P$3,"RelativePriceError")</f>
        <v>obj_00316#0001</v>
      </c>
      <c r="AX32" s="125" t="str">
        <f>_xll.qlHestonModelHelper(,$AO32,"NullCalendar",$AT$5,AX$5,AM32,Curve!$C$5,$P$3,"RelativePriceError")</f>
        <v>obj_002b0#0001</v>
      </c>
      <c r="AY32" s="58"/>
    </row>
    <row r="33" spans="3:51" x14ac:dyDescent="0.25">
      <c r="C33" s="97">
        <v>45093</v>
      </c>
      <c r="D33" s="104">
        <v>0.22770000000000001</v>
      </c>
      <c r="E33" s="51">
        <v>0.20899999999999999</v>
      </c>
      <c r="F33" s="51">
        <v>0.2031</v>
      </c>
      <c r="G33" s="51">
        <v>0.20069999999999999</v>
      </c>
      <c r="H33" s="51">
        <v>0.19869999999999999</v>
      </c>
      <c r="I33" s="51">
        <v>0.19700000000000001</v>
      </c>
      <c r="J33" s="51">
        <v>0.1956</v>
      </c>
      <c r="K33" s="51">
        <v>0.19339999999999999</v>
      </c>
      <c r="L33" s="105">
        <v>0.19189999999999999</v>
      </c>
      <c r="M33" s="113">
        <v>6068.0867209774306</v>
      </c>
      <c r="N33" s="56"/>
      <c r="O33" s="30">
        <f t="shared" si="2"/>
        <v>45093</v>
      </c>
      <c r="P33" s="31">
        <f>M33/$H$5*_xll.qlYieldTSDiscount(Curve!$C$5,O33)</f>
        <v>0.78143137842332544</v>
      </c>
      <c r="Q33" s="115"/>
      <c r="R33" s="110">
        <v>15.760572553006783</v>
      </c>
      <c r="S33" s="73">
        <v>0.5</v>
      </c>
      <c r="T33" s="73">
        <v>0.20365299454153105</v>
      </c>
      <c r="U33" s="73">
        <v>-6.8881949335905068E-4</v>
      </c>
      <c r="V33" s="52" t="b">
        <v>1</v>
      </c>
      <c r="W33" s="77" t="str">
        <f>_xll.qlSabrInterpolatedSmileSection(,C33,M33,$D$5:$L$5,FALSE,H33,D33:L33,R33,S33,T33,U33,R$4,S$4,T$4,U$4,V33)</f>
        <v>obj_0012d#0001</v>
      </c>
      <c r="X33" s="81">
        <f>_xll.qlSabrInterpolatedSmileSectionAlpha(W33)</f>
        <v>15.753971900736616</v>
      </c>
      <c r="Y33" s="81">
        <f>_xll.qlSabrInterpolatedSmileSectionBeta(W33)</f>
        <v>0.50000000000000011</v>
      </c>
      <c r="Z33" s="81">
        <f>_xll.qlSabrInterpolatedSmileSectionNu(W33)</f>
        <v>0.20358908232600953</v>
      </c>
      <c r="AA33" s="81">
        <f>_xll.qlSabrInterpolatedSmileSectionRho(W33)</f>
        <v>-1.925975435654878E-3</v>
      </c>
      <c r="AB33" s="82">
        <f>_xll.qlSabrInterpolatedSmileSectionMaxError(W33)</f>
        <v>3.9770771658814708E-5</v>
      </c>
      <c r="AC33" s="58"/>
      <c r="AD33" s="166">
        <f t="shared" si="3"/>
        <v>45093</v>
      </c>
      <c r="AE33" s="123" t="str">
        <f>_xll.qlSimpleQuote(,D33)</f>
        <v>obj_00095#0001</v>
      </c>
      <c r="AF33" s="124" t="str">
        <f>_xll.qlSimpleQuote(,E33)</f>
        <v>obj_00058#0001</v>
      </c>
      <c r="AG33" s="124" t="str">
        <f>_xll.qlSimpleQuote(,F33)</f>
        <v>obj_0004e#0001</v>
      </c>
      <c r="AH33" s="124" t="str">
        <f>_xll.qlSimpleQuote(,G33)</f>
        <v>obj_00114#0001</v>
      </c>
      <c r="AI33" s="124" t="str">
        <f>_xll.qlSimpleQuote(,H33)</f>
        <v>obj_00017#0001</v>
      </c>
      <c r="AJ33" s="124" t="str">
        <f>_xll.qlSimpleQuote(,I33)</f>
        <v>obj_0008b#0001</v>
      </c>
      <c r="AK33" s="124" t="str">
        <f>_xll.qlSimpleQuote(,J33)</f>
        <v>obj_00045#0001</v>
      </c>
      <c r="AL33" s="124" t="str">
        <f>_xll.qlSimpleQuote(,K33)</f>
        <v>obj_0009d#0001</v>
      </c>
      <c r="AM33" s="125" t="str">
        <f>_xll.qlSimpleQuote(,L33)</f>
        <v>obj_000d2#0001</v>
      </c>
      <c r="AN33" s="58"/>
      <c r="AO33" s="118" t="str">
        <f>(C33-_xll.qlSettingsEvaluationDate())&amp;"d"</f>
        <v>2268d</v>
      </c>
      <c r="AP33" s="123" t="str">
        <f>_xll.qlHestonModelHelper(,$AO33,"NullCalendar",$AT$5,AP$5,AE33,Curve!$C$5,$P$3,"RelativePriceError")</f>
        <v>obj_0034e#0001</v>
      </c>
      <c r="AQ33" s="124" t="str">
        <f>_xll.qlHestonModelHelper(,$AO33,"NullCalendar",$AT$5,AQ$5,AF33,Curve!$C$5,$P$3,"RelativePriceError")</f>
        <v>obj_0031e#0001</v>
      </c>
      <c r="AR33" s="124" t="str">
        <f>_xll.qlHestonModelHelper(,$AO33,"NullCalendar",$AT$5,AR$5,AG33,Curve!$C$5,$P$3,"RelativePriceError")</f>
        <v>obj_00384#0001</v>
      </c>
      <c r="AS33" s="124" t="str">
        <f>_xll.qlHestonModelHelper(,$AO33,"NullCalendar",$AT$5,AS$5,AH33,Curve!$C$5,$P$3,"RelativePriceError")</f>
        <v>obj_0027f#0001</v>
      </c>
      <c r="AT33" s="124" t="str">
        <f>_xll.qlHestonModelHelper(,$AO33,"NullCalendar",$AT$5,AT$5,AI33,Curve!$C$5,$P$3,"RelativePriceError")</f>
        <v>obj_00386#0001</v>
      </c>
      <c r="AU33" s="124" t="str">
        <f>_xll.qlHestonModelHelper(,$AO33,"NullCalendar",$AT$5,AU$5,AJ33,Curve!$C$5,$P$3,"RelativePriceError")</f>
        <v>obj_0038d#0001</v>
      </c>
      <c r="AV33" s="124" t="str">
        <f>_xll.qlHestonModelHelper(,$AO33,"NullCalendar",$AT$5,AV$5,AK33,Curve!$C$5,$P$3,"RelativePriceError")</f>
        <v>obj_00337#0001</v>
      </c>
      <c r="AW33" s="124" t="str">
        <f>_xll.qlHestonModelHelper(,$AO33,"NullCalendar",$AT$5,AW$5,AL33,Curve!$C$5,$P$3,"RelativePriceError")</f>
        <v>obj_002b3#0001</v>
      </c>
      <c r="AX33" s="125" t="str">
        <f>_xll.qlHestonModelHelper(,$AO33,"NullCalendar",$AT$5,AX$5,AM33,Curve!$C$5,$P$3,"RelativePriceError")</f>
        <v>obj_0036c#0001</v>
      </c>
      <c r="AY33" s="58"/>
    </row>
    <row r="34" spans="3:51" x14ac:dyDescent="0.25">
      <c r="C34" s="97">
        <v>45184</v>
      </c>
      <c r="D34" s="104">
        <v>0.22819999999999999</v>
      </c>
      <c r="E34" s="51">
        <v>0.21029999999999999</v>
      </c>
      <c r="F34" s="51">
        <v>0.2046</v>
      </c>
      <c r="G34" s="51">
        <v>0.20230000000000001</v>
      </c>
      <c r="H34" s="51">
        <v>0.20039999999999999</v>
      </c>
      <c r="I34" s="51">
        <v>0.1988</v>
      </c>
      <c r="J34" s="51">
        <v>0.19739999999999999</v>
      </c>
      <c r="K34" s="51">
        <v>0.19520000000000001</v>
      </c>
      <c r="L34" s="105">
        <v>0.1938</v>
      </c>
      <c r="M34" s="113">
        <v>6026.146158633409</v>
      </c>
      <c r="N34" s="56"/>
      <c r="O34" s="30">
        <f t="shared" si="2"/>
        <v>45184</v>
      </c>
      <c r="P34" s="31">
        <f>M34/$H$5*_xll.qlYieldTSDiscount(Curve!$C$5,O34)</f>
        <v>0.77333438426973988</v>
      </c>
      <c r="Q34" s="115"/>
      <c r="R34" s="110">
        <v>15.82730299039763</v>
      </c>
      <c r="S34" s="73">
        <v>0.5</v>
      </c>
      <c r="T34" s="73">
        <v>0.19830981825024421</v>
      </c>
      <c r="U34" s="73">
        <v>2.0570065997796639E-2</v>
      </c>
      <c r="V34" s="52" t="b">
        <v>1</v>
      </c>
      <c r="W34" s="77" t="str">
        <f>_xll.qlSabrInterpolatedSmileSection(,C34,M34,$D$5:$L$5,FALSE,H34,D34:L34,R34,S34,T34,U34,R$4,S$4,T$4,U$4,V34)</f>
        <v>obj_001d7#0001</v>
      </c>
      <c r="X34" s="81">
        <f>_xll.qlSabrInterpolatedSmileSectionAlpha(W34)</f>
        <v>15.820399805598221</v>
      </c>
      <c r="Y34" s="81">
        <f>_xll.qlSabrInterpolatedSmileSectionBeta(W34)</f>
        <v>0.50000000000000011</v>
      </c>
      <c r="Z34" s="81">
        <f>_xll.qlSabrInterpolatedSmileSectionNu(W34)</f>
        <v>0.19824201186965587</v>
      </c>
      <c r="AA34" s="81">
        <f>_xll.qlSabrInterpolatedSmileSectionRho(W34)</f>
        <v>1.9357681451038229E-2</v>
      </c>
      <c r="AB34" s="82">
        <f>_xll.qlSabrInterpolatedSmileSectionMaxError(W34)</f>
        <v>4.7229597088638275E-5</v>
      </c>
      <c r="AC34" s="58"/>
      <c r="AD34" s="166">
        <f t="shared" si="3"/>
        <v>45184</v>
      </c>
      <c r="AE34" s="123" t="str">
        <f>_xll.qlSimpleQuote(,D34)</f>
        <v>obj_000a7#0001</v>
      </c>
      <c r="AF34" s="124" t="str">
        <f>_xll.qlSimpleQuote(,E34)</f>
        <v>obj_00070#0001</v>
      </c>
      <c r="AG34" s="124" t="str">
        <f>_xll.qlSimpleQuote(,F34)</f>
        <v>obj_00113#0001</v>
      </c>
      <c r="AH34" s="124" t="str">
        <f>_xll.qlSimpleQuote(,G34)</f>
        <v>obj_00034#0001</v>
      </c>
      <c r="AI34" s="124" t="str">
        <f>_xll.qlSimpleQuote(,H34)</f>
        <v>obj_00064#0001</v>
      </c>
      <c r="AJ34" s="124" t="str">
        <f>_xll.qlSimpleQuote(,I34)</f>
        <v>obj_00027#0001</v>
      </c>
      <c r="AK34" s="124" t="str">
        <f>_xll.qlSimpleQuote(,J34)</f>
        <v>obj_0008e#0001</v>
      </c>
      <c r="AL34" s="124" t="str">
        <f>_xll.qlSimpleQuote(,K34)</f>
        <v>obj_00100#0001</v>
      </c>
      <c r="AM34" s="125" t="str">
        <f>_xll.qlSimpleQuote(,L34)</f>
        <v>obj_000fd#0001</v>
      </c>
      <c r="AN34" s="58"/>
      <c r="AO34" s="118" t="str">
        <f>(C34-_xll.qlSettingsEvaluationDate())&amp;"d"</f>
        <v>2359d</v>
      </c>
      <c r="AP34" s="123" t="str">
        <f>_xll.qlHestonModelHelper(,$AO34,"NullCalendar",$AT$5,AP$5,AE34,Curve!$C$5,$P$3,"RelativePriceError")</f>
        <v>obj_002a1#0001</v>
      </c>
      <c r="AQ34" s="124" t="str">
        <f>_xll.qlHestonModelHelper(,$AO34,"NullCalendar",$AT$5,AQ$5,AF34,Curve!$C$5,$P$3,"RelativePriceError")</f>
        <v>obj_00358#0001</v>
      </c>
      <c r="AR34" s="124" t="str">
        <f>_xll.qlHestonModelHelper(,$AO34,"NullCalendar",$AT$5,AR$5,AG34,Curve!$C$5,$P$3,"RelativePriceError")</f>
        <v>obj_002b4#0001</v>
      </c>
      <c r="AS34" s="124" t="str">
        <f>_xll.qlHestonModelHelper(,$AO34,"NullCalendar",$AT$5,AS$5,AH34,Curve!$C$5,$P$3,"RelativePriceError")</f>
        <v>obj_002e9#0001</v>
      </c>
      <c r="AT34" s="124" t="str">
        <f>_xll.qlHestonModelHelper(,$AO34,"NullCalendar",$AT$5,AT$5,AI34,Curve!$C$5,$P$3,"RelativePriceError")</f>
        <v>obj_002bc#0001</v>
      </c>
      <c r="AU34" s="124" t="str">
        <f>_xll.qlHestonModelHelper(,$AO34,"NullCalendar",$AT$5,AU$5,AJ34,Curve!$C$5,$P$3,"RelativePriceError")</f>
        <v>obj_0028e#0001</v>
      </c>
      <c r="AV34" s="124" t="str">
        <f>_xll.qlHestonModelHelper(,$AO34,"NullCalendar",$AT$5,AV$5,AK34,Curve!$C$5,$P$3,"RelativePriceError")</f>
        <v>obj_002f3#0001</v>
      </c>
      <c r="AW34" s="124" t="str">
        <f>_xll.qlHestonModelHelper(,$AO34,"NullCalendar",$AT$5,AW$5,AL34,Curve!$C$5,$P$3,"RelativePriceError")</f>
        <v>obj_00304#0001</v>
      </c>
      <c r="AX34" s="125" t="str">
        <f>_xll.qlHestonModelHelper(,$AO34,"NullCalendar",$AT$5,AX$5,AM34,Curve!$C$5,$P$3,"RelativePriceError")</f>
        <v>obj_00281#0001</v>
      </c>
      <c r="AY34" s="58"/>
    </row>
    <row r="35" spans="3:51" x14ac:dyDescent="0.25">
      <c r="C35" s="99">
        <v>45275</v>
      </c>
      <c r="D35" s="104">
        <v>0.2288</v>
      </c>
      <c r="E35" s="51">
        <v>0.21160000000000001</v>
      </c>
      <c r="F35" s="51">
        <v>0.20610000000000001</v>
      </c>
      <c r="G35" s="51">
        <v>0.2039</v>
      </c>
      <c r="H35" s="129">
        <v>0.2021</v>
      </c>
      <c r="I35" s="51">
        <v>0.20050000000000001</v>
      </c>
      <c r="J35" s="51">
        <v>0.1991</v>
      </c>
      <c r="K35" s="51">
        <v>0.19700000000000001</v>
      </c>
      <c r="L35" s="105">
        <v>0.1956</v>
      </c>
      <c r="M35" s="113">
        <v>6005.3954615574394</v>
      </c>
      <c r="N35" s="56"/>
      <c r="O35" s="30">
        <f t="shared" si="2"/>
        <v>45275</v>
      </c>
      <c r="P35" s="31">
        <f>M35/$H$5*_xll.qlYieldTSDiscount(Curve!$C$5,O35)</f>
        <v>0.76792501223931975</v>
      </c>
      <c r="Q35" s="115"/>
      <c r="R35" s="110">
        <v>15.906458224175188</v>
      </c>
      <c r="S35" s="73">
        <v>0.5</v>
      </c>
      <c r="T35" s="73">
        <v>0.19331980520306627</v>
      </c>
      <c r="U35" s="73">
        <v>4.2730057328700582E-2</v>
      </c>
      <c r="V35" s="52" t="b">
        <v>1</v>
      </c>
      <c r="W35" s="77" t="str">
        <f>_xll.qlSabrInterpolatedSmileSection(,C35,M35,$D$5:$L$5,FALSE,H35,D35:L35,R35,S35,T35,U35,R$4,S$4,T$4,U$4,V35)</f>
        <v>obj_0012f#0001</v>
      </c>
      <c r="X35" s="81">
        <f>_xll.qlSabrInterpolatedSmileSectionAlpha(W35)</f>
        <v>15.899242460044375</v>
      </c>
      <c r="Y35" s="81">
        <f>_xll.qlSabrInterpolatedSmileSectionBeta(W35)</f>
        <v>0.50000000000000011</v>
      </c>
      <c r="Z35" s="81">
        <f>_xll.qlSabrInterpolatedSmileSectionNu(W35)</f>
        <v>0.19324597776316643</v>
      </c>
      <c r="AA35" s="81">
        <f>_xll.qlSabrInterpolatedSmileSectionRho(W35)</f>
        <v>4.1552852239506458E-2</v>
      </c>
      <c r="AB35" s="82">
        <f>_xll.qlSabrInterpolatedSmileSectionMaxError(W35)</f>
        <v>4.696048189298252E-5</v>
      </c>
      <c r="AC35" s="58"/>
      <c r="AD35" s="166">
        <f t="shared" si="3"/>
        <v>45275</v>
      </c>
      <c r="AE35" s="123" t="str">
        <f>_xll.qlSimpleQuote(,D35)</f>
        <v>obj_000fa#0001</v>
      </c>
      <c r="AF35" s="124" t="str">
        <f>_xll.qlSimpleQuote(,E35)</f>
        <v>obj_00053#0001</v>
      </c>
      <c r="AG35" s="124" t="str">
        <f>_xll.qlSimpleQuote(,F35)</f>
        <v>obj_00076#0001</v>
      </c>
      <c r="AH35" s="124" t="str">
        <f>_xll.qlSimpleQuote(,G35)</f>
        <v>obj_00073#0001</v>
      </c>
      <c r="AI35" s="124" t="str">
        <f>_xll.qlSimpleQuote(,H35)</f>
        <v>obj_000e4#0001</v>
      </c>
      <c r="AJ35" s="124" t="str">
        <f>_xll.qlSimpleQuote(,I35)</f>
        <v>obj_00093#0001</v>
      </c>
      <c r="AK35" s="124" t="str">
        <f>_xll.qlSimpleQuote(,J35)</f>
        <v>obj_00040#0001</v>
      </c>
      <c r="AL35" s="124" t="str">
        <f>_xll.qlSimpleQuote(,K35)</f>
        <v>obj_00107#0001</v>
      </c>
      <c r="AM35" s="125" t="str">
        <f>_xll.qlSimpleQuote(,L35)</f>
        <v>obj_00087#0001</v>
      </c>
      <c r="AN35" s="58"/>
      <c r="AO35" s="118" t="str">
        <f>(C35-_xll.qlSettingsEvaluationDate())&amp;"d"</f>
        <v>2450d</v>
      </c>
      <c r="AP35" s="123" t="str">
        <f>_xll.qlHestonModelHelper(,$AO35,"NullCalendar",$AT$5,AP$5,AE35,Curve!$C$5,$P$3,"RelativePriceError")</f>
        <v>obj_00346#0001</v>
      </c>
      <c r="AQ35" s="124" t="str">
        <f>_xll.qlHestonModelHelper(,$AO35,"NullCalendar",$AT$5,AQ$5,AF35,Curve!$C$5,$P$3,"RelativePriceError")</f>
        <v>obj_0030c#0001</v>
      </c>
      <c r="AR35" s="124" t="str">
        <f>_xll.qlHestonModelHelper(,$AO35,"NullCalendar",$AT$5,AR$5,AG35,Curve!$C$5,$P$3,"RelativePriceError")</f>
        <v>obj_00328#0001</v>
      </c>
      <c r="AS35" s="124" t="str">
        <f>_xll.qlHestonModelHelper(,$AO35,"NullCalendar",$AT$5,AS$5,AH35,Curve!$C$5,$P$3,"RelativePriceError")</f>
        <v>obj_0037c#0001</v>
      </c>
      <c r="AT35" s="130" t="str">
        <f>_xll.qlHestonModelHelper(,$AO35,"NullCalendar",$AT$5,AT$5,AI35,Curve!$C$5,$P$3,"RelativePriceError")</f>
        <v>obj_00357#0001</v>
      </c>
      <c r="AU35" s="124" t="str">
        <f>_xll.qlHestonModelHelper(,$AO35,"NullCalendar",$AT$5,AU$5,AJ35,Curve!$C$5,$P$3,"RelativePriceError")</f>
        <v>obj_0032b#0001</v>
      </c>
      <c r="AV35" s="124" t="str">
        <f>_xll.qlHestonModelHelper(,$AO35,"NullCalendar",$AT$5,AV$5,AK35,Curve!$C$5,$P$3,"RelativePriceError")</f>
        <v>obj_002d8#0001</v>
      </c>
      <c r="AW35" s="124" t="str">
        <f>_xll.qlHestonModelHelper(,$AO35,"NullCalendar",$AT$5,AW$5,AL35,Curve!$C$5,$P$3,"RelativePriceError")</f>
        <v>obj_002ec#0001</v>
      </c>
      <c r="AX35" s="125" t="str">
        <f>_xll.qlHestonModelHelper(,$AO35,"NullCalendar",$AT$5,AX$5,AM35,Curve!$C$5,$P$3,"RelativePriceError")</f>
        <v>obj_002fc#0001</v>
      </c>
      <c r="AY35" s="58"/>
    </row>
    <row r="36" spans="3:51" ht="13.8" thickBot="1" x14ac:dyDescent="0.3">
      <c r="C36" s="100">
        <v>45366</v>
      </c>
      <c r="D36" s="106">
        <v>0.2293</v>
      </c>
      <c r="E36" s="107">
        <v>0.2127</v>
      </c>
      <c r="F36" s="107">
        <v>0.2074</v>
      </c>
      <c r="G36" s="107">
        <v>0.20530000000000001</v>
      </c>
      <c r="H36" s="107">
        <v>0.20349999999999999</v>
      </c>
      <c r="I36" s="107">
        <v>0.20200000000000001</v>
      </c>
      <c r="J36" s="107">
        <v>0.20069999999999999</v>
      </c>
      <c r="K36" s="107">
        <v>0.1986</v>
      </c>
      <c r="L36" s="108">
        <v>0.1973</v>
      </c>
      <c r="M36" s="114">
        <v>5968.8646528522695</v>
      </c>
      <c r="N36" s="56"/>
      <c r="O36" s="32">
        <f t="shared" si="2"/>
        <v>45366</v>
      </c>
      <c r="P36" s="33">
        <f>M36/$H$5*_xll.qlYieldTSDiscount(Curve!$C$5,O36)</f>
        <v>0.76044142912142876</v>
      </c>
      <c r="Q36" s="115"/>
      <c r="R36" s="111">
        <v>15.951312060207266</v>
      </c>
      <c r="S36" s="74">
        <v>0.5</v>
      </c>
      <c r="T36" s="74">
        <v>0.19049355217022462</v>
      </c>
      <c r="U36" s="74">
        <v>6.1726754281946794E-2</v>
      </c>
      <c r="V36" s="54" t="b">
        <v>1</v>
      </c>
      <c r="W36" s="78" t="str">
        <f>_xll.qlSabrInterpolatedSmileSection(,C36,M36,$D$5:$L$5,FALSE,H36,D36:L36,R36,S36,T36,U36,R$4,S$4,T$4,U$4,V36)</f>
        <v>obj_0014f#0001</v>
      </c>
      <c r="X36" s="83">
        <f>_xll.qlSabrInterpolatedSmileSectionAlpha(W36)</f>
        <v>15.943846051369954</v>
      </c>
      <c r="Y36" s="83">
        <f>_xll.qlSabrInterpolatedSmileSectionBeta(W36)</f>
        <v>0.50000000000000011</v>
      </c>
      <c r="Z36" s="83">
        <f>_xll.qlSabrInterpolatedSmileSectionNu(W36)</f>
        <v>0.19042261034325011</v>
      </c>
      <c r="AA36" s="83">
        <f>_xll.qlSabrInterpolatedSmileSectionRho(W36)</f>
        <v>6.0554348874840527E-2</v>
      </c>
      <c r="AB36" s="84">
        <f>_xll.qlSabrInterpolatedSmileSectionMaxError(W36)</f>
        <v>6.7852272805896119E-5</v>
      </c>
      <c r="AC36" s="58"/>
      <c r="AD36" s="167">
        <f t="shared" si="3"/>
        <v>45366</v>
      </c>
      <c r="AE36" s="126" t="str">
        <f>_xll.qlSimpleQuote(,D36)</f>
        <v>obj_000c8#0001</v>
      </c>
      <c r="AF36" s="127" t="str">
        <f>_xll.qlSimpleQuote(,E36)</f>
        <v>obj_000c5#0001</v>
      </c>
      <c r="AG36" s="127" t="str">
        <f>_xll.qlSimpleQuote(,F36)</f>
        <v>obj_000a8#0001</v>
      </c>
      <c r="AH36" s="127" t="str">
        <f>_xll.qlSimpleQuote(,G36)</f>
        <v>obj_0002f#0001</v>
      </c>
      <c r="AI36" s="127" t="str">
        <f>_xll.qlSimpleQuote(,H36)</f>
        <v>obj_00024#0001</v>
      </c>
      <c r="AJ36" s="127" t="str">
        <f>_xll.qlSimpleQuote(,I36)</f>
        <v>obj_0003e#0001</v>
      </c>
      <c r="AK36" s="127" t="str">
        <f>_xll.qlSimpleQuote(,J36)</f>
        <v>obj_000b1#0001</v>
      </c>
      <c r="AL36" s="127" t="str">
        <f>_xll.qlSimpleQuote(,K36)</f>
        <v>obj_000dc#0001</v>
      </c>
      <c r="AM36" s="128" t="str">
        <f>_xll.qlSimpleQuote(,L36)</f>
        <v>obj_0004c#0001</v>
      </c>
      <c r="AN36" s="58"/>
      <c r="AO36" s="119" t="str">
        <f>(C36-_xll.qlSettingsEvaluationDate())&amp;"d"</f>
        <v>2541d</v>
      </c>
      <c r="AP36" s="126" t="str">
        <f>_xll.qlHestonModelHelper(,$AO36,"NullCalendar",$AT$5,AP$5,AE36,Curve!$C$5,$P$3,"RelativePriceError")</f>
        <v>obj_00319#0001</v>
      </c>
      <c r="AQ36" s="127" t="str">
        <f>_xll.qlHestonModelHelper(,$AO36,"NullCalendar",$AT$5,AQ$5,AF36,Curve!$C$5,$P$3,"RelativePriceError")</f>
        <v>obj_002b6#0001</v>
      </c>
      <c r="AR36" s="127" t="str">
        <f>_xll.qlHestonModelHelper(,$AO36,"NullCalendar",$AT$5,AR$5,AG36,Curve!$C$5,$P$3,"RelativePriceError")</f>
        <v>obj_00347#0001</v>
      </c>
      <c r="AS36" s="127" t="str">
        <f>_xll.qlHestonModelHelper(,$AO36,"NullCalendar",$AT$5,AS$5,AH36,Curve!$C$5,$P$3,"RelativePriceError")</f>
        <v>obj_0034a#0001</v>
      </c>
      <c r="AT36" s="127" t="str">
        <f>_xll.qlHestonModelHelper(,$AO36,"NullCalendar",$AT$5,AT$5,AI36,Curve!$C$5,$P$3,"RelativePriceError")</f>
        <v>obj_00350#0001</v>
      </c>
      <c r="AU36" s="127" t="str">
        <f>_xll.qlHestonModelHelper(,$AO36,"NullCalendar",$AT$5,AU$5,AJ36,Curve!$C$5,$P$3,"RelativePriceError")</f>
        <v>obj_00294#0001</v>
      </c>
      <c r="AV36" s="127" t="str">
        <f>_xll.qlHestonModelHelper(,$AO36,"NullCalendar",$AT$5,AV$5,AK36,Curve!$C$5,$P$3,"RelativePriceError")</f>
        <v>obj_00322#0001</v>
      </c>
      <c r="AW36" s="127" t="str">
        <f>_xll.qlHestonModelHelper(,$AO36,"NullCalendar",$AT$5,AW$5,AL36,Curve!$C$5,$P$3,"RelativePriceError")</f>
        <v>obj_00336#0001</v>
      </c>
      <c r="AX36" s="128" t="str">
        <f>_xll.qlHestonModelHelper(,$AO36,"NullCalendar",$AT$5,AX$5,AM36,Curve!$C$5,$P$3,"RelativePriceError")</f>
        <v>obj_002c7#0001</v>
      </c>
      <c r="AY36" s="58"/>
    </row>
    <row r="37" spans="3:51" x14ac:dyDescent="0.25">
      <c r="N37" s="177"/>
    </row>
    <row r="38" spans="3:51" x14ac:dyDescent="0.25">
      <c r="N38" s="177"/>
    </row>
    <row r="39" spans="3:51" x14ac:dyDescent="0.25">
      <c r="N39" s="177"/>
    </row>
    <row r="40" spans="3:51" x14ac:dyDescent="0.25">
      <c r="C40" s="45" t="s">
        <v>67</v>
      </c>
      <c r="D40" s="46">
        <v>0.6</v>
      </c>
      <c r="E40" s="46">
        <v>0.8</v>
      </c>
      <c r="F40" s="46">
        <v>0.9</v>
      </c>
      <c r="G40" s="46">
        <v>0.95</v>
      </c>
      <c r="H40" s="46">
        <v>1</v>
      </c>
      <c r="I40" s="46">
        <v>1.05</v>
      </c>
      <c r="J40" s="46">
        <v>1.1000000000000001</v>
      </c>
      <c r="K40" s="46">
        <v>1.2</v>
      </c>
      <c r="L40" s="46">
        <v>1.3</v>
      </c>
      <c r="M40" s="59"/>
      <c r="O40" s="177"/>
      <c r="Q40" s="173"/>
      <c r="R40" s="177"/>
    </row>
    <row r="41" spans="3:51" ht="13.8" thickBot="1" x14ac:dyDescent="0.3">
      <c r="C41" s="57" t="s">
        <v>66</v>
      </c>
      <c r="D41" s="155">
        <f t="shared" ref="D41:L41" si="4">D5</f>
        <v>4393.7519999999995</v>
      </c>
      <c r="E41" s="155">
        <f t="shared" si="4"/>
        <v>5858.3360000000002</v>
      </c>
      <c r="F41" s="155">
        <f t="shared" si="4"/>
        <v>6590.6280000000006</v>
      </c>
      <c r="G41" s="155">
        <f t="shared" si="4"/>
        <v>6956.7739999999994</v>
      </c>
      <c r="H41" s="155">
        <f t="shared" si="4"/>
        <v>7322.92</v>
      </c>
      <c r="I41" s="155">
        <f t="shared" si="4"/>
        <v>7689.0660000000007</v>
      </c>
      <c r="J41" s="155">
        <f t="shared" si="4"/>
        <v>8055.2120000000004</v>
      </c>
      <c r="K41" s="155">
        <f t="shared" si="4"/>
        <v>8787.503999999999</v>
      </c>
      <c r="L41" s="155">
        <f t="shared" si="4"/>
        <v>9519.7960000000003</v>
      </c>
      <c r="M41" s="75" t="s">
        <v>114</v>
      </c>
      <c r="O41" s="36" t="s">
        <v>96</v>
      </c>
      <c r="P41" s="157" t="str">
        <f>_xll.qlHestonProcess(,P42,P43,P44,P49,P46,P45,P47,P48)</f>
        <v>obj_00392#0001</v>
      </c>
      <c r="Q41" s="173"/>
      <c r="R41" s="177"/>
    </row>
    <row r="42" spans="3:51" x14ac:dyDescent="0.25">
      <c r="C42" s="96">
        <v>42832</v>
      </c>
      <c r="D42" s="132">
        <f>_xll.qlBlackVolTermStructureBlackVol($P$51,$C42,D$41,TRUE,$P$63)</f>
        <v>0.63776457663906316</v>
      </c>
      <c r="E42" s="133">
        <f>_xll.qlBlackVolTermStructureBlackVol($P$51,$C42,E$41,TRUE,$P$63)</f>
        <v>0.23856435149211477</v>
      </c>
      <c r="F42" s="133">
        <f>_xll.qlBlackVolTermStructureBlackVol($P$51,$C42,F$41,TRUE,$P$63)</f>
        <v>0.13765474626812055</v>
      </c>
      <c r="G42" s="133">
        <f>_xll.qlBlackVolTermStructureBlackVol($P$51,$C42,G$41,TRUE,$P$63)</f>
        <v>0.1236400630830988</v>
      </c>
      <c r="H42" s="133">
        <f>_xll.qlBlackVolTermStructureBlackVol($P$51,$C42,H$41,TRUE,$P$63)</f>
        <v>0.10941808677342491</v>
      </c>
      <c r="I42" s="133">
        <f>_xll.qlBlackVolTermStructureBlackVol($P$51,$C42,I$41,TRUE,$P$63)</f>
        <v>9.9320220781000917E-2</v>
      </c>
      <c r="J42" s="133">
        <f>_xll.qlBlackVolTermStructureBlackVol($P$51,$C42,J$41,TRUE,$P$63)</f>
        <v>9.7981110285758441E-2</v>
      </c>
      <c r="K42" s="133">
        <f>_xll.qlBlackVolTermStructureBlackVol($P$51,$C42,K$41,TRUE,$P$63)</f>
        <v>0.18658934234598221</v>
      </c>
      <c r="L42" s="134">
        <f>_xll.qlBlackVolTermStructureBlackVol($P$51,$C42,L$41,TRUE,$P$63)</f>
        <v>0.27208874615590467</v>
      </c>
      <c r="M42" s="162">
        <f t="shared" ref="M42:M72" si="5">(O6-$O$5)/365</f>
        <v>1.9178082191780823E-2</v>
      </c>
      <c r="O42" s="37" t="s">
        <v>99</v>
      </c>
      <c r="P42" s="91" t="str">
        <f>Curve!C5</f>
        <v>YC-GBP-22#0001</v>
      </c>
      <c r="Q42" s="173"/>
      <c r="R42" s="177"/>
    </row>
    <row r="43" spans="3:51" x14ac:dyDescent="0.25">
      <c r="C43" s="97">
        <v>42843</v>
      </c>
      <c r="D43" s="135">
        <f>_xll.qlBlackVolTermStructureBlackVol($P$51,$C43,D$41,TRUE,$P$63)</f>
        <v>0.34978926727922866</v>
      </c>
      <c r="E43" s="136">
        <f>_xll.qlBlackVolTermStructureBlackVol($P$51,$C43,E$41,TRUE,$P$63)</f>
        <v>0.16383508301499128</v>
      </c>
      <c r="F43" s="136">
        <f>_xll.qlBlackVolTermStructureBlackVol($P$51,$C43,F$41,TRUE,$P$63)</f>
        <v>0.13814601588279121</v>
      </c>
      <c r="G43" s="136">
        <f>_xll.qlBlackVolTermStructureBlackVol($P$51,$C43,G$41,TRUE,$P$63)</f>
        <v>0.12427586673794574</v>
      </c>
      <c r="H43" s="136">
        <f>_xll.qlBlackVolTermStructureBlackVol($P$51,$C43,H$41,TRUE,$P$63)</f>
        <v>0.11025020325425332</v>
      </c>
      <c r="I43" s="136">
        <f>_xll.qlBlackVolTermStructureBlackVol($P$51,$C43,I$41,TRUE,$P$63)</f>
        <v>0.10027707210268892</v>
      </c>
      <c r="J43" s="136">
        <f>_xll.qlBlackVolTermStructureBlackVol($P$51,$C43,J$41,TRUE,$P$63)</f>
        <v>9.8832160865455529E-2</v>
      </c>
      <c r="K43" s="136">
        <f>_xll.qlBlackVolTermStructureBlackVol($P$51,$C43,K$41,TRUE,$P$63)</f>
        <v>0.113411842114665</v>
      </c>
      <c r="L43" s="137">
        <f>_xll.qlBlackVolTermStructureBlackVol($P$51,$C43,L$41,TRUE,$P$63)</f>
        <v>0.16593034582468461</v>
      </c>
      <c r="M43" s="163">
        <f t="shared" si="5"/>
        <v>4.9315068493150684E-2</v>
      </c>
      <c r="O43" s="37" t="s">
        <v>64</v>
      </c>
      <c r="P43" s="91" t="str">
        <f>P3</f>
        <v>YC-DivYield#0001</v>
      </c>
      <c r="Q43" s="173"/>
      <c r="R43" s="177"/>
    </row>
    <row r="44" spans="3:51" x14ac:dyDescent="0.25">
      <c r="C44" s="97">
        <v>42874</v>
      </c>
      <c r="D44" s="135">
        <f>_xll.qlBlackVolTermStructureBlackVol($P$51,$C44,D$41,TRUE,$P$63)</f>
        <v>0.21124288075285555</v>
      </c>
      <c r="E44" s="136">
        <f>_xll.qlBlackVolTermStructureBlackVol($P$51,$C44,E$41,TRUE,$P$63)</f>
        <v>0.16384848168343663</v>
      </c>
      <c r="F44" s="136">
        <f>_xll.qlBlackVolTermStructureBlackVol($P$51,$C44,F$41,TRUE,$P$63)</f>
        <v>0.13846770540390119</v>
      </c>
      <c r="G44" s="136">
        <f>_xll.qlBlackVolTermStructureBlackVol($P$51,$C44,G$41,TRUE,$P$63)</f>
        <v>0.12490237645662224</v>
      </c>
      <c r="H44" s="138">
        <f>_xll.qlBlackVolTermStructureBlackVol($P$51,$C44,H$41,TRUE,$P$63)</f>
        <v>0.1114999984403072</v>
      </c>
      <c r="I44" s="136">
        <f>_xll.qlBlackVolTermStructureBlackVol($P$51,$C44,I$41,TRUE,$P$63)</f>
        <v>0.10253686012104681</v>
      </c>
      <c r="J44" s="136">
        <f>_xll.qlBlackVolTermStructureBlackVol($P$51,$C44,J$41,TRUE,$P$63)</f>
        <v>0.10136160229534105</v>
      </c>
      <c r="K44" s="136">
        <f>_xll.qlBlackVolTermStructureBlackVol($P$51,$C44,K$41,TRUE,$P$63)</f>
        <v>0.10799932086190399</v>
      </c>
      <c r="L44" s="137">
        <f>_xll.qlBlackVolTermStructureBlackVol($P$51,$C44,L$41,TRUE,$P$63)</f>
        <v>0.11630424157915741</v>
      </c>
      <c r="M44" s="163">
        <f t="shared" si="5"/>
        <v>0.13424657534246576</v>
      </c>
      <c r="O44" s="37" t="s">
        <v>92</v>
      </c>
      <c r="P44" s="143">
        <f>H41</f>
        <v>7322.92</v>
      </c>
      <c r="Q44" s="9" t="s">
        <v>109</v>
      </c>
      <c r="R44" s="177"/>
    </row>
    <row r="45" spans="3:51" x14ac:dyDescent="0.25">
      <c r="C45" s="97">
        <v>42902</v>
      </c>
      <c r="D45" s="135">
        <f>_xll.qlBlackVolTermStructureBlackVol($P$51,$C45,D$41,TRUE,$P$63)</f>
        <v>0.21129231979460425</v>
      </c>
      <c r="E45" s="136">
        <f>_xll.qlBlackVolTermStructureBlackVol($P$51,$C45,E$41,TRUE,$P$63)</f>
        <v>0.16439331021293302</v>
      </c>
      <c r="F45" s="136">
        <f>_xll.qlBlackVolTermStructureBlackVol($P$51,$C45,F$41,TRUE,$P$63)</f>
        <v>0.13941881493310709</v>
      </c>
      <c r="G45" s="136">
        <f>_xll.qlBlackVolTermStructureBlackVol($P$51,$C45,G$41,TRUE,$P$63)</f>
        <v>0.12620987551080007</v>
      </c>
      <c r="H45" s="136">
        <f>_xll.qlBlackVolTermStructureBlackVol($P$51,$C45,H$41,TRUE,$P$63)</f>
        <v>0.11338792344039161</v>
      </c>
      <c r="I45" s="136">
        <f>_xll.qlBlackVolTermStructureBlackVol($P$51,$C45,I$41,TRUE,$P$63)</f>
        <v>0.10490239129143107</v>
      </c>
      <c r="J45" s="136">
        <f>_xll.qlBlackVolTermStructureBlackVol($P$51,$C45,J$41,TRUE,$P$63)</f>
        <v>0.103533937085656</v>
      </c>
      <c r="K45" s="136">
        <f>_xll.qlBlackVolTermStructureBlackVol($P$51,$C45,K$41,TRUE,$P$63)</f>
        <v>0.10957459950181947</v>
      </c>
      <c r="L45" s="137">
        <f>_xll.qlBlackVolTermStructureBlackVol($P$51,$C45,L$41,TRUE,$P$63)</f>
        <v>0.11750757952676461</v>
      </c>
      <c r="M45" s="163">
        <f t="shared" si="5"/>
        <v>0.21095890410958903</v>
      </c>
      <c r="O45" s="86" t="s">
        <v>95</v>
      </c>
      <c r="P45" s="144">
        <v>7.0000000000000007E-2</v>
      </c>
      <c r="Q45" s="70" t="b">
        <v>0</v>
      </c>
      <c r="R45" s="177"/>
    </row>
    <row r="46" spans="3:51" x14ac:dyDescent="0.25">
      <c r="C46" s="97">
        <v>42993</v>
      </c>
      <c r="D46" s="135">
        <f>_xll.qlBlackVolTermStructureBlackVol($P$51,$C46,D$41,TRUE,$P$63)</f>
        <v>0.21152014802767635</v>
      </c>
      <c r="E46" s="136">
        <f>_xll.qlBlackVolTermStructureBlackVol($P$51,$C46,E$41,TRUE,$P$63)</f>
        <v>0.16594602495103269</v>
      </c>
      <c r="F46" s="136">
        <f>_xll.qlBlackVolTermStructureBlackVol($P$51,$C46,F$41,TRUE,$P$63)</f>
        <v>0.14231988331149445</v>
      </c>
      <c r="G46" s="136">
        <f>_xll.qlBlackVolTermStructureBlackVol($P$51,$C46,G$41,TRUE,$P$63)</f>
        <v>0.130363779538958</v>
      </c>
      <c r="H46" s="136">
        <f>_xll.qlBlackVolTermStructureBlackVol($P$51,$C46,H$41,TRUE,$P$63)</f>
        <v>0.11951107336096274</v>
      </c>
      <c r="I46" s="136">
        <f>_xll.qlBlackVolTermStructureBlackVol($P$51,$C46,I$41,TRUE,$P$63)</f>
        <v>0.11242006339762643</v>
      </c>
      <c r="J46" s="136">
        <f>_xll.qlBlackVolTermStructureBlackVol($P$51,$C46,J$41,TRUE,$P$63)</f>
        <v>0.11050913586011295</v>
      </c>
      <c r="K46" s="136">
        <f>_xll.qlBlackVolTermStructureBlackVol($P$51,$C46,K$41,TRUE,$P$63)</f>
        <v>0.11473194180326046</v>
      </c>
      <c r="L46" s="137">
        <f>_xll.qlBlackVolTermStructureBlackVol($P$51,$C46,L$41,TRUE,$P$63)</f>
        <v>0.12151036239628481</v>
      </c>
      <c r="M46" s="163">
        <f t="shared" si="5"/>
        <v>0.46027397260273972</v>
      </c>
      <c r="O46" s="37" t="s">
        <v>94</v>
      </c>
      <c r="P46" s="144">
        <v>0.5</v>
      </c>
      <c r="Q46" s="87" t="b">
        <v>0</v>
      </c>
      <c r="R46" s="177"/>
    </row>
    <row r="47" spans="3:51" x14ac:dyDescent="0.25">
      <c r="C47" s="97">
        <v>43084</v>
      </c>
      <c r="D47" s="135">
        <f>_xll.qlBlackVolTermStructureBlackVol($P$51,$C47,D$41,TRUE,$P$63)</f>
        <v>0.2122471994790745</v>
      </c>
      <c r="E47" s="136">
        <f>_xll.qlBlackVolTermStructureBlackVol($P$51,$C47,E$41,TRUE,$P$63)</f>
        <v>0.16824397035244243</v>
      </c>
      <c r="F47" s="136">
        <f>_xll.qlBlackVolTermStructureBlackVol($P$51,$C47,F$41,TRUE,$P$63)</f>
        <v>0.14621865108064858</v>
      </c>
      <c r="G47" s="136">
        <f>_xll.qlBlackVolTermStructureBlackVol($P$51,$C47,G$41,TRUE,$P$63)</f>
        <v>0.13557929827525125</v>
      </c>
      <c r="H47" s="136">
        <f>_xll.qlBlackVolTermStructureBlackVol($P$51,$C47,H$41,TRUE,$P$63)</f>
        <v>0.1262634391753828</v>
      </c>
      <c r="I47" s="136">
        <f>_xll.qlBlackVolTermStructureBlackVol($P$51,$C47,I$41,TRUE,$P$63)</f>
        <v>0.1198745878519259</v>
      </c>
      <c r="J47" s="136">
        <f>_xll.qlBlackVolTermStructureBlackVol($P$51,$C47,J$41,TRUE,$P$63)</f>
        <v>0.11729864256605863</v>
      </c>
      <c r="K47" s="136">
        <f>_xll.qlBlackVolTermStructureBlackVol($P$51,$C47,K$41,TRUE,$P$63)</f>
        <v>0.1195851189872198</v>
      </c>
      <c r="L47" s="137">
        <f>_xll.qlBlackVolTermStructureBlackVol($P$51,$C47,L$41,TRUE,$P$63)</f>
        <v>0.12516934800833321</v>
      </c>
      <c r="M47" s="163">
        <f t="shared" si="5"/>
        <v>0.70958904109589038</v>
      </c>
      <c r="O47" s="86" t="s">
        <v>97</v>
      </c>
      <c r="P47" s="144">
        <v>0.3</v>
      </c>
      <c r="Q47" s="87" t="b">
        <v>0</v>
      </c>
      <c r="R47" s="177"/>
    </row>
    <row r="48" spans="3:51" x14ac:dyDescent="0.25">
      <c r="C48" s="97">
        <v>43175</v>
      </c>
      <c r="D48" s="135">
        <f>_xll.qlBlackVolTermStructureBlackVol($P$51,$C48,D$41,TRUE,$P$63)</f>
        <v>0.21246505545296385</v>
      </c>
      <c r="E48" s="136">
        <f>_xll.qlBlackVolTermStructureBlackVol($P$51,$C48,E$41,TRUE,$P$63)</f>
        <v>0.16997743132698467</v>
      </c>
      <c r="F48" s="136">
        <f>_xll.qlBlackVolTermStructureBlackVol($P$51,$C48,F$41,TRUE,$P$63)</f>
        <v>0.14952140105326009</v>
      </c>
      <c r="G48" s="136">
        <f>_xll.qlBlackVolTermStructureBlackVol($P$51,$C48,G$41,TRUE,$P$63)</f>
        <v>0.14006423941506715</v>
      </c>
      <c r="H48" s="136">
        <f>_xll.qlBlackVolTermStructureBlackVol($P$51,$C48,H$41,TRUE,$P$63)</f>
        <v>0.13202322896799884</v>
      </c>
      <c r="I48" s="136">
        <f>_xll.qlBlackVolTermStructureBlackVol($P$51,$C48,I$41,TRUE,$P$63)</f>
        <v>0.12640413357429606</v>
      </c>
      <c r="J48" s="136">
        <f>_xll.qlBlackVolTermStructureBlackVol($P$51,$C48,J$41,TRUE,$P$63)</f>
        <v>0.12370052546048951</v>
      </c>
      <c r="K48" s="136">
        <f>_xll.qlBlackVolTermStructureBlackVol($P$51,$C48,K$41,TRUE,$P$63)</f>
        <v>0.12465192869102457</v>
      </c>
      <c r="L48" s="137">
        <f>_xll.qlBlackVolTermStructureBlackVol($P$51,$C48,L$41,TRUE,$P$63)</f>
        <v>0.1291458376102983</v>
      </c>
      <c r="M48" s="163">
        <f t="shared" si="5"/>
        <v>0.95890410958904104</v>
      </c>
      <c r="O48" s="86" t="s">
        <v>98</v>
      </c>
      <c r="P48" s="144">
        <v>-0.5</v>
      </c>
      <c r="Q48" s="87" t="b">
        <v>0</v>
      </c>
      <c r="R48" s="177"/>
    </row>
    <row r="49" spans="3:18" x14ac:dyDescent="0.25">
      <c r="C49" s="97">
        <v>43266</v>
      </c>
      <c r="D49" s="135">
        <f>_xll.qlBlackVolTermStructureBlackVol($P$51,$C49,D$41,TRUE,$P$63)</f>
        <v>0.21283640610438467</v>
      </c>
      <c r="E49" s="136">
        <f>_xll.qlBlackVolTermStructureBlackVol($P$51,$C49,E$41,TRUE,$P$63)</f>
        <v>0.17198615134337247</v>
      </c>
      <c r="F49" s="136">
        <f>_xll.qlBlackVolTermStructureBlackVol($P$51,$C49,F$41,TRUE,$P$63)</f>
        <v>0.15306162585406521</v>
      </c>
      <c r="G49" s="136">
        <f>_xll.qlBlackVolTermStructureBlackVol($P$51,$C49,G$41,TRUE,$P$63)</f>
        <v>0.14460232498551179</v>
      </c>
      <c r="H49" s="136">
        <f>_xll.qlBlackVolTermStructureBlackVol($P$51,$C49,H$41,TRUE,$P$63)</f>
        <v>0.13751579931215568</v>
      </c>
      <c r="I49" s="136">
        <f>_xll.qlBlackVolTermStructureBlackVol($P$51,$C49,I$41,TRUE,$P$63)</f>
        <v>0.13244588709162311</v>
      </c>
      <c r="J49" s="136">
        <f>_xll.qlBlackVolTermStructureBlackVol($P$51,$C49,J$41,TRUE,$P$63)</f>
        <v>0.12968249712645441</v>
      </c>
      <c r="K49" s="136">
        <f>_xll.qlBlackVolTermStructureBlackVol($P$51,$C49,K$41,TRUE,$P$63)</f>
        <v>0.12957702945797442</v>
      </c>
      <c r="L49" s="137">
        <f>_xll.qlBlackVolTermStructureBlackVol($P$51,$C49,L$41,TRUE,$P$63)</f>
        <v>0.13305292568810514</v>
      </c>
      <c r="M49" s="163">
        <f t="shared" si="5"/>
        <v>1.2082191780821918</v>
      </c>
      <c r="O49" s="37" t="s">
        <v>93</v>
      </c>
      <c r="P49" s="145">
        <f>H8^2</f>
        <v>1.2432250000000001E-2</v>
      </c>
      <c r="Q49" s="92" t="b">
        <v>0</v>
      </c>
      <c r="R49" s="177"/>
    </row>
    <row r="50" spans="3:18" x14ac:dyDescent="0.25">
      <c r="C50" s="97">
        <v>43364</v>
      </c>
      <c r="D50" s="135">
        <f>_xll.qlBlackVolTermStructureBlackVol($P$51,$C50,D$41,TRUE,$P$63)</f>
        <v>0.21357133358187799</v>
      </c>
      <c r="E50" s="136">
        <f>_xll.qlBlackVolTermStructureBlackVol($P$51,$C50,E$41,TRUE,$P$63)</f>
        <v>0.17456902332543792</v>
      </c>
      <c r="F50" s="136">
        <f>_xll.qlBlackVolTermStructureBlackVol($P$51,$C50,F$41,TRUE,$P$63)</f>
        <v>0.15715456559362304</v>
      </c>
      <c r="G50" s="136">
        <f>_xll.qlBlackVolTermStructureBlackVol($P$51,$C50,G$41,TRUE,$P$63)</f>
        <v>0.14955687465520398</v>
      </c>
      <c r="H50" s="136">
        <f>_xll.qlBlackVolTermStructureBlackVol($P$51,$C50,H$41,TRUE,$P$63)</f>
        <v>0.14321663748181132</v>
      </c>
      <c r="I50" s="136">
        <f>_xll.qlBlackVolTermStructureBlackVol($P$51,$C50,I$41,TRUE,$P$63)</f>
        <v>0.13854422646879833</v>
      </c>
      <c r="J50" s="136">
        <f>_xll.qlBlackVolTermStructureBlackVol($P$51,$C50,J$41,TRUE,$P$63)</f>
        <v>0.13571725236790977</v>
      </c>
      <c r="K50" s="136">
        <f>_xll.qlBlackVolTermStructureBlackVol($P$51,$C50,K$41,TRUE,$P$63)</f>
        <v>0.13467040681032644</v>
      </c>
      <c r="L50" s="137">
        <f>_xll.qlBlackVolTermStructureBlackVol($P$51,$C50,L$41,TRUE,$P$63)</f>
        <v>0.13712893028496898</v>
      </c>
      <c r="M50" s="163">
        <f t="shared" si="5"/>
        <v>1.4767123287671233</v>
      </c>
      <c r="O50" s="86" t="s">
        <v>80</v>
      </c>
      <c r="P50" s="40" t="str">
        <f>_xll.qlHestonModel(,P41)</f>
        <v>obj_004ac#0000</v>
      </c>
      <c r="Q50" s="173"/>
      <c r="R50" s="177"/>
    </row>
    <row r="51" spans="3:18" x14ac:dyDescent="0.25">
      <c r="C51" s="97">
        <v>43455</v>
      </c>
      <c r="D51" s="135">
        <f>_xll.qlBlackVolTermStructureBlackVol($P$51,$C51,D$41,TRUE,$P$63)</f>
        <v>0.21471231734549326</v>
      </c>
      <c r="E51" s="136">
        <f>_xll.qlBlackVolTermStructureBlackVol($P$51,$C51,E$41,TRUE,$P$63)</f>
        <v>0.17744865923944989</v>
      </c>
      <c r="F51" s="136">
        <f>_xll.qlBlackVolTermStructureBlackVol($P$51,$C51,F$41,TRUE,$P$63)</f>
        <v>0.16126217592630504</v>
      </c>
      <c r="G51" s="136">
        <f>_xll.qlBlackVolTermStructureBlackVol($P$51,$C51,G$41,TRUE,$P$63)</f>
        <v>0.15428357719023608</v>
      </c>
      <c r="H51" s="136">
        <f>_xll.qlBlackVolTermStructureBlackVol($P$51,$C51,H$41,TRUE,$P$63)</f>
        <v>0.1484287435152126</v>
      </c>
      <c r="I51" s="136">
        <f>_xll.qlBlackVolTermStructureBlackVol($P$51,$C51,I$41,TRUE,$P$63)</f>
        <v>0.14397685922844666</v>
      </c>
      <c r="J51" s="136">
        <f>_xll.qlBlackVolTermStructureBlackVol($P$51,$C51,J$41,TRUE,$P$63)</f>
        <v>0.14105334840706721</v>
      </c>
      <c r="K51" s="136">
        <f>_xll.qlBlackVolTermStructureBlackVol($P$51,$C51,K$41,TRUE,$P$63)</f>
        <v>0.13921114713060706</v>
      </c>
      <c r="L51" s="137">
        <f>_xll.qlBlackVolTermStructureBlackVol($P$51,$C51,L$41,TRUE,$P$63)</f>
        <v>0.1407653096072384</v>
      </c>
      <c r="M51" s="163">
        <f t="shared" si="5"/>
        <v>1.726027397260274</v>
      </c>
      <c r="O51" s="142" t="s">
        <v>100</v>
      </c>
      <c r="P51" s="156" t="str">
        <f>_xll.qlHestonBlackVolSurface(,P50)</f>
        <v>obj_004ae#0000</v>
      </c>
      <c r="Q51" s="173"/>
      <c r="R51" s="177"/>
    </row>
    <row r="52" spans="3:18" x14ac:dyDescent="0.25">
      <c r="C52" s="97">
        <v>43539</v>
      </c>
      <c r="D52" s="135">
        <f>_xll.qlBlackVolTermStructureBlackVol($P$51,$C52,D$41,TRUE,$P$63)</f>
        <v>0.2154555046580493</v>
      </c>
      <c r="E52" s="136">
        <f>_xll.qlBlackVolTermStructureBlackVol($P$51,$C52,E$41,TRUE,$P$63)</f>
        <v>0.1796744643709044</v>
      </c>
      <c r="F52" s="136">
        <f>_xll.qlBlackVolTermStructureBlackVol($P$51,$C52,F$41,TRUE,$P$63)</f>
        <v>0.16449893789257422</v>
      </c>
      <c r="G52" s="136">
        <f>_xll.qlBlackVolTermStructureBlackVol($P$51,$C52,G$41,TRUE,$P$63)</f>
        <v>0.15802877752871744</v>
      </c>
      <c r="H52" s="136">
        <f>_xll.qlBlackVolTermStructureBlackVol($P$51,$C52,H$41,TRUE,$P$63)</f>
        <v>0.15259589566131476</v>
      </c>
      <c r="I52" s="136">
        <f>_xll.qlBlackVolTermStructureBlackVol($P$51,$C52,I$41,TRUE,$P$63)</f>
        <v>0.14839686674221172</v>
      </c>
      <c r="J52" s="136">
        <f>_xll.qlBlackVolTermStructureBlackVol($P$51,$C52,J$41,TRUE,$P$63)</f>
        <v>0.14551335102480617</v>
      </c>
      <c r="K52" s="136">
        <f>_xll.qlBlackVolTermStructureBlackVol($P$51,$C52,K$41,TRUE,$P$63)</f>
        <v>0.14325782727037523</v>
      </c>
      <c r="L52" s="137">
        <f>_xll.qlBlackVolTermStructureBlackVol($P$51,$C52,L$41,TRUE,$P$63)</f>
        <v>0.14418019815499916</v>
      </c>
      <c r="M52" s="163">
        <f t="shared" si="5"/>
        <v>1.9561643835616438</v>
      </c>
      <c r="O52" s="177"/>
      <c r="Q52" s="173"/>
      <c r="R52" s="177"/>
    </row>
    <row r="53" spans="3:18" x14ac:dyDescent="0.25">
      <c r="C53" s="98">
        <v>43637</v>
      </c>
      <c r="D53" s="135">
        <f>_xll.qlBlackVolTermStructureBlackVol($P$51,$C53,D$41,TRUE,$P$63)</f>
        <v>0.21623661583272188</v>
      </c>
      <c r="E53" s="136">
        <f>_xll.qlBlackVolTermStructureBlackVol($P$51,$C53,E$41,TRUE,$P$63)</f>
        <v>0.18208976007441471</v>
      </c>
      <c r="F53" s="136">
        <f>_xll.qlBlackVolTermStructureBlackVol($P$51,$C53,F$41,TRUE,$P$63)</f>
        <v>0.16796632089517607</v>
      </c>
      <c r="G53" s="136">
        <f>_xll.qlBlackVolTermStructureBlackVol($P$51,$C53,G$41,TRUE,$P$63)</f>
        <v>0.16200962984432851</v>
      </c>
      <c r="H53" s="136">
        <f>_xll.qlBlackVolTermStructureBlackVol($P$51,$C53,H$41,TRUE,$P$63)</f>
        <v>0.15700436162561282</v>
      </c>
      <c r="I53" s="136">
        <f>_xll.qlBlackVolTermStructureBlackVol($P$51,$C53,I$41,TRUE,$P$63)</f>
        <v>0.15308071938799211</v>
      </c>
      <c r="J53" s="136">
        <f>_xll.qlBlackVolTermStructureBlackVol($P$51,$C53,J$41,TRUE,$P$63)</f>
        <v>0.15028383756669217</v>
      </c>
      <c r="K53" s="136">
        <f>_xll.qlBlackVolTermStructureBlackVol($P$51,$C53,K$41,TRUE,$P$63)</f>
        <v>0.14772796424332368</v>
      </c>
      <c r="L53" s="137">
        <f>_xll.qlBlackVolTermStructureBlackVol($P$51,$C53,L$41,TRUE,$P$63)</f>
        <v>0.14807201186279714</v>
      </c>
      <c r="M53" s="163">
        <f t="shared" si="5"/>
        <v>2.2246575342465755</v>
      </c>
      <c r="O53" s="177"/>
      <c r="Q53" s="173"/>
      <c r="R53" s="177"/>
    </row>
    <row r="54" spans="3:18" x14ac:dyDescent="0.25">
      <c r="C54" s="97">
        <v>43728</v>
      </c>
      <c r="D54" s="135">
        <f>_xll.qlBlackVolTermStructureBlackVol($P$51,$C54,D$41,TRUE,$P$63)</f>
        <v>0.217147392212581</v>
      </c>
      <c r="E54" s="136">
        <f>_xll.qlBlackVolTermStructureBlackVol($P$51,$C54,E$41,TRUE,$P$63)</f>
        <v>0.18444698107443383</v>
      </c>
      <c r="F54" s="136">
        <f>_xll.qlBlackVolTermStructureBlackVol($P$51,$C54,F$41,TRUE,$P$63)</f>
        <v>0.17117649733255255</v>
      </c>
      <c r="G54" s="136">
        <f>_xll.qlBlackVolTermStructureBlackVol($P$51,$C54,G$41,TRUE,$P$63)</f>
        <v>0.16561230135359181</v>
      </c>
      <c r="H54" s="136">
        <f>_xll.qlBlackVolTermStructureBlackVol($P$51,$C54,H$41,TRUE,$P$63)</f>
        <v>0.1609217359883236</v>
      </c>
      <c r="I54" s="136">
        <f>_xll.qlBlackVolTermStructureBlackVol($P$51,$C54,I$41,TRUE,$P$63)</f>
        <v>0.15719373350603394</v>
      </c>
      <c r="J54" s="136">
        <f>_xll.qlBlackVolTermStructureBlackVol($P$51,$C54,J$41,TRUE,$P$63)</f>
        <v>0.15445311464122816</v>
      </c>
      <c r="K54" s="136">
        <f>_xll.qlBlackVolTermStructureBlackVol($P$51,$C54,K$41,TRUE,$P$63)</f>
        <v>0.15165647747764402</v>
      </c>
      <c r="L54" s="137">
        <f>_xll.qlBlackVolTermStructureBlackVol($P$51,$C54,L$41,TRUE,$P$63)</f>
        <v>0.15152910581157267</v>
      </c>
      <c r="M54" s="163">
        <f t="shared" si="5"/>
        <v>2.473972602739726</v>
      </c>
      <c r="O54" s="153" t="s">
        <v>101</v>
      </c>
      <c r="P54" s="174"/>
      <c r="Q54" s="9" t="s">
        <v>112</v>
      </c>
      <c r="R54" s="177"/>
    </row>
    <row r="55" spans="3:18" x14ac:dyDescent="0.25">
      <c r="C55" s="97">
        <v>43819</v>
      </c>
      <c r="D55" s="135">
        <f>_xll.qlBlackVolTermStructureBlackVol($P$51,$C55,D$41,TRUE,$P$63)</f>
        <v>0.2184357533451437</v>
      </c>
      <c r="E55" s="136">
        <f>_xll.qlBlackVolTermStructureBlackVol($P$51,$C55,E$41,TRUE,$P$63)</f>
        <v>0.18711018444293201</v>
      </c>
      <c r="F55" s="136">
        <f>_xll.qlBlackVolTermStructureBlackVol($P$51,$C55,F$41,TRUE,$P$63)</f>
        <v>0.17456726789678551</v>
      </c>
      <c r="G55" s="136">
        <f>_xll.qlBlackVolTermStructureBlackVol($P$51,$C55,G$41,TRUE,$P$63)</f>
        <v>0.16931173245066042</v>
      </c>
      <c r="H55" s="136">
        <f>_xll.qlBlackVolTermStructureBlackVol($P$51,$C55,H$41,TRUE,$P$63)</f>
        <v>0.16485062527934105</v>
      </c>
      <c r="I55" s="136">
        <f>_xll.qlBlackVolTermStructureBlackVol($P$51,$C55,I$41,TRUE,$P$63)</f>
        <v>0.16124562103070014</v>
      </c>
      <c r="J55" s="136">
        <f>_xll.qlBlackVolTermStructureBlackVol($P$51,$C55,J$41,TRUE,$P$63)</f>
        <v>0.15851118021880506</v>
      </c>
      <c r="K55" s="136">
        <f>_xll.qlBlackVolTermStructureBlackVol($P$51,$C55,K$41,TRUE,$P$63)</f>
        <v>0.15543724315469939</v>
      </c>
      <c r="L55" s="137">
        <f>_xll.qlBlackVolTermStructureBlackVol($P$51,$C55,L$41,TRUE,$P$63)</f>
        <v>0.15483955135758148</v>
      </c>
      <c r="M55" s="163">
        <f t="shared" si="5"/>
        <v>2.7232876712328768</v>
      </c>
      <c r="O55" s="146" t="s">
        <v>102</v>
      </c>
      <c r="P55" s="147" t="str">
        <f>AT8</f>
        <v>obj_0035f#0001</v>
      </c>
      <c r="Q55" s="16">
        <v>1</v>
      </c>
      <c r="R55" s="177"/>
    </row>
    <row r="56" spans="3:18" x14ac:dyDescent="0.25">
      <c r="C56" s="97">
        <v>43910</v>
      </c>
      <c r="D56" s="135">
        <f>_xll.qlBlackVolTermStructureBlackVol($P$51,$C56,D$41,TRUE,$P$63)</f>
        <v>0.21936152804075951</v>
      </c>
      <c r="E56" s="136">
        <f>_xll.qlBlackVolTermStructureBlackVol($P$51,$C56,E$41,TRUE,$P$63)</f>
        <v>0.18930306879359102</v>
      </c>
      <c r="F56" s="136">
        <f>_xll.qlBlackVolTermStructureBlackVol($P$51,$C56,F$41,TRUE,$P$63)</f>
        <v>0.17743477417223177</v>
      </c>
      <c r="G56" s="136">
        <f>_xll.qlBlackVolTermStructureBlackVol($P$51,$C56,G$41,TRUE,$P$63)</f>
        <v>0.17247635201996819</v>
      </c>
      <c r="H56" s="136">
        <f>_xll.qlBlackVolTermStructureBlackVol($P$51,$C56,H$41,TRUE,$P$63)</f>
        <v>0.16825369149111041</v>
      </c>
      <c r="I56" s="136">
        <f>_xll.qlBlackVolTermStructureBlackVol($P$51,$C56,I$41,TRUE,$P$63)</f>
        <v>0.16480713882505377</v>
      </c>
      <c r="J56" s="136">
        <f>_xll.qlBlackVolTermStructureBlackVol($P$51,$C56,J$41,TRUE,$P$63)</f>
        <v>0.1621403720473481</v>
      </c>
      <c r="K56" s="136">
        <f>_xll.qlBlackVolTermStructureBlackVol($P$51,$C56,K$41,TRUE,$P$63)</f>
        <v>0.15895573245905761</v>
      </c>
      <c r="L56" s="137">
        <f>_xll.qlBlackVolTermStructureBlackVol($P$51,$C56,L$41,TRUE,$P$63)</f>
        <v>0.15804513849257212</v>
      </c>
      <c r="M56" s="163">
        <f t="shared" si="5"/>
        <v>2.9726027397260273</v>
      </c>
      <c r="O56" s="86" t="s">
        <v>103</v>
      </c>
      <c r="P56" s="148" t="str">
        <f>AT22</f>
        <v>obj_002fd#0001</v>
      </c>
      <c r="Q56" s="19">
        <v>1</v>
      </c>
      <c r="R56" s="177"/>
    </row>
    <row r="57" spans="3:18" x14ac:dyDescent="0.25">
      <c r="C57" s="97">
        <v>44001</v>
      </c>
      <c r="D57" s="135">
        <f>_xll.qlBlackVolTermStructureBlackVol($P$51,$C57,D$41,TRUE,$P$63)</f>
        <v>0.22020655981573603</v>
      </c>
      <c r="E57" s="136">
        <f>_xll.qlBlackVolTermStructureBlackVol($P$51,$C57,E$41,TRUE,$P$63)</f>
        <v>0.19133483700293602</v>
      </c>
      <c r="F57" s="136">
        <f>_xll.qlBlackVolTermStructureBlackVol($P$51,$C57,F$41,TRUE,$P$63)</f>
        <v>0.18007862784481721</v>
      </c>
      <c r="G57" s="136">
        <f>_xll.qlBlackVolTermStructureBlackVol($P$51,$C57,G$41,TRUE,$P$63)</f>
        <v>0.17538777414523485</v>
      </c>
      <c r="H57" s="136">
        <f>_xll.qlBlackVolTermStructureBlackVol($P$51,$C57,H$41,TRUE,$P$63)</f>
        <v>0.17138225391652584</v>
      </c>
      <c r="I57" s="136">
        <f>_xll.qlBlackVolTermStructureBlackVol($P$51,$C57,I$41,TRUE,$P$63)</f>
        <v>0.16808646077238953</v>
      </c>
      <c r="J57" s="136">
        <f>_xll.qlBlackVolTermStructureBlackVol($P$51,$C57,J$41,TRUE,$P$63)</f>
        <v>0.16549586752030038</v>
      </c>
      <c r="K57" s="136">
        <f>_xll.qlBlackVolTermStructureBlackVol($P$51,$C57,K$41,TRUE,$P$63)</f>
        <v>0.16225652707132698</v>
      </c>
      <c r="L57" s="137">
        <f>_xll.qlBlackVolTermStructureBlackVol($P$51,$C57,L$41,TRUE,$P$63)</f>
        <v>0.16110652418337443</v>
      </c>
      <c r="M57" s="163">
        <f t="shared" si="5"/>
        <v>3.2219178082191782</v>
      </c>
      <c r="O57" s="86" t="s">
        <v>104</v>
      </c>
      <c r="P57" s="148" t="str">
        <f>AT35</f>
        <v>obj_00357#0001</v>
      </c>
      <c r="Q57" s="19">
        <v>1</v>
      </c>
      <c r="R57" s="177"/>
    </row>
    <row r="58" spans="3:18" x14ac:dyDescent="0.25">
      <c r="C58" s="99">
        <v>44092</v>
      </c>
      <c r="D58" s="135">
        <f>_xll.qlBlackVolTermStructureBlackVol($P$51,$C58,D$41,TRUE,$P$63)</f>
        <v>0.22115859801629373</v>
      </c>
      <c r="E58" s="136">
        <f>_xll.qlBlackVolTermStructureBlackVol($P$51,$C58,E$41,TRUE,$P$63)</f>
        <v>0.19339998091711855</v>
      </c>
      <c r="F58" s="136">
        <f>_xll.qlBlackVolTermStructureBlackVol($P$51,$C58,F$41,TRUE,$P$63)</f>
        <v>0.18268557394078003</v>
      </c>
      <c r="G58" s="136">
        <f>_xll.qlBlackVolTermStructureBlackVol($P$51,$C58,G$41,TRUE,$P$63)</f>
        <v>0.17822372317372853</v>
      </c>
      <c r="H58" s="138">
        <f>_xll.qlBlackVolTermStructureBlackVol($P$51,$C58,H$41,TRUE,$P$63)</f>
        <v>0.17439998760774675</v>
      </c>
      <c r="I58" s="136">
        <f>_xll.qlBlackVolTermStructureBlackVol($P$51,$C58,I$41,TRUE,$P$63)</f>
        <v>0.17122735980245865</v>
      </c>
      <c r="J58" s="136">
        <f>_xll.qlBlackVolTermStructureBlackVol($P$51,$C58,J$41,TRUE,$P$63)</f>
        <v>0.16869611754385558</v>
      </c>
      <c r="K58" s="136">
        <f>_xll.qlBlackVolTermStructureBlackVol($P$51,$C58,K$41,TRUE,$P$63)</f>
        <v>0.16539991613096816</v>
      </c>
      <c r="L58" s="137">
        <f>_xll.qlBlackVolTermStructureBlackVol($P$51,$C58,L$41,TRUE,$P$63)</f>
        <v>0.16403242428955933</v>
      </c>
      <c r="M58" s="163">
        <f t="shared" si="5"/>
        <v>3.4712328767123286</v>
      </c>
      <c r="O58" s="86" t="s">
        <v>105</v>
      </c>
      <c r="P58" s="148" t="str">
        <f>AQ22</f>
        <v>obj_00361#0001</v>
      </c>
      <c r="Q58" s="19">
        <v>1</v>
      </c>
      <c r="R58" s="177"/>
    </row>
    <row r="59" spans="3:18" x14ac:dyDescent="0.25">
      <c r="C59" s="97">
        <v>44185</v>
      </c>
      <c r="D59" s="135">
        <f>_xll.qlBlackVolTermStructureBlackVol($P$51,$C59,D$41,TRUE,$P$63)</f>
        <v>0.22244954194748043</v>
      </c>
      <c r="E59" s="136">
        <f>_xll.qlBlackVolTermStructureBlackVol($P$51,$C59,E$41,TRUE,$P$63)</f>
        <v>0.19574834787494741</v>
      </c>
      <c r="F59" s="136">
        <f>_xll.qlBlackVolTermStructureBlackVol($P$51,$C59,F$41,TRUE,$P$63)</f>
        <v>0.18550338093179977</v>
      </c>
      <c r="G59" s="136">
        <f>_xll.qlBlackVolTermStructureBlackVol($P$51,$C59,G$41,TRUE,$P$63)</f>
        <v>0.18122666446294436</v>
      </c>
      <c r="H59" s="136">
        <f>_xll.qlBlackVolTermStructureBlackVol($P$51,$C59,H$41,TRUE,$P$63)</f>
        <v>0.17754007534513255</v>
      </c>
      <c r="I59" s="136">
        <f>_xll.qlBlackVolTermStructureBlackVol($P$51,$C59,I$41,TRUE,$P$63)</f>
        <v>0.17444899189774124</v>
      </c>
      <c r="J59" s="136">
        <f>_xll.qlBlackVolTermStructureBlackVol($P$51,$C59,J$41,TRUE,$P$63)</f>
        <v>0.17194142088907327</v>
      </c>
      <c r="K59" s="136">
        <f>_xll.qlBlackVolTermStructureBlackVol($P$51,$C59,K$41,TRUE,$P$63)</f>
        <v>0.16853835752298035</v>
      </c>
      <c r="L59" s="137">
        <f>_xll.qlBlackVolTermStructureBlackVol($P$51,$C59,L$41,TRUE,$P$63)</f>
        <v>0.16692530612354511</v>
      </c>
      <c r="M59" s="163">
        <f t="shared" si="5"/>
        <v>3.7260273972602738</v>
      </c>
      <c r="O59" s="86" t="s">
        <v>106</v>
      </c>
      <c r="P59" s="148" t="str">
        <f>AW22</f>
        <v>obj_0035d#0001</v>
      </c>
      <c r="Q59" s="22">
        <v>1</v>
      </c>
      <c r="R59" s="177"/>
    </row>
    <row r="60" spans="3:18" x14ac:dyDescent="0.25">
      <c r="C60" s="97">
        <v>44274</v>
      </c>
      <c r="D60" s="135">
        <f>_xll.qlBlackVolTermStructureBlackVol($P$51,$C60,D$41,TRUE,$P$63)</f>
        <v>0.22332459524178996</v>
      </c>
      <c r="E60" s="136">
        <f>_xll.qlBlackVolTermStructureBlackVol($P$51,$C60,E$41,TRUE,$P$63)</f>
        <v>0.19757396406481728</v>
      </c>
      <c r="F60" s="136">
        <f>_xll.qlBlackVolTermStructureBlackVol($P$51,$C60,F$41,TRUE,$P$63)</f>
        <v>0.18776559725988004</v>
      </c>
      <c r="G60" s="136">
        <f>_xll.qlBlackVolTermStructureBlackVol($P$51,$C60,G$41,TRUE,$P$63)</f>
        <v>0.18367101741044381</v>
      </c>
      <c r="H60" s="136">
        <f>_xll.qlBlackVolTermStructureBlackVol($P$51,$C60,H$41,TRUE,$P$63)</f>
        <v>0.18013089250556086</v>
      </c>
      <c r="I60" s="136">
        <f>_xll.qlBlackVolTermStructureBlackVol($P$51,$C60,I$41,TRUE,$P$63)</f>
        <v>0.17714417419380302</v>
      </c>
      <c r="J60" s="136">
        <f>_xll.qlBlackVolTermStructureBlackVol($P$51,$C60,J$41,TRUE,$P$63)</f>
        <v>0.17469594640121894</v>
      </c>
      <c r="K60" s="136">
        <f>_xll.qlBlackVolTermStructureBlackVol($P$51,$C60,K$41,TRUE,$P$63)</f>
        <v>0.17128470843852869</v>
      </c>
      <c r="L60" s="137">
        <f>_xll.qlBlackVolTermStructureBlackVol($P$51,$C60,L$41,TRUE,$P$63)</f>
        <v>0.16953617154448053</v>
      </c>
      <c r="M60" s="163">
        <f t="shared" si="5"/>
        <v>3.9698630136986299</v>
      </c>
      <c r="O60" s="86" t="s">
        <v>107</v>
      </c>
      <c r="P60" s="40" t="str">
        <f>_xll.qlLevenbergMarquardt()</f>
        <v>obj_00060#0001</v>
      </c>
      <c r="Q60" s="173"/>
      <c r="R60" s="177"/>
    </row>
    <row r="61" spans="3:18" x14ac:dyDescent="0.25">
      <c r="C61" s="97">
        <v>44365</v>
      </c>
      <c r="D61" s="135">
        <f>_xll.qlBlackVolTermStructureBlackVol($P$51,$C61,D$41,TRUE,$P$63)</f>
        <v>0.22413698432372167</v>
      </c>
      <c r="E61" s="136">
        <f>_xll.qlBlackVolTermStructureBlackVol($P$51,$C61,E$41,TRUE,$P$63)</f>
        <v>0.19930126527907344</v>
      </c>
      <c r="F61" s="136">
        <f>_xll.qlBlackVolTermStructureBlackVol($P$51,$C61,F$41,TRUE,$P$63)</f>
        <v>0.18990639607384718</v>
      </c>
      <c r="G61" s="136">
        <f>_xll.qlBlackVolTermStructureBlackVol($P$51,$C61,G$41,TRUE,$P$63)</f>
        <v>0.18598461282218245</v>
      </c>
      <c r="H61" s="136">
        <f>_xll.qlBlackVolTermStructureBlackVol($P$51,$C61,H$41,TRUE,$P$63)</f>
        <v>0.18258516676173797</v>
      </c>
      <c r="I61" s="136">
        <f>_xll.qlBlackVolTermStructureBlackVol($P$51,$C61,I$41,TRUE,$P$63)</f>
        <v>0.1797018589370519</v>
      </c>
      <c r="J61" s="136">
        <f>_xll.qlBlackVolTermStructureBlackVol($P$51,$C61,J$41,TRUE,$P$63)</f>
        <v>0.17731742162689043</v>
      </c>
      <c r="K61" s="136">
        <f>_xll.qlBlackVolTermStructureBlackVol($P$51,$C61,K$41,TRUE,$P$63)</f>
        <v>0.1739210867548554</v>
      </c>
      <c r="L61" s="137">
        <f>_xll.qlBlackVolTermStructureBlackVol($P$51,$C61,L$41,TRUE,$P$63)</f>
        <v>0.1720702792970667</v>
      </c>
      <c r="M61" s="163">
        <f t="shared" si="5"/>
        <v>4.2191780821917808</v>
      </c>
      <c r="O61" s="142" t="s">
        <v>108</v>
      </c>
      <c r="P61" s="39" t="str">
        <f>_xll.qlEndCriteria(,10000,1000,0.00001,0.00001,0.00001)</f>
        <v>obj_00072#0001</v>
      </c>
      <c r="Q61" s="173"/>
      <c r="R61" s="177"/>
    </row>
    <row r="62" spans="3:18" x14ac:dyDescent="0.25">
      <c r="C62" s="97">
        <v>44456</v>
      </c>
      <c r="D62" s="135">
        <f>_xll.qlBlackVolTermStructureBlackVol($P$51,$C62,D$41,TRUE,$P$63)</f>
        <v>0.22502394751632529</v>
      </c>
      <c r="E62" s="136">
        <f>_xll.qlBlackVolTermStructureBlackVol($P$51,$C62,E$41,TRUE,$P$63)</f>
        <v>0.20104381376867303</v>
      </c>
      <c r="F62" s="136">
        <f>_xll.qlBlackVolTermStructureBlackVol($P$51,$C62,F$41,TRUE,$P$63)</f>
        <v>0.1920192412272195</v>
      </c>
      <c r="G62" s="136">
        <f>_xll.qlBlackVolTermStructureBlackVol($P$51,$C62,G$41,TRUE,$P$63)</f>
        <v>0.18824855531485041</v>
      </c>
      <c r="H62" s="136">
        <f>_xll.qlBlackVolTermStructureBlackVol($P$51,$C62,H$41,TRUE,$P$63)</f>
        <v>0.18497010851749479</v>
      </c>
      <c r="I62" s="136">
        <f>_xll.qlBlackVolTermStructureBlackVol($P$51,$C62,I$41,TRUE,$P$63)</f>
        <v>0.18217400370450312</v>
      </c>
      <c r="J62" s="136">
        <f>_xll.qlBlackVolTermStructureBlackVol($P$51,$C62,J$41,TRUE,$P$63)</f>
        <v>0.17984158748772322</v>
      </c>
      <c r="K62" s="136">
        <f>_xll.qlBlackVolTermStructureBlackVol($P$51,$C62,K$41,TRUE,$P$63)</f>
        <v>0.17645041823182278</v>
      </c>
      <c r="L62" s="137">
        <f>_xll.qlBlackVolTermStructureBlackVol($P$51,$C62,L$41,TRUE,$P$63)</f>
        <v>0.17450154487271</v>
      </c>
      <c r="M62" s="163">
        <f t="shared" si="5"/>
        <v>4.4684931506849317</v>
      </c>
      <c r="O62" s="146" t="s">
        <v>110</v>
      </c>
      <c r="P62" s="149" t="b">
        <v>1</v>
      </c>
      <c r="Q62" s="173"/>
      <c r="R62" s="177"/>
    </row>
    <row r="63" spans="3:18" x14ac:dyDescent="0.25">
      <c r="C63" s="97">
        <v>44547</v>
      </c>
      <c r="D63" s="135">
        <f>_xll.qlBlackVolTermStructureBlackVol($P$51,$C63,D$41,TRUE,$P$63)</f>
        <v>0.22616999518239927</v>
      </c>
      <c r="E63" s="136">
        <f>_xll.qlBlackVolTermStructureBlackVol($P$51,$C63,E$41,TRUE,$P$63)</f>
        <v>0.20297761315060295</v>
      </c>
      <c r="F63" s="136">
        <f>_xll.qlBlackVolTermStructureBlackVol($P$51,$C63,F$41,TRUE,$P$63)</f>
        <v>0.19426758118172185</v>
      </c>
      <c r="G63" s="136">
        <f>_xll.qlBlackVolTermStructureBlackVol($P$51,$C63,G$41,TRUE,$P$63)</f>
        <v>0.19061761523663726</v>
      </c>
      <c r="H63" s="136">
        <f>_xll.qlBlackVolTermStructureBlackVol($P$51,$C63,H$41,TRUE,$P$63)</f>
        <v>0.18743008425521521</v>
      </c>
      <c r="I63" s="136">
        <f>_xll.qlBlackVolTermStructureBlackVol($P$51,$C63,I$41,TRUE,$P$63)</f>
        <v>0.18469285215918424</v>
      </c>
      <c r="J63" s="136">
        <f>_xll.qlBlackVolTermStructureBlackVol($P$51,$C63,J$41,TRUE,$P$63)</f>
        <v>0.18238701870208074</v>
      </c>
      <c r="K63" s="136">
        <f>_xll.qlBlackVolTermStructureBlackVol($P$51,$C63,K$41,TRUE,$P$63)</f>
        <v>0.17896090789314908</v>
      </c>
      <c r="L63" s="137">
        <f>_xll.qlBlackVolTermStructureBlackVol($P$51,$C63,L$41,TRUE,$P$63)</f>
        <v>0.17688732809567323</v>
      </c>
      <c r="M63" s="163">
        <f t="shared" si="5"/>
        <v>4.7178082191780826</v>
      </c>
      <c r="O63" s="142" t="s">
        <v>111</v>
      </c>
      <c r="P63" s="150" t="b">
        <f>IF(P62,_xll.qlHestonModelCalibrate(P50,P55:P59,P60,P61,Q55:Q59,Q45:Q49,0.000001,10000),"[Disabled]")</f>
        <v>1</v>
      </c>
      <c r="Q63" s="173"/>
      <c r="R63" s="177"/>
    </row>
    <row r="64" spans="3:18" x14ac:dyDescent="0.25">
      <c r="C64" s="97">
        <v>44638</v>
      </c>
      <c r="D64" s="135">
        <f>_xll.qlBlackVolTermStructureBlackVol($P$51,$C64,D$41,TRUE,$P$63)</f>
        <v>0.22700856797433291</v>
      </c>
      <c r="E64" s="136">
        <f>_xll.qlBlackVolTermStructureBlackVol($P$51,$C64,E$41,TRUE,$P$63)</f>
        <v>0.20456983053746763</v>
      </c>
      <c r="F64" s="136">
        <f>_xll.qlBlackVolTermStructureBlackVol($P$51,$C64,F$41,TRUE,$P$63)</f>
        <v>0.1961735740143854</v>
      </c>
      <c r="G64" s="136">
        <f>_xll.qlBlackVolTermStructureBlackVol($P$51,$C64,G$41,TRUE,$P$63)</f>
        <v>0.19265090196080145</v>
      </c>
      <c r="H64" s="136">
        <f>_xll.qlBlackVolTermStructureBlackVol($P$51,$C64,H$41,TRUE,$P$63)</f>
        <v>0.18956626596417564</v>
      </c>
      <c r="I64" s="136">
        <f>_xll.qlBlackVolTermStructureBlackVol($P$51,$C64,I$41,TRUE,$P$63)</f>
        <v>0.18690535572983677</v>
      </c>
      <c r="J64" s="136">
        <f>_xll.qlBlackVolTermStructureBlackVol($P$51,$C64,J$41,TRUE,$P$63)</f>
        <v>0.18464856985129061</v>
      </c>
      <c r="K64" s="136">
        <f>_xll.qlBlackVolTermStructureBlackVol($P$51,$C64,K$41,TRUE,$P$63)</f>
        <v>0.18124345081478296</v>
      </c>
      <c r="L64" s="137">
        <f>_xll.qlBlackVolTermStructureBlackVol($P$51,$C64,L$41,TRUE,$P$63)</f>
        <v>0.17910708367703318</v>
      </c>
      <c r="M64" s="163">
        <f t="shared" si="5"/>
        <v>4.9671232876712326</v>
      </c>
      <c r="O64" s="146" t="s">
        <v>95</v>
      </c>
      <c r="P64" s="151">
        <f>_xll.qlHestonModelTheta(P50,P63)</f>
        <v>9.6182826062980703E-2</v>
      </c>
      <c r="Q64" s="173"/>
      <c r="R64" s="177"/>
    </row>
    <row r="65" spans="3:18" x14ac:dyDescent="0.25">
      <c r="C65" s="97">
        <v>44729</v>
      </c>
      <c r="D65" s="135">
        <f>_xll.qlBlackVolTermStructureBlackVol($P$51,$C65,D$41,TRUE,$P$63)</f>
        <v>0.22774332256405308</v>
      </c>
      <c r="E65" s="136">
        <f>_xll.qlBlackVolTermStructureBlackVol($P$51,$C65,E$41,TRUE,$P$63)</f>
        <v>0.2060195209874785</v>
      </c>
      <c r="F65" s="136">
        <f>_xll.qlBlackVolTermStructureBlackVol($P$51,$C65,F$41,TRUE,$P$63)</f>
        <v>0.19792045931941485</v>
      </c>
      <c r="G65" s="136">
        <f>_xll.qlBlackVolTermStructureBlackVol($P$51,$C65,G$41,TRUE,$P$63)</f>
        <v>0.19451964056198989</v>
      </c>
      <c r="H65" s="136">
        <f>_xll.qlBlackVolTermStructureBlackVol($P$51,$C65,H$41,TRUE,$P$63)</f>
        <v>0.19153520627145942</v>
      </c>
      <c r="I65" s="136">
        <f>_xll.qlBlackVolTermStructureBlackVol($P$51,$C65,I$41,TRUE,$P$63)</f>
        <v>0.18895108028887392</v>
      </c>
      <c r="J65" s="136">
        <f>_xll.qlBlackVolTermStructureBlackVol($P$51,$C65,J$41,TRUE,$P$63)</f>
        <v>0.18674707456350204</v>
      </c>
      <c r="K65" s="136">
        <f>_xll.qlBlackVolTermStructureBlackVol($P$51,$C65,K$41,TRUE,$P$63)</f>
        <v>0.18337913967324035</v>
      </c>
      <c r="L65" s="137">
        <f>_xll.qlBlackVolTermStructureBlackVol($P$51,$C65,L$41,TRUE,$P$63)</f>
        <v>0.18120392313016251</v>
      </c>
      <c r="M65" s="163">
        <f t="shared" si="5"/>
        <v>5.2164383561643834</v>
      </c>
      <c r="O65" s="37" t="s">
        <v>94</v>
      </c>
      <c r="P65" s="136">
        <f>_xll.qlHestonModelKappa(P50,P63)</f>
        <v>0.264024906560693</v>
      </c>
      <c r="Q65" s="173"/>
      <c r="R65" s="177"/>
    </row>
    <row r="66" spans="3:18" x14ac:dyDescent="0.25">
      <c r="C66" s="97">
        <v>44820</v>
      </c>
      <c r="D66" s="135">
        <f>_xll.qlBlackVolTermStructureBlackVol($P$51,$C66,D$41,TRUE,$P$63)</f>
        <v>0.22853558563657303</v>
      </c>
      <c r="E66" s="136">
        <f>_xll.qlBlackVolTermStructureBlackVol($P$51,$C66,E$41,TRUE,$P$63)</f>
        <v>0.20748083738816586</v>
      </c>
      <c r="F66" s="136">
        <f>_xll.qlBlackVolTermStructureBlackVol($P$51,$C66,F$41,TRUE,$P$63)</f>
        <v>0.19965061777624191</v>
      </c>
      <c r="G66" s="136">
        <f>_xll.qlBlackVolTermStructureBlackVol($P$51,$C66,G$41,TRUE,$P$63)</f>
        <v>0.19635802029657576</v>
      </c>
      <c r="H66" s="136">
        <f>_xll.qlBlackVolTermStructureBlackVol($P$51,$C66,H$41,TRUE,$P$63)</f>
        <v>0.19346140917665869</v>
      </c>
      <c r="I66" s="136">
        <f>_xll.qlBlackVolTermStructureBlackVol($P$51,$C66,I$41,TRUE,$P$63)</f>
        <v>0.19094350288917541</v>
      </c>
      <c r="J66" s="136">
        <f>_xll.qlBlackVolTermStructureBlackVol($P$51,$C66,J$41,TRUE,$P$63)</f>
        <v>0.18878389958775563</v>
      </c>
      <c r="K66" s="136">
        <f>_xll.qlBlackVolTermStructureBlackVol($P$51,$C66,K$41,TRUE,$P$63)</f>
        <v>0.18544330364989223</v>
      </c>
      <c r="L66" s="137">
        <f>_xll.qlBlackVolTermStructureBlackVol($P$51,$C66,L$41,TRUE,$P$63)</f>
        <v>0.18322728264254493</v>
      </c>
      <c r="M66" s="163">
        <f t="shared" si="5"/>
        <v>5.4657534246575343</v>
      </c>
      <c r="O66" s="86" t="s">
        <v>97</v>
      </c>
      <c r="P66" s="136">
        <f>_xll.qlHestonModelSigma(P50,P63)</f>
        <v>0.2286825037994957</v>
      </c>
      <c r="Q66" s="173"/>
      <c r="R66" s="177"/>
    </row>
    <row r="67" spans="3:18" x14ac:dyDescent="0.25">
      <c r="C67" s="97">
        <v>44911</v>
      </c>
      <c r="D67" s="135">
        <f>_xll.qlBlackVolTermStructureBlackVol($P$51,$C67,D$41,TRUE,$P$63)</f>
        <v>0.22955333381618548</v>
      </c>
      <c r="E67" s="136">
        <f>_xll.qlBlackVolTermStructureBlackVol($P$51,$C67,E$41,TRUE,$P$63)</f>
        <v>0.2091107338347884</v>
      </c>
      <c r="F67" s="136">
        <f>_xll.qlBlackVolTermStructureBlackVol($P$51,$C67,F$41,TRUE,$P$63)</f>
        <v>0.20150908839636161</v>
      </c>
      <c r="G67" s="136">
        <f>_xll.qlBlackVolTermStructureBlackVol($P$51,$C67,G$41,TRUE,$P$63)</f>
        <v>0.1983035053050099</v>
      </c>
      <c r="H67" s="136">
        <f>_xll.qlBlackVolTermStructureBlackVol($P$51,$C67,H$41,TRUE,$P$63)</f>
        <v>0.19547373678904617</v>
      </c>
      <c r="I67" s="136">
        <f>_xll.qlBlackVolTermStructureBlackVol($P$51,$C67,I$41,TRUE,$P$63)</f>
        <v>0.19300194935282367</v>
      </c>
      <c r="J67" s="136">
        <f>_xll.qlBlackVolTermStructureBlackVol($P$51,$C67,J$41,TRUE,$P$63)</f>
        <v>0.1908680486297549</v>
      </c>
      <c r="K67" s="136">
        <f>_xll.qlBlackVolTermStructureBlackVol($P$51,$C67,K$41,TRUE,$P$63)</f>
        <v>0.18752278769353242</v>
      </c>
      <c r="L67" s="137">
        <f>_xll.qlBlackVolTermStructureBlackVol($P$51,$C67,L$41,TRUE,$P$63)</f>
        <v>0.18524145494066724</v>
      </c>
      <c r="M67" s="163">
        <f t="shared" si="5"/>
        <v>5.7150684931506852</v>
      </c>
      <c r="O67" s="86" t="s">
        <v>98</v>
      </c>
      <c r="P67" s="136">
        <f>_xll.qlHestonModelRho(P50,P63)</f>
        <v>-0.5212328200457359</v>
      </c>
      <c r="Q67" s="173"/>
      <c r="R67" s="177"/>
    </row>
    <row r="68" spans="3:18" x14ac:dyDescent="0.25">
      <c r="C68" s="97">
        <v>45002</v>
      </c>
      <c r="D68" s="135">
        <f>_xll.qlBlackVolTermStructureBlackVol($P$51,$C68,D$41,TRUE,$P$63)</f>
        <v>0.23031699432509348</v>
      </c>
      <c r="E68" s="136">
        <f>_xll.qlBlackVolTermStructureBlackVol($P$51,$C68,E$41,TRUE,$P$63)</f>
        <v>0.21046828839360915</v>
      </c>
      <c r="F68" s="136">
        <f>_xll.qlBlackVolTermStructureBlackVol($P$51,$C68,F$41,TRUE,$P$63)</f>
        <v>0.20309842234059189</v>
      </c>
      <c r="G68" s="136">
        <f>_xll.qlBlackVolTermStructureBlackVol($P$51,$C68,G$41,TRUE,$P$63)</f>
        <v>0.19998571057148945</v>
      </c>
      <c r="H68" s="136">
        <f>_xll.qlBlackVolTermStructureBlackVol($P$51,$C68,H$41,TRUE,$P$63)</f>
        <v>0.19723166539351697</v>
      </c>
      <c r="I68" s="136">
        <f>_xll.qlBlackVolTermStructureBlackVol($P$51,$C68,I$41,TRUE,$P$63)</f>
        <v>0.19481782082779298</v>
      </c>
      <c r="J68" s="136">
        <f>_xll.qlBlackVolTermStructureBlackVol($P$51,$C68,J$41,TRUE,$P$63)</f>
        <v>0.19272411872981837</v>
      </c>
      <c r="K68" s="136">
        <f>_xll.qlBlackVolTermStructureBlackVol($P$51,$C68,K$41,TRUE,$P$63)</f>
        <v>0.18940933999609263</v>
      </c>
      <c r="L68" s="137">
        <f>_xll.qlBlackVolTermStructureBlackVol($P$51,$C68,L$41,TRUE,$P$63)</f>
        <v>0.18710219461204977</v>
      </c>
      <c r="M68" s="163">
        <f t="shared" si="5"/>
        <v>5.9643835616438352</v>
      </c>
      <c r="O68" s="38" t="s">
        <v>93</v>
      </c>
      <c r="P68" s="152">
        <f>_xll.qlHestonModelV0(P50,P63)</f>
        <v>1.1935507124128837E-2</v>
      </c>
      <c r="Q68" s="173"/>
      <c r="R68" s="177"/>
    </row>
    <row r="69" spans="3:18" x14ac:dyDescent="0.25">
      <c r="C69" s="97">
        <v>45093</v>
      </c>
      <c r="D69" s="135">
        <f>_xll.qlBlackVolTermStructureBlackVol($P$51,$C69,D$41,TRUE,$P$63)</f>
        <v>0.23096123162479806</v>
      </c>
      <c r="E69" s="136">
        <f>_xll.qlBlackVolTermStructureBlackVol($P$51,$C69,E$41,TRUE,$P$63)</f>
        <v>0.21168210316716921</v>
      </c>
      <c r="F69" s="136">
        <f>_xll.qlBlackVolTermStructureBlackVol($P$51,$C69,F$41,TRUE,$P$63)</f>
        <v>0.20453683750101381</v>
      </c>
      <c r="G69" s="136">
        <f>_xll.qlBlackVolTermStructureBlackVol($P$51,$C69,G$41,TRUE,$P$63)</f>
        <v>0.20151568480474499</v>
      </c>
      <c r="H69" s="136">
        <f>_xll.qlBlackVolTermStructureBlackVol($P$51,$C69,H$41,TRUE,$P$63)</f>
        <v>0.19883786273250703</v>
      </c>
      <c r="I69" s="136">
        <f>_xll.qlBlackVolTermStructureBlackVol($P$51,$C69,I$41,TRUE,$P$63)</f>
        <v>0.19648436798970353</v>
      </c>
      <c r="J69" s="136">
        <f>_xll.qlBlackVolTermStructureBlackVol($P$51,$C69,J$41,TRUE,$P$63)</f>
        <v>0.19443515043825813</v>
      </c>
      <c r="K69" s="136">
        <f>_xll.qlBlackVolTermStructureBlackVol($P$51,$C69,K$41,TRUE,$P$63)</f>
        <v>0.19116436886890883</v>
      </c>
      <c r="L69" s="137">
        <f>_xll.qlBlackVolTermStructureBlackVol($P$51,$C69,L$41,TRUE,$P$63)</f>
        <v>0.18884957918941897</v>
      </c>
      <c r="M69" s="163">
        <f t="shared" si="5"/>
        <v>6.2136986301369861</v>
      </c>
      <c r="O69" s="177"/>
      <c r="Q69" s="173"/>
      <c r="R69" s="177"/>
    </row>
    <row r="70" spans="3:18" x14ac:dyDescent="0.25">
      <c r="C70" s="97">
        <v>45184</v>
      </c>
      <c r="D70" s="135">
        <f>_xll.qlBlackVolTermStructureBlackVol($P$51,$C70,D$41,TRUE,$P$63)</f>
        <v>0.23165813623566872</v>
      </c>
      <c r="E70" s="136">
        <f>_xll.qlBlackVolTermStructureBlackVol($P$51,$C70,E$41,TRUE,$P$63)</f>
        <v>0.21291268372230762</v>
      </c>
      <c r="F70" s="136">
        <f>_xll.qlBlackVolTermStructureBlackVol($P$51,$C70,F$41,TRUE,$P$63)</f>
        <v>0.20597190827530529</v>
      </c>
      <c r="G70" s="136">
        <f>_xll.qlBlackVolTermStructureBlackVol($P$51,$C70,G$41,TRUE,$P$63)</f>
        <v>0.20303280541337354</v>
      </c>
      <c r="H70" s="136">
        <f>_xll.qlBlackVolTermStructureBlackVol($P$51,$C70,H$41,TRUE,$P$63)</f>
        <v>0.20042248363410647</v>
      </c>
      <c r="I70" s="136">
        <f>_xll.qlBlackVolTermStructureBlackVol($P$51,$C70,I$41,TRUE,$P$63)</f>
        <v>0.19812165319410988</v>
      </c>
      <c r="J70" s="136">
        <f>_xll.qlBlackVolTermStructureBlackVol($P$51,$C70,J$41,TRUE,$P$63)</f>
        <v>0.19611044039490128</v>
      </c>
      <c r="K70" s="136">
        <f>_xll.qlBlackVolTermStructureBlackVol($P$51,$C70,K$41,TRUE,$P$63)</f>
        <v>0.19287452854888709</v>
      </c>
      <c r="L70" s="137">
        <f>_xll.qlBlackVolTermStructureBlackVol($P$51,$C70,L$41,TRUE,$P$63)</f>
        <v>0.19054764895000023</v>
      </c>
      <c r="M70" s="163">
        <f t="shared" si="5"/>
        <v>6.463013698630137</v>
      </c>
      <c r="O70" s="229" t="s">
        <v>127</v>
      </c>
      <c r="P70" s="173">
        <f>2*P64*P65-P66^2</f>
        <v>-1.5063642159626328E-3</v>
      </c>
      <c r="Q70" s="173"/>
      <c r="R70" s="177"/>
    </row>
    <row r="71" spans="3:18" x14ac:dyDescent="0.25">
      <c r="C71" s="99">
        <v>45275</v>
      </c>
      <c r="D71" s="135">
        <f>_xll.qlBlackVolTermStructureBlackVol($P$51,$C71,D$41,TRUE,$P$63)</f>
        <v>0.23255734874778133</v>
      </c>
      <c r="E71" s="136">
        <f>_xll.qlBlackVolTermStructureBlackVol($P$51,$C71,E$41,TRUE,$P$63)</f>
        <v>0.21429800227192008</v>
      </c>
      <c r="F71" s="136">
        <f>_xll.qlBlackVolTermStructureBlackVol($P$51,$C71,F$41,TRUE,$P$63)</f>
        <v>0.2075311965170745</v>
      </c>
      <c r="G71" s="136">
        <f>_xll.qlBlackVolTermStructureBlackVol($P$51,$C71,G$41,TRUE,$P$63)</f>
        <v>0.20465838763720304</v>
      </c>
      <c r="H71" s="138">
        <f>_xll.qlBlackVolTermStructureBlackVol($P$51,$C71,H$41,TRUE,$P$63)</f>
        <v>0.20209997984583419</v>
      </c>
      <c r="I71" s="136">
        <f>_xll.qlBlackVolTermStructureBlackVol($P$51,$C71,I$41,TRUE,$P$63)</f>
        <v>0.19983672958458129</v>
      </c>
      <c r="J71" s="136">
        <f>_xll.qlBlackVolTermStructureBlackVol($P$51,$C71,J$41,TRUE,$P$63)</f>
        <v>0.19784920888754967</v>
      </c>
      <c r="K71" s="136">
        <f>_xll.qlBlackVolTermStructureBlackVol($P$51,$C71,K$41,TRUE,$P$63)</f>
        <v>0.19462254668321693</v>
      </c>
      <c r="L71" s="137">
        <f>_xll.qlBlackVolTermStructureBlackVol($P$51,$C71,L$41,TRUE,$P$63)</f>
        <v>0.19226237535980836</v>
      </c>
      <c r="M71" s="163">
        <f t="shared" si="5"/>
        <v>6.7123287671232879</v>
      </c>
      <c r="O71" s="177"/>
      <c r="Q71" s="173"/>
      <c r="R71" s="177"/>
    </row>
    <row r="72" spans="3:18" ht="13.8" thickBot="1" x14ac:dyDescent="0.3">
      <c r="C72" s="100">
        <v>45366</v>
      </c>
      <c r="D72" s="139">
        <f>_xll.qlBlackVolTermStructureBlackVol($P$51,$C72,D$41,TRUE,$P$63)</f>
        <v>0.23324983434410684</v>
      </c>
      <c r="E72" s="140">
        <f>_xll.qlBlackVolTermStructureBlackVol($P$51,$C72,E$41,TRUE,$P$63)</f>
        <v>0.21546667084581658</v>
      </c>
      <c r="F72" s="140">
        <f>_xll.qlBlackVolTermStructureBlackVol($P$51,$C72,F$41,TRUE,$P$63)</f>
        <v>0.20887773177973165</v>
      </c>
      <c r="G72" s="140">
        <f>_xll.qlBlackVolTermStructureBlackVol($P$51,$C72,G$41,TRUE,$P$63)</f>
        <v>0.2060758328420057</v>
      </c>
      <c r="H72" s="140">
        <f>_xll.qlBlackVolTermStructureBlackVol($P$51,$C72,H$41,TRUE,$P$63)</f>
        <v>0.20357574992396782</v>
      </c>
      <c r="I72" s="140">
        <f>_xll.qlBlackVolTermStructureBlackVol($P$51,$C72,I$41,TRUE,$P$63)</f>
        <v>0.20135819816067604</v>
      </c>
      <c r="J72" s="140">
        <f>_xll.qlBlackVolTermStructureBlackVol($P$51,$C72,J$41,TRUE,$P$63)</f>
        <v>0.19940403022223091</v>
      </c>
      <c r="K72" s="140">
        <f>_xll.qlBlackVolTermStructureBlackVol($P$51,$C72,K$41,TRUE,$P$63)</f>
        <v>0.1962096033173146</v>
      </c>
      <c r="L72" s="141">
        <f>_xll.qlBlackVolTermStructureBlackVol($P$51,$C72,L$41,TRUE,$P$63)</f>
        <v>0.1938421031431144</v>
      </c>
      <c r="M72" s="164">
        <f t="shared" si="5"/>
        <v>6.9616438356164387</v>
      </c>
      <c r="O72" s="177"/>
      <c r="Q72" s="173"/>
      <c r="R72" s="177"/>
    </row>
    <row r="73" spans="3:18" x14ac:dyDescent="0.25">
      <c r="O73" s="177"/>
      <c r="Q73" s="173"/>
      <c r="R73" s="177"/>
    </row>
    <row r="74" spans="3:18" x14ac:dyDescent="0.25">
      <c r="O74" s="177"/>
      <c r="Q74" s="173"/>
      <c r="R74" s="177"/>
    </row>
    <row r="75" spans="3:18" x14ac:dyDescent="0.25">
      <c r="O75" s="177"/>
      <c r="Q75" s="173"/>
      <c r="R75" s="177"/>
    </row>
    <row r="76" spans="3:18" x14ac:dyDescent="0.25">
      <c r="Q76" s="173"/>
      <c r="R76" s="177"/>
    </row>
    <row r="77" spans="3:18" x14ac:dyDescent="0.25">
      <c r="C77" s="57" t="s">
        <v>71</v>
      </c>
      <c r="D77" s="59">
        <v>0.6</v>
      </c>
      <c r="E77" s="59">
        <v>0.8</v>
      </c>
      <c r="F77" s="59">
        <v>0.9</v>
      </c>
      <c r="G77" s="59">
        <v>0.95</v>
      </c>
      <c r="H77" s="59">
        <v>1</v>
      </c>
      <c r="I77" s="59">
        <v>1.05</v>
      </c>
      <c r="J77" s="59">
        <v>1.1000000000000001</v>
      </c>
      <c r="K77" s="59">
        <v>1.2</v>
      </c>
      <c r="L77" s="59">
        <v>1.3</v>
      </c>
      <c r="M77" s="165"/>
      <c r="O77" s="36" t="s">
        <v>65</v>
      </c>
      <c r="P77" s="159">
        <f>H5</f>
        <v>7322.92</v>
      </c>
      <c r="Q77" s="173"/>
      <c r="R77" s="177"/>
    </row>
    <row r="78" spans="3:18" x14ac:dyDescent="0.25">
      <c r="C78" s="20"/>
      <c r="D78" s="60">
        <f t="shared" ref="D78:L78" si="6">D77*$P$77</f>
        <v>4393.7519999999995</v>
      </c>
      <c r="E78" s="60">
        <f t="shared" si="6"/>
        <v>5858.3360000000002</v>
      </c>
      <c r="F78" s="60">
        <f t="shared" si="6"/>
        <v>6590.6280000000006</v>
      </c>
      <c r="G78" s="60">
        <f t="shared" si="6"/>
        <v>6956.7739999999994</v>
      </c>
      <c r="H78" s="60">
        <f t="shared" si="6"/>
        <v>7322.92</v>
      </c>
      <c r="I78" s="60">
        <f t="shared" si="6"/>
        <v>7689.0660000000007</v>
      </c>
      <c r="J78" s="60">
        <f t="shared" si="6"/>
        <v>8055.2120000000004</v>
      </c>
      <c r="K78" s="60">
        <f t="shared" si="6"/>
        <v>8787.503999999999</v>
      </c>
      <c r="L78" s="60">
        <f t="shared" si="6"/>
        <v>9519.7960000000003</v>
      </c>
      <c r="M78" s="43"/>
      <c r="O78" s="37" t="s">
        <v>113</v>
      </c>
      <c r="P78" s="85" t="str">
        <f>_xll.qlSmiledSurface(,W6:W36,O5)</f>
        <v>obj_00278#0001</v>
      </c>
      <c r="Q78" s="173"/>
      <c r="R78" s="177"/>
    </row>
    <row r="79" spans="3:18" x14ac:dyDescent="0.25">
      <c r="C79" s="48">
        <v>42832</v>
      </c>
      <c r="D79" s="61">
        <f>_xll.qlLocalVTSLocalVol($P$82,$C79,D$78,TRUE)</f>
        <v>1.7489459158939755</v>
      </c>
      <c r="E79" s="62">
        <f>_xll.qlLocalVTSLocalVol($P$82,$C79,E$78,TRUE)</f>
        <v>0.79283477691146154</v>
      </c>
      <c r="F79" s="62">
        <f>_xll.qlLocalVTSLocalVol($P$82,$C79,F$78,TRUE)</f>
        <v>0.41080820930869655</v>
      </c>
      <c r="G79" s="62">
        <f>_xll.qlLocalVTSLocalVol($P$82,$C79,G$78,TRUE)</f>
        <v>0.23229095373837927</v>
      </c>
      <c r="H79" s="62">
        <f>_xll.qlLocalVTSLocalVol($P$82,$C79,H$78,TRUE)</f>
        <v>6.4149167644353938E-2</v>
      </c>
      <c r="I79" s="62">
        <f>_xll.qlLocalVTSLocalVol($P$82,$C79,I$78,TRUE)</f>
        <v>0.18368098078601228</v>
      </c>
      <c r="J79" s="62">
        <f>_xll.qlLocalVTSLocalVol($P$82,$C79,J$78,TRUE)</f>
        <v>0.33985660368810311</v>
      </c>
      <c r="K79" s="62">
        <f>_xll.qlLocalVTSLocalVol($P$82,$C79,K$78,TRUE)</f>
        <v>0.60006621035440666</v>
      </c>
      <c r="L79" s="63">
        <f>_xll.qlLocalVTSLocalVol($P$82,$C79,L$78,TRUE)</f>
        <v>0.81665287412176857</v>
      </c>
      <c r="M79" s="58"/>
      <c r="O79" s="37" t="s">
        <v>69</v>
      </c>
      <c r="P79" s="44" t="str">
        <f>P42</f>
        <v>YC-GBP-22#0001</v>
      </c>
      <c r="Q79" s="173"/>
      <c r="R79" s="177"/>
    </row>
    <row r="80" spans="3:18" x14ac:dyDescent="0.25">
      <c r="C80" s="50">
        <v>42843</v>
      </c>
      <c r="D80" s="64">
        <f>_xll.qlLocalVTSLocalVol($P$82,$C80,D$78,TRUE)</f>
        <v>1.3998698687885245</v>
      </c>
      <c r="E80" s="58">
        <f>_xll.qlLocalVTSLocalVol($P$82,$C80,E$78,TRUE)</f>
        <v>0.67486011059805051</v>
      </c>
      <c r="F80" s="58">
        <f>_xll.qlLocalVTSLocalVol($P$82,$C80,F$78,TRUE)</f>
        <v>0.37452744587832815</v>
      </c>
      <c r="G80" s="58">
        <f>_xll.qlLocalVTSLocalVol($P$82,$C80,G$78,TRUE)</f>
        <v>0.22826788803676801</v>
      </c>
      <c r="H80" s="58">
        <f>_xll.qlLocalVTSLocalVol($P$82,$C80,H$78,TRUE)</f>
        <v>8.7016920091304364E-2</v>
      </c>
      <c r="I80" s="58">
        <f>_xll.qlLocalVTSLocalVol($P$82,$C80,I$78,TRUE)</f>
        <v>0.14463620645083641</v>
      </c>
      <c r="J80" s="58">
        <f>_xll.qlLocalVTSLocalVol($P$82,$C80,J$78,TRUE)</f>
        <v>0.23378558676051517</v>
      </c>
      <c r="K80" s="58">
        <f>_xll.qlLocalVTSLocalVol($P$82,$C80,K$78,TRUE)</f>
        <v>6.2818606079914255E-2</v>
      </c>
      <c r="L80" s="65">
        <f>_xll.qlLocalVTSLocalVol($P$82,$C80,L$78,TRUE)</f>
        <v>0.42459880660346599</v>
      </c>
      <c r="M80" s="58"/>
      <c r="O80" s="37" t="s">
        <v>70</v>
      </c>
      <c r="P80" s="44" t="str">
        <f>P43</f>
        <v>YC-DivYield#0001</v>
      </c>
      <c r="Q80" s="173"/>
      <c r="R80" s="177"/>
    </row>
    <row r="81" spans="3:18" x14ac:dyDescent="0.25">
      <c r="C81" s="50">
        <v>42874</v>
      </c>
      <c r="D81" s="64">
        <f>_xll.qlLocalVTSLocalVol($P$82,$C81,D$78,TRUE)</f>
        <v>0.6462707645398662</v>
      </c>
      <c r="E81" s="58">
        <f>_xll.qlLocalVTSLocalVol($P$82,$C81,E$78,TRUE)</f>
        <v>0.38517950628948333</v>
      </c>
      <c r="F81" s="58">
        <f>_xll.qlLocalVTSLocalVol($P$82,$C81,F$78,TRUE)</f>
        <v>0.25396387147505872</v>
      </c>
      <c r="G81" s="58">
        <f>_xll.qlLocalVTSLocalVol($P$82,$C81,G$78,TRUE)</f>
        <v>0.18657612239963656</v>
      </c>
      <c r="H81" s="58">
        <f>_xll.qlLocalVTSLocalVol($P$82,$C81,H$78,TRUE)</f>
        <v>0.12164677306409077</v>
      </c>
      <c r="I81" s="58">
        <f>_xll.qlLocalVTSLocalVol($P$82,$C81,I$78,TRUE)</f>
        <v>8.5126269703108243E-2</v>
      </c>
      <c r="J81" s="58">
        <f>_xll.qlLocalVTSLocalVol($P$82,$C81,J$78,TRUE)</f>
        <v>9.0268035797150037E-2</v>
      </c>
      <c r="K81" s="58">
        <f>_xll.qlLocalVTSLocalVol($P$82,$C81,K$78,TRUE)</f>
        <v>1E-3</v>
      </c>
      <c r="L81" s="65">
        <f>_xll.qlLocalVTSLocalVol($P$82,$C81,L$78,TRUE)</f>
        <v>1E-3</v>
      </c>
      <c r="M81" s="58"/>
      <c r="O81" s="86" t="s">
        <v>81</v>
      </c>
      <c r="P81" s="87">
        <v>1E-3</v>
      </c>
      <c r="Q81" s="173"/>
      <c r="R81" s="177"/>
    </row>
    <row r="82" spans="3:18" x14ac:dyDescent="0.25">
      <c r="C82" s="50">
        <v>42902</v>
      </c>
      <c r="D82" s="64">
        <f>_xll.qlLocalVTSLocalVol($P$82,$C82,D$78,TRUE)</f>
        <v>0.65348514752022113</v>
      </c>
      <c r="E82" s="58">
        <f>_xll.qlLocalVTSLocalVol($P$82,$C82,E$78,TRUE)</f>
        <v>0.32384727968730587</v>
      </c>
      <c r="F82" s="58">
        <f>_xll.qlLocalVTSLocalVol($P$82,$C82,F$78,TRUE)</f>
        <v>0.20082617986368409</v>
      </c>
      <c r="G82" s="58">
        <f>_xll.qlLocalVTSLocalVol($P$82,$C82,G$78,TRUE)</f>
        <v>0.14800579443066889</v>
      </c>
      <c r="H82" s="58">
        <f>_xll.qlLocalVTSLocalVol($P$82,$C82,H$78,TRUE)</f>
        <v>0.10503157601144897</v>
      </c>
      <c r="I82" s="58">
        <f>_xll.qlLocalVTSLocalVol($P$82,$C82,I$78,TRUE)</f>
        <v>9.0565498678213924E-2</v>
      </c>
      <c r="J82" s="58">
        <f>_xll.qlLocalVTSLocalVol($P$82,$C82,J$78,TRUE)</f>
        <v>0.1125566019869494</v>
      </c>
      <c r="K82" s="58">
        <f>_xll.qlLocalVTSLocalVol($P$82,$C82,K$78,TRUE)</f>
        <v>0.19338346347635876</v>
      </c>
      <c r="L82" s="65">
        <f>_xll.qlLocalVTSLocalVol($P$82,$C82,L$78,TRUE)</f>
        <v>0.27532901459595077</v>
      </c>
      <c r="M82" s="58"/>
      <c r="O82" s="17" t="s">
        <v>71</v>
      </c>
      <c r="P82" s="131" t="str">
        <f>_xll.qlLocalVolTermStructure(,P78,P79,P80,P77,P81)</f>
        <v>obj_004ad#0000</v>
      </c>
      <c r="Q82" s="173"/>
      <c r="R82" s="177"/>
    </row>
    <row r="83" spans="3:18" x14ac:dyDescent="0.25">
      <c r="C83" s="50">
        <v>42993</v>
      </c>
      <c r="D83" s="64">
        <f>_xll.qlLocalVTSLocalVol($P$82,$C83,D$78,TRUE)</f>
        <v>0.49481772901385246</v>
      </c>
      <c r="E83" s="58">
        <f>_xll.qlLocalVTSLocalVol($P$82,$C83,E$78,TRUE)</f>
        <v>0.29050595032787502</v>
      </c>
      <c r="F83" s="58">
        <f>_xll.qlLocalVTSLocalVol($P$82,$C83,F$78,TRUE)</f>
        <v>0.20620633463480115</v>
      </c>
      <c r="G83" s="58">
        <f>_xll.qlLocalVTSLocalVol($P$82,$C83,G$78,TRUE)</f>
        <v>0.16804224337259538</v>
      </c>
      <c r="H83" s="58">
        <f>_xll.qlLocalVTSLocalVol($P$82,$C83,H$78,TRUE)</f>
        <v>0.13386161025614576</v>
      </c>
      <c r="I83" s="58">
        <f>_xll.qlLocalVTSLocalVol($P$82,$C83,I$78,TRUE)</f>
        <v>0.10653658448277746</v>
      </c>
      <c r="J83" s="58">
        <f>_xll.qlLocalVTSLocalVol($P$82,$C83,J$78,TRUE)</f>
        <v>9.2335178357082687E-2</v>
      </c>
      <c r="K83" s="58">
        <f>_xll.qlLocalVTSLocalVol($P$82,$C83,K$78,TRUE)</f>
        <v>9.0915349795558847E-2</v>
      </c>
      <c r="L83" s="65">
        <f>_xll.qlLocalVTSLocalVol($P$82,$C83,L$78,TRUE)</f>
        <v>8.8107121437473124E-2</v>
      </c>
      <c r="M83" s="58"/>
      <c r="O83" s="86" t="s">
        <v>82</v>
      </c>
      <c r="P83" s="40" t="b">
        <f>_xll.qlExtrapolatorEnableExtrapolation(P82)</f>
        <v>1</v>
      </c>
      <c r="Q83" s="173"/>
      <c r="R83" s="177"/>
    </row>
    <row r="84" spans="3:18" x14ac:dyDescent="0.25">
      <c r="C84" s="50">
        <v>43084</v>
      </c>
      <c r="D84" s="64">
        <f>_xll.qlLocalVTSLocalVol($P$82,$C84,D$78,TRUE)</f>
        <v>0.47945344305064763</v>
      </c>
      <c r="E84" s="58">
        <f>_xll.qlLocalVTSLocalVol($P$82,$C84,E$78,TRUE)</f>
        <v>0.27726135329209317</v>
      </c>
      <c r="F84" s="58">
        <f>_xll.qlLocalVTSLocalVol($P$82,$C84,F$78,TRUE)</f>
        <v>0.20275868963752147</v>
      </c>
      <c r="G84" s="58">
        <f>_xll.qlLocalVTSLocalVol($P$82,$C84,G$78,TRUE)</f>
        <v>0.17135441573279558</v>
      </c>
      <c r="H84" s="58">
        <f>_xll.qlLocalVTSLocalVol($P$82,$C84,H$78,TRUE)</f>
        <v>0.14469650949122617</v>
      </c>
      <c r="I84" s="58">
        <f>_xll.qlLocalVTSLocalVol($P$82,$C84,I$78,TRUE)</f>
        <v>0.12474831884178428</v>
      </c>
      <c r="J84" s="58">
        <f>_xll.qlLocalVTSLocalVol($P$82,$C84,J$78,TRUE)</f>
        <v>0.11382847879467321</v>
      </c>
      <c r="K84" s="58">
        <f>_xll.qlLocalVTSLocalVol($P$82,$C84,K$78,TRUE)</f>
        <v>0.12268674070813256</v>
      </c>
      <c r="L84" s="65">
        <f>_xll.qlLocalVTSLocalVol($P$82,$C84,L$78,TRUE)</f>
        <v>0.15398212949171811</v>
      </c>
      <c r="M84" s="58"/>
      <c r="O84" s="20"/>
      <c r="P84" s="8"/>
      <c r="Q84" s="173"/>
      <c r="R84" s="177"/>
    </row>
    <row r="85" spans="3:18" x14ac:dyDescent="0.25">
      <c r="C85" s="50">
        <v>43175</v>
      </c>
      <c r="D85" s="64">
        <f>_xll.qlLocalVTSLocalVol($P$82,$C85,D$78,TRUE)</f>
        <v>0.3895530769493506</v>
      </c>
      <c r="E85" s="58">
        <f>_xll.qlLocalVTSLocalVol($P$82,$C85,E$78,TRUE)</f>
        <v>0.24202725161202929</v>
      </c>
      <c r="F85" s="58">
        <f>_xll.qlLocalVTSLocalVol($P$82,$C85,F$78,TRUE)</f>
        <v>0.18770179401920115</v>
      </c>
      <c r="G85" s="58">
        <f>_xll.qlLocalVTSLocalVol($P$82,$C85,G$78,TRUE)</f>
        <v>0.16526140732170699</v>
      </c>
      <c r="H85" s="58">
        <f>_xll.qlLocalVTSLocalVol($P$82,$C85,H$78,TRUE)</f>
        <v>0.14672286262551545</v>
      </c>
      <c r="I85" s="58">
        <f>_xll.qlLocalVTSLocalVol($P$82,$C85,I$78,TRUE)</f>
        <v>0.13314456671657829</v>
      </c>
      <c r="J85" s="58">
        <f>_xll.qlLocalVTSLocalVol($P$82,$C85,J$78,TRUE)</f>
        <v>0.1258444966925665</v>
      </c>
      <c r="K85" s="58">
        <f>_xll.qlLocalVTSLocalVol($P$82,$C85,K$78,TRUE)</f>
        <v>0.13037155185462695</v>
      </c>
      <c r="L85" s="65">
        <f>_xll.qlLocalVTSLocalVol($P$82,$C85,L$78,TRUE)</f>
        <v>0.15069455509919594</v>
      </c>
      <c r="M85" s="58"/>
      <c r="Q85" s="173"/>
      <c r="R85" s="177"/>
    </row>
    <row r="86" spans="3:18" x14ac:dyDescent="0.25">
      <c r="C86" s="50">
        <v>43266</v>
      </c>
      <c r="D86" s="64">
        <f>_xll.qlLocalVTSLocalVol($P$82,$C86,D$78,TRUE)</f>
        <v>0.36509969867329034</v>
      </c>
      <c r="E86" s="58">
        <f>_xll.qlLocalVTSLocalVol($P$82,$C86,E$78,TRUE)</f>
        <v>0.23860971068012576</v>
      </c>
      <c r="F86" s="58">
        <f>_xll.qlLocalVTSLocalVol($P$82,$C86,F$78,TRUE)</f>
        <v>0.19218707091667461</v>
      </c>
      <c r="G86" s="58">
        <f>_xll.qlLocalVTSLocalVol($P$82,$C86,G$78,TRUE)</f>
        <v>0.17317502363404974</v>
      </c>
      <c r="H86" s="58">
        <f>_xll.qlLocalVTSLocalVol($P$82,$C86,H$78,TRUE)</f>
        <v>0.1574973126636679</v>
      </c>
      <c r="I86" s="58">
        <f>_xll.qlLocalVTSLocalVol($P$82,$C86,I$78,TRUE)</f>
        <v>0.14588531027185253</v>
      </c>
      <c r="J86" s="58">
        <f>_xll.qlLocalVTSLocalVol($P$82,$C86,J$78,TRUE)</f>
        <v>0.13893955704208855</v>
      </c>
      <c r="K86" s="58">
        <f>_xll.qlLocalVTSLocalVol($P$82,$C86,K$78,TRUE)</f>
        <v>0.13905730644304196</v>
      </c>
      <c r="L86" s="65">
        <f>_xll.qlLocalVTSLocalVol($P$82,$C86,L$78,TRUE)</f>
        <v>0.15192333894820892</v>
      </c>
      <c r="M86" s="58"/>
      <c r="Q86" s="173"/>
      <c r="R86" s="177"/>
    </row>
    <row r="87" spans="3:18" x14ac:dyDescent="0.25">
      <c r="C87" s="50">
        <v>43364</v>
      </c>
      <c r="D87" s="64">
        <f>_xll.qlLocalVTSLocalVol($P$82,$C87,D$78,TRUE)</f>
        <v>0.34172487885874325</v>
      </c>
      <c r="E87" s="58">
        <f>_xll.qlLocalVTSLocalVol($P$82,$C87,E$78,TRUE)</f>
        <v>0.23295606677310632</v>
      </c>
      <c r="F87" s="58">
        <f>_xll.qlLocalVTSLocalVol($P$82,$C87,F$78,TRUE)</f>
        <v>0.1942263987361238</v>
      </c>
      <c r="G87" s="58">
        <f>_xll.qlLocalVTSLocalVol($P$82,$C87,G$78,TRUE)</f>
        <v>0.17612907493958027</v>
      </c>
      <c r="H87" s="58">
        <f>_xll.qlLocalVTSLocalVol($P$82,$C87,H$78,TRUE)</f>
        <v>0.16623871981444788</v>
      </c>
      <c r="I87" s="58">
        <f>_xll.qlLocalVTSLocalVol($P$82,$C87,I$78,TRUE)</f>
        <v>0.15694411470878022</v>
      </c>
      <c r="J87" s="58">
        <f>_xll.qlLocalVTSLocalVol($P$82,$C87,J$78,TRUE)</f>
        <v>0.15109388818584574</v>
      </c>
      <c r="K87" s="58">
        <f>_xll.qlLocalVTSLocalVol($P$82,$C87,K$78,TRUE)</f>
        <v>0.14920787796831422</v>
      </c>
      <c r="L87" s="65">
        <f>_xll.qlLocalVTSLocalVol($P$82,$C87,L$78,TRUE)</f>
        <v>0.15698612109244359</v>
      </c>
      <c r="M87" s="58"/>
      <c r="O87" s="230" t="s">
        <v>128</v>
      </c>
      <c r="P87" s="93" t="s">
        <v>132</v>
      </c>
      <c r="Q87" s="173"/>
      <c r="R87" s="177"/>
    </row>
    <row r="88" spans="3:18" x14ac:dyDescent="0.25">
      <c r="C88" s="50">
        <v>43455</v>
      </c>
      <c r="D88" s="64">
        <f>_xll.qlLocalVTSLocalVol($P$82,$C88,D$78,TRUE)</f>
        <v>0.33008225825913307</v>
      </c>
      <c r="E88" s="58">
        <f>_xll.qlLocalVTSLocalVol($P$82,$C88,E$78,TRUE)</f>
        <v>0.23072752606270835</v>
      </c>
      <c r="F88" s="58">
        <f>_xll.qlLocalVTSLocalVol($P$82,$C88,F$78,TRUE)</f>
        <v>0.19641082213465874</v>
      </c>
      <c r="G88" s="58">
        <f>_xll.qlLocalVTSLocalVol($P$82,$C88,G$78,TRUE)</f>
        <v>0.18287913638106215</v>
      </c>
      <c r="H88" s="58">
        <f>_xll.qlLocalVTSLocalVol($P$82,$C88,H$78,TRUE)</f>
        <v>0.17206794044054996</v>
      </c>
      <c r="I88" s="58">
        <f>_xll.qlLocalVTSLocalVol($P$82,$C88,I$78,TRUE)</f>
        <v>0.16395404086213908</v>
      </c>
      <c r="J88" s="58">
        <f>_xll.qlLocalVTSLocalVol($P$82,$C88,J$78,TRUE)</f>
        <v>0.15864857869520646</v>
      </c>
      <c r="K88" s="58">
        <f>_xll.qlLocalVTSLocalVol($P$82,$C88,K$78,TRUE)</f>
        <v>0.15591388977818785</v>
      </c>
      <c r="L88" s="65">
        <f>_xll.qlLocalVTSLocalVol($P$82,$C88,L$78,TRUE)</f>
        <v>0.16122498890263143</v>
      </c>
      <c r="M88" s="58"/>
      <c r="O88" s="231" t="s">
        <v>137</v>
      </c>
      <c r="P88" s="94">
        <v>300</v>
      </c>
      <c r="Q88" s="173"/>
      <c r="R88" s="177"/>
    </row>
    <row r="89" spans="3:18" x14ac:dyDescent="0.25">
      <c r="C89" s="50">
        <v>43539</v>
      </c>
      <c r="D89" s="64">
        <f>_xll.qlLocalVTSLocalVol($P$82,$C89,D$78,TRUE)</f>
        <v>0.32613661830430662</v>
      </c>
      <c r="E89" s="58">
        <f>_xll.qlLocalVTSLocalVol($P$82,$C89,E$78,TRUE)</f>
        <v>0.23277366012832787</v>
      </c>
      <c r="F89" s="58">
        <f>_xll.qlLocalVTSLocalVol($P$82,$C89,F$78,TRUE)</f>
        <v>0.20162621670596662</v>
      </c>
      <c r="G89" s="58">
        <f>_xll.qlLocalVTSLocalVol($P$82,$C89,G$78,TRUE)</f>
        <v>0.18967630671692376</v>
      </c>
      <c r="H89" s="58">
        <f>_xll.qlLocalVTSLocalVol($P$82,$C89,H$78,TRUE)</f>
        <v>0.18014291114382577</v>
      </c>
      <c r="I89" s="58">
        <f>_xll.qlLocalVTSLocalVol($P$82,$C89,I$78,TRUE)</f>
        <v>0.1730912255204819</v>
      </c>
      <c r="J89" s="58">
        <f>_xll.qlLocalVTSLocalVol($P$82,$C89,J$78,TRUE)</f>
        <v>0.16845847411494347</v>
      </c>
      <c r="K89" s="58">
        <f>_xll.qlLocalVTSLocalVol($P$82,$C89,K$78,TRUE)</f>
        <v>0.16576008120458458</v>
      </c>
      <c r="L89" s="65">
        <f>_xll.qlLocalVTSLocalVol($P$82,$C89,L$78,TRUE)</f>
        <v>0.1698296655661875</v>
      </c>
      <c r="M89" s="58"/>
      <c r="O89" s="231" t="s">
        <v>138</v>
      </c>
      <c r="P89" s="94">
        <v>600</v>
      </c>
      <c r="Q89" s="173"/>
      <c r="R89" s="177"/>
    </row>
    <row r="90" spans="3:18" x14ac:dyDescent="0.25">
      <c r="C90" s="69">
        <v>43637</v>
      </c>
      <c r="D90" s="64">
        <f>_xll.qlLocalVTSLocalVol($P$82,$C90,D$78,TRUE)</f>
        <v>0.30744518174499696</v>
      </c>
      <c r="E90" s="58">
        <f>_xll.qlLocalVTSLocalVol($P$82,$C90,E$78,TRUE)</f>
        <v>0.22283798906017455</v>
      </c>
      <c r="F90" s="58">
        <f>_xll.qlLocalVTSLocalVol($P$82,$C90,F$78,TRUE)</f>
        <v>0.19552423916012279</v>
      </c>
      <c r="G90" s="58">
        <f>_xll.qlLocalVTSLocalVol($P$82,$C90,G$78,TRUE)</f>
        <v>0.18521222866436632</v>
      </c>
      <c r="H90" s="58">
        <f>_xll.qlLocalVTSLocalVol($P$82,$C90,H$78,TRUE)</f>
        <v>0.17708204074646125</v>
      </c>
      <c r="I90" s="58">
        <f>_xll.qlLocalVTSLocalVol($P$82,$C90,I$78,TRUE)</f>
        <v>0.17106808933474527</v>
      </c>
      <c r="J90" s="58">
        <f>_xll.qlLocalVTSLocalVol($P$82,$C90,J$78,TRUE)</f>
        <v>0.16706737185487516</v>
      </c>
      <c r="K90" s="58">
        <f>_xll.qlLocalVTSLocalVol($P$82,$C90,K$78,TRUE)</f>
        <v>0.16438961626465265</v>
      </c>
      <c r="L90" s="65">
        <f>_xll.qlLocalVTSLocalVol($P$82,$C90,L$78,TRUE)</f>
        <v>0.16717516963979681</v>
      </c>
      <c r="M90" s="58"/>
      <c r="O90" s="231" t="s">
        <v>129</v>
      </c>
      <c r="P90" s="94" t="s">
        <v>140</v>
      </c>
      <c r="Q90" s="173"/>
      <c r="R90" s="177"/>
    </row>
    <row r="91" spans="3:18" x14ac:dyDescent="0.25">
      <c r="C91" s="69">
        <v>43728</v>
      </c>
      <c r="D91" s="64">
        <f>_xll.qlLocalVTSLocalVol($P$82,$C91,D$78,TRUE)</f>
        <v>0.29821533443924103</v>
      </c>
      <c r="E91" s="58">
        <f>_xll.qlLocalVTSLocalVol($P$82,$C91,E$78,TRUE)</f>
        <v>0.21940363933229456</v>
      </c>
      <c r="F91" s="58">
        <f>_xll.qlLocalVTSLocalVol($P$82,$C91,F$78,TRUE)</f>
        <v>0.19465045565453543</v>
      </c>
      <c r="G91" s="58">
        <f>_xll.qlLocalVTSLocalVol($P$82,$C91,G$78,TRUE)</f>
        <v>0.18546693887985205</v>
      </c>
      <c r="H91" s="58">
        <f>_xll.qlLocalVTSLocalVol($P$82,$C91,H$78,TRUE)</f>
        <v>0.17827649812452578</v>
      </c>
      <c r="I91" s="58">
        <f>_xll.qlLocalVTSLocalVol($P$82,$C91,I$78,TRUE)</f>
        <v>0.17299404769665339</v>
      </c>
      <c r="J91" s="58">
        <f>_xll.qlLocalVTSLocalVol($P$82,$C91,J$78,TRUE)</f>
        <v>0.16948516841876371</v>
      </c>
      <c r="K91" s="58">
        <f>_xll.qlLocalVTSLocalVol($P$82,$C91,K$78,TRUE)</f>
        <v>0.16707308222795519</v>
      </c>
      <c r="L91" s="65">
        <f>_xll.qlLocalVTSLocalVol($P$82,$C91,L$78,TRUE)</f>
        <v>0.16937674461479288</v>
      </c>
      <c r="M91" s="58"/>
      <c r="O91" s="231" t="s">
        <v>130</v>
      </c>
      <c r="P91" s="94" t="s">
        <v>91</v>
      </c>
      <c r="Q91" s="173"/>
      <c r="R91" s="177"/>
    </row>
    <row r="92" spans="3:18" x14ac:dyDescent="0.25">
      <c r="C92" s="50">
        <v>43819</v>
      </c>
      <c r="D92" s="64">
        <f>_xll.qlLocalVTSLocalVol($P$82,$C92,D$78,TRUE)</f>
        <v>0.28422734405530181</v>
      </c>
      <c r="E92" s="58">
        <f>_xll.qlLocalVTSLocalVol($P$82,$C92,E$78,TRUE)</f>
        <v>0.21241255056685165</v>
      </c>
      <c r="F92" s="58">
        <f>_xll.qlLocalVTSLocalVol($P$82,$C92,F$78,TRUE)</f>
        <v>0.19004955438646165</v>
      </c>
      <c r="G92" s="58">
        <f>_xll.qlLocalVTSLocalVol($P$82,$C92,G$78,TRUE)</f>
        <v>0.18175777692319031</v>
      </c>
      <c r="H92" s="58">
        <f>_xll.qlLocalVTSLocalVol($P$82,$C92,H$78,TRUE)</f>
        <v>0.17523436327609626</v>
      </c>
      <c r="I92" s="58">
        <f>_xll.qlLocalVTSLocalVol($P$82,$C92,I$78,TRUE)</f>
        <v>0.1703714434083877</v>
      </c>
      <c r="J92" s="58">
        <f>_xll.qlLocalVTSLocalVol($P$82,$C92,J$78,TRUE)</f>
        <v>0.16703501012199176</v>
      </c>
      <c r="K92" s="58">
        <f>_xll.qlLocalVTSLocalVol($P$82,$C92,K$78,TRUE)</f>
        <v>0.16428474205929475</v>
      </c>
      <c r="L92" s="65">
        <f>_xll.qlLocalVTSLocalVol($P$82,$C92,L$78,TRUE)</f>
        <v>0.16555038798176952</v>
      </c>
      <c r="M92" s="58"/>
      <c r="O92" s="231" t="s">
        <v>133</v>
      </c>
      <c r="P92" s="94">
        <v>2</v>
      </c>
      <c r="Q92" s="173"/>
      <c r="R92" s="177"/>
    </row>
    <row r="93" spans="3:18" x14ac:dyDescent="0.25">
      <c r="C93" s="50">
        <v>43910</v>
      </c>
      <c r="D93" s="64">
        <f>_xll.qlLocalVTSLocalVol($P$82,$C93,D$78,TRUE)</f>
        <v>0.29144682700956648</v>
      </c>
      <c r="E93" s="58">
        <f>_xll.qlLocalVTSLocalVol($P$82,$C93,E$78,TRUE)</f>
        <v>0.22124983929527248</v>
      </c>
      <c r="F93" s="58">
        <f>_xll.qlLocalVTSLocalVol($P$82,$C93,F$78,TRUE)</f>
        <v>0.20009098825736091</v>
      </c>
      <c r="G93" s="58">
        <f>_xll.qlLocalVTSLocalVol($P$82,$C93,G$78,TRUE)</f>
        <v>0.19212826873650091</v>
      </c>
      <c r="H93" s="58">
        <f>_xll.qlLocalVTSLocalVol($P$82,$C93,H$78,TRUE)</f>
        <v>0.18605609438106457</v>
      </c>
      <c r="I93" s="58">
        <f>_xll.qlLocalVTSLocalVol($P$82,$C93,I$78,TRUE)</f>
        <v>0.18158206114802797</v>
      </c>
      <c r="J93" s="58">
        <f>_xll.qlLocalVTSLocalVol($P$82,$C93,J$78,TRUE)</f>
        <v>0.17855905421460694</v>
      </c>
      <c r="K93" s="58">
        <f>_xll.qlLocalVTSLocalVol($P$82,$C93,K$78,TRUE)</f>
        <v>0.17620644226571691</v>
      </c>
      <c r="L93" s="65">
        <f>_xll.qlLocalVTSLocalVol($P$82,$C93,L$78,TRUE)</f>
        <v>0.17762882271673081</v>
      </c>
      <c r="M93" s="58"/>
      <c r="O93" s="231" t="s">
        <v>134</v>
      </c>
      <c r="P93" s="249">
        <v>0</v>
      </c>
      <c r="Q93" s="173"/>
      <c r="R93" s="177"/>
    </row>
    <row r="94" spans="3:18" x14ac:dyDescent="0.25">
      <c r="C94" s="50">
        <v>44001</v>
      </c>
      <c r="D94" s="64">
        <f>_xll.qlLocalVTSLocalVol($P$82,$C94,D$78,TRUE)</f>
        <v>0.29772872178152227</v>
      </c>
      <c r="E94" s="58">
        <f>_xll.qlLocalVTSLocalVol($P$82,$C94,E$78,TRUE)</f>
        <v>0.23028912155927531</v>
      </c>
      <c r="F94" s="58">
        <f>_xll.qlLocalVTSLocalVol($P$82,$C94,F$78,TRUE)</f>
        <v>0.21127890153956025</v>
      </c>
      <c r="G94" s="58">
        <f>_xll.qlLocalVTSLocalVol($P$82,$C94,G$78,TRUE)</f>
        <v>0.20333567135832309</v>
      </c>
      <c r="H94" s="58">
        <f>_xll.qlLocalVTSLocalVol($P$82,$C94,H$78,TRUE)</f>
        <v>0.19790105716073517</v>
      </c>
      <c r="I94" s="58">
        <f>_xll.qlLocalVTSLocalVol($P$82,$C94,I$78,TRUE)</f>
        <v>0.19399067794062461</v>
      </c>
      <c r="J94" s="58">
        <f>_xll.qlLocalVTSLocalVol($P$82,$C94,J$78,TRUE)</f>
        <v>0.19144664690341304</v>
      </c>
      <c r="K94" s="58">
        <f>_xll.qlLocalVTSLocalVol($P$82,$C94,K$78,TRUE)</f>
        <v>0.18979309739768424</v>
      </c>
      <c r="L94" s="65">
        <f>_xll.qlLocalVTSLocalVol($P$82,$C94,L$78,TRUE)</f>
        <v>0.19162226767213872</v>
      </c>
      <c r="M94" s="58"/>
      <c r="O94" s="232" t="s">
        <v>131</v>
      </c>
      <c r="P94" s="8" t="str">
        <f ca="1">_xll.qlHestonSLVFokkerPlanckFdmParams(,P88,P89,,,,P92,,,,,,,,,,P93,P87,P90,P91)</f>
        <v>obj_000f9#0008</v>
      </c>
      <c r="Q94" s="173"/>
      <c r="R94" s="177"/>
    </row>
    <row r="95" spans="3:18" x14ac:dyDescent="0.25">
      <c r="C95" s="50">
        <v>44092</v>
      </c>
      <c r="D95" s="64">
        <f>_xll.qlLocalVTSLocalVol($P$82,$C95,D$78,TRUE)</f>
        <v>0.28663904266016799</v>
      </c>
      <c r="E95" s="58">
        <f>_xll.qlLocalVTSLocalVol($P$82,$C95,E$78,TRUE)</f>
        <v>0.22550996687758507</v>
      </c>
      <c r="F95" s="58">
        <f>_xll.qlLocalVTSLocalVol($P$82,$C95,F$78,TRUE)</f>
        <v>0.20786413472087087</v>
      </c>
      <c r="G95" s="58">
        <f>_xll.qlLocalVTSLocalVol($P$82,$C95,G$78,TRUE)</f>
        <v>0.20129351548463492</v>
      </c>
      <c r="H95" s="58">
        <f>_xll.qlLocalVTSLocalVol($P$82,$C95,H$78,TRUE)</f>
        <v>0.1963944151226398</v>
      </c>
      <c r="I95" s="58">
        <f>_xll.qlLocalVTSLocalVol($P$82,$C95,I$78,TRUE)</f>
        <v>0.19283425542710458</v>
      </c>
      <c r="J95" s="58">
        <f>_xll.qlLocalVTSLocalVol($P$82,$C95,J$78,TRUE)</f>
        <v>0.19046100703298824</v>
      </c>
      <c r="K95" s="58">
        <f>_xll.qlLocalVTSLocalVol($P$82,$C95,K$78,TRUE)</f>
        <v>0.18866985341272052</v>
      </c>
      <c r="L95" s="65">
        <f>_xll.qlLocalVTSLocalVol($P$82,$C95,L$78,TRUE)</f>
        <v>0.18986023549962158</v>
      </c>
      <c r="M95" s="58"/>
      <c r="Q95" s="173"/>
      <c r="R95" s="177"/>
    </row>
    <row r="96" spans="3:18" x14ac:dyDescent="0.25">
      <c r="C96" s="50">
        <v>44185</v>
      </c>
      <c r="D96" s="64">
        <f>_xll.qlLocalVTSLocalVol($P$82,$C96,D$78,TRUE)</f>
        <v>0.27948040409002861</v>
      </c>
      <c r="E96" s="58">
        <f>_xll.qlLocalVTSLocalVol($P$82,$C96,E$78,TRUE)</f>
        <v>0.22312852193303714</v>
      </c>
      <c r="F96" s="58">
        <f>_xll.qlLocalVTSLocalVol($P$82,$C96,F$78,TRUE)</f>
        <v>0.20667733478146513</v>
      </c>
      <c r="G96" s="58">
        <f>_xll.qlLocalVTSLocalVol($P$82,$C96,G$78,TRUE)</f>
        <v>0.20067704564767577</v>
      </c>
      <c r="H96" s="58">
        <f>_xll.qlLocalVTSLocalVol($P$82,$C96,H$78,TRUE)</f>
        <v>0.19604557826195423</v>
      </c>
      <c r="I96" s="58">
        <f>_xll.qlLocalVTSLocalVol($P$82,$C96,I$78,TRUE)</f>
        <v>0.19260035396402858</v>
      </c>
      <c r="J96" s="58">
        <f>_xll.qlLocalVTSLocalVol($P$82,$C96,J$78,TRUE)</f>
        <v>0.19020095783685492</v>
      </c>
      <c r="K96" s="58">
        <f>_xll.qlLocalVTSLocalVol($P$82,$C96,K$78,TRUE)</f>
        <v>0.18799400027691232</v>
      </c>
      <c r="L96" s="65">
        <f>_xll.qlLocalVTSLocalVol($P$82,$C96,L$78,TRUE)</f>
        <v>0.18840155982132475</v>
      </c>
      <c r="M96" s="58"/>
      <c r="Q96" s="173"/>
      <c r="R96" s="177"/>
    </row>
    <row r="97" spans="3:18" x14ac:dyDescent="0.25">
      <c r="C97" s="50">
        <v>44274</v>
      </c>
      <c r="D97" s="64">
        <f>_xll.qlLocalVTSLocalVol($P$82,$C97,D$78,TRUE)</f>
        <v>0.28245163828903103</v>
      </c>
      <c r="E97" s="58">
        <f>_xll.qlLocalVTSLocalVol($P$82,$C97,E$78,TRUE)</f>
        <v>0.22835602168176719</v>
      </c>
      <c r="F97" s="58">
        <f>_xll.qlLocalVTSLocalVol($P$82,$C97,F$78,TRUE)</f>
        <v>0.21300047891214935</v>
      </c>
      <c r="G97" s="58">
        <f>_xll.qlLocalVTSLocalVol($P$82,$C97,G$78,TRUE)</f>
        <v>0.20754416386124461</v>
      </c>
      <c r="H97" s="58">
        <f>_xll.qlLocalVTSLocalVol($P$82,$C97,H$78,TRUE)</f>
        <v>0.20337291041493283</v>
      </c>
      <c r="I97" s="58">
        <f>_xll.qlLocalVTSLocalVol($P$82,$C97,I$78,TRUE)</f>
        <v>0.20033228571661288</v>
      </c>
      <c r="J97" s="58">
        <f>_xll.qlLocalVTSLocalVol($P$82,$C97,J$78,TRUE)</f>
        <v>0.19828145215233356</v>
      </c>
      <c r="K97" s="58">
        <f>_xll.qlLocalVTSLocalVol($P$82,$C97,K$78,TRUE)</f>
        <v>0.19661743520624339</v>
      </c>
      <c r="L97" s="65">
        <f>_xll.qlLocalVTSLocalVol($P$82,$C97,L$78,TRUE)</f>
        <v>0.19740684253032956</v>
      </c>
      <c r="M97" s="58"/>
      <c r="Q97" s="173"/>
      <c r="R97" s="177"/>
    </row>
    <row r="98" spans="3:18" x14ac:dyDescent="0.25">
      <c r="C98" s="50">
        <v>44365</v>
      </c>
      <c r="D98" s="64">
        <f>_xll.qlLocalVTSLocalVol($P$82,$C98,D$78,TRUE)</f>
        <v>0.28534955482424851</v>
      </c>
      <c r="E98" s="58">
        <f>_xll.qlLocalVTSLocalVol($P$82,$C98,E$78,TRUE)</f>
        <v>0.23349241303953563</v>
      </c>
      <c r="F98" s="58">
        <f>_xll.qlLocalVTSLocalVol($P$82,$C98,F$78,TRUE)</f>
        <v>0.21919720128875161</v>
      </c>
      <c r="G98" s="58">
        <f>_xll.qlLocalVTSLocalVol($P$82,$C98,G$78,TRUE)</f>
        <v>0.21424487128096092</v>
      </c>
      <c r="H98" s="58">
        <f>_xll.qlLocalVTSLocalVol($P$82,$C98,H$78,TRUE)</f>
        <v>0.21051123211223335</v>
      </c>
      <c r="I98" s="58">
        <f>_xll.qlLocalVTSLocalVol($P$82,$C98,I$78,TRUE)</f>
        <v>0.20785648875783039</v>
      </c>
      <c r="J98" s="58">
        <f>_xll.qlLocalVTSLocalVol($P$82,$C98,J$78,TRUE)</f>
        <v>0.20613818139707454</v>
      </c>
      <c r="K98" s="58">
        <f>_xll.qlLocalVTSLocalVol($P$82,$C98,K$78,TRUE)</f>
        <v>0.20498750491459294</v>
      </c>
      <c r="L98" s="65">
        <f>_xll.qlLocalVTSLocalVol($P$82,$C98,L$78,TRUE)</f>
        <v>0.20612077597389045</v>
      </c>
      <c r="M98" s="58"/>
      <c r="Q98" s="173"/>
      <c r="R98" s="177"/>
    </row>
    <row r="99" spans="3:18" x14ac:dyDescent="0.25">
      <c r="C99" s="50">
        <v>44456</v>
      </c>
      <c r="D99" s="64">
        <f>_xll.qlLocalVTSLocalVol($P$82,$C99,D$78,TRUE)</f>
        <v>0.27858081253101985</v>
      </c>
      <c r="E99" s="58">
        <f>_xll.qlLocalVTSLocalVol($P$82,$C99,E$78,TRUE)</f>
        <v>0.23158670976753254</v>
      </c>
      <c r="F99" s="58">
        <f>_xll.qlLocalVTSLocalVol($P$82,$C99,F$78,TRUE)</f>
        <v>0.21859442511545304</v>
      </c>
      <c r="G99" s="58">
        <f>_xll.qlLocalVTSLocalVol($P$82,$C99,G$78,TRUE)</f>
        <v>0.21404122063517433</v>
      </c>
      <c r="H99" s="58">
        <f>_xll.qlLocalVTSLocalVol($P$82,$C99,H$78,TRUE)</f>
        <v>0.21057605302082244</v>
      </c>
      <c r="I99" s="58">
        <f>_xll.qlLocalVTSLocalVol($P$82,$C99,I$78,TRUE)</f>
        <v>0.20805988798427671</v>
      </c>
      <c r="J99" s="58">
        <f>_xll.qlLocalVTSLocalVol($P$82,$C99,J$78,TRUE)</f>
        <v>0.2063631133930641</v>
      </c>
      <c r="K99" s="58">
        <f>_xll.qlLocalVTSLocalVol($P$82,$C99,K$78,TRUE)</f>
        <v>0.20495989062697767</v>
      </c>
      <c r="L99" s="65">
        <f>_xll.qlLocalVTSLocalVol($P$82,$C99,L$78,TRUE)</f>
        <v>0.20553857282738386</v>
      </c>
      <c r="M99" s="58"/>
      <c r="Q99" s="173"/>
      <c r="R99" s="177"/>
    </row>
    <row r="100" spans="3:18" x14ac:dyDescent="0.25">
      <c r="C100" s="50">
        <v>44547</v>
      </c>
      <c r="D100" s="64">
        <f>_xll.qlLocalVTSLocalVol($P$82,$C100,D$78,TRUE)</f>
        <v>0.27352420362173352</v>
      </c>
      <c r="E100" s="58">
        <f>_xll.qlLocalVTSLocalVol($P$82,$C100,E$78,TRUE)</f>
        <v>0.22996323153125728</v>
      </c>
      <c r="F100" s="58">
        <f>_xll.qlLocalVTSLocalVol($P$82,$C100,F$78,TRUE)</f>
        <v>0.21787030131588511</v>
      </c>
      <c r="G100" s="58">
        <f>_xll.qlLocalVTSLocalVol($P$82,$C100,G$78,TRUE)</f>
        <v>0.21359414435034604</v>
      </c>
      <c r="H100" s="58">
        <f>_xll.qlLocalVTSLocalVol($P$82,$C100,H$78,TRUE)</f>
        <v>0.21030070120967681</v>
      </c>
      <c r="I100" s="58">
        <f>_xll.qlLocalVTSLocalVol($P$82,$C100,I$78,TRUE)</f>
        <v>0.20786137300465546</v>
      </c>
      <c r="J100" s="58">
        <f>_xll.qlLocalVTSLocalVol($P$82,$C100,J$78,TRUE)</f>
        <v>0.20615694681542959</v>
      </c>
      <c r="K100" s="58">
        <f>_xll.qlLocalVTSLocalVol($P$82,$C100,K$78,TRUE)</f>
        <v>0.20452916161008444</v>
      </c>
      <c r="L100" s="65">
        <f>_xll.qlLocalVTSLocalVol($P$82,$C100,L$78,TRUE)</f>
        <v>0.20467518754650371</v>
      </c>
      <c r="M100" s="58"/>
      <c r="Q100" s="173"/>
      <c r="R100" s="177"/>
    </row>
    <row r="101" spans="3:18" x14ac:dyDescent="0.25">
      <c r="C101" s="50">
        <v>44638</v>
      </c>
      <c r="D101" s="64">
        <f>_xll.qlLocalVTSLocalVol($P$82,$C101,D$78,TRUE)</f>
        <v>0.27244286543951129</v>
      </c>
      <c r="E101" s="58">
        <f>_xll.qlLocalVTSLocalVol($P$82,$C101,E$78,TRUE)</f>
        <v>0.23216322710966764</v>
      </c>
      <c r="F101" s="58">
        <f>_xll.qlLocalVTSLocalVol($P$82,$C101,F$78,TRUE)</f>
        <v>0.22107945057368616</v>
      </c>
      <c r="G101" s="58">
        <f>_xll.qlLocalVTSLocalVol($P$82,$C101,G$78,TRUE)</f>
        <v>0.21717313185610437</v>
      </c>
      <c r="H101" s="58">
        <f>_xll.qlLocalVTSLocalVol($P$82,$C101,H$78,TRUE)</f>
        <v>0.21416574141752981</v>
      </c>
      <c r="I101" s="58">
        <f>_xll.qlLocalVTSLocalVol($P$82,$C101,I$78,TRUE)</f>
        <v>0.21193726325615728</v>
      </c>
      <c r="J101" s="58">
        <f>_xll.qlLocalVTSLocalVol($P$82,$C101,J$78,TRUE)</f>
        <v>0.21037620820977321</v>
      </c>
      <c r="K101" s="58">
        <f>_xll.qlLocalVTSLocalVol($P$82,$C101,K$78,TRUE)</f>
        <v>0.20886624482665689</v>
      </c>
      <c r="L101" s="65">
        <f>_xll.qlLocalVTSLocalVol($P$82,$C101,L$78,TRUE)</f>
        <v>0.20895849984854381</v>
      </c>
      <c r="M101" s="58"/>
      <c r="O101" s="14" t="s">
        <v>83</v>
      </c>
      <c r="P101" s="88" t="str">
        <f ca="1">_xll.qlHestonProcess(,P79,P80,P77,P68,P65,P64,P66,P67)</f>
        <v>obj_004af#0001</v>
      </c>
      <c r="Q101" s="173"/>
      <c r="R101" s="177"/>
    </row>
    <row r="102" spans="3:18" x14ac:dyDescent="0.25">
      <c r="C102" s="50">
        <v>44729</v>
      </c>
      <c r="D102" s="64">
        <f>_xll.qlLocalVTSLocalVol($P$82,$C102,D$78,TRUE)</f>
        <v>0.27556078314703836</v>
      </c>
      <c r="E102" s="58">
        <f>_xll.qlLocalVTSLocalVol($P$82,$C102,E$78,TRUE)</f>
        <v>0.23526661990787237</v>
      </c>
      <c r="F102" s="58">
        <f>_xll.qlLocalVTSLocalVol($P$82,$C102,F$78,TRUE)</f>
        <v>0.22464307843360551</v>
      </c>
      <c r="G102" s="58">
        <f>_xll.qlLocalVTSLocalVol($P$82,$C102,G$78,TRUE)</f>
        <v>0.22100285329009489</v>
      </c>
      <c r="H102" s="58">
        <f>_xll.qlLocalVTSLocalVol($P$82,$C102,H$78,TRUE)</f>
        <v>0.21826896153803513</v>
      </c>
      <c r="I102" s="58">
        <f>_xll.qlLocalVTSLocalVol($P$82,$C102,I$78,TRUE)</f>
        <v>0.21631283268307672</v>
      </c>
      <c r="J102" s="58">
        <f>_xll.qlLocalVTSLocalVol($P$82,$C102,J$78,TRUE)</f>
        <v>0.21501875889620101</v>
      </c>
      <c r="K102" s="58">
        <f>_xll.qlLocalVTSLocalVol($P$82,$C102,K$78,TRUE)</f>
        <v>0.21401908653767215</v>
      </c>
      <c r="L102" s="65">
        <f>_xll.qlLocalVTSLocalVol($P$82,$C102,L$78,TRUE)</f>
        <v>0.21459194101972706</v>
      </c>
      <c r="M102" s="58"/>
      <c r="O102" s="20" t="s">
        <v>80</v>
      </c>
      <c r="P102" s="8" t="str">
        <f ca="1">_xll.qlHestonModel(,P101)</f>
        <v>obj_004b0#0001</v>
      </c>
      <c r="Q102" s="173"/>
      <c r="R102" s="177"/>
    </row>
    <row r="103" spans="3:18" x14ac:dyDescent="0.25">
      <c r="C103" s="50">
        <v>44820</v>
      </c>
      <c r="D103" s="64">
        <f>_xll.qlLocalVTSLocalVol($P$82,$C103,D$78,TRUE)</f>
        <v>0.27213063222680883</v>
      </c>
      <c r="E103" s="58">
        <f>_xll.qlLocalVTSLocalVol($P$82,$C103,E$78,TRUE)</f>
        <v>0.23448979947111548</v>
      </c>
      <c r="F103" s="58">
        <f>_xll.qlLocalVTSLocalVol($P$82,$C103,F$78,TRUE)</f>
        <v>0.2245878929714723</v>
      </c>
      <c r="G103" s="58">
        <f>_xll.qlLocalVTSLocalVol($P$82,$C103,G$78,TRUE)</f>
        <v>0.22117670863100644</v>
      </c>
      <c r="H103" s="58">
        <f>_xll.qlLocalVTSLocalVol($P$82,$C103,H$78,TRUE)</f>
        <v>0.21860005567147175</v>
      </c>
      <c r="I103" s="58">
        <f>_xll.qlLocalVTSLocalVol($P$82,$C103,I$78,TRUE)</f>
        <v>0.21673618356098023</v>
      </c>
      <c r="J103" s="58">
        <f>_xll.qlLocalVTSLocalVol($P$82,$C103,J$78,TRUE)</f>
        <v>0.21547686762548282</v>
      </c>
      <c r="K103" s="58">
        <f>_xll.qlLocalVTSLocalVol($P$82,$C103,K$78,TRUE)</f>
        <v>0.21440348759197442</v>
      </c>
      <c r="L103" s="65">
        <f>_xll.qlLocalVTSLocalVol($P$82,$C103,L$78,TRUE)</f>
        <v>0.21475536784349869</v>
      </c>
      <c r="M103" s="58"/>
      <c r="Q103" s="173"/>
      <c r="R103" s="177"/>
    </row>
    <row r="104" spans="3:18" x14ac:dyDescent="0.25">
      <c r="C104" s="50">
        <v>44911</v>
      </c>
      <c r="D104" s="64">
        <f>_xll.qlLocalVTSLocalVol($P$82,$C104,D$78,TRUE)</f>
        <v>0.26687817617256931</v>
      </c>
      <c r="E104" s="58">
        <f>_xll.qlLocalVTSLocalVol($P$82,$C104,E$78,TRUE)</f>
        <v>0.23328763939940889</v>
      </c>
      <c r="F104" s="58">
        <f>_xll.qlLocalVTSLocalVol($P$82,$C104,F$78,TRUE)</f>
        <v>0.22427465714974487</v>
      </c>
      <c r="G104" s="58">
        <f>_xll.qlLocalVTSLocalVol($P$82,$C104,G$78,TRUE)</f>
        <v>0.22111248534084496</v>
      </c>
      <c r="H104" s="58">
        <f>_xll.qlLocalVTSLocalVol($P$82,$C104,H$78,TRUE)</f>
        <v>0.21867765270723646</v>
      </c>
      <c r="I104" s="58">
        <f>_xll.qlLocalVTSLocalVol($P$82,$C104,I$78,TRUE)</f>
        <v>0.21686213331427134</v>
      </c>
      <c r="J104" s="58">
        <f>_xll.qlLocalVTSLocalVol($P$82,$C104,J$78,TRUE)</f>
        <v>0.21557105011329214</v>
      </c>
      <c r="K104" s="58">
        <f>_xll.qlLocalVTSLocalVol($P$82,$C104,K$78,TRUE)</f>
        <v>0.21424217672979351</v>
      </c>
      <c r="L104" s="65">
        <f>_xll.qlLocalVTSLocalVol($P$82,$C104,L$78,TRUE)</f>
        <v>0.21415000678380083</v>
      </c>
      <c r="M104" s="58"/>
      <c r="O104" s="14" t="s">
        <v>79</v>
      </c>
      <c r="P104" s="88" t="str">
        <f ca="1">_xll.qlHestonSLVFDMModel(,P82,P102,C109,P94,,,,P83)</f>
        <v>obj_004b1#0005</v>
      </c>
      <c r="Q104" s="173"/>
      <c r="R104" s="177"/>
    </row>
    <row r="105" spans="3:18" x14ac:dyDescent="0.25">
      <c r="C105" s="50">
        <v>45002</v>
      </c>
      <c r="D105" s="64">
        <f>_xll.qlLocalVTSLocalVol($P$82,$C105,D$78,TRUE)</f>
        <v>0.2677427993153334</v>
      </c>
      <c r="E105" s="58">
        <f>_xll.qlLocalVTSLocalVol($P$82,$C105,E$78,TRUE)</f>
        <v>0.2346136985048918</v>
      </c>
      <c r="F105" s="58">
        <f>_xll.qlLocalVTSLocalVol($P$82,$C105,F$78,TRUE)</f>
        <v>0.22607404360004932</v>
      </c>
      <c r="G105" s="58">
        <f>_xll.qlLocalVTSLocalVol($P$82,$C105,G$78,TRUE)</f>
        <v>0.22316031578614351</v>
      </c>
      <c r="H105" s="58">
        <f>_xll.qlLocalVTSLocalVol($P$82,$C105,H$78,TRUE)</f>
        <v>0.22097210033382736</v>
      </c>
      <c r="I105" s="58">
        <f>_xll.qlLocalVTSLocalVol($P$82,$C105,I$78,TRUE)</f>
        <v>0.21939880620179641</v>
      </c>
      <c r="J105" s="58">
        <f>_xll.qlLocalVTSLocalVol($P$82,$C105,J$78,TRUE)</f>
        <v>0.21834392161765942</v>
      </c>
      <c r="K105" s="58">
        <f>_xll.qlLocalVTSLocalVol($P$82,$C105,K$78,TRUE)</f>
        <v>0.21746660308819277</v>
      </c>
      <c r="L105" s="65">
        <f>_xll.qlLocalVTSLocalVol($P$82,$C105,L$78,TRUE)</f>
        <v>0.21780152087123322</v>
      </c>
      <c r="M105" s="58"/>
      <c r="O105" s="89" t="s">
        <v>84</v>
      </c>
      <c r="P105" s="90" t="str">
        <f ca="1">_xll.qlHestonSLVFDMModelLeverageFunction(,P104)</f>
        <v>obj_004b2#0008</v>
      </c>
      <c r="Q105" s="173"/>
      <c r="R105" s="177"/>
    </row>
    <row r="106" spans="3:18" x14ac:dyDescent="0.25">
      <c r="C106" s="50">
        <v>45093</v>
      </c>
      <c r="D106" s="64">
        <f>_xll.qlLocalVTSLocalVol($P$82,$C106,D$78,TRUE)</f>
        <v>0.26978694993437796</v>
      </c>
      <c r="E106" s="58">
        <f>_xll.qlLocalVTSLocalVol($P$82,$C106,E$78,TRUE)</f>
        <v>0.23822026717415509</v>
      </c>
      <c r="F106" s="58">
        <f>_xll.qlLocalVTSLocalVol($P$82,$C106,F$78,TRUE)</f>
        <v>0.23001152410496678</v>
      </c>
      <c r="G106" s="58">
        <f>_xll.qlLocalVTSLocalVol($P$82,$C106,G$78,TRUE)</f>
        <v>0.22717788110904202</v>
      </c>
      <c r="H106" s="58">
        <f>_xll.qlLocalVTSLocalVol($P$82,$C106,H$78,TRUE)</f>
        <v>0.2250220552348656</v>
      </c>
      <c r="I106" s="58">
        <f>_xll.qlLocalVTSLocalVol($P$82,$C106,I$78,TRUE)</f>
        <v>0.22343778655841454</v>
      </c>
      <c r="J106" s="58">
        <f>_xll.qlLocalVTSLocalVol($P$82,$C106,J$78,TRUE)</f>
        <v>0.22233387843856198</v>
      </c>
      <c r="K106" s="58">
        <f>_xll.qlLocalVTSLocalVol($P$82,$C106,K$78,TRUE)</f>
        <v>0.22126502213075558</v>
      </c>
      <c r="L106" s="65">
        <f>_xll.qlLocalVTSLocalVol($P$82,$C106,L$78,TRUE)</f>
        <v>0.22131371498944194</v>
      </c>
      <c r="M106" s="58"/>
      <c r="Q106" s="173"/>
      <c r="R106" s="177"/>
    </row>
    <row r="107" spans="3:18" x14ac:dyDescent="0.25">
      <c r="C107" s="50">
        <v>45184</v>
      </c>
      <c r="D107" s="64">
        <f>_xll.qlLocalVTSLocalVol($P$82,$C107,D$78,TRUE)</f>
        <v>0.26569349191115998</v>
      </c>
      <c r="E107" s="58">
        <f>_xll.qlLocalVTSLocalVol($P$82,$C107,E$78,TRUE)</f>
        <v>0.23772521227246482</v>
      </c>
      <c r="F107" s="58">
        <f>_xll.qlLocalVTSLocalVol($P$82,$C107,F$78,TRUE)</f>
        <v>0.23016937065763513</v>
      </c>
      <c r="G107" s="58">
        <f>_xll.qlLocalVTSLocalVol($P$82,$C107,G$78,TRUE)</f>
        <v>0.22749520690339334</v>
      </c>
      <c r="H107" s="58">
        <f>_xll.qlLocalVTSLocalVol($P$82,$C107,H$78,TRUE)</f>
        <v>0.22539966241696366</v>
      </c>
      <c r="I107" s="58">
        <f>_xll.qlLocalVTSLocalVol($P$82,$C107,I$78,TRUE)</f>
        <v>0.22379240937934886</v>
      </c>
      <c r="J107" s="58">
        <f>_xll.qlLocalVTSLocalVol($P$82,$C107,J$78,TRUE)</f>
        <v>0.22259518438899292</v>
      </c>
      <c r="K107" s="58">
        <f>_xll.qlLocalVTSLocalVol($P$82,$C107,K$78,TRUE)</f>
        <v>0.22117239186988133</v>
      </c>
      <c r="L107" s="65">
        <f>_xll.qlLocalVTSLocalVol($P$82,$C107,L$78,TRUE)</f>
        <v>0.22070249074306758</v>
      </c>
      <c r="M107" s="58"/>
      <c r="Q107" s="173"/>
      <c r="R107" s="177"/>
    </row>
    <row r="108" spans="3:18" x14ac:dyDescent="0.25">
      <c r="C108" s="50">
        <v>45275</v>
      </c>
      <c r="D108" s="64">
        <f>_xll.qlLocalVTSLocalVol($P$82,$C108,D$78,TRUE)</f>
        <v>0.2642777757882539</v>
      </c>
      <c r="E108" s="58">
        <f>_xll.qlLocalVTSLocalVol($P$82,$C108,E$78,TRUE)</f>
        <v>0.23692094750400947</v>
      </c>
      <c r="F108" s="58">
        <f>_xll.qlLocalVTSLocalVol($P$82,$C108,F$78,TRUE)</f>
        <v>0.22980142096186759</v>
      </c>
      <c r="G108" s="58">
        <f>_xll.qlLocalVTSLocalVol($P$82,$C108,G$78,TRUE)</f>
        <v>0.22738420741186557</v>
      </c>
      <c r="H108" s="58">
        <f>_xll.qlLocalVTSLocalVol($P$82,$C108,H$78,TRUE)</f>
        <v>0.22554737320594731</v>
      </c>
      <c r="I108" s="58">
        <f>_xll.qlLocalVTSLocalVol($P$82,$C108,I$78,TRUE)</f>
        <v>0.22419805955273969</v>
      </c>
      <c r="J108" s="58">
        <f>_xll.qlLocalVTSLocalVol($P$82,$C108,J$78,TRUE)</f>
        <v>0.22325688504514263</v>
      </c>
      <c r="K108" s="58">
        <f>_xll.qlLocalVTSLocalVol($P$82,$C108,K$78,TRUE)</f>
        <v>0.22233929817338377</v>
      </c>
      <c r="L108" s="65">
        <f>_xll.qlLocalVTSLocalVol($P$82,$C108,L$78,TRUE)</f>
        <v>0.22236695035249057</v>
      </c>
      <c r="M108" s="58"/>
      <c r="Q108" s="173"/>
      <c r="R108" s="177"/>
    </row>
    <row r="109" spans="3:18" x14ac:dyDescent="0.25">
      <c r="C109" s="53">
        <v>45366</v>
      </c>
      <c r="D109" s="66">
        <f>_xll.qlLocalVTSLocalVol($P$82,$C109,D$78,TRUE)</f>
        <v>0.26576072042828663</v>
      </c>
      <c r="E109" s="67">
        <f>_xll.qlLocalVTSLocalVol($P$82,$C109,E$78,TRUE)</f>
        <v>0.23728148774294933</v>
      </c>
      <c r="F109" s="67">
        <f>_xll.qlLocalVTSLocalVol($P$82,$C109,F$78,TRUE)</f>
        <v>0.22996112321099163</v>
      </c>
      <c r="G109" s="67">
        <f>_xll.qlLocalVTSLocalVol($P$82,$C109,G$78,TRUE)</f>
        <v>0.2276017689381839</v>
      </c>
      <c r="H109" s="67">
        <f>_xll.qlLocalVTSLocalVol($P$82,$C109,H$78,TRUE)</f>
        <v>0.22585914019290013</v>
      </c>
      <c r="I109" s="67">
        <f>_xll.qlLocalVTSLocalVol($P$82,$C109,I$78,TRUE)</f>
        <v>0.2246304488750118</v>
      </c>
      <c r="J109" s="67">
        <f>_xll.qlLocalVTSLocalVol($P$82,$C109,J$78,TRUE)</f>
        <v>0.22383038322292834</v>
      </c>
      <c r="K109" s="67">
        <f>_xll.qlLocalVTSLocalVol($P$82,$C109,K$78,TRUE)</f>
        <v>0.22323880705386259</v>
      </c>
      <c r="L109" s="68">
        <f>_xll.qlLocalVTSLocalVol($P$82,$C109,L$78,TRUE)</f>
        <v>0.2236317910832411</v>
      </c>
      <c r="M109" s="58"/>
      <c r="Q109" s="173"/>
      <c r="R109" s="177"/>
    </row>
    <row r="110" spans="3:18" x14ac:dyDescent="0.25">
      <c r="P110" s="250"/>
      <c r="Q110" s="173"/>
      <c r="R110" s="177"/>
    </row>
    <row r="111" spans="3:18" x14ac:dyDescent="0.25">
      <c r="Q111" s="173"/>
      <c r="R111" s="177"/>
    </row>
    <row r="112" spans="3:18" x14ac:dyDescent="0.25">
      <c r="C112" s="57" t="s">
        <v>90</v>
      </c>
      <c r="D112" s="59">
        <v>0.6</v>
      </c>
      <c r="E112" s="59">
        <v>0.8</v>
      </c>
      <c r="F112" s="59">
        <v>0.9</v>
      </c>
      <c r="G112" s="59">
        <v>0.95</v>
      </c>
      <c r="H112" s="59">
        <v>1</v>
      </c>
      <c r="I112" s="59">
        <v>1.05</v>
      </c>
      <c r="J112" s="59">
        <v>1.1000000000000001</v>
      </c>
      <c r="K112" s="59">
        <v>1.2</v>
      </c>
      <c r="L112" s="59">
        <v>1.3</v>
      </c>
      <c r="M112" s="165"/>
      <c r="Q112" s="173"/>
      <c r="R112" s="177"/>
    </row>
    <row r="113" spans="3:18" x14ac:dyDescent="0.25">
      <c r="C113" s="20"/>
      <c r="D113" s="60">
        <f ca="1">D112*$P$77</f>
        <v>4393.7519999999995</v>
      </c>
      <c r="E113" s="60">
        <f ca="1">E112*$P$77</f>
        <v>5858.3360000000002</v>
      </c>
      <c r="F113" s="60">
        <f ca="1">F112*$P$77</f>
        <v>6590.6280000000006</v>
      </c>
      <c r="G113" s="60">
        <f ca="1">G112*$P$77</f>
        <v>6956.7739999999994</v>
      </c>
      <c r="H113" s="60">
        <f ca="1">H112*$P$77</f>
        <v>7322.92</v>
      </c>
      <c r="I113" s="60">
        <f ca="1">I112*$P$77</f>
        <v>7689.0660000000007</v>
      </c>
      <c r="J113" s="60">
        <f ca="1">J112*$P$77</f>
        <v>8055.2120000000004</v>
      </c>
      <c r="K113" s="60">
        <f ca="1">K112*$P$77</f>
        <v>8787.503999999999</v>
      </c>
      <c r="L113" s="60">
        <f ca="1">L112*$P$77</f>
        <v>9519.7960000000003</v>
      </c>
      <c r="M113" s="43"/>
      <c r="Q113" s="173"/>
      <c r="R113" s="177"/>
    </row>
    <row r="114" spans="3:18" x14ac:dyDescent="0.25">
      <c r="C114" s="48">
        <v>42832</v>
      </c>
      <c r="D114" s="178">
        <f ca="1">_xll.qlLocalVTSLocalVol($P$105,$C114,D$113,TRUE)</f>
        <v>11.480483672685558</v>
      </c>
      <c r="E114" s="179">
        <f ca="1">_xll.qlLocalVTSLocalVol($P$105,$C114,E$113,TRUE)</f>
        <v>5.4014765599309333</v>
      </c>
      <c r="F114" s="179">
        <f ca="1">_xll.qlLocalVTSLocalVol($P$105,$C114,F$113,TRUE)</f>
        <v>2.9189563303015045</v>
      </c>
      <c r="G114" s="179">
        <f ca="1">_xll.qlLocalVTSLocalVol($P$105,$C114,G$113,TRUE)</f>
        <v>1.7452595985082036</v>
      </c>
      <c r="H114" s="179">
        <f ca="1">_xll.qlLocalVTSLocalVol($P$105,$C114,H$113,TRUE)</f>
        <v>0.59419744713989231</v>
      </c>
      <c r="I114" s="179">
        <f ca="1">_xll.qlLocalVTSLocalVol($P$105,$C114,I$113,TRUE)</f>
        <v>2.0101625874637281</v>
      </c>
      <c r="J114" s="179">
        <f ca="1">_xll.qlLocalVTSLocalVol($P$105,$C114,J$113,TRUE)</f>
        <v>3.8404857393247687</v>
      </c>
      <c r="K114" s="179">
        <f ca="1">_xll.qlLocalVTSLocalVol($P$105,$C114,K$113,TRUE)</f>
        <v>3.0312048625550512</v>
      </c>
      <c r="L114" s="180">
        <f ca="1">_xll.qlLocalVTSLocalVol($P$105,$C114,L$113,TRUE)</f>
        <v>3.4891611462705052</v>
      </c>
      <c r="M114" s="160"/>
      <c r="Q114" s="173"/>
      <c r="R114" s="177"/>
    </row>
    <row r="115" spans="3:18" x14ac:dyDescent="0.25">
      <c r="C115" s="50">
        <v>42843</v>
      </c>
      <c r="D115" s="181">
        <f ca="1">_xll.qlLocalVTSLocalVol($P$105,$C115,D$113,TRUE)</f>
        <v>7.9280330447307676</v>
      </c>
      <c r="E115" s="182">
        <f ca="1">_xll.qlLocalVTSLocalVol($P$105,$C115,E$113,TRUE)</f>
        <v>4.0624677022020874</v>
      </c>
      <c r="F115" s="182">
        <f ca="1">_xll.qlLocalVTSLocalVol($P$105,$C115,F$113,TRUE)</f>
        <v>2.4249416782406996</v>
      </c>
      <c r="G115" s="182">
        <f ca="1">_xll.qlLocalVTSLocalVol($P$105,$C115,G$113,TRUE)</f>
        <v>1.6120673578209685</v>
      </c>
      <c r="H115" s="182">
        <f ca="1">_xll.qlLocalVTSLocalVol($P$105,$C115,H$113,TRUE)</f>
        <v>0.78760561661952755</v>
      </c>
      <c r="I115" s="182">
        <f ca="1">_xll.qlLocalVTSLocalVol($P$105,$C115,I$113,TRUE)</f>
        <v>1.5570237332044279</v>
      </c>
      <c r="J115" s="182">
        <f ca="1">_xll.qlLocalVTSLocalVol($P$105,$C115,J$113,TRUE)</f>
        <v>2.5335527780827132</v>
      </c>
      <c r="K115" s="182">
        <f ca="1">_xll.qlLocalVTSLocalVol($P$105,$C115,K$113,TRUE)</f>
        <v>2.3653865734703627</v>
      </c>
      <c r="L115" s="183">
        <f ca="1">_xll.qlLocalVTSLocalVol($P$105,$C115,L$113,TRUE)</f>
        <v>5.5946587146388618</v>
      </c>
      <c r="M115" s="160"/>
      <c r="Q115" s="173"/>
      <c r="R115" s="177"/>
    </row>
    <row r="116" spans="3:18" x14ac:dyDescent="0.25">
      <c r="C116" s="50">
        <v>42874</v>
      </c>
      <c r="D116" s="181">
        <f ca="1">_xll.qlLocalVTSLocalVol($P$105,$C116,D$113,TRUE)</f>
        <v>3.0462999949623213</v>
      </c>
      <c r="E116" s="182">
        <f ca="1">_xll.qlLocalVTSLocalVol($P$105,$C116,E$113,TRUE)</f>
        <v>2.0700008413797288</v>
      </c>
      <c r="F116" s="182">
        <f ca="1">_xll.qlLocalVTSLocalVol($P$105,$C116,F$113,TRUE)</f>
        <v>1.5675102138592953</v>
      </c>
      <c r="G116" s="182">
        <f ca="1">_xll.qlLocalVTSLocalVol($P$105,$C116,G$113,TRUE)</f>
        <v>1.3180724925168712</v>
      </c>
      <c r="H116" s="182">
        <f ca="1">_xll.qlLocalVTSLocalVol($P$105,$C116,H$113,TRUE)</f>
        <v>1.0747578217443408</v>
      </c>
      <c r="I116" s="182">
        <f ca="1">_xll.qlLocalVTSLocalVol($P$105,$C116,I$113,TRUE)</f>
        <v>0.80862570101438236</v>
      </c>
      <c r="J116" s="182">
        <f ca="1">_xll.qlLocalVTSLocalVol($P$105,$C116,J$113,TRUE)</f>
        <v>0.81928172955704215</v>
      </c>
      <c r="K116" s="182">
        <f ca="1">_xll.qlLocalVTSLocalVol($P$105,$C116,K$113,TRUE)</f>
        <v>0.23321082933933751</v>
      </c>
      <c r="L116" s="183">
        <f ca="1">_xll.qlLocalVTSLocalVol($P$105,$C116,L$113,TRUE)</f>
        <v>0.37832823722715064</v>
      </c>
      <c r="M116" s="160"/>
      <c r="Q116" s="173"/>
      <c r="R116" s="177"/>
    </row>
    <row r="117" spans="3:18" x14ac:dyDescent="0.25">
      <c r="C117" s="50">
        <v>42902</v>
      </c>
      <c r="D117" s="181">
        <f ca="1">_xll.qlLocalVTSLocalVol($P$105,$C117,D$113,TRUE)</f>
        <v>2.8263983428999047</v>
      </c>
      <c r="E117" s="182">
        <f ca="1">_xll.qlLocalVTSLocalVol($P$105,$C117,E$113,TRUE)</f>
        <v>1.6360167713788254</v>
      </c>
      <c r="F117" s="182">
        <f ca="1">_xll.qlLocalVTSLocalVol($P$105,$C117,F$113,TRUE)</f>
        <v>1.1924066288930413</v>
      </c>
      <c r="G117" s="182">
        <f ca="1">_xll.qlLocalVTSLocalVol($P$105,$C117,G$113,TRUE)</f>
        <v>1.0134561853316093</v>
      </c>
      <c r="H117" s="182">
        <f ca="1">_xll.qlLocalVTSLocalVol($P$105,$C117,H$113,TRUE)</f>
        <v>0.89695932219841856</v>
      </c>
      <c r="I117" s="182">
        <f ca="1">_xll.qlLocalVTSLocalVol($P$105,$C117,I$113,TRUE)</f>
        <v>0.84121526517892686</v>
      </c>
      <c r="J117" s="182">
        <f ca="1">_xll.qlLocalVTSLocalVol($P$105,$C117,J$113,TRUE)</f>
        <v>0.96884184432839893</v>
      </c>
      <c r="K117" s="182">
        <f ca="1">_xll.qlLocalVTSLocalVol($P$105,$C117,K$113,TRUE)</f>
        <v>1.5949085128706435</v>
      </c>
      <c r="L117" s="183">
        <f ca="1">_xll.qlLocalVTSLocalVol($P$105,$C117,L$113,TRUE)</f>
        <v>2.2781497188422377</v>
      </c>
      <c r="M117" s="160"/>
      <c r="Q117" s="173"/>
      <c r="R117" s="177"/>
    </row>
    <row r="118" spans="3:18" x14ac:dyDescent="0.25">
      <c r="C118" s="50">
        <v>42993</v>
      </c>
      <c r="D118" s="181">
        <f ca="1">_xll.qlLocalVTSLocalVol($P$105,$C118,D$113,TRUE)</f>
        <v>1.8608678239221557</v>
      </c>
      <c r="E118" s="182">
        <f ca="1">_xll.qlLocalVTSLocalVol($P$105,$C118,E$113,TRUE)</f>
        <v>1.3500037353610372</v>
      </c>
      <c r="F118" s="182">
        <f ca="1">_xll.qlLocalVTSLocalVol($P$105,$C118,F$113,TRUE)</f>
        <v>1.167731072439349</v>
      </c>
      <c r="G118" s="182">
        <f ca="1">_xll.qlLocalVTSLocalVol($P$105,$C118,G$113,TRUE)</f>
        <v>1.1073090519304571</v>
      </c>
      <c r="H118" s="182">
        <f ca="1">_xll.qlLocalVTSLocalVol($P$105,$C118,H$113,TRUE)</f>
        <v>1.0627096406317911</v>
      </c>
      <c r="I118" s="182">
        <f ca="1">_xll.qlLocalVTSLocalVol($P$105,$C118,I$113,TRUE)</f>
        <v>0.91525613527382466</v>
      </c>
      <c r="J118" s="182">
        <f ca="1">_xll.qlLocalVTSLocalVol($P$105,$C118,J$113,TRUE)</f>
        <v>0.71849183265950622</v>
      </c>
      <c r="K118" s="182">
        <f ca="1">_xll.qlLocalVTSLocalVol($P$105,$C118,K$113,TRUE)</f>
        <v>0.60718557745465773</v>
      </c>
      <c r="L118" s="183">
        <f ca="1">_xll.qlLocalVTSLocalVol($P$105,$C118,L$113,TRUE)</f>
        <v>0.5784262499841587</v>
      </c>
      <c r="M118" s="160"/>
      <c r="Q118" s="173"/>
      <c r="R118" s="177"/>
    </row>
    <row r="119" spans="3:18" x14ac:dyDescent="0.25">
      <c r="C119" s="50">
        <v>43084</v>
      </c>
      <c r="D119" s="181">
        <f ca="1">_xll.qlLocalVTSLocalVol($P$105,$C119,D$113,TRUE)</f>
        <v>1.7144940536460895</v>
      </c>
      <c r="E119" s="182">
        <f ca="1">_xll.qlLocalVTSLocalVol($P$105,$C119,E$113,TRUE)</f>
        <v>1.2523241658241913</v>
      </c>
      <c r="F119" s="182">
        <f ca="1">_xll.qlLocalVTSLocalVol($P$105,$C119,F$113,TRUE)</f>
        <v>1.1160748838066632</v>
      </c>
      <c r="G119" s="182">
        <f ca="1">_xll.qlLocalVTSLocalVol($P$105,$C119,G$113,TRUE)</f>
        <v>1.0782530303612605</v>
      </c>
      <c r="H119" s="182">
        <f ca="1">_xll.qlLocalVTSLocalVol($P$105,$C119,H$113,TRUE)</f>
        <v>1.0500458011695537</v>
      </c>
      <c r="I119" s="182">
        <f ca="1">_xll.qlLocalVTSLocalVol($P$105,$C119,I$113,TRUE)</f>
        <v>0.98536083790990903</v>
      </c>
      <c r="J119" s="182">
        <f ca="1">_xll.qlLocalVTSLocalVol($P$105,$C119,J$113,TRUE)</f>
        <v>0.86439795434962197</v>
      </c>
      <c r="K119" s="182">
        <f ca="1">_xll.qlLocalVTSLocalVol($P$105,$C119,K$113,TRUE)</f>
        <v>0.75521444480018485</v>
      </c>
      <c r="L119" s="183">
        <f ca="1">_xll.qlLocalVTSLocalVol($P$105,$C119,L$113,TRUE)</f>
        <v>0.8403046016314637</v>
      </c>
      <c r="M119" s="160"/>
      <c r="Q119" s="173"/>
      <c r="R119" s="177"/>
    </row>
    <row r="120" spans="3:18" x14ac:dyDescent="0.25">
      <c r="C120" s="50">
        <v>43175</v>
      </c>
      <c r="D120" s="181">
        <f ca="1">_xll.qlLocalVTSLocalVol($P$105,$C120,D$113,TRUE)</f>
        <v>1.3544371716269423</v>
      </c>
      <c r="E120" s="182">
        <f ca="1">_xll.qlLocalVTSLocalVol($P$105,$C120,E$113,TRUE)</f>
        <v>1.0731871735323837</v>
      </c>
      <c r="F120" s="182">
        <f ca="1">_xll.qlLocalVTSLocalVol($P$105,$C120,F$113,TRUE)</f>
        <v>1.0106622839722239</v>
      </c>
      <c r="G120" s="182">
        <f ca="1">_xll.qlLocalVTSLocalVol($P$105,$C120,G$113,TRUE)</f>
        <v>1.0036776726199201</v>
      </c>
      <c r="H120" s="182">
        <f ca="1">_xll.qlLocalVTSLocalVol($P$105,$C120,H$113,TRUE)</f>
        <v>1.0016053510125815</v>
      </c>
      <c r="I120" s="182">
        <f ca="1">_xll.qlLocalVTSLocalVol($P$105,$C120,I$113,TRUE)</f>
        <v>0.98189769995280185</v>
      </c>
      <c r="J120" s="182">
        <f ca="1">_xll.qlLocalVTSLocalVol($P$105,$C120,J$113,TRUE)</f>
        <v>0.92627532774248711</v>
      </c>
      <c r="K120" s="182">
        <f ca="1">_xll.qlLocalVTSLocalVol($P$105,$C120,K$113,TRUE)</f>
        <v>0.81092491745723372</v>
      </c>
      <c r="L120" s="183">
        <f ca="1">_xll.qlLocalVTSLocalVol($P$105,$C120,L$113,TRUE)</f>
        <v>0.80994107353952782</v>
      </c>
      <c r="M120" s="160"/>
      <c r="Q120" s="173"/>
      <c r="R120" s="177"/>
    </row>
    <row r="121" spans="3:18" x14ac:dyDescent="0.25">
      <c r="C121" s="50">
        <v>43266</v>
      </c>
      <c r="D121" s="181">
        <f ca="1">_xll.qlLocalVTSLocalVol($P$105,$C121,D$113,TRUE)</f>
        <v>1.2406138711904442</v>
      </c>
      <c r="E121" s="182">
        <f ca="1">_xll.qlLocalVTSLocalVol($P$105,$C121,E$113,TRUE)</f>
        <v>1.0424364699799862</v>
      </c>
      <c r="F121" s="182">
        <f ca="1">_xll.qlLocalVTSLocalVol($P$105,$C121,F$113,TRUE)</f>
        <v>1.0137526786466666</v>
      </c>
      <c r="G121" s="182">
        <f ca="1">_xll.qlLocalVTSLocalVol($P$105,$C121,G$113,TRUE)</f>
        <v>1.0170141818000902</v>
      </c>
      <c r="H121" s="182">
        <f ca="1">_xll.qlLocalVTSLocalVol($P$105,$C121,H$113,TRUE)</f>
        <v>1.0215285629026969</v>
      </c>
      <c r="I121" s="182">
        <f ca="1">_xll.qlLocalVTSLocalVol($P$105,$C121,I$113,TRUE)</f>
        <v>1.0121845035082995</v>
      </c>
      <c r="J121" s="182">
        <f ca="1">_xll.qlLocalVTSLocalVol($P$105,$C121,J$113,TRUE)</f>
        <v>0.97698629958269356</v>
      </c>
      <c r="K121" s="182">
        <f ca="1">_xll.qlLocalVTSLocalVol($P$105,$C121,K$113,TRUE)</f>
        <v>0.87023568606240653</v>
      </c>
      <c r="L121" s="183">
        <f ca="1">_xll.qlLocalVTSLocalVol($P$105,$C121,L$113,TRUE)</f>
        <v>0.82654041201118678</v>
      </c>
      <c r="M121" s="160"/>
      <c r="Q121" s="173"/>
      <c r="R121" s="177"/>
    </row>
    <row r="122" spans="3:18" x14ac:dyDescent="0.25">
      <c r="C122" s="50">
        <v>43364</v>
      </c>
      <c r="D122" s="181">
        <f ca="1">_xll.qlLocalVTSLocalVol($P$105,$C122,D$113,TRUE)</f>
        <v>1.1425664518926402</v>
      </c>
      <c r="E122" s="182">
        <f ca="1">_xll.qlLocalVTSLocalVol($P$105,$C122,E$113,TRUE)</f>
        <v>1.0074029283736659</v>
      </c>
      <c r="F122" s="182">
        <f ca="1">_xll.qlLocalVTSLocalVol($P$105,$C122,F$113,TRUE)</f>
        <v>1.0073509566395973</v>
      </c>
      <c r="G122" s="182">
        <f ca="1">_xll.qlLocalVTSLocalVol($P$105,$C122,G$113,TRUE)</f>
        <v>1.0934356874180993</v>
      </c>
      <c r="H122" s="182">
        <f ca="1">_xll.qlLocalVTSLocalVol($P$105,$C122,H$113,TRUE)</f>
        <v>1.0294881464120804</v>
      </c>
      <c r="I122" s="182">
        <f ca="1">_xll.qlLocalVTSLocalVol($P$105,$C122,I$113,TRUE)</f>
        <v>1.0303698544159572</v>
      </c>
      <c r="J122" s="182">
        <f ca="1">_xll.qlLocalVTSLocalVol($P$105,$C122,J$113,TRUE)</f>
        <v>1.015238023421813</v>
      </c>
      <c r="K122" s="182">
        <f ca="1">_xll.qlLocalVTSLocalVol($P$105,$C122,K$113,TRUE)</f>
        <v>0.93658805485345276</v>
      </c>
      <c r="L122" s="183">
        <f ca="1">_xll.qlLocalVTSLocalVol($P$105,$C122,L$113,TRUE)</f>
        <v>0.86938929498654871</v>
      </c>
      <c r="M122" s="160"/>
      <c r="Q122" s="173"/>
      <c r="R122" s="177"/>
    </row>
    <row r="123" spans="3:18" x14ac:dyDescent="0.25">
      <c r="C123" s="50">
        <v>43455</v>
      </c>
      <c r="D123" s="181">
        <f ca="1">_xll.qlLocalVTSLocalVol($P$105,$C123,D$113,TRUE)</f>
        <v>1.0910664548854676</v>
      </c>
      <c r="E123" s="182">
        <f ca="1">_xll.qlLocalVTSLocalVol($P$105,$C123,E$113,TRUE)</f>
        <v>0.98759270991644343</v>
      </c>
      <c r="F123" s="182">
        <f ca="1">_xll.qlLocalVTSLocalVol($P$105,$C123,F$113,TRUE)</f>
        <v>0.99487672302715913</v>
      </c>
      <c r="G123" s="182">
        <f ca="1">_xll.qlLocalVTSLocalVol($P$105,$C123,G$113,TRUE)</f>
        <v>1.0056029386940821</v>
      </c>
      <c r="H123" s="182">
        <f ca="1">_xll.qlLocalVTSLocalVol($P$105,$C123,H$113,TRUE)</f>
        <v>1.0219400263067084</v>
      </c>
      <c r="I123" s="182">
        <f ca="1">_xll.qlLocalVTSLocalVol($P$105,$C123,I$113,TRUE)</f>
        <v>1.0290614226714627</v>
      </c>
      <c r="J123" s="182">
        <f ca="1">_xll.qlLocalVTSLocalVol($P$105,$C123,J$113,TRUE)</f>
        <v>1.0228016136970342</v>
      </c>
      <c r="K123" s="182">
        <f ca="1">_xll.qlLocalVTSLocalVol($P$105,$C123,K$113,TRUE)</f>
        <v>0.97193427018732048</v>
      </c>
      <c r="L123" s="183">
        <f ca="1">_xll.qlLocalVTSLocalVol($P$105,$C123,L$113,TRUE)</f>
        <v>0.90936366116723077</v>
      </c>
      <c r="M123" s="160"/>
      <c r="Q123" s="173"/>
      <c r="R123" s="177"/>
    </row>
    <row r="124" spans="3:18" x14ac:dyDescent="0.25">
      <c r="C124" s="50">
        <v>43539</v>
      </c>
      <c r="D124" s="181">
        <f ca="1">_xll.qlLocalVTSLocalVol($P$105,$C124,D$113,TRUE)</f>
        <v>1.073224398291136</v>
      </c>
      <c r="E124" s="182">
        <f ca="1">_xll.qlLocalVTSLocalVol($P$105,$C124,E$113,TRUE)</f>
        <v>0.99209267551687041</v>
      </c>
      <c r="F124" s="182">
        <f ca="1">_xll.qlLocalVTSLocalVol($P$105,$C124,F$113,TRUE)</f>
        <v>1.0063315374987383</v>
      </c>
      <c r="G124" s="182">
        <f ca="1">_xll.qlLocalVTSLocalVol($P$105,$C124,G$113,TRUE)</f>
        <v>1.0213037335210886</v>
      </c>
      <c r="H124" s="182">
        <f ca="1">_xll.qlLocalVTSLocalVol($P$105,$C124,H$113,TRUE)</f>
        <v>1.0376815139883968</v>
      </c>
      <c r="I124" s="182">
        <f ca="1">_xll.qlLocalVTSLocalVol($P$105,$C124,I$113,TRUE)</f>
        <v>1.0487437274358802</v>
      </c>
      <c r="J124" s="182">
        <f ca="1">_xll.qlLocalVTSLocalVol($P$105,$C124,J$113,TRUE)</f>
        <v>1.0498465206916199</v>
      </c>
      <c r="K124" s="182">
        <f ca="1">_xll.qlLocalVTSLocalVol($P$105,$C124,K$113,TRUE)</f>
        <v>1.0188036108339813</v>
      </c>
      <c r="L124" s="183">
        <f ca="1">_xll.qlLocalVTSLocalVol($P$105,$C124,L$113,TRUE)</f>
        <v>0.96553866668407251</v>
      </c>
      <c r="M124" s="160"/>
      <c r="Q124" s="173"/>
      <c r="R124" s="177"/>
    </row>
    <row r="125" spans="3:18" x14ac:dyDescent="0.25">
      <c r="C125" s="50">
        <v>43637</v>
      </c>
      <c r="D125" s="181">
        <f ca="1">_xll.qlLocalVTSLocalVol($P$105,$C125,D$113,TRUE)</f>
        <v>1.0106808221930685</v>
      </c>
      <c r="E125" s="182">
        <f ca="1">_xll.qlLocalVTSLocalVol($P$105,$C125,E$113,TRUE)</f>
        <v>0.94642056814175834</v>
      </c>
      <c r="F125" s="182">
        <f ca="1">_xll.qlLocalVTSLocalVol($P$105,$C125,F$113,TRUE)</f>
        <v>0.96201859121448696</v>
      </c>
      <c r="G125" s="182">
        <f ca="1">_xll.qlLocalVTSLocalVol($P$105,$C125,G$113,TRUE)</f>
        <v>0.97556094089256618</v>
      </c>
      <c r="H125" s="182">
        <f ca="1">_xll.qlLocalVTSLocalVol($P$105,$C125,H$113,TRUE)</f>
        <v>0.98979472124368095</v>
      </c>
      <c r="I125" s="182">
        <f ca="1">_xll.qlLocalVTSLocalVol($P$105,$C125,I$113,TRUE)</f>
        <v>1.0000957809569631</v>
      </c>
      <c r="J125" s="182">
        <f ca="1">_xll.qlLocalVTSLocalVol($P$105,$C125,J$113,TRUE)</f>
        <v>1.0038961352275277</v>
      </c>
      <c r="K125" s="182">
        <f ca="1">_xll.qlLocalVTSLocalVol($P$105,$C125,K$113,TRUE)</f>
        <v>0.98810093774226426</v>
      </c>
      <c r="L125" s="183">
        <f ca="1">_xll.qlLocalVTSLocalVol($P$105,$C125,L$113,TRUE)</f>
        <v>0.95054145331884454</v>
      </c>
      <c r="M125" s="160"/>
      <c r="Q125" s="173"/>
      <c r="R125" s="177"/>
    </row>
    <row r="126" spans="3:18" x14ac:dyDescent="0.25">
      <c r="C126" s="50">
        <v>43728</v>
      </c>
      <c r="D126" s="181">
        <f ca="1">_xll.qlLocalVTSLocalVol($P$105,$C126,D$113,TRUE)</f>
        <v>0.97990710373960221</v>
      </c>
      <c r="E126" s="182">
        <f ca="1">_xll.qlLocalVTSLocalVol($P$105,$C126,E$113,TRUE)</f>
        <v>0.92720375535202626</v>
      </c>
      <c r="F126" s="182">
        <f ca="1">_xll.qlLocalVTSLocalVol($P$105,$C126,F$113,TRUE)</f>
        <v>0.94447696877670784</v>
      </c>
      <c r="G126" s="182">
        <f ca="1">_xll.qlLocalVTSLocalVol($P$105,$C126,G$113,TRUE)</f>
        <v>0.95590700906352211</v>
      </c>
      <c r="H126" s="182">
        <f ca="1">_xll.qlLocalVTSLocalVol($P$105,$C126,H$113,TRUE)</f>
        <v>0.96924306918299885</v>
      </c>
      <c r="I126" s="182">
        <f ca="1">_xll.qlLocalVTSLocalVol($P$105,$C126,I$113,TRUE)</f>
        <v>0.97994952593646278</v>
      </c>
      <c r="J126" s="182">
        <f ca="1">_xll.qlLocalVTSLocalVol($P$105,$C126,J$113,TRUE)</f>
        <v>0.98637410668475933</v>
      </c>
      <c r="K126" s="182">
        <f ca="1">_xll.qlLocalVTSLocalVol($P$105,$C126,K$113,TRUE)</f>
        <v>0.98113333151784354</v>
      </c>
      <c r="L126" s="183">
        <f ca="1">_xll.qlLocalVTSLocalVol($P$105,$C126,L$113,TRUE)</f>
        <v>0.95723232135349778</v>
      </c>
      <c r="M126" s="160"/>
      <c r="Q126" s="173"/>
      <c r="R126" s="177"/>
    </row>
    <row r="127" spans="3:18" x14ac:dyDescent="0.25">
      <c r="C127" s="50">
        <v>43819</v>
      </c>
      <c r="D127" s="181">
        <f ca="1">_xll.qlLocalVTSLocalVol($P$105,$C127,D$113,TRUE)</f>
        <v>0.93216012022093564</v>
      </c>
      <c r="E127" s="182">
        <f ca="1">_xll.qlLocalVTSLocalVol($P$105,$C127,E$113,TRUE)</f>
        <v>0.89183600092335691</v>
      </c>
      <c r="F127" s="182">
        <f ca="1">_xll.qlLocalVTSLocalVol($P$105,$C127,F$113,TRUE)</f>
        <v>0.87072617838279942</v>
      </c>
      <c r="G127" s="182">
        <f ca="1">_xll.qlLocalVTSLocalVol($P$105,$C127,G$113,TRUE)</f>
        <v>0.92016157389299968</v>
      </c>
      <c r="H127" s="182">
        <f ca="1">_xll.qlLocalVTSLocalVol($P$105,$C127,H$113,TRUE)</f>
        <v>0.93205114646882425</v>
      </c>
      <c r="I127" s="182">
        <f ca="1">_xll.qlLocalVTSLocalVol($P$105,$C127,I$113,TRUE)</f>
        <v>0.93974066271759993</v>
      </c>
      <c r="J127" s="182">
        <f ca="1">_xll.qlLocalVTSLocalVol($P$105,$C127,J$113,TRUE)</f>
        <v>0.94487708133464376</v>
      </c>
      <c r="K127" s="182">
        <f ca="1">_xll.qlLocalVTSLocalVol($P$105,$C127,K$113,TRUE)</f>
        <v>0.94361540295204849</v>
      </c>
      <c r="L127" s="183">
        <f ca="1">_xll.qlLocalVTSLocalVol($P$105,$C127,L$113,TRUE)</f>
        <v>0.92789603790155473</v>
      </c>
      <c r="M127" s="160"/>
      <c r="Q127" s="173"/>
      <c r="R127" s="177"/>
    </row>
    <row r="128" spans="3:18" x14ac:dyDescent="0.25">
      <c r="C128" s="50">
        <v>43910</v>
      </c>
      <c r="D128" s="181">
        <f ca="1">_xll.qlLocalVTSLocalVol($P$105,$C128,D$113,TRUE)</f>
        <v>0.95692134963380304</v>
      </c>
      <c r="E128" s="182">
        <f ca="1">_xll.qlLocalVTSLocalVol($P$105,$C128,E$113,TRUE)</f>
        <v>0.91951865775032227</v>
      </c>
      <c r="F128" s="182">
        <f ca="1">_xll.qlLocalVTSLocalVol($P$105,$C128,F$113,TRUE)</f>
        <v>0.94218295057476409</v>
      </c>
      <c r="G128" s="182">
        <f ca="1">_xll.qlLocalVTSLocalVol($P$105,$C128,G$113,TRUE)</f>
        <v>0.94856054477314944</v>
      </c>
      <c r="H128" s="182">
        <f ca="1">_xll.qlLocalVTSLocalVol($P$105,$C128,H$113,TRUE)</f>
        <v>0.9602394561259161</v>
      </c>
      <c r="I128" s="182">
        <f ca="1">_xll.qlLocalVTSLocalVol($P$105,$C128,I$113,TRUE)</f>
        <v>0.97434219285879531</v>
      </c>
      <c r="J128" s="182">
        <f ca="1">_xll.qlLocalVTSLocalVol($P$105,$C128,J$113,TRUE)</f>
        <v>0.98440102509343097</v>
      </c>
      <c r="K128" s="182">
        <f ca="1">_xll.qlLocalVTSLocalVol($P$105,$C128,K$113,TRUE)</f>
        <v>0.9904304831893711</v>
      </c>
      <c r="L128" s="183">
        <f ca="1">_xll.qlLocalVTSLocalVol($P$105,$C128,L$113,TRUE)</f>
        <v>0.98266673079223077</v>
      </c>
      <c r="M128" s="160"/>
      <c r="Q128" s="173"/>
      <c r="R128" s="177"/>
    </row>
    <row r="129" spans="3:12" x14ac:dyDescent="0.25">
      <c r="C129" s="50">
        <v>44001</v>
      </c>
      <c r="D129" s="181">
        <f ca="1">_xll.qlLocalVTSLocalVol($P$105,$C129,D$113,TRUE)</f>
        <v>0.98101526777811221</v>
      </c>
      <c r="E129" s="182">
        <f ca="1">_xll.qlLocalVTSLocalVol($P$105,$C129,E$113,TRUE)</f>
        <v>0.95565583135888132</v>
      </c>
      <c r="F129" s="182">
        <f ca="1">_xll.qlLocalVTSLocalVol($P$105,$C129,F$113,TRUE)</f>
        <v>0.98139925811205331</v>
      </c>
      <c r="G129" s="182">
        <f ca="1">_xll.qlLocalVTSLocalVol($P$105,$C129,G$113,TRUE)</f>
        <v>0.99448943717014537</v>
      </c>
      <c r="H129" s="182">
        <f ca="1">_xll.qlLocalVTSLocalVol($P$105,$C129,H$113,TRUE)</f>
        <v>1.0069046864083495</v>
      </c>
      <c r="I129" s="182">
        <f ca="1">_xll.qlLocalVTSLocalVol($P$105,$C129,I$113,TRUE)</f>
        <v>1.0200675314434771</v>
      </c>
      <c r="J129" s="182">
        <f ca="1">_xll.qlLocalVTSLocalVol($P$105,$C129,J$113,TRUE)</f>
        <v>1.0321695158040314</v>
      </c>
      <c r="K129" s="182">
        <f ca="1">_xll.qlLocalVTSLocalVol($P$105,$C129,K$113,TRUE)</f>
        <v>1.04709803215674</v>
      </c>
      <c r="L129" s="183">
        <f ca="1">_xll.qlLocalVTSLocalVol($P$105,$C129,L$113,TRUE)</f>
        <v>1.0486208356982345</v>
      </c>
    </row>
    <row r="130" spans="3:12" x14ac:dyDescent="0.25">
      <c r="C130" s="50">
        <v>44092</v>
      </c>
      <c r="D130" s="181">
        <f ca="1">_xll.qlLocalVTSLocalVol($P$105,$C130,D$113,TRUE)</f>
        <v>0.94695096706269</v>
      </c>
      <c r="E130" s="182">
        <f ca="1">_xll.qlLocalVTSLocalVol($P$105,$C130,E$113,TRUE)</f>
        <v>0.93383011032428009</v>
      </c>
      <c r="F130" s="182">
        <f ca="1">_xll.qlLocalVTSLocalVol($P$105,$C130,F$113,TRUE)</f>
        <v>0.95970861628799797</v>
      </c>
      <c r="G130" s="182">
        <f ca="1">_xll.qlLocalVTSLocalVol($P$105,$C130,G$113,TRUE)</f>
        <v>0.97199445310706745</v>
      </c>
      <c r="H130" s="182">
        <f ca="1">_xll.qlLocalVTSLocalVol($P$105,$C130,H$113,TRUE)</f>
        <v>0.98474059215649234</v>
      </c>
      <c r="I130" s="182">
        <f ca="1">_xll.qlLocalVTSLocalVol($P$105,$C130,I$113,TRUE)</f>
        <v>0.99704486553684191</v>
      </c>
      <c r="J130" s="182">
        <f ca="1">_xll.qlLocalVTSLocalVol($P$105,$C130,J$113,TRUE)</f>
        <v>1.0081108981664266</v>
      </c>
      <c r="K130" s="182">
        <f ca="1">_xll.qlLocalVTSLocalVol($P$105,$C130,K$113,TRUE)</f>
        <v>1.0228070758915102</v>
      </c>
      <c r="L130" s="183">
        <f ca="1">_xll.qlLocalVTSLocalVol($P$105,$C130,L$113,TRUE)</f>
        <v>1.0265172629459434</v>
      </c>
    </row>
    <row r="131" spans="3:12" x14ac:dyDescent="0.25">
      <c r="C131" s="50">
        <v>44185</v>
      </c>
      <c r="D131" s="181">
        <f ca="1">_xll.qlLocalVTSLocalVol($P$105,$C131,D$113,TRUE)</f>
        <v>0.9240684606497519</v>
      </c>
      <c r="E131" s="182">
        <f ca="1">_xll.qlLocalVTSLocalVol($P$105,$C131,E$113,TRUE)</f>
        <v>0.9184604561132248</v>
      </c>
      <c r="F131" s="182">
        <f ca="1">_xll.qlLocalVTSLocalVol($P$105,$C131,F$113,TRUE)</f>
        <v>0.93916053515593667</v>
      </c>
      <c r="G131" s="182">
        <f ca="1">_xll.qlLocalVTSLocalVol($P$105,$C131,G$113,TRUE)</f>
        <v>0.95478949347063724</v>
      </c>
      <c r="H131" s="182">
        <f ca="1">_xll.qlLocalVTSLocalVol($P$105,$C131,H$113,TRUE)</f>
        <v>0.96792879003440635</v>
      </c>
      <c r="I131" s="182">
        <f ca="1">_xll.qlLocalVTSLocalVol($P$105,$C131,I$113,TRUE)</f>
        <v>0.97902253835769526</v>
      </c>
      <c r="J131" s="182">
        <f ca="1">_xll.qlLocalVTSLocalVol($P$105,$C131,J$113,TRUE)</f>
        <v>0.98851665206571249</v>
      </c>
      <c r="K131" s="182">
        <f ca="1">_xll.qlLocalVTSLocalVol($P$105,$C131,K$113,TRUE)</f>
        <v>1.0015064429600209</v>
      </c>
      <c r="L131" s="183">
        <f ca="1">_xll.qlLocalVTSLocalVol($P$105,$C131,L$113,TRUE)</f>
        <v>1.0056392524802338</v>
      </c>
    </row>
    <row r="132" spans="3:12" x14ac:dyDescent="0.25">
      <c r="C132" s="50">
        <v>44274</v>
      </c>
      <c r="D132" s="181">
        <f ca="1">_xll.qlLocalVTSLocalVol($P$105,$C132,D$113,TRUE)</f>
        <v>0.93721959365995267</v>
      </c>
      <c r="E132" s="182">
        <f ca="1">_xll.qlLocalVTSLocalVol($P$105,$C132,E$113,TRUE)</f>
        <v>0.98742412872126173</v>
      </c>
      <c r="F132" s="182">
        <f ca="1">_xll.qlLocalVTSLocalVol($P$105,$C132,F$113,TRUE)</f>
        <v>0.92658672597760894</v>
      </c>
      <c r="G132" s="182">
        <f ca="1">_xll.qlLocalVTSLocalVol($P$105,$C132,G$113,TRUE)</f>
        <v>1.04356095797283</v>
      </c>
      <c r="H132" s="182">
        <f ca="1">_xll.qlLocalVTSLocalVol($P$105,$C132,H$113,TRUE)</f>
        <v>1.0116031714919673</v>
      </c>
      <c r="I132" s="182">
        <f ca="1">_xll.qlLocalVTSLocalVol($P$105,$C132,I$113,TRUE)</f>
        <v>1.0067199301832839</v>
      </c>
      <c r="J132" s="182">
        <f ca="1">_xll.qlLocalVTSLocalVol($P$105,$C132,J$113,TRUE)</f>
        <v>1.014415653876765</v>
      </c>
      <c r="K132" s="182">
        <f ca="1">_xll.qlLocalVTSLocalVol($P$105,$C132,K$113,TRUE)</f>
        <v>1.0315052899696575</v>
      </c>
      <c r="L132" s="183">
        <f ca="1">_xll.qlLocalVTSLocalVol($P$105,$C132,L$113,TRUE)</f>
        <v>1.040559942175161</v>
      </c>
    </row>
    <row r="133" spans="3:12" x14ac:dyDescent="0.25">
      <c r="C133" s="50">
        <v>44365</v>
      </c>
      <c r="D133" s="181">
        <f ca="1">_xll.qlLocalVTSLocalVol($P$105,$C133,D$113,TRUE)</f>
        <v>0.96108083935401456</v>
      </c>
      <c r="E133" s="182">
        <f ca="1">_xll.qlLocalVTSLocalVol($P$105,$C133,E$113,TRUE)</f>
        <v>0.92269853343511998</v>
      </c>
      <c r="F133" s="182">
        <f ca="1">_xll.qlLocalVTSLocalVol($P$105,$C133,F$113,TRUE)</f>
        <v>1.031910532596046</v>
      </c>
      <c r="G133" s="182">
        <f ca="1">_xll.qlLocalVTSLocalVol($P$105,$C133,G$113,TRUE)</f>
        <v>0.92603904576188256</v>
      </c>
      <c r="H133" s="182">
        <f ca="1">_xll.qlLocalVTSLocalVol($P$105,$C133,H$113,TRUE)</f>
        <v>1.0199468033078674</v>
      </c>
      <c r="I133" s="182">
        <f ca="1">_xll.qlLocalVTSLocalVol($P$105,$C133,I$113,TRUE)</f>
        <v>1.0613453774302797</v>
      </c>
      <c r="J133" s="182">
        <f ca="1">_xll.qlLocalVTSLocalVol($P$105,$C133,J$113,TRUE)</f>
        <v>1.0718595241100608</v>
      </c>
      <c r="K133" s="182">
        <f ca="1">_xll.qlLocalVTSLocalVol($P$105,$C133,K$113,TRUE)</f>
        <v>1.0769881801047301</v>
      </c>
      <c r="L133" s="183">
        <f ca="1">_xll.qlLocalVTSLocalVol($P$105,$C133,L$113,TRUE)</f>
        <v>1.0825668883907256</v>
      </c>
    </row>
    <row r="134" spans="3:12" x14ac:dyDescent="0.25">
      <c r="C134" s="50">
        <v>44456</v>
      </c>
      <c r="D134" s="181">
        <f ca="1">_xll.qlLocalVTSLocalVol($P$105,$C134,D$113,TRUE)</f>
        <v>0.9408547828936269</v>
      </c>
      <c r="E134" s="182">
        <f ca="1">_xll.qlLocalVTSLocalVol($P$105,$C134,E$113,TRUE)</f>
        <v>0.93550183482887472</v>
      </c>
      <c r="F134" s="182">
        <f ca="1">_xll.qlLocalVTSLocalVol($P$105,$C134,F$113,TRUE)</f>
        <v>0.97391198949208557</v>
      </c>
      <c r="G134" s="182">
        <f ca="1">_xll.qlLocalVTSLocalVol($P$105,$C134,G$113,TRUE)</f>
        <v>0.97298555290903666</v>
      </c>
      <c r="H134" s="182">
        <f ca="1">_xll.qlLocalVTSLocalVol($P$105,$C134,H$113,TRUE)</f>
        <v>0.98602043624631597</v>
      </c>
      <c r="I134" s="182">
        <f ca="1">_xll.qlLocalVTSLocalVol($P$105,$C134,I$113,TRUE)</f>
        <v>1.0059313805292398</v>
      </c>
      <c r="J134" s="182">
        <f ca="1">_xll.qlLocalVTSLocalVol($P$105,$C134,J$113,TRUE)</f>
        <v>1.026907808173305</v>
      </c>
      <c r="K134" s="182">
        <f ca="1">_xll.qlLocalVTSLocalVol($P$105,$C134,K$113,TRUE)</f>
        <v>1.0558464033891004</v>
      </c>
      <c r="L134" s="183">
        <f ca="1">_xll.qlLocalVTSLocalVol($P$105,$C134,L$113,TRUE)</f>
        <v>1.0686252651361261</v>
      </c>
    </row>
    <row r="135" spans="3:12" x14ac:dyDescent="0.25">
      <c r="C135" s="50">
        <v>44547</v>
      </c>
      <c r="D135" s="181">
        <f ca="1">_xll.qlLocalVTSLocalVol($P$105,$C135,D$113,TRUE)</f>
        <v>0.91907425843126445</v>
      </c>
      <c r="E135" s="182">
        <f ca="1">_xll.qlLocalVTSLocalVol($P$105,$C135,E$113,TRUE)</f>
        <v>0.93206807691035742</v>
      </c>
      <c r="F135" s="182">
        <f ca="1">_xll.qlLocalVTSLocalVol($P$105,$C135,F$113,TRUE)</f>
        <v>0.96597304712864895</v>
      </c>
      <c r="G135" s="182">
        <f ca="1">_xll.qlLocalVTSLocalVol($P$105,$C135,G$113,TRUE)</f>
        <v>0.97191687429478879</v>
      </c>
      <c r="H135" s="182">
        <f ca="1">_xll.qlLocalVTSLocalVol($P$105,$C135,H$113,TRUE)</f>
        <v>0.98133735947766965</v>
      </c>
      <c r="I135" s="182">
        <f ca="1">_xll.qlLocalVTSLocalVol($P$105,$C135,I$113,TRUE)</f>
        <v>0.99389618809747859</v>
      </c>
      <c r="J135" s="182">
        <f ca="1">_xll.qlLocalVTSLocalVol($P$105,$C135,J$113,TRUE)</f>
        <v>1.0076838727671051</v>
      </c>
      <c r="K135" s="182">
        <f ca="1">_xll.qlLocalVTSLocalVol($P$105,$C135,K$113,TRUE)</f>
        <v>1.032333830197079</v>
      </c>
      <c r="L135" s="183">
        <f ca="1">_xll.qlLocalVTSLocalVol($P$105,$C135,L$113,TRUE)</f>
        <v>1.0481321311456449</v>
      </c>
    </row>
    <row r="136" spans="3:12" x14ac:dyDescent="0.25">
      <c r="C136" s="50">
        <v>44638</v>
      </c>
      <c r="D136" s="181">
        <f ca="1">_xll.qlLocalVTSLocalVol($P$105,$C136,D$113,TRUE)</f>
        <v>0.91631906921321404</v>
      </c>
      <c r="E136" s="182">
        <f ca="1">_xll.qlLocalVTSLocalVol($P$105,$C136,E$113,TRUE)</f>
        <v>0.94236233781123879</v>
      </c>
      <c r="F136" s="182">
        <f ca="1">_xll.qlLocalVTSLocalVol($P$105,$C136,F$113,TRUE)</f>
        <v>0.97449145447617136</v>
      </c>
      <c r="G136" s="182">
        <f ca="1">_xll.qlLocalVTSLocalVol($P$105,$C136,G$113,TRUE)</f>
        <v>0.98451661324538442</v>
      </c>
      <c r="H136" s="182">
        <f ca="1">_xll.qlLocalVTSLocalVol($P$105,$C136,H$113,TRUE)</f>
        <v>0.99480714014261318</v>
      </c>
      <c r="I136" s="182">
        <f ca="1">_xll.qlLocalVTSLocalVol($P$105,$C136,I$113,TRUE)</f>
        <v>1.0062690386673032</v>
      </c>
      <c r="J136" s="182">
        <f ca="1">_xll.qlLocalVTSLocalVol($P$105,$C136,J$113,TRUE)</f>
        <v>1.0181381058546068</v>
      </c>
      <c r="K136" s="182">
        <f ca="1">_xll.qlLocalVTSLocalVol($P$105,$C136,K$113,TRUE)</f>
        <v>1.0398088031844104</v>
      </c>
      <c r="L136" s="183">
        <f ca="1">_xll.qlLocalVTSLocalVol($P$105,$C136,L$113,TRUE)</f>
        <v>1.0556273059638837</v>
      </c>
    </row>
    <row r="137" spans="3:12" x14ac:dyDescent="0.25">
      <c r="C137" s="50">
        <v>44729</v>
      </c>
      <c r="D137" s="181">
        <f ca="1">_xll.qlLocalVTSLocalVol($P$105,$C137,D$113,TRUE)</f>
        <v>0.93034478750646699</v>
      </c>
      <c r="E137" s="182">
        <f ca="1">_xll.qlLocalVTSLocalVol($P$105,$C137,E$113,TRUE)</f>
        <v>0.96641202854371266</v>
      </c>
      <c r="F137" s="182">
        <f ca="1">_xll.qlLocalVTSLocalVol($P$105,$C137,F$113,TRUE)</f>
        <v>0.99824161692120994</v>
      </c>
      <c r="G137" s="182">
        <f ca="1">_xll.qlLocalVTSLocalVol($P$105,$C137,G$113,TRUE)</f>
        <v>0.99842905514959723</v>
      </c>
      <c r="H137" s="182">
        <f ca="1">_xll.qlLocalVTSLocalVol($P$105,$C137,H$113,TRUE)</f>
        <v>1.008560758453912</v>
      </c>
      <c r="I137" s="182">
        <f ca="1">_xll.qlLocalVTSLocalVol($P$105,$C137,I$113,TRUE)</f>
        <v>1.0203813658315346</v>
      </c>
      <c r="J137" s="182">
        <f ca="1">_xll.qlLocalVTSLocalVol($P$105,$C137,J$113,TRUE)</f>
        <v>1.0324349227227596</v>
      </c>
      <c r="K137" s="182">
        <f ca="1">_xll.qlLocalVTSLocalVol($P$105,$C137,K$113,TRUE)</f>
        <v>1.0547775405293651</v>
      </c>
      <c r="L137" s="183">
        <f ca="1">_xll.qlLocalVTSLocalVol($P$105,$C137,L$113,TRUE)</f>
        <v>1.0727904257316965</v>
      </c>
    </row>
    <row r="138" spans="3:12" x14ac:dyDescent="0.25">
      <c r="C138" s="50">
        <v>44820</v>
      </c>
      <c r="D138" s="181">
        <f ca="1">_xll.qlLocalVTSLocalVol($P$105,$C138,D$113,TRUE)</f>
        <v>0.9233329348162771</v>
      </c>
      <c r="E138" s="182">
        <f ca="1">_xll.qlLocalVTSLocalVol($P$105,$C138,E$113,TRUE)</f>
        <v>0.94773435776118786</v>
      </c>
      <c r="F138" s="182">
        <f ca="1">_xll.qlLocalVTSLocalVol($P$105,$C138,F$113,TRUE)</f>
        <v>0.97677477790883505</v>
      </c>
      <c r="G138" s="182">
        <f ca="1">_xll.qlLocalVTSLocalVol($P$105,$C138,G$113,TRUE)</f>
        <v>0.99051914485606107</v>
      </c>
      <c r="H138" s="182">
        <f ca="1">_xll.qlLocalVTSLocalVol($P$105,$C138,H$113,TRUE)</f>
        <v>1.0039909023974232</v>
      </c>
      <c r="I138" s="182">
        <f ca="1">_xll.qlLocalVTSLocalVol($P$105,$C138,I$113,TRUE)</f>
        <v>1.0162281292314059</v>
      </c>
      <c r="J138" s="182">
        <f ca="1">_xll.qlLocalVTSLocalVol($P$105,$C138,J$113,TRUE)</f>
        <v>1.0274845777016508</v>
      </c>
      <c r="K138" s="182">
        <f ca="1">_xll.qlLocalVTSLocalVol($P$105,$C138,K$113,TRUE)</f>
        <v>1.04751740761666</v>
      </c>
      <c r="L138" s="183">
        <f ca="1">_xll.qlLocalVTSLocalVol($P$105,$C138,L$113,TRUE)</f>
        <v>1.0639405286614605</v>
      </c>
    </row>
    <row r="139" spans="3:12" x14ac:dyDescent="0.25">
      <c r="C139" s="50">
        <v>44911</v>
      </c>
      <c r="D139" s="181">
        <f ca="1">_xll.qlLocalVTSLocalVol($P$105,$C139,D$113,TRUE)</f>
        <v>0.90725067620657185</v>
      </c>
      <c r="E139" s="182">
        <f ca="1">_xll.qlLocalVTSLocalVol($P$105,$C139,E$113,TRUE)</f>
        <v>0.94245913261211689</v>
      </c>
      <c r="F139" s="182">
        <f ca="1">_xll.qlLocalVTSLocalVol($P$105,$C139,F$113,TRUE)</f>
        <v>0.97156520456303641</v>
      </c>
      <c r="G139" s="182">
        <f ca="1">_xll.qlLocalVTSLocalVol($P$105,$C139,G$113,TRUE)</f>
        <v>0.98344626616008046</v>
      </c>
      <c r="H139" s="182">
        <f ca="1">_xll.qlLocalVTSLocalVol($P$105,$C139,H$113,TRUE)</f>
        <v>0.99546190197117657</v>
      </c>
      <c r="I139" s="182">
        <f ca="1">_xll.qlLocalVTSLocalVol($P$105,$C139,I$113,TRUE)</f>
        <v>1.0071217277576219</v>
      </c>
      <c r="J139" s="182">
        <f ca="1">_xll.qlLocalVTSLocalVol($P$105,$C139,J$113,TRUE)</f>
        <v>1.0181394206686645</v>
      </c>
      <c r="K139" s="182">
        <f ca="1">_xll.qlLocalVTSLocalVol($P$105,$C139,K$113,TRUE)</f>
        <v>1.0370775797136074</v>
      </c>
      <c r="L139" s="183">
        <f ca="1">_xll.qlLocalVTSLocalVol($P$105,$C139,L$113,TRUE)</f>
        <v>1.0516347628564437</v>
      </c>
    </row>
    <row r="140" spans="3:12" x14ac:dyDescent="0.25">
      <c r="C140" s="50">
        <v>45002</v>
      </c>
      <c r="D140" s="181">
        <f ca="1">_xll.qlLocalVTSLocalVol($P$105,$C140,D$113,TRUE)</f>
        <v>0.913380229694715</v>
      </c>
      <c r="E140" s="182">
        <f ca="1">_xll.qlLocalVTSLocalVol($P$105,$C140,E$113,TRUE)</f>
        <v>0.94710669742444975</v>
      </c>
      <c r="F140" s="182">
        <f ca="1">_xll.qlLocalVTSLocalVol($P$105,$C140,F$113,TRUE)</f>
        <v>0.97509353209503369</v>
      </c>
      <c r="G140" s="182">
        <f ca="1">_xll.qlLocalVTSLocalVol($P$105,$C140,G$113,TRUE)</f>
        <v>0.98763518589411825</v>
      </c>
      <c r="H140" s="182">
        <f ca="1">_xll.qlLocalVTSLocalVol($P$105,$C140,H$113,TRUE)</f>
        <v>0.9998349751380825</v>
      </c>
      <c r="I140" s="182">
        <f ca="1">_xll.qlLocalVTSLocalVol($P$105,$C140,I$113,TRUE)</f>
        <v>1.011734430415218</v>
      </c>
      <c r="J140" s="182">
        <f ca="1">_xll.qlLocalVTSLocalVol($P$105,$C140,J$113,TRUE)</f>
        <v>1.0232000081885886</v>
      </c>
      <c r="K140" s="182">
        <f ca="1">_xll.qlLocalVTSLocalVol($P$105,$C140,K$113,TRUE)</f>
        <v>1.0438526659911911</v>
      </c>
      <c r="L140" s="183">
        <f ca="1">_xll.qlLocalVTSLocalVol($P$105,$C140,L$113,TRUE)</f>
        <v>1.0608329471540461</v>
      </c>
    </row>
    <row r="141" spans="3:12" x14ac:dyDescent="0.25">
      <c r="C141" s="50">
        <v>45093</v>
      </c>
      <c r="D141" s="181">
        <f ca="1">_xll.qlLocalVTSLocalVol($P$105,$C141,D$113,TRUE)</f>
        <v>0.92457942428683848</v>
      </c>
      <c r="E141" s="182">
        <f ca="1">_xll.qlLocalVTSLocalVol($P$105,$C141,E$113,TRUE)</f>
        <v>0.95907345252188714</v>
      </c>
      <c r="F141" s="182">
        <f ca="1">_xll.qlLocalVTSLocalVol($P$105,$C141,F$113,TRUE)</f>
        <v>0.98834469684913062</v>
      </c>
      <c r="G141" s="182">
        <f ca="1">_xll.qlLocalVTSLocalVol($P$105,$C141,G$113,TRUE)</f>
        <v>1.0008726988905949</v>
      </c>
      <c r="H141" s="182">
        <f ca="1">_xll.qlLocalVTSLocalVol($P$105,$C141,H$113,TRUE)</f>
        <v>1.0128242710854456</v>
      </c>
      <c r="I141" s="182">
        <f ca="1">_xll.qlLocalVTSLocalVol($P$105,$C141,I$113,TRUE)</f>
        <v>1.0242889984445345</v>
      </c>
      <c r="J141" s="182">
        <f ca="1">_xll.qlLocalVTSLocalVol($P$105,$C141,J$113,TRUE)</f>
        <v>1.0351788588955875</v>
      </c>
      <c r="K141" s="182">
        <f ca="1">_xll.qlLocalVTSLocalVol($P$105,$C141,K$113,TRUE)</f>
        <v>1.0545423851273759</v>
      </c>
      <c r="L141" s="183">
        <f ca="1">_xll.qlLocalVTSLocalVol($P$105,$C141,L$113,TRUE)</f>
        <v>1.0703464721332061</v>
      </c>
    </row>
    <row r="142" spans="3:12" x14ac:dyDescent="0.25">
      <c r="C142" s="50">
        <v>45184</v>
      </c>
      <c r="D142" s="181">
        <f ca="1">_xll.qlLocalVTSLocalVol($P$105,$C142,D$113,TRUE)</f>
        <v>0.91464594075319139</v>
      </c>
      <c r="E142" s="182">
        <f ca="1">_xll.qlLocalVTSLocalVol($P$105,$C142,E$113,TRUE)</f>
        <v>0.96208576755649933</v>
      </c>
      <c r="F142" s="182">
        <f ca="1">_xll.qlLocalVTSLocalVol($P$105,$C142,F$113,TRUE)</f>
        <v>0.98523943079953546</v>
      </c>
      <c r="G142" s="182">
        <f ca="1">_xll.qlLocalVTSLocalVol($P$105,$C142,G$113,TRUE)</f>
        <v>0.99796790621157772</v>
      </c>
      <c r="H142" s="182">
        <f ca="1">_xll.qlLocalVTSLocalVol($P$105,$C142,H$113,TRUE)</f>
        <v>1.0094628716533056</v>
      </c>
      <c r="I142" s="182">
        <f ca="1">_xll.qlLocalVTSLocalVol($P$105,$C142,I$113,TRUE)</f>
        <v>1.020147013456647</v>
      </c>
      <c r="J142" s="182">
        <f ca="1">_xll.qlLocalVTSLocalVol($P$105,$C142,J$113,TRUE)</f>
        <v>1.0300164491381012</v>
      </c>
      <c r="K142" s="182">
        <f ca="1">_xll.qlLocalVTSLocalVol($P$105,$C142,K$113,TRUE)</f>
        <v>1.0468440601043343</v>
      </c>
      <c r="L142" s="183">
        <f ca="1">_xll.qlLocalVTSLocalVol($P$105,$C142,L$113,TRUE)</f>
        <v>1.0598550026851834</v>
      </c>
    </row>
    <row r="143" spans="3:12" x14ac:dyDescent="0.25">
      <c r="C143" s="50">
        <v>45275</v>
      </c>
      <c r="D143" s="181">
        <f ca="1">_xll.qlLocalVTSLocalVol($P$105,$C143,D$113,TRUE)</f>
        <v>0.91077302447156805</v>
      </c>
      <c r="E143" s="182">
        <f ca="1">_xll.qlLocalVTSLocalVol($P$105,$C143,E$113,TRUE)</f>
        <v>0.81123869118276648</v>
      </c>
      <c r="F143" s="182">
        <f ca="1">_xll.qlLocalVTSLocalVol($P$105,$C143,F$113,TRUE)</f>
        <v>0.98674494812510249</v>
      </c>
      <c r="G143" s="182">
        <f ca="1">_xll.qlLocalVTSLocalVol($P$105,$C143,G$113,TRUE)</f>
        <v>0.98870272189751873</v>
      </c>
      <c r="H143" s="182">
        <f ca="1">_xll.qlLocalVTSLocalVol($P$105,$C143,H$113,TRUE)</f>
        <v>1.0005258576509886</v>
      </c>
      <c r="I143" s="182">
        <f ca="1">_xll.qlLocalVTSLocalVol($P$105,$C143,I$113,TRUE)</f>
        <v>1.0130685756821687</v>
      </c>
      <c r="J143" s="182">
        <f ca="1">_xll.qlLocalVTSLocalVol($P$105,$C143,J$113,TRUE)</f>
        <v>1.0247266475221399</v>
      </c>
      <c r="K143" s="182">
        <f ca="1">_xll.qlLocalVTSLocalVol($P$105,$C143,K$113,TRUE)</f>
        <v>1.044440111628897</v>
      </c>
      <c r="L143" s="183">
        <f ca="1">_xll.qlLocalVTSLocalVol($P$105,$C143,L$113,TRUE)</f>
        <v>1.0602420848710499</v>
      </c>
    </row>
    <row r="144" spans="3:12" x14ac:dyDescent="0.25">
      <c r="C144" s="53">
        <v>45366</v>
      </c>
      <c r="D144" s="184">
        <f ca="1">_xll.qlLocalVTSLocalVol($P$105,$C144,D$113,TRUE)</f>
        <v>0.923372294629771</v>
      </c>
      <c r="E144" s="185">
        <f ca="1">_xll.qlLocalVTSLocalVol($P$105,$C144,E$113,TRUE)</f>
        <v>0.93431157472190118</v>
      </c>
      <c r="F144" s="185">
        <f ca="1">_xll.qlLocalVTSLocalVol($P$105,$C144,F$113,TRUE)</f>
        <v>0.96369347112179904</v>
      </c>
      <c r="G144" s="185">
        <f ca="1">_xll.qlLocalVTSLocalVol($P$105,$C144,G$113,TRUE)</f>
        <v>0.99389132055190854</v>
      </c>
      <c r="H144" s="185">
        <f ca="1">_xll.qlLocalVTSLocalVol($P$105,$C144,H$113,TRUE)</f>
        <v>1.0073499255484575</v>
      </c>
      <c r="I144" s="185">
        <f ca="1">_xll.qlLocalVTSLocalVol($P$105,$C144,I$113,TRUE)</f>
        <v>1.0164347197829282</v>
      </c>
      <c r="J144" s="185">
        <f ca="1">_xll.qlLocalVTSLocalVol($P$105,$C144,J$113,TRUE)</f>
        <v>1.0250248074595356</v>
      </c>
      <c r="K144" s="185">
        <f ca="1">_xll.qlLocalVTSLocalVol($P$105,$C144,K$113,TRUE)</f>
        <v>1.0429368075976173</v>
      </c>
      <c r="L144" s="186">
        <f ca="1">_xll.qlLocalVTSLocalVol($P$105,$C144,L$113,TRUE)</f>
        <v>1.0598475602707429</v>
      </c>
    </row>
    <row r="150" spans="6:11" x14ac:dyDescent="0.25">
      <c r="F150" s="173">
        <f>_xll.qlSabrVolatility(H150,$M$6,$M$42,$X$6,$Y$6,$Z$6,$AA$6)</f>
        <v>0.96179011699985573</v>
      </c>
      <c r="H150" s="173">
        <v>4000</v>
      </c>
      <c r="I150" s="173">
        <f>_xll.qlLocalVTSLocalVol($P$82,$C$79,H150,TRUE)</f>
        <v>2.071065960204717</v>
      </c>
      <c r="J150" s="173">
        <f>_xll.qlBlackVolTermStructureBlackVol($P$78,$C$79,H150,TRUE)</f>
        <v>0.96179011699985573</v>
      </c>
    </row>
    <row r="151" spans="6:11" x14ac:dyDescent="0.25">
      <c r="F151" s="173">
        <f>_xll.qlSabrVolatility(H151,$M$6,$M$42,$X$6,$Y$6,$Z$6,$AA$6)</f>
        <v>0.94631288708453021</v>
      </c>
      <c r="H151" s="173">
        <v>4050</v>
      </c>
      <c r="I151" s="173">
        <f>_xll.qlLocalVTSLocalVol($P$82,$C$79,H151,TRUE)</f>
        <v>2.0282041982645893</v>
      </c>
      <c r="J151" s="173">
        <f>_xll.qlBlackVolTermStructureBlackVol($P$78,$C$79,H151,TRUE)</f>
        <v>0.94631288708453021</v>
      </c>
      <c r="K151" s="173">
        <f t="shared" ref="K151:K182" si="7">(J151-J150)/(H151-H150)</f>
        <v>-3.0954459830651038E-4</v>
      </c>
    </row>
    <row r="152" spans="6:11" x14ac:dyDescent="0.25">
      <c r="F152" s="173">
        <f>_xll.qlSabrVolatility(H152,$M$6,$M$42,$X$6,$Y$6,$Z$6,$AA$6)</f>
        <v>0.93098174201450179</v>
      </c>
      <c r="H152" s="173">
        <v>4100</v>
      </c>
      <c r="I152" s="173">
        <f>_xll.qlLocalVTSLocalVol($P$82,$C$79,H152,TRUE)</f>
        <v>1.9859363078842835</v>
      </c>
      <c r="J152" s="173">
        <f>_xll.qlBlackVolTermStructureBlackVol($P$78,$C$79,H152,TRUE)</f>
        <v>0.93098174201450179</v>
      </c>
      <c r="K152" s="173">
        <f t="shared" si="7"/>
        <v>-3.0662290140056838E-4</v>
      </c>
    </row>
    <row r="153" spans="6:11" x14ac:dyDescent="0.25">
      <c r="F153" s="173">
        <f>_xll.qlSabrVolatility(H153,$M$6,$M$42,$X$6,$Y$6,$Z$6,$AA$6)</f>
        <v>0.91579249899908122</v>
      </c>
      <c r="H153" s="173">
        <v>4150</v>
      </c>
      <c r="I153" s="173">
        <f>_xll.qlLocalVTSLocalVol($P$82,$C$79,H153,TRUE)</f>
        <v>1.9442494898419065</v>
      </c>
      <c r="J153" s="173">
        <f>_xll.qlBlackVolTermStructureBlackVol($P$78,$C$79,H153,TRUE)</f>
        <v>0.91579249899908122</v>
      </c>
      <c r="K153" s="173">
        <f t="shared" si="7"/>
        <v>-3.0378486030841146E-4</v>
      </c>
    </row>
    <row r="154" spans="6:11" x14ac:dyDescent="0.25">
      <c r="F154" s="173">
        <f>_xll.qlSabrVolatility(H154,$M$6,$M$42,$X$6,$Y$6,$Z$6,$AA$6)</f>
        <v>0.90074109248476519</v>
      </c>
      <c r="H154" s="173">
        <v>4200</v>
      </c>
      <c r="I154" s="173">
        <f>_xll.qlLocalVTSLocalVol($P$82,$C$79,H154,TRUE)</f>
        <v>1.903131205906488</v>
      </c>
      <c r="J154" s="173">
        <f>_xll.qlBlackVolTermStructureBlackVol($P$78,$C$79,H154,TRUE)</f>
        <v>0.90074109248476519</v>
      </c>
      <c r="K154" s="173">
        <f t="shared" si="7"/>
        <v>-3.0102813028632047E-4</v>
      </c>
    </row>
    <row r="155" spans="6:11" x14ac:dyDescent="0.25">
      <c r="F155" s="173">
        <f>_xll.qlSabrVolatility(H155,$M$6,$M$42,$X$6,$Y$6,$Z$6,$AA$6)</f>
        <v>0.88582356732765033</v>
      </c>
      <c r="H155" s="173">
        <v>4250</v>
      </c>
      <c r="I155" s="173">
        <f>_xll.qlLocalVTSLocalVol($P$82,$C$79,H155,TRUE)</f>
        <v>1.8625694495062524</v>
      </c>
      <c r="J155" s="173">
        <f>_xll.qlBlackVolTermStructureBlackVol($P$78,$C$79,H155,TRUE)</f>
        <v>0.88582356732765033</v>
      </c>
      <c r="K155" s="173">
        <f t="shared" si="7"/>
        <v>-2.9835050314229726E-4</v>
      </c>
    </row>
    <row r="156" spans="6:11" x14ac:dyDescent="0.25">
      <c r="F156" s="173">
        <f>_xll.qlSabrVolatility(H156,$M$6,$M$42,$X$6,$Y$6,$Z$6,$AA$6)</f>
        <v>0.8710360722556918</v>
      </c>
      <c r="H156" s="173">
        <v>4300</v>
      </c>
      <c r="I156" s="173">
        <f>_xll.qlLocalVTSLocalVol($P$82,$C$79,H156,TRUE)</f>
        <v>1.8225522098468301</v>
      </c>
      <c r="J156" s="173">
        <f>_xll.qlBlackVolTermStructureBlackVol($P$78,$C$79,H156,TRUE)</f>
        <v>0.8710360722556918</v>
      </c>
      <c r="K156" s="173">
        <f t="shared" si="7"/>
        <v>-2.9574990143917069E-4</v>
      </c>
    </row>
    <row r="157" spans="6:11" x14ac:dyDescent="0.25">
      <c r="F157" s="173">
        <f>_xll.qlSabrVolatility(H157,$M$6,$M$42,$X$6,$Y$6,$Z$6,$AA$6)</f>
        <v>0.85637485359279253</v>
      </c>
      <c r="H157" s="173">
        <v>4350</v>
      </c>
      <c r="I157" s="173">
        <f>_xll.qlLocalVTSLocalVol($P$82,$C$79,H157,TRUE)</f>
        <v>1.7830678892822651</v>
      </c>
      <c r="J157" s="173">
        <f>_xll.qlBlackVolTermStructureBlackVol($P$78,$C$79,H157,TRUE)</f>
        <v>0.85637485359279253</v>
      </c>
      <c r="K157" s="173">
        <f t="shared" si="7"/>
        <v>-2.9322437325798536E-4</v>
      </c>
    </row>
    <row r="158" spans="6:11" x14ac:dyDescent="0.25">
      <c r="F158" s="173">
        <f>_xll.qlSabrVolatility(H158,$M$6,$M$42,$X$6,$Y$6,$Z$6,$AA$6)</f>
        <v>0.84183624921804256</v>
      </c>
      <c r="H158" s="173">
        <v>4400</v>
      </c>
      <c r="I158" s="173">
        <f>_xll.qlLocalVTSLocalVol($P$82,$C$79,H158,TRUE)</f>
        <v>1.7441052090704252</v>
      </c>
      <c r="J158" s="173">
        <f>_xll.qlBlackVolTermStructureBlackVol($P$78,$C$79,H158,TRUE)</f>
        <v>0.84183624921804256</v>
      </c>
      <c r="K158" s="173">
        <f t="shared" si="7"/>
        <v>-2.9077208749499927E-4</v>
      </c>
    </row>
    <row r="159" spans="6:11" x14ac:dyDescent="0.25">
      <c r="F159" s="173">
        <f>_xll.qlSabrVolatility(H159,$M$6,$M$42,$X$6,$Y$6,$Z$6,$AA$6)</f>
        <v>0.82741668273454361</v>
      </c>
      <c r="H159" s="173">
        <v>4450</v>
      </c>
      <c r="I159" s="173">
        <f>_xll.qlLocalVTSLocalVol($P$82,$C$79,H159,TRUE)</f>
        <v>1.705653086167179</v>
      </c>
      <c r="J159" s="173">
        <f>_xll.qlBlackVolTermStructureBlackVol($P$78,$C$79,H159,TRUE)</f>
        <v>0.82741668273454361</v>
      </c>
      <c r="K159" s="173">
        <f t="shared" si="7"/>
        <v>-2.8839132966997918E-4</v>
      </c>
    </row>
    <row r="160" spans="6:11" x14ac:dyDescent="0.25">
      <c r="F160" s="173">
        <f>_xll.qlSabrVolatility(H160,$M$6,$M$42,$X$6,$Y$6,$Z$6,$AA$6)</f>
        <v>0.81311265782315389</v>
      </c>
      <c r="H160" s="173">
        <v>4500</v>
      </c>
      <c r="I160" s="173">
        <f>_xll.qlLocalVTSLocalVol($P$82,$C$79,H160,TRUE)</f>
        <v>1.6677004168465357</v>
      </c>
      <c r="J160" s="173">
        <f>_xll.qlBlackVolTermStructureBlackVol($P$78,$C$79,H160,TRUE)</f>
        <v>0.81311265782315389</v>
      </c>
      <c r="K160" s="173">
        <f t="shared" si="7"/>
        <v>-2.8608049822779422E-4</v>
      </c>
    </row>
    <row r="161" spans="6:11" x14ac:dyDescent="0.25">
      <c r="F161" s="173">
        <f>_xll.qlSabrVolatility(H161,$M$6,$M$42,$X$6,$Y$6,$Z$6,$AA$6)</f>
        <v>0.79892075275717434</v>
      </c>
      <c r="H161" s="173">
        <v>4550</v>
      </c>
      <c r="I161" s="173">
        <f>_xll.qlLocalVTSLocalVol($P$82,$C$79,H161,TRUE)</f>
        <v>1.6302366376680941</v>
      </c>
      <c r="J161" s="173">
        <f>_xll.qlBlackVolTermStructureBlackVol($P$78,$C$79,H161,TRUE)</f>
        <v>0.79892075275717434</v>
      </c>
      <c r="K161" s="173">
        <f t="shared" si="7"/>
        <v>-2.8383810131959119E-4</v>
      </c>
    </row>
    <row r="162" spans="6:11" x14ac:dyDescent="0.25">
      <c r="F162" s="173">
        <f>_xll.qlSabrVolatility(H162,$M$6,$M$42,$X$6,$Y$6,$Z$6,$AA$6)</f>
        <v>0.78483761505448202</v>
      </c>
      <c r="H162" s="173">
        <v>4600</v>
      </c>
      <c r="I162" s="173">
        <f>_xll.qlLocalVTSLocalVol($P$82,$C$79,H162,TRUE)</f>
        <v>1.593251427073114</v>
      </c>
      <c r="J162" s="173">
        <f>_xll.qlBlackVolTermStructureBlackVol($P$78,$C$79,H162,TRUE)</f>
        <v>0.78483761505448202</v>
      </c>
      <c r="K162" s="173">
        <f t="shared" si="7"/>
        <v>-2.8166275405384634E-4</v>
      </c>
    </row>
    <row r="163" spans="6:11" x14ac:dyDescent="0.25">
      <c r="F163" s="173">
        <f>_xll.qlSabrVolatility(H163,$M$6,$M$42,$X$6,$Y$6,$Z$6,$AA$6)</f>
        <v>0.77085995624388937</v>
      </c>
      <c r="H163" s="173">
        <v>4650</v>
      </c>
      <c r="I163" s="173">
        <f>_xll.qlLocalVTSLocalVol($P$82,$C$79,H163,TRUE)</f>
        <v>1.5567346033516494</v>
      </c>
      <c r="J163" s="173">
        <f>_xll.qlBlackVolTermStructureBlackVol($P$78,$C$79,H163,TRUE)</f>
        <v>0.77085995624388937</v>
      </c>
      <c r="K163" s="173">
        <f t="shared" si="7"/>
        <v>-2.7955317621185304E-4</v>
      </c>
    </row>
    <row r="164" spans="6:11" x14ac:dyDescent="0.25">
      <c r="F164" s="173">
        <f>_xll.qlSabrVolatility(H164,$M$6,$M$42,$X$6,$Y$6,$Z$6,$AA$6)</f>
        <v>0.75698454672257187</v>
      </c>
      <c r="H164" s="173">
        <v>4700</v>
      </c>
      <c r="I164" s="173">
        <f>_xll.qlLocalVTSLocalVol($P$82,$C$79,H164,TRUE)</f>
        <v>1.5206760950571661</v>
      </c>
      <c r="J164" s="173">
        <f>_xll.qlBlackVolTermStructureBlackVol($P$78,$C$79,H164,TRUE)</f>
        <v>0.75698454672257187</v>
      </c>
      <c r="K164" s="173">
        <f t="shared" si="7"/>
        <v>-2.7750819042634991E-4</v>
      </c>
    </row>
    <row r="165" spans="6:11" x14ac:dyDescent="0.25">
      <c r="F165" s="173">
        <f>_xll.qlSabrVolatility(H165,$M$6,$M$42,$X$6,$Y$6,$Z$6,$AA$6)</f>
        <v>0.74320821068123777</v>
      </c>
      <c r="H165" s="173">
        <v>4750</v>
      </c>
      <c r="I165" s="173">
        <f>_xll.qlLocalVTSLocalVol($P$82,$C$79,H165,TRUE)</f>
        <v>1.4850662456119081</v>
      </c>
      <c r="J165" s="173">
        <f>_xll.qlBlackVolTermStructureBlackVol($P$78,$C$79,H165,TRUE)</f>
        <v>0.74320821068123777</v>
      </c>
      <c r="K165" s="173">
        <f t="shared" si="7"/>
        <v>-2.7552672082668204E-4</v>
      </c>
    </row>
    <row r="166" spans="6:11" x14ac:dyDescent="0.25">
      <c r="F166" s="173">
        <f>_xll.qlSabrVolatility(H166,$M$6,$M$42,$X$6,$Y$6,$Z$6,$AA$6)</f>
        <v>0.72952782107331438</v>
      </c>
      <c r="H166" s="173">
        <v>4800</v>
      </c>
      <c r="I166" s="173">
        <f>_xll.qlLocalVTSLocalVol($P$82,$C$79,H166,TRUE)</f>
        <v>1.4498952554156608</v>
      </c>
      <c r="J166" s="173">
        <f>_xll.qlBlackVolTermStructureBlackVol($P$78,$C$79,H166,TRUE)</f>
        <v>0.72952782107331438</v>
      </c>
      <c r="K166" s="173">
        <f t="shared" si="7"/>
        <v>-2.7360779215846787E-4</v>
      </c>
    </row>
    <row r="167" spans="6:11" x14ac:dyDescent="0.25">
      <c r="F167" s="173">
        <f>_xll.qlSabrVolatility(H167,$M$6,$M$42,$X$6,$Y$6,$Z$6,$AA$6)</f>
        <v>0.7159402946037845</v>
      </c>
      <c r="H167" s="173">
        <v>4850</v>
      </c>
      <c r="I167" s="173">
        <f>_xll.qlLocalVTSLocalVol($P$82,$C$79,H167,TRUE)</f>
        <v>1.415154070047687</v>
      </c>
      <c r="J167" s="173">
        <f>_xll.qlBlackVolTermStructureBlackVol($P$78,$C$79,H167,TRUE)</f>
        <v>0.7159402946037845</v>
      </c>
      <c r="K167" s="173">
        <f t="shared" si="7"/>
        <v>-2.7175052939059751E-4</v>
      </c>
    </row>
    <row r="168" spans="6:11" x14ac:dyDescent="0.25">
      <c r="F168" s="173">
        <f>_xll.qlSabrVolatility(H168,$M$6,$M$42,$X$6,$Y$6,$Z$6,$AA$6)</f>
        <v>0.70244258671236026</v>
      </c>
      <c r="H168" s="173">
        <v>4900</v>
      </c>
      <c r="I168" s="173">
        <f>_xll.qlLocalVTSLocalVol($P$82,$C$79,H168,TRUE)</f>
        <v>1.3808331809874803</v>
      </c>
      <c r="J168" s="173">
        <f>_xll.qlBlackVolTermStructureBlackVol($P$78,$C$79,H168,TRUE)</f>
        <v>0.70244258671236026</v>
      </c>
      <c r="K168" s="173">
        <f t="shared" si="7"/>
        <v>-2.6995415782848475E-4</v>
      </c>
    </row>
    <row r="169" spans="6:11" x14ac:dyDescent="0.25">
      <c r="F169" s="173">
        <f>_xll.qlSabrVolatility(H169,$M$6,$M$42,$X$6,$Y$6,$Z$6,$AA$6)</f>
        <v>0.68903168652447899</v>
      </c>
      <c r="H169" s="173">
        <v>4950</v>
      </c>
      <c r="I169" s="173">
        <f>_xll.qlLocalVTSLocalVol($P$82,$C$79,H169,TRUE)</f>
        <v>1.3469237363701212</v>
      </c>
      <c r="J169" s="173">
        <f>_xll.qlBlackVolTermStructureBlackVol($P$78,$C$79,H169,TRUE)</f>
        <v>0.68903168652447899</v>
      </c>
      <c r="K169" s="173">
        <f t="shared" si="7"/>
        <v>-2.6821800375762537E-4</v>
      </c>
    </row>
    <row r="170" spans="6:11" x14ac:dyDescent="0.25">
      <c r="F170" s="173">
        <f>_xll.qlSabrVolatility(H170,$M$6,$M$42,$X$6,$Y$6,$Z$6,$AA$6)</f>
        <v>0.67570461174200724</v>
      </c>
      <c r="H170" s="173">
        <v>5000</v>
      </c>
      <c r="I170" s="173">
        <f>_xll.qlLocalVTSLocalVol($P$82,$C$79,H170,TRUE)</f>
        <v>1.3134169002523202</v>
      </c>
      <c r="J170" s="173">
        <f>_xll.qlBlackVolTermStructureBlackVol($P$78,$C$79,H170,TRUE)</f>
        <v>0.67570461174200724</v>
      </c>
      <c r="K170" s="173">
        <f t="shared" si="7"/>
        <v>-2.6654149564943498E-4</v>
      </c>
    </row>
    <row r="171" spans="6:11" x14ac:dyDescent="0.25">
      <c r="F171" s="173">
        <f>_xll.qlSabrVolatility(H171,$M$6,$M$42,$X$6,$Y$6,$Z$6,$AA$6)</f>
        <v>0.66245840344361651</v>
      </c>
      <c r="H171" s="173">
        <v>5050</v>
      </c>
      <c r="I171" s="173">
        <f>_xll.qlLocalVTSLocalVol($P$82,$C$79,H171,TRUE)</f>
        <v>1.2803038414985848</v>
      </c>
      <c r="J171" s="173">
        <f>_xll.qlBlackVolTermStructureBlackVol($P$78,$C$79,H171,TRUE)</f>
        <v>0.66245840344361651</v>
      </c>
      <c r="K171" s="173">
        <f t="shared" si="7"/>
        <v>-2.6492416596781478E-4</v>
      </c>
    </row>
    <row r="172" spans="6:11" x14ac:dyDescent="0.25">
      <c r="F172" s="173">
        <f>_xll.qlSabrVolatility(H172,$M$6,$M$42,$X$6,$Y$6,$Z$6,$AA$6)</f>
        <v>0.64929012076239689</v>
      </c>
      <c r="H172" s="173">
        <v>5100</v>
      </c>
      <c r="I172" s="173">
        <f>_xll.qlLocalVTSLocalVol($P$82,$C$79,H172,TRUE)</f>
        <v>1.2475761109343124</v>
      </c>
      <c r="J172" s="173">
        <f>_xll.qlBlackVolTermStructureBlackVol($P$78,$C$79,H172,TRUE)</f>
        <v>0.64929012076239689</v>
      </c>
      <c r="K172" s="173">
        <f t="shared" si="7"/>
        <v>-2.6336565362439224E-4</v>
      </c>
    </row>
    <row r="173" spans="6:11" x14ac:dyDescent="0.25">
      <c r="F173" s="173">
        <f>_xll.qlSabrVolatility(H173,$M$6,$M$42,$X$6,$Y$6,$Z$6,$AA$6)</f>
        <v>0.6361968354053904</v>
      </c>
      <c r="H173" s="173">
        <v>5150</v>
      </c>
      <c r="I173" s="173">
        <f>_xll.qlLocalVTSLocalVol($P$82,$C$79,H173,TRUE)</f>
        <v>1.2152252128259748</v>
      </c>
      <c r="J173" s="173">
        <f>_xll.qlBlackVolTermStructureBlackVol($P$78,$C$79,H173,TRUE)</f>
        <v>0.6361968354053904</v>
      </c>
      <c r="K173" s="173">
        <f t="shared" si="7"/>
        <v>-2.6186570714012978E-4</v>
      </c>
    </row>
    <row r="174" spans="6:11" x14ac:dyDescent="0.25">
      <c r="F174" s="173">
        <f>_xll.qlSabrVolatility(H174,$M$6,$M$42,$X$6,$Y$6,$Z$6,$AA$6)</f>
        <v>0.6231756259762733</v>
      </c>
      <c r="H174" s="173">
        <v>5200</v>
      </c>
      <c r="I174" s="173">
        <f>_xll.qlLocalVTSLocalVol($P$82,$C$79,H174,TRUE)</f>
        <v>1.183243076409664</v>
      </c>
      <c r="J174" s="173">
        <f>_xll.qlBlackVolTermStructureBlackVol($P$78,$C$79,H174,TRUE)</f>
        <v>0.6231756259762733</v>
      </c>
      <c r="K174" s="173">
        <f t="shared" si="7"/>
        <v>-2.6042418858234216E-4</v>
      </c>
    </row>
    <row r="175" spans="6:11" x14ac:dyDescent="0.25">
      <c r="F175" s="173">
        <f>_xll.qlSabrVolatility(H175,$M$6,$M$42,$X$6,$Y$6,$Z$6,$AA$6)</f>
        <v>0.61022357205827704</v>
      </c>
      <c r="H175" s="173">
        <v>5250</v>
      </c>
      <c r="I175" s="173">
        <f>_xll.qlLocalVTSLocalVol($P$82,$C$79,H175,TRUE)</f>
        <v>1.1516214274277052</v>
      </c>
      <c r="J175" s="173">
        <f>_xll.qlBlackVolTermStructureBlackVol($P$78,$C$79,H175,TRUE)</f>
        <v>0.61022357205827704</v>
      </c>
      <c r="K175" s="173">
        <f t="shared" si="7"/>
        <v>-2.5904107835992505E-4</v>
      </c>
    </row>
    <row r="176" spans="6:11" x14ac:dyDescent="0.25">
      <c r="F176" s="173">
        <f>_xll.qlSabrVolatility(H176,$M$6,$M$42,$X$6,$Y$6,$Z$6,$AA$6)</f>
        <v>0.59733774800951511</v>
      </c>
      <c r="H176" s="173">
        <v>5300</v>
      </c>
      <c r="I176" s="173">
        <f>_xll.qlLocalVTSLocalVol($P$82,$C$79,H176,TRUE)</f>
        <v>1.1203523151694057</v>
      </c>
      <c r="J176" s="173">
        <f>_xll.qlBlackVolTermStructureBlackVol($P$78,$C$79,H176,TRUE)</f>
        <v>0.59733774800951511</v>
      </c>
      <c r="K176" s="173">
        <f t="shared" si="7"/>
        <v>-2.577164809752386E-4</v>
      </c>
    </row>
    <row r="177" spans="6:11" x14ac:dyDescent="0.25">
      <c r="F177" s="173">
        <f>_xll.qlSabrVolatility(H177,$M$6,$M$42,$X$6,$Y$6,$Z$6,$AA$6)</f>
        <v>0.58451521641702597</v>
      </c>
      <c r="H177" s="173">
        <v>5350</v>
      </c>
      <c r="I177" s="173">
        <f>_xll.qlLocalVTSLocalVol($P$82,$C$79,H177,TRUE)</f>
        <v>1.0894276661305995</v>
      </c>
      <c r="J177" s="173">
        <f>_xll.qlBlackVolTermStructureBlackVol($P$78,$C$79,H177,TRUE)</f>
        <v>0.58451521641702597</v>
      </c>
      <c r="K177" s="173">
        <f t="shared" si="7"/>
        <v>-2.5645063184978281E-4</v>
      </c>
    </row>
    <row r="178" spans="6:11" x14ac:dyDescent="0.25">
      <c r="F178" s="173">
        <f>_xll.qlSabrVolatility(H178,$M$6,$M$42,$X$6,$Y$6,$Z$6,$AA$6)</f>
        <v>0.57175302114888238</v>
      </c>
      <c r="H178" s="173">
        <v>5400</v>
      </c>
      <c r="I178" s="173">
        <f>_xll.qlLocalVTSLocalVol($P$82,$C$79,H178,TRUE)</f>
        <v>1.0588399757139286</v>
      </c>
      <c r="J178" s="173">
        <f>_xll.qlBlackVolTermStructureBlackVol($P$78,$C$79,H178,TRUE)</f>
        <v>0.57175302114888238</v>
      </c>
      <c r="K178" s="173">
        <f t="shared" si="7"/>
        <v>-2.5524390536287191E-4</v>
      </c>
    </row>
    <row r="179" spans="6:11" x14ac:dyDescent="0.25">
      <c r="F179" s="173">
        <f>_xll.qlSabrVolatility(H179,$M$6,$M$42,$X$6,$Y$6,$Z$6,$AA$6)</f>
        <v>0.55904817993542533</v>
      </c>
      <c r="H179" s="173">
        <v>5450</v>
      </c>
      <c r="I179" s="173">
        <f>_xll.qlLocalVTSLocalVol($P$82,$C$79,H179,TRUE)</f>
        <v>1.0285813672144872</v>
      </c>
      <c r="J179" s="173">
        <f>_xll.qlBlackVolTermStructureBlackVol($P$78,$C$79,H179,TRUE)</f>
        <v>0.55904817993542533</v>
      </c>
      <c r="K179" s="173">
        <f t="shared" si="7"/>
        <v>-2.5409682426914105E-4</v>
      </c>
    </row>
    <row r="180" spans="6:11" x14ac:dyDescent="0.25">
      <c r="F180" s="173">
        <f>_xll.qlSabrVolatility(H180,$M$6,$M$42,$X$6,$Y$6,$Z$6,$AA$6)</f>
        <v>0.54639767640083525</v>
      </c>
      <c r="H180" s="173">
        <v>5500</v>
      </c>
      <c r="I180" s="173">
        <f>_xll.qlLocalVTSLocalVol($P$82,$C$79,H180,TRUE)</f>
        <v>0.99864417320445653</v>
      </c>
      <c r="J180" s="173">
        <f>_xll.qlBlackVolTermStructureBlackVol($P$78,$C$79,H180,TRUE)</f>
        <v>0.54639767640083525</v>
      </c>
      <c r="K180" s="173">
        <f t="shared" si="7"/>
        <v>-2.530100706918015E-4</v>
      </c>
    </row>
    <row r="181" spans="6:11" x14ac:dyDescent="0.25">
      <c r="F181" s="173">
        <f>_xll.qlSabrVolatility(H181,$M$6,$M$42,$X$6,$Y$6,$Z$6,$AA$6)</f>
        <v>0.53379845145446836</v>
      </c>
      <c r="H181" s="173">
        <v>5550</v>
      </c>
      <c r="I181" s="173">
        <f>_xll.qlLocalVTSLocalVol($P$82,$C$79,H181,TRUE)</f>
        <v>0.96902100792514501</v>
      </c>
      <c r="J181" s="173">
        <f>_xll.qlBlackVolTermStructureBlackVol($P$78,$C$79,H181,TRUE)</f>
        <v>0.53379845145446836</v>
      </c>
      <c r="K181" s="173">
        <f t="shared" si="7"/>
        <v>-2.5198449892733789E-4</v>
      </c>
    </row>
    <row r="182" spans="6:11" x14ac:dyDescent="0.25">
      <c r="F182" s="173">
        <f>_xll.qlSabrVolatility(H182,$M$6,$M$42,$X$6,$Y$6,$Z$6,$AA$6)</f>
        <v>0.52124739393731989</v>
      </c>
      <c r="H182" s="173">
        <v>5600</v>
      </c>
      <c r="I182" s="173">
        <f>_xll.qlLocalVTSLocalVol($P$82,$C$79,H182,TRUE)</f>
        <v>0.93970434713570528</v>
      </c>
      <c r="J182" s="173">
        <f>_xll.qlBlackVolTermStructureBlackVol($P$78,$C$79,H182,TRUE)</f>
        <v>0.52124739393731989</v>
      </c>
      <c r="K182" s="173">
        <f t="shared" si="7"/>
        <v>-2.5102115034296934E-4</v>
      </c>
    </row>
    <row r="183" spans="6:11" x14ac:dyDescent="0.25">
      <c r="F183" s="173">
        <f>_xll.qlSabrVolatility(H183,$M$6,$M$42,$X$6,$Y$6,$Z$6,$AA$6)</f>
        <v>0.50874133040211456</v>
      </c>
      <c r="H183" s="173">
        <v>5650</v>
      </c>
      <c r="I183" s="173">
        <f>_xll.qlLocalVTSLocalVol($P$82,$C$79,H183,TRUE)</f>
        <v>0.91068675028933299</v>
      </c>
      <c r="J183" s="173">
        <f>_xll.qlBlackVolTermStructureBlackVol($P$78,$C$79,H183,TRUE)</f>
        <v>0.50874133040211456</v>
      </c>
      <c r="K183" s="173">
        <f t="shared" ref="K183:K214" si="8">(J183-J182)/(H183-H182)</f>
        <v>-2.5012127070410671E-4</v>
      </c>
    </row>
    <row r="184" spans="6:11" x14ac:dyDescent="0.25">
      <c r="F184" s="173">
        <f>_xll.qlSabrVolatility(H184,$M$6,$M$42,$X$6,$Y$6,$Z$6,$AA$6)</f>
        <v>0.49627701388521717</v>
      </c>
      <c r="H184" s="173">
        <v>5700</v>
      </c>
      <c r="I184" s="173">
        <f>_xll.qlLocalVTSLocalVol($P$82,$C$79,H184,TRUE)</f>
        <v>0.88196085439269045</v>
      </c>
      <c r="J184" s="173">
        <f>_xll.qlBlackVolTermStructureBlackVol($P$78,$C$79,H184,TRUE)</f>
        <v>0.49627701388521722</v>
      </c>
      <c r="K184" s="173">
        <f t="shared" si="8"/>
        <v>-2.4928633033794665E-4</v>
      </c>
    </row>
    <row r="185" spans="6:11" x14ac:dyDescent="0.25">
      <c r="F185" s="173">
        <f>_xll.qlSabrVolatility(H185,$M$6,$M$42,$X$6,$Y$6,$Z$6,$AA$6)</f>
        <v>0.48385111150409071</v>
      </c>
      <c r="H185" s="173">
        <v>5750</v>
      </c>
      <c r="I185" s="173">
        <f>_xll.qlLocalVTSLocalVol($P$82,$C$79,H185,TRUE)</f>
        <v>0.85351919948075894</v>
      </c>
      <c r="J185" s="173">
        <f>_xll.qlBlackVolTermStructureBlackVol($P$78,$C$79,H185,TRUE)</f>
        <v>0.48385111150409066</v>
      </c>
      <c r="K185" s="173">
        <f t="shared" si="8"/>
        <v>-2.4851804762253128E-4</v>
      </c>
    </row>
    <row r="186" spans="6:11" x14ac:dyDescent="0.25">
      <c r="F186" s="173">
        <f>_xll.qlSabrVolatility(H186,$M$6,$M$42,$X$6,$Y$6,$Z$6,$AA$6)</f>
        <v>0.47146019068437151</v>
      </c>
      <c r="H186" s="173">
        <v>5800</v>
      </c>
      <c r="I186" s="173">
        <f>_xll.qlLocalVTSLocalVol($P$82,$C$79,H186,TRUE)</f>
        <v>0.82535464689033355</v>
      </c>
      <c r="J186" s="173">
        <f>_xll.qlBlackVolTermStructureBlackVol($P$78,$C$79,H186,TRUE)</f>
        <v>0.47146019068437151</v>
      </c>
      <c r="K186" s="173">
        <f t="shared" si="8"/>
        <v>-2.4781841639438308E-4</v>
      </c>
    </row>
    <row r="187" spans="6:11" x14ac:dyDescent="0.25">
      <c r="F187" s="173">
        <f>_xll.qlSabrVolatility(H187,$M$6,$M$42,$X$6,$Y$6,$Z$6,$AA$6)</f>
        <v>0.4591007037845895</v>
      </c>
      <c r="H187" s="173">
        <v>5850</v>
      </c>
      <c r="I187" s="173">
        <f>_xll.qlLocalVTSLocalVol($P$82,$C$79,H187,TRUE)</f>
        <v>0.79745963662088337</v>
      </c>
      <c r="J187" s="173">
        <f>_xll.qlBlackVolTermStructureBlackVol($P$78,$C$79,H187,TRUE)</f>
        <v>0.4591007037845895</v>
      </c>
      <c r="K187" s="173">
        <f t="shared" si="8"/>
        <v>-2.4718973799564006E-4</v>
      </c>
    </row>
    <row r="188" spans="6:11" x14ac:dyDescent="0.25">
      <c r="F188" s="173">
        <f>_xll.qlSabrVolatility(H188,$M$6,$M$42,$X$6,$Y$6,$Z$6,$AA$6)</f>
        <v>0.4467689708425801</v>
      </c>
      <c r="H188" s="173">
        <v>5900</v>
      </c>
      <c r="I188" s="173">
        <f>_xll.qlLocalVTSLocalVol($P$82,$C$79,H188,TRUE)</f>
        <v>0.76982709147122175</v>
      </c>
      <c r="J188" s="173">
        <f>_xll.qlBlackVolTermStructureBlackVol($P$78,$C$79,H188,TRUE)</f>
        <v>0.4467689708425801</v>
      </c>
      <c r="K188" s="173">
        <f t="shared" si="8"/>
        <v>-2.46634658840188E-4</v>
      </c>
    </row>
    <row r="189" spans="6:11" x14ac:dyDescent="0.25">
      <c r="F189" s="173">
        <f>_xll.qlSabrVolatility(H189,$M$6,$M$42,$X$6,$Y$6,$Z$6,$AA$6)</f>
        <v>0.43446116011370195</v>
      </c>
      <c r="H189" s="173">
        <v>5950</v>
      </c>
      <c r="I189" s="173">
        <f>_xll.qlLocalVTSLocalVol($P$82,$C$79,H189,TRUE)</f>
        <v>0.74244946974608872</v>
      </c>
      <c r="J189" s="173">
        <f>_xll.qlBlackVolTermStructureBlackVol($P$78,$C$79,H189,TRUE)</f>
        <v>0.43446116011370195</v>
      </c>
      <c r="K189" s="173">
        <f t="shared" si="8"/>
        <v>-2.4615621457756311E-4</v>
      </c>
    </row>
    <row r="190" spans="6:11" x14ac:dyDescent="0.25">
      <c r="F190" s="173">
        <f>_xll.qlSabrVolatility(H190,$M$6,$M$42,$X$6,$Y$6,$Z$6,$AA$6)</f>
        <v>0.42217326600462818</v>
      </c>
      <c r="H190" s="173">
        <v>6000</v>
      </c>
      <c r="I190" s="173">
        <f>_xll.qlLocalVTSLocalVol($P$82,$C$79,H190,TRUE)</f>
        <v>0.71531929285812612</v>
      </c>
      <c r="J190" s="173">
        <f>_xll.qlBlackVolTermStructureBlackVol($P$78,$C$79,H190,TRUE)</f>
        <v>0.42217326600462818</v>
      </c>
      <c r="K190" s="173">
        <f t="shared" si="8"/>
        <v>-2.4575788218147542E-4</v>
      </c>
    </row>
    <row r="191" spans="6:11" x14ac:dyDescent="0.25">
      <c r="F191" s="173">
        <f>_xll.qlSabrVolatility(H191,$M$6,$M$42,$X$6,$Y$6,$Z$6,$AA$6)</f>
        <v>0.40990108392440816</v>
      </c>
      <c r="H191" s="173">
        <v>6050</v>
      </c>
      <c r="I191" s="173">
        <f>_xll.qlLocalVTSLocalVol($P$82,$C$79,H191,TRUE)</f>
        <v>0.6884292079762363</v>
      </c>
      <c r="J191" s="173">
        <f>_xll.qlBlackVolTermStructureBlackVol($P$78,$C$79,H191,TRUE)</f>
        <v>0.40990108392440816</v>
      </c>
      <c r="K191" s="173">
        <f t="shared" si="8"/>
        <v>-2.4544364160440033E-4</v>
      </c>
    </row>
    <row r="192" spans="6:11" x14ac:dyDescent="0.25">
      <c r="F192" s="173">
        <f>_xll.qlSabrVolatility(H192,$M$6,$M$42,$X$6,$Y$6,$Z$6,$AA$6)</f>
        <v>0.39764018147263935</v>
      </c>
      <c r="H192" s="173">
        <v>6100</v>
      </c>
      <c r="I192" s="173">
        <f>_xll.qlLocalVTSLocalVol($P$82,$C$79,H192,TRUE)</f>
        <v>0.66177146960405953</v>
      </c>
      <c r="J192" s="173">
        <f>_xll.qlBlackVolTermStructureBlackVol($P$78,$C$79,H192,TRUE)</f>
        <v>0.39764018147263935</v>
      </c>
      <c r="K192" s="173">
        <f t="shared" si="8"/>
        <v>-2.4521804903537614E-4</v>
      </c>
    </row>
    <row r="193" spans="6:11" x14ac:dyDescent="0.25">
      <c r="F193" s="173">
        <f>_xll.qlSabrVolatility(H193,$M$6,$M$42,$X$6,$Y$6,$Z$6,$AA$6)</f>
        <v>0.38538586525755797</v>
      </c>
      <c r="H193" s="173">
        <v>6150</v>
      </c>
      <c r="I193" s="173">
        <f>_xll.qlLocalVTSLocalVol($P$82,$C$79,H193,TRUE)</f>
        <v>0.63533841987366313</v>
      </c>
      <c r="J193" s="173">
        <f>_xll.qlBlackVolTermStructureBlackVol($P$78,$C$79,H193,TRUE)</f>
        <v>0.38538586525755797</v>
      </c>
      <c r="K193" s="173">
        <f t="shared" si="8"/>
        <v>-2.450863243016277E-4</v>
      </c>
    </row>
    <row r="194" spans="6:11" x14ac:dyDescent="0.25">
      <c r="F194" s="173">
        <f>_xll.qlSabrVolatility(H194,$M$6,$M$42,$X$6,$Y$6,$Z$6,$AA$6)</f>
        <v>0.37313314247785168</v>
      </c>
      <c r="H194" s="173">
        <v>6200</v>
      </c>
      <c r="I194" s="173">
        <f>_xll.qlLocalVTSLocalVol($P$82,$C$79,H194,TRUE)</f>
        <v>0.60912218806867069</v>
      </c>
      <c r="J194" s="173">
        <f>_xll.qlBlackVolTermStructureBlackVol($P$78,$C$79,H194,TRUE)</f>
        <v>0.37313314247785168</v>
      </c>
      <c r="K194" s="173">
        <f t="shared" si="8"/>
        <v>-2.4505445559412588E-4</v>
      </c>
    </row>
    <row r="195" spans="6:11" x14ac:dyDescent="0.25">
      <c r="F195" s="173">
        <f>_xll.qlSabrVolatility(H195,$M$6,$M$42,$X$6,$Y$6,$Z$6,$AA$6)</f>
        <v>0.36087667620227554</v>
      </c>
      <c r="H195" s="173">
        <v>6250</v>
      </c>
      <c r="I195" s="173">
        <f>_xll.qlLocalVTSLocalVol($P$82,$C$79,H195,TRUE)</f>
        <v>0.58311474501780058</v>
      </c>
      <c r="J195" s="173">
        <f>_xll.qlBlackVolTermStructureBlackVol($P$78,$C$79,H195,TRUE)</f>
        <v>0.36087667620227554</v>
      </c>
      <c r="K195" s="173">
        <f t="shared" si="8"/>
        <v>-2.4512932551152276E-4</v>
      </c>
    </row>
    <row r="196" spans="6:11" x14ac:dyDescent="0.25">
      <c r="F196" s="173">
        <f>_xll.qlSabrVolatility(H196,$M$6,$M$42,$X$6,$Y$6,$Z$6,$AA$6)</f>
        <v>0.34861073302961604</v>
      </c>
      <c r="H196" s="173">
        <v>6300</v>
      </c>
      <c r="I196" s="173">
        <f>_xll.qlLocalVTSLocalVol($P$82,$C$79,H196,TRUE)</f>
        <v>0.55730767827968009</v>
      </c>
      <c r="J196" s="173">
        <f>_xll.qlBlackVolTermStructureBlackVol($P$78,$C$79,H196,TRUE)</f>
        <v>0.34861073302961604</v>
      </c>
      <c r="K196" s="173">
        <f t="shared" si="8"/>
        <v>-2.4531886345318998E-4</v>
      </c>
    </row>
    <row r="197" spans="6:11" x14ac:dyDescent="0.25">
      <c r="F197" s="173">
        <f>_xll.qlSabrVolatility(H197,$M$6,$M$42,$X$6,$Y$6,$Z$6,$AA$6)</f>
        <v>0.33632912149437122</v>
      </c>
      <c r="H197" s="173">
        <v>6350</v>
      </c>
      <c r="I197" s="173">
        <f>_xll.qlLocalVTSLocalVol($P$82,$C$79,H197,TRUE)</f>
        <v>0.53169260025530141</v>
      </c>
      <c r="J197" s="173">
        <f>_xll.qlBlackVolTermStructureBlackVol($P$78,$C$79,H197,TRUE)</f>
        <v>0.33632912149437122</v>
      </c>
      <c r="K197" s="173">
        <f t="shared" si="8"/>
        <v>-2.4563223070489634E-4</v>
      </c>
    </row>
    <row r="198" spans="6:11" x14ac:dyDescent="0.25">
      <c r="F198" s="173">
        <f>_xll.qlSabrVolatility(H198,$M$6,$M$42,$X$6,$Y$6,$Z$6,$AA$6)</f>
        <v>0.32402511918388194</v>
      </c>
      <c r="H198" s="173">
        <v>6400</v>
      </c>
      <c r="I198" s="173">
        <f>_xll.qlLocalVTSLocalVol($P$82,$C$79,H198,TRUE)</f>
        <v>0.50626049811578544</v>
      </c>
      <c r="J198" s="173">
        <f>_xll.qlBlackVolTermStructureBlackVol($P$78,$C$79,H198,TRUE)</f>
        <v>0.32402511918388194</v>
      </c>
      <c r="K198" s="173">
        <f t="shared" si="8"/>
        <v>-2.4608004620978565E-4</v>
      </c>
    </row>
    <row r="199" spans="6:11" x14ac:dyDescent="0.25">
      <c r="F199" s="173">
        <f>_xll.qlSabrVolatility(H199,$M$6,$M$42,$X$6,$Y$6,$Z$6,$AA$6)</f>
        <v>0.31169138603143054</v>
      </c>
      <c r="H199" s="173">
        <v>6450</v>
      </c>
      <c r="I199" s="173">
        <f>_xll.qlLocalVTSLocalVol($P$82,$C$79,H199,TRUE)</f>
        <v>0.48100216368069004</v>
      </c>
      <c r="J199" s="173">
        <f>_xll.qlBlackVolTermStructureBlackVol($P$78,$C$79,H199,TRUE)</f>
        <v>0.31169138603143054</v>
      </c>
      <c r="K199" s="173">
        <f t="shared" si="8"/>
        <v>-2.4667466304902796E-4</v>
      </c>
    </row>
    <row r="200" spans="6:11" x14ac:dyDescent="0.25">
      <c r="F200" s="173">
        <f>_xll.qlSabrVolatility(H200,$M$6,$M$42,$X$6,$Y$6,$Z$6,$AA$6)</f>
        <v>0.2993198606277267</v>
      </c>
      <c r="H200" s="173">
        <v>6500</v>
      </c>
      <c r="I200" s="173">
        <f>_xll.qlLocalVTSLocalVol($P$82,$C$79,H200,TRUE)</f>
        <v>0.45590795573558174</v>
      </c>
      <c r="J200" s="173">
        <f>_xll.qlBlackVolTermStructureBlackVol($P$78,$C$79,H200,TRUE)</f>
        <v>0.2993198606277267</v>
      </c>
      <c r="K200" s="173">
        <f t="shared" si="8"/>
        <v>-2.4743050807407682E-4</v>
      </c>
    </row>
    <row r="201" spans="6:11" x14ac:dyDescent="0.25">
      <c r="F201" s="173">
        <f>_xll.qlSabrVolatility(H201,$M$6,$M$42,$X$6,$Y$6,$Z$6,$AA$6)</f>
        <v>0.28690163563767107</v>
      </c>
      <c r="H201" s="173">
        <v>6550</v>
      </c>
      <c r="I201" s="173">
        <f>_xll.qlLocalVTSLocalVol($P$82,$C$79,H201,TRUE)</f>
        <v>0.43096773010857919</v>
      </c>
      <c r="J201" s="173">
        <f>_xll.qlBlackVolTermStructureBlackVol($P$78,$C$79,H201,TRUE)</f>
        <v>0.28690163563767107</v>
      </c>
      <c r="K201" s="173">
        <f t="shared" si="8"/>
        <v>-2.4836449980111255E-4</v>
      </c>
    </row>
    <row r="202" spans="6:11" x14ac:dyDescent="0.25">
      <c r="F202" s="173">
        <f>_xll.qlSabrVolatility(H202,$M$6,$M$42,$X$6,$Y$6,$Z$6,$AA$6)</f>
        <v>0.27442680753091514</v>
      </c>
      <c r="H202" s="173">
        <v>6600</v>
      </c>
      <c r="I202" s="173">
        <f>_xll.qlLocalVTSLocalVol($P$82,$C$79,H202,TRUE)</f>
        <v>0.40617068866957584</v>
      </c>
      <c r="J202" s="173">
        <f>_xll.qlBlackVolTermStructureBlackVol($P$78,$C$79,H202,TRUE)</f>
        <v>0.27442680753091514</v>
      </c>
      <c r="K202" s="173">
        <f t="shared" si="8"/>
        <v>-2.494965621351186E-4</v>
      </c>
    </row>
    <row r="203" spans="6:11" x14ac:dyDescent="0.25">
      <c r="F203" s="173">
        <f>_xll.qlSabrVolatility(H203,$M$6,$M$42,$X$6,$Y$6,$Z$6,$AA$6)</f>
        <v>0.26188429490671478</v>
      </c>
      <c r="H203" s="173">
        <v>6650</v>
      </c>
      <c r="I203" s="173">
        <f>_xll.qlLocalVTSLocalVol($P$82,$C$79,H203,TRUE)</f>
        <v>0.38150551431130053</v>
      </c>
      <c r="J203" s="173">
        <f>_xll.qlBlackVolTermStructureBlackVol($P$78,$C$79,H203,TRUE)</f>
        <v>0.26188429490671478</v>
      </c>
      <c r="K203" s="173">
        <f t="shared" si="8"/>
        <v>-2.5085025248400728E-4</v>
      </c>
    </row>
    <row r="204" spans="6:11" x14ac:dyDescent="0.25">
      <c r="F204" s="173">
        <f>_xll.qlSabrVolatility(H204,$M$6,$M$42,$X$6,$Y$6,$Z$6,$AA$6)</f>
        <v>0.24926161894370949</v>
      </c>
      <c r="H204" s="173">
        <v>6700</v>
      </c>
      <c r="I204" s="173">
        <f>_xll.qlLocalVTSLocalVol($P$82,$C$79,H204,TRUE)</f>
        <v>0.35696010445426257</v>
      </c>
      <c r="J204" s="173">
        <f>_xll.qlBlackVolTermStructureBlackVol($P$78,$C$79,H204,TRUE)</f>
        <v>0.24926161894370949</v>
      </c>
      <c r="K204" s="173">
        <f t="shared" si="8"/>
        <v>-2.5245351926010576E-4</v>
      </c>
    </row>
    <row r="205" spans="6:11" x14ac:dyDescent="0.25">
      <c r="F205" s="173">
        <f>_xll.qlSabrVolatility(H205,$M$6,$M$42,$X$6,$Y$6,$Z$6,$AA$6)</f>
        <v>0.23654463953162552</v>
      </c>
      <c r="H205" s="173">
        <v>6750</v>
      </c>
      <c r="I205" s="173">
        <f>_xll.qlLocalVTSLocalVol($P$82,$C$79,H205,TRUE)</f>
        <v>0.33252167841215857</v>
      </c>
      <c r="J205" s="173">
        <f>_xll.qlBlackVolTermStructureBlackVol($P$78,$C$79,H205,TRUE)</f>
        <v>0.23654463953162549</v>
      </c>
      <c r="K205" s="173">
        <f t="shared" si="8"/>
        <v>-2.5433958824167989E-4</v>
      </c>
    </row>
    <row r="206" spans="6:11" x14ac:dyDescent="0.25">
      <c r="F206" s="173">
        <f>_xll.qlSabrVolatility(H206,$M$6,$M$42,$X$6,$Y$6,$Z$6,$AA$6)</f>
        <v>0.2237172429277515</v>
      </c>
      <c r="H206" s="173">
        <v>6800</v>
      </c>
      <c r="I206" s="173">
        <f>_xll.qlLocalVTSLocalVol($P$82,$C$79,H206,TRUE)</f>
        <v>0.3081767134094478</v>
      </c>
      <c r="J206" s="173">
        <f>_xll.qlBlackVolTermStructureBlackVol($P$78,$C$79,H206,TRUE)</f>
        <v>0.2237172429277515</v>
      </c>
      <c r="K206" s="173">
        <f t="shared" si="8"/>
        <v>-2.5654793207747996E-4</v>
      </c>
    </row>
    <row r="207" spans="6:11" x14ac:dyDescent="0.25">
      <c r="F207" s="173">
        <f>_xll.qlSabrVolatility(H207,$M$6,$M$42,$X$6,$Y$6,$Z$6,$AA$6)</f>
        <v>0.21076098495776491</v>
      </c>
      <c r="H207" s="173">
        <v>6850</v>
      </c>
      <c r="I207" s="173">
        <f>_xll.qlLocalVTSLocalVol($P$82,$C$79,H207,TRUE)</f>
        <v>0.28391099324385294</v>
      </c>
      <c r="J207" s="173">
        <f>_xll.qlBlackVolTermStructureBlackVol($P$78,$C$79,H207,TRUE)</f>
        <v>0.21076098495776491</v>
      </c>
      <c r="K207" s="173">
        <f t="shared" si="8"/>
        <v>-2.5912515939973177E-4</v>
      </c>
    </row>
    <row r="208" spans="6:11" x14ac:dyDescent="0.25">
      <c r="F208" s="173">
        <f>_xll.qlSabrVolatility(H208,$M$6,$M$42,$X$6,$Y$6,$Z$6,$AA$6)</f>
        <v>0.19765471684352015</v>
      </c>
      <c r="H208" s="173">
        <v>6900</v>
      </c>
      <c r="I208" s="173">
        <f>_xll.qlLocalVTSLocalVol($P$82,$C$79,H208,TRUE)</f>
        <v>0.25970990996899734</v>
      </c>
      <c r="J208" s="173">
        <f>_xll.qlBlackVolTermStructureBlackVol($P$78,$C$79,H208,TRUE)</f>
        <v>0.19765471684352015</v>
      </c>
      <c r="K208" s="173">
        <f t="shared" si="8"/>
        <v>-2.6212536228489516E-4</v>
      </c>
    </row>
    <row r="209" spans="6:11" x14ac:dyDescent="0.25">
      <c r="F209" s="173">
        <f>_xll.qlSabrVolatility(H209,$M$6,$M$42,$X$6,$Y$6,$Z$6,$AA$6)</f>
        <v>0.18437428162930464</v>
      </c>
      <c r="H209" s="173">
        <v>6950</v>
      </c>
      <c r="I209" s="173">
        <f>_xll.qlLocalVTSLocalVol($P$82,$C$79,H209,TRUE)</f>
        <v>0.23555959807637969</v>
      </c>
      <c r="J209" s="173">
        <f>_xll.qlBlackVolTermStructureBlackVol($P$78,$C$79,H209,TRUE)</f>
        <v>0.18437428162930464</v>
      </c>
      <c r="K209" s="173">
        <f t="shared" si="8"/>
        <v>-2.6560870428431026E-4</v>
      </c>
    </row>
    <row r="210" spans="6:11" x14ac:dyDescent="0.25">
      <c r="F210" s="173">
        <f>_xll.qlSabrVolatility(H210,$M$6,$M$42,$X$6,$Y$6,$Z$6,$AA$6)</f>
        <v>0.17089252900359422</v>
      </c>
      <c r="H210" s="173">
        <v>7000</v>
      </c>
      <c r="I210" s="173">
        <f>_xll.qlLocalVTSLocalVol($P$82,$C$79,H210,TRUE)</f>
        <v>0.21144787064187925</v>
      </c>
      <c r="J210" s="173">
        <f>_xll.qlBlackVolTermStructureBlackVol($P$78,$C$79,H210,TRUE)</f>
        <v>0.17089252900359422</v>
      </c>
      <c r="K210" s="173">
        <f t="shared" si="8"/>
        <v>-2.6963505251420826E-4</v>
      </c>
    </row>
    <row r="211" spans="6:11" x14ac:dyDescent="0.25">
      <c r="F211" s="173">
        <f>_xll.qlSabrVolatility(H211,$M$6,$M$42,$X$6,$Y$6,$Z$6,$AA$6)</f>
        <v>0.15718032754718178</v>
      </c>
      <c r="H211" s="173">
        <v>7050</v>
      </c>
      <c r="I211" s="173">
        <f>_xll.qlLocalVTSLocalVol($P$82,$C$79,H211,TRUE)</f>
        <v>0.18736822535161515</v>
      </c>
      <c r="J211" s="173">
        <f>_xll.qlBlackVolTermStructureBlackVol($P$78,$C$79,H211,TRUE)</f>
        <v>0.15718032754718178</v>
      </c>
      <c r="K211" s="173">
        <f t="shared" si="8"/>
        <v>-2.7424402912824884E-4</v>
      </c>
    </row>
    <row r="212" spans="6:11" x14ac:dyDescent="0.25">
      <c r="F212" s="173">
        <f>_xll.qlSabrVolatility(H212,$M$6,$M$42,$X$6,$Y$6,$Z$6,$AA$6)</f>
        <v>0.14321047920173172</v>
      </c>
      <c r="H212" s="173">
        <v>7100</v>
      </c>
      <c r="I212" s="173">
        <f>_xll.qlLocalVTSLocalVol($P$82,$C$79,H212,TRUE)</f>
        <v>0.16332792081168965</v>
      </c>
      <c r="J212" s="173">
        <f>_xll.qlBlackVolTermStructureBlackVol($P$78,$C$79,H212,TRUE)</f>
        <v>0.14321047920173172</v>
      </c>
      <c r="K212" s="173">
        <f t="shared" si="8"/>
        <v>-2.7939696690900128E-4</v>
      </c>
    </row>
    <row r="213" spans="6:11" x14ac:dyDescent="0.25">
      <c r="F213" s="173">
        <f>_xll.qlSabrVolatility(H213,$M$6,$M$42,$X$6,$Y$6,$Z$6,$AA$6)</f>
        <v>0.12897019026586443</v>
      </c>
      <c r="H213" s="173">
        <v>7150</v>
      </c>
      <c r="I213" s="173">
        <f>_xll.qlLocalVTSLocalVol($P$82,$C$79,H213,TRUE)</f>
        <v>0.1393679336601783</v>
      </c>
      <c r="J213" s="173">
        <f>_xll.qlBlackVolTermStructureBlackVol($P$78,$C$79,H213,TRUE)</f>
        <v>0.12897019026586443</v>
      </c>
      <c r="K213" s="173">
        <f t="shared" si="8"/>
        <v>-2.8480577871734582E-4</v>
      </c>
    </row>
    <row r="214" spans="6:11" x14ac:dyDescent="0.25">
      <c r="F214" s="173">
        <f>_xll.qlSabrVolatility(H214,$M$6,$M$42,$X$6,$Y$6,$Z$6,$AA$6)</f>
        <v>0.11450031036333541</v>
      </c>
      <c r="H214" s="173">
        <v>7200</v>
      </c>
      <c r="I214" s="173">
        <f>_xll.qlLocalVTSLocalVol($P$82,$C$79,H214,TRUE)</f>
        <v>0.1156221977657592</v>
      </c>
      <c r="J214" s="173">
        <f>_xll.qlBlackVolTermStructureBlackVol($P$78,$C$79,H214,TRUE)</f>
        <v>0.1145003103633354</v>
      </c>
      <c r="K214" s="173">
        <f t="shared" si="8"/>
        <v>-2.8939759805058057E-4</v>
      </c>
    </row>
    <row r="215" spans="6:11" x14ac:dyDescent="0.25">
      <c r="F215" s="173">
        <f>_xll.qlSabrVolatility(H215,$M$6,$M$42,$X$6,$Y$6,$Z$6,$AA$6)</f>
        <v>0.10002551153188201</v>
      </c>
      <c r="H215" s="173">
        <v>7250</v>
      </c>
      <c r="I215" s="173">
        <f>_xll.qlLocalVTSLocalVol($P$82,$C$79,H215,TRUE)</f>
        <v>9.2527705209412947E-2</v>
      </c>
      <c r="J215" s="173">
        <f>_xll.qlBlackVolTermStructureBlackVol($P$78,$C$79,H215,TRUE)</f>
        <v>0.10002551153188201</v>
      </c>
      <c r="K215" s="173">
        <f t="shared" ref="K215:K246" si="9">(J215-J214)/(H215-H214)</f>
        <v>-2.8949597662906778E-4</v>
      </c>
    </row>
    <row r="216" spans="6:11" x14ac:dyDescent="0.25">
      <c r="F216" s="173">
        <f>_xll.qlSabrVolatility(H216,$M$6,$M$42,$X$6,$Y$6,$Z$6,$AA$6)</f>
        <v>8.6405180501758258E-2</v>
      </c>
      <c r="H216" s="173">
        <v>7300</v>
      </c>
      <c r="I216" s="173">
        <f>_xll.qlLocalVTSLocalVol($P$82,$C$79,H216,TRUE)</f>
        <v>7.1684526259370634E-2</v>
      </c>
      <c r="J216" s="173">
        <f>_xll.qlBlackVolTermStructureBlackVol($P$78,$C$79,H216,TRUE)</f>
        <v>8.6405180501758258E-2</v>
      </c>
      <c r="K216" s="173">
        <f t="shared" si="9"/>
        <v>-2.72406620602475E-4</v>
      </c>
    </row>
    <row r="217" spans="6:11" x14ac:dyDescent="0.25">
      <c r="F217" s="173">
        <f>_xll.qlSabrVolatility(H217,$M$6,$M$42,$X$6,$Y$6,$Z$6,$AA$6)</f>
        <v>7.6349698356842258E-2</v>
      </c>
      <c r="H217" s="173">
        <v>7350</v>
      </c>
      <c r="I217" s="173">
        <f>_xll.qlLocalVTSLocalVol($P$82,$C$79,H217,TRUE)</f>
        <v>5.8562198930798622E-2</v>
      </c>
      <c r="J217" s="173">
        <f>_xll.qlBlackVolTermStructureBlackVol($P$78,$C$79,H217,TRUE)</f>
        <v>7.6349698356842258E-2</v>
      </c>
      <c r="K217" s="173">
        <f t="shared" si="9"/>
        <v>-2.0110964289832002E-4</v>
      </c>
    </row>
    <row r="218" spans="6:11" x14ac:dyDescent="0.25">
      <c r="F218" s="173">
        <f>_xll.qlSabrVolatility(H218,$M$6,$M$42,$X$6,$Y$6,$Z$6,$AA$6)</f>
        <v>7.3960521678917451E-2</v>
      </c>
      <c r="H218" s="173">
        <v>7400</v>
      </c>
      <c r="I218" s="173">
        <f>_xll.qlLocalVTSLocalVol($P$82,$C$79,H218,TRUE)</f>
        <v>6.1219211323670149E-2</v>
      </c>
      <c r="J218" s="173">
        <f>_xll.qlBlackVolTermStructureBlackVol($P$78,$C$79,H218,TRUE)</f>
        <v>7.3960521678917451E-2</v>
      </c>
      <c r="K218" s="173">
        <f t="shared" si="9"/>
        <v>-4.7783533558496125E-5</v>
      </c>
    </row>
    <row r="219" spans="6:11" x14ac:dyDescent="0.25">
      <c r="F219" s="173">
        <f>_xll.qlSabrVolatility(H219,$M$6,$M$42,$X$6,$Y$6,$Z$6,$AA$6)</f>
        <v>7.8408030251839039E-2</v>
      </c>
      <c r="H219" s="173">
        <v>7450</v>
      </c>
      <c r="I219" s="173">
        <f>_xll.qlLocalVTSLocalVol($P$82,$C$79,H219,TRUE)</f>
        <v>7.6354693705359369E-2</v>
      </c>
      <c r="J219" s="173">
        <f>_xll.qlBlackVolTermStructureBlackVol($P$78,$C$79,H219,TRUE)</f>
        <v>7.8408030251839039E-2</v>
      </c>
      <c r="K219" s="173">
        <f t="shared" si="9"/>
        <v>8.8950171458431756E-5</v>
      </c>
    </row>
    <row r="220" spans="6:11" x14ac:dyDescent="0.25">
      <c r="F220" s="173">
        <f>_xll.qlSabrVolatility(H220,$M$6,$M$42,$X$6,$Y$6,$Z$6,$AA$6)</f>
        <v>8.591013046537907E-2</v>
      </c>
      <c r="H220" s="173">
        <v>7500</v>
      </c>
      <c r="I220" s="173">
        <f>_xll.qlLocalVTSLocalVol($P$82,$C$79,H220,TRUE)</f>
        <v>9.6609412920045809E-2</v>
      </c>
      <c r="J220" s="173">
        <f>_xll.qlBlackVolTermStructureBlackVol($P$78,$C$79,H220,TRUE)</f>
        <v>8.591013046537907E-2</v>
      </c>
      <c r="K220" s="173">
        <f t="shared" si="9"/>
        <v>1.5004200427080062E-4</v>
      </c>
    </row>
    <row r="221" spans="6:11" x14ac:dyDescent="0.25">
      <c r="F221" s="173">
        <f>_xll.qlSabrVolatility(H221,$M$6,$M$42,$X$6,$Y$6,$Z$6,$AA$6)</f>
        <v>9.4477458887198995E-2</v>
      </c>
      <c r="H221" s="173">
        <v>7550</v>
      </c>
      <c r="I221" s="173">
        <f>_xll.qlLocalVTSLocalVol($P$82,$C$79,H221,TRUE)</f>
        <v>0.11899232834113398</v>
      </c>
      <c r="J221" s="173">
        <f>_xll.qlBlackVolTermStructureBlackVol($P$78,$C$79,H221,TRUE)</f>
        <v>9.4477458887198995E-2</v>
      </c>
      <c r="K221" s="173">
        <f t="shared" si="9"/>
        <v>1.7134656843639849E-4</v>
      </c>
    </row>
    <row r="222" spans="6:11" x14ac:dyDescent="0.25">
      <c r="F222" s="173">
        <f>_xll.qlSabrVolatility(H222,$M$6,$M$42,$X$6,$Y$6,$Z$6,$AA$6)</f>
        <v>0.10336925686007012</v>
      </c>
      <c r="H222" s="173">
        <v>7600</v>
      </c>
      <c r="I222" s="173">
        <f>_xll.qlLocalVTSLocalVol($P$82,$C$79,H222,TRUE)</f>
        <v>0.14222273522864481</v>
      </c>
      <c r="J222" s="173">
        <f>_xll.qlBlackVolTermStructureBlackVol($P$78,$C$79,H222,TRUE)</f>
        <v>0.10336925686007012</v>
      </c>
      <c r="K222" s="173">
        <f t="shared" si="9"/>
        <v>1.7783595945742247E-4</v>
      </c>
    </row>
    <row r="223" spans="6:11" x14ac:dyDescent="0.25">
      <c r="F223" s="173">
        <f>_xll.qlSabrVolatility(H223,$M$6,$M$42,$X$6,$Y$6,$Z$6,$AA$6)</f>
        <v>0.11230323898833178</v>
      </c>
      <c r="H223" s="173">
        <v>7650</v>
      </c>
      <c r="I223" s="173">
        <f>_xll.qlLocalVTSLocalVol($P$82,$C$79,H223,TRUE)</f>
        <v>0.16558738279148391</v>
      </c>
      <c r="J223" s="173">
        <f>_xll.qlBlackVolTermStructureBlackVol($P$78,$C$79,H223,TRUE)</f>
        <v>0.11230323898833178</v>
      </c>
      <c r="K223" s="173">
        <f t="shared" si="9"/>
        <v>1.7867964256523317E-4</v>
      </c>
    </row>
    <row r="224" spans="6:11" x14ac:dyDescent="0.25">
      <c r="F224" s="173">
        <f>_xll.qlSabrVolatility(H224,$M$6,$M$42,$X$6,$Y$6,$Z$6,$AA$6)</f>
        <v>0.12116452592622198</v>
      </c>
      <c r="H224" s="173">
        <v>7700</v>
      </c>
      <c r="I224" s="173">
        <f>_xll.qlLocalVTSLocalVol($P$82,$C$79,H224,TRUE)</f>
        <v>0.18870346747257735</v>
      </c>
      <c r="J224" s="173">
        <f>_xll.qlBlackVolTermStructureBlackVol($P$78,$C$79,H224,TRUE)</f>
        <v>0.12116452592622198</v>
      </c>
      <c r="K224" s="173">
        <f t="shared" si="9"/>
        <v>1.7722573875780413E-4</v>
      </c>
    </row>
    <row r="225" spans="6:11" x14ac:dyDescent="0.25">
      <c r="F225" s="173">
        <f>_xll.qlSabrVolatility(H225,$M$6,$M$42,$X$6,$Y$6,$Z$6,$AA$6)</f>
        <v>0.12990509683857571</v>
      </c>
      <c r="H225" s="173">
        <v>7750</v>
      </c>
      <c r="I225" s="173">
        <f>_xll.qlLocalVTSLocalVol($P$82,$C$79,H225,TRUE)</f>
        <v>0.21139366984386129</v>
      </c>
      <c r="J225" s="173">
        <f>_xll.qlBlackVolTermStructureBlackVol($P$78,$C$79,H225,TRUE)</f>
        <v>0.12990509683857571</v>
      </c>
      <c r="K225" s="173">
        <f t="shared" si="9"/>
        <v>1.7481141824707446E-4</v>
      </c>
    </row>
    <row r="226" spans="6:11" x14ac:dyDescent="0.25">
      <c r="F226" s="173">
        <f>_xll.qlSabrVolatility(H226,$M$6,$M$42,$X$6,$Y$6,$Z$6,$AA$6)</f>
        <v>0.13850592587617311</v>
      </c>
      <c r="H226" s="173">
        <v>7800</v>
      </c>
      <c r="I226" s="173">
        <f>_xll.qlLocalVTSLocalVol($P$82,$C$79,H226,TRUE)</f>
        <v>0.23359660187101194</v>
      </c>
      <c r="J226" s="173">
        <f>_xll.qlBlackVolTermStructureBlackVol($P$78,$C$79,H226,TRUE)</f>
        <v>0.13850592587617311</v>
      </c>
      <c r="K226" s="173">
        <f t="shared" si="9"/>
        <v>1.7201658075194804E-4</v>
      </c>
    </row>
    <row r="227" spans="6:11" x14ac:dyDescent="0.25">
      <c r="F227" s="173">
        <f>_xll.qlSabrVolatility(H227,$M$6,$M$42,$X$6,$Y$6,$Z$6,$AA$6)</f>
        <v>0.14696131937384502</v>
      </c>
      <c r="H227" s="173">
        <v>7850</v>
      </c>
      <c r="I227" s="173">
        <f>_xll.qlLocalVTSLocalVol($P$82,$C$79,H227,TRUE)</f>
        <v>0.25530954276293066</v>
      </c>
      <c r="J227" s="173">
        <f>_xll.qlBlackVolTermStructureBlackVol($P$78,$C$79,H227,TRUE)</f>
        <v>0.14696131937384502</v>
      </c>
      <c r="K227" s="173">
        <f t="shared" si="9"/>
        <v>1.6910786995343819E-4</v>
      </c>
    </row>
    <row r="228" spans="6:11" x14ac:dyDescent="0.25">
      <c r="F228" s="173">
        <f>_xll.qlSabrVolatility(H228,$M$6,$M$42,$X$6,$Y$6,$Z$6,$AA$6)</f>
        <v>0.15527191092224779</v>
      </c>
      <c r="H228" s="173">
        <v>7900</v>
      </c>
      <c r="I228" s="173">
        <f>_xll.qlLocalVTSLocalVol($P$82,$C$79,H228,TRUE)</f>
        <v>0.27655493436243062</v>
      </c>
      <c r="J228" s="173">
        <f>_xll.qlBlackVolTermStructureBlackVol($P$78,$C$79,H228,TRUE)</f>
        <v>0.15527191092224779</v>
      </c>
      <c r="K228" s="173">
        <f t="shared" si="9"/>
        <v>1.6621183096805547E-4</v>
      </c>
    </row>
    <row r="229" spans="6:11" x14ac:dyDescent="0.25">
      <c r="F229" s="173">
        <f>_xll.qlSabrVolatility(H229,$M$6,$M$42,$X$6,$Y$6,$Z$6,$AA$6)</f>
        <v>0.16344133451507117</v>
      </c>
      <c r="H229" s="173">
        <v>7950</v>
      </c>
      <c r="I229" s="173">
        <f>_xll.qlLocalVTSLocalVol($P$82,$C$79,H229,TRUE)</f>
        <v>0.2973634336576938</v>
      </c>
      <c r="J229" s="173">
        <f>_xll.qlBlackVolTermStructureBlackVol($P$78,$C$79,H229,TRUE)</f>
        <v>0.16344133451507117</v>
      </c>
      <c r="K229" s="173">
        <f t="shared" si="9"/>
        <v>1.6338847185646765E-4</v>
      </c>
    </row>
    <row r="230" spans="6:11" x14ac:dyDescent="0.25">
      <c r="F230" s="173">
        <f>_xll.qlSabrVolatility(H230,$M$6,$M$42,$X$6,$Y$6,$Z$6,$AA$6)</f>
        <v>0.17147457433377056</v>
      </c>
      <c r="H230" s="173">
        <v>8000</v>
      </c>
      <c r="I230" s="173">
        <f>_xll.qlLocalVTSLocalVol($P$82,$C$79,H230,TRUE)</f>
        <v>0.31776565854578714</v>
      </c>
      <c r="J230" s="173">
        <f>_xll.qlBlackVolTermStructureBlackVol($P$78,$C$79,H230,TRUE)</f>
        <v>0.17147457433377056</v>
      </c>
      <c r="K230" s="173">
        <f t="shared" si="9"/>
        <v>1.6066479637398767E-4</v>
      </c>
    </row>
    <row r="231" spans="6:11" x14ac:dyDescent="0.25">
      <c r="F231" s="173">
        <f>_xll.qlSabrVolatility(H231,$M$6,$M$42,$X$6,$Y$6,$Z$6,$AA$6)</f>
        <v>0.17937712330543545</v>
      </c>
      <c r="H231" s="173">
        <v>8050</v>
      </c>
      <c r="I231" s="173">
        <f>_xll.qlLocalVTSLocalVol($P$82,$C$79,H231,TRUE)</f>
        <v>0.33779001920582641</v>
      </c>
      <c r="J231" s="173">
        <f>_xll.qlBlackVolTermStructureBlackVol($P$78,$C$79,H231,TRUE)</f>
        <v>0.17937712330543545</v>
      </c>
      <c r="K231" s="173">
        <f t="shared" si="9"/>
        <v>1.5805097943329794E-4</v>
      </c>
    </row>
    <row r="232" spans="6:11" x14ac:dyDescent="0.25">
      <c r="F232" s="173">
        <f>_xll.qlSabrVolatility(H232,$M$6,$M$42,$X$6,$Y$6,$Z$6,$AA$6)</f>
        <v>0.18715454954915711</v>
      </c>
      <c r="H232" s="173">
        <v>8100</v>
      </c>
      <c r="I232" s="173">
        <f>_xll.qlLocalVTSLocalVol($P$82,$C$79,H232,TRUE)</f>
        <v>0.3574611276060059</v>
      </c>
      <c r="J232" s="173">
        <f>_xll.qlBlackVolTermStructureBlackVol($P$78,$C$79,H232,TRUE)</f>
        <v>0.18715454954915711</v>
      </c>
      <c r="K232" s="173">
        <f t="shared" si="9"/>
        <v>1.5554852487443315E-4</v>
      </c>
    </row>
    <row r="233" spans="6:11" x14ac:dyDescent="0.25">
      <c r="F233" s="173">
        <f>_xll.qlSabrVolatility(H233,$M$6,$M$42,$X$6,$Y$6,$Z$6,$AA$6)</f>
        <v>0.1948122756084022</v>
      </c>
      <c r="H233" s="173">
        <v>8150</v>
      </c>
      <c r="I233" s="173">
        <f>_xll.qlLocalVTSLocalVol($P$82,$C$79,H233,TRUE)</f>
        <v>0.37680042808933362</v>
      </c>
      <c r="J233" s="173">
        <f>_xll.qlBlackVolTermStructureBlackVol($P$78,$C$79,H233,TRUE)</f>
        <v>0.1948122756084022</v>
      </c>
      <c r="K233" s="173">
        <f t="shared" si="9"/>
        <v>1.531545211849017E-4</v>
      </c>
    </row>
    <row r="234" spans="6:11" x14ac:dyDescent="0.25">
      <c r="F234" s="173">
        <f>_xll.qlSabrVolatility(H234,$M$6,$M$42,$X$6,$Y$6,$Z$6,$AA$6)</f>
        <v>0.20235547135905607</v>
      </c>
      <c r="H234" s="173">
        <v>8200</v>
      </c>
      <c r="I234" s="173">
        <f>_xll.qlLocalVTSLocalVol($P$82,$C$79,H234,TRUE)</f>
        <v>0.3958264697136829</v>
      </c>
      <c r="J234" s="173">
        <f>_xll.qlBlackVolTermStructureBlackVol($P$78,$C$79,H234,TRUE)</f>
        <v>0.20235547135905607</v>
      </c>
      <c r="K234" s="173">
        <f t="shared" si="9"/>
        <v>1.5086391501307751E-4</v>
      </c>
    </row>
    <row r="235" spans="6:11" x14ac:dyDescent="0.25">
      <c r="F235" s="173">
        <f>_xll.qlSabrVolatility(H235,$M$6,$M$42,$X$6,$Y$6,$Z$6,$AA$6)</f>
        <v>0.20978900846378029</v>
      </c>
      <c r="H235" s="173">
        <v>8250</v>
      </c>
      <c r="I235" s="173">
        <f>_xll.qlLocalVTSLocalVol($P$82,$C$79,H235,TRUE)</f>
        <v>0.41455512875040823</v>
      </c>
      <c r="J235" s="173">
        <f>_xll.qlBlackVolTermStructureBlackVol($P$78,$C$79,H235,TRUE)</f>
        <v>0.20978900846378029</v>
      </c>
      <c r="K235" s="173">
        <f t="shared" si="9"/>
        <v>1.4867074209448438E-4</v>
      </c>
    </row>
    <row r="236" spans="6:11" x14ac:dyDescent="0.25">
      <c r="F236" s="173">
        <f>_xll.qlSabrVolatility(H236,$M$6,$M$42,$X$6,$Y$6,$Z$6,$AA$6)</f>
        <v>0.21711744818758047</v>
      </c>
      <c r="H236" s="173">
        <v>8300</v>
      </c>
      <c r="I236" s="173">
        <f>_xll.qlLocalVTSLocalVol($P$82,$C$79,H236,TRUE)</f>
        <v>0.433000354346807</v>
      </c>
      <c r="J236" s="173">
        <f>_xll.qlBlackVolTermStructureBlackVol($P$78,$C$79,H236,TRUE)</f>
        <v>0.21711744818758047</v>
      </c>
      <c r="K236" s="173">
        <f t="shared" si="9"/>
        <v>1.4656879447600356E-4</v>
      </c>
    </row>
    <row r="237" spans="6:11" x14ac:dyDescent="0.25">
      <c r="F237" s="173">
        <f>_xll.qlSabrVolatility(H237,$M$6,$M$42,$X$6,$Y$6,$Z$6,$AA$6)</f>
        <v>0.22434504701565741</v>
      </c>
      <c r="H237" s="173">
        <v>8350</v>
      </c>
      <c r="I237" s="173">
        <f>_xll.qlLocalVTSLocalVol($P$82,$C$79,H237,TRUE)</f>
        <v>0.45117506509229904</v>
      </c>
      <c r="J237" s="173">
        <f>_xll.qlBlackVolTermStructureBlackVol($P$78,$C$79,H237,TRUE)</f>
        <v>0.22434504701565741</v>
      </c>
      <c r="K237" s="173">
        <f t="shared" si="9"/>
        <v>1.4455197656153883E-4</v>
      </c>
    </row>
    <row r="238" spans="6:11" x14ac:dyDescent="0.25">
      <c r="F238" s="173">
        <f>_xll.qlSabrVolatility(H238,$M$6,$M$42,$X$6,$Y$6,$Z$6,$AA$6)</f>
        <v>0.23147577136449324</v>
      </c>
      <c r="H238" s="173">
        <v>8400</v>
      </c>
      <c r="I238" s="173">
        <f>_xll.qlLocalVTSLocalVol($P$82,$C$79,H238,TRUE)</f>
        <v>0.46909010521738082</v>
      </c>
      <c r="J238" s="173">
        <f>_xll.qlBlackVolTermStructureBlackVol($P$78,$C$79,H238,TRUE)</f>
        <v>0.23147577136449324</v>
      </c>
      <c r="K238" s="173">
        <f t="shared" si="9"/>
        <v>1.4261448697671652E-4</v>
      </c>
    </row>
    <row r="239" spans="6:11" x14ac:dyDescent="0.25">
      <c r="F239" s="173">
        <f>_xll.qlSabrVolatility(H239,$M$6,$M$42,$X$6,$Y$6,$Z$6,$AA$6)</f>
        <v>0.2385133164807354</v>
      </c>
      <c r="H239" s="173">
        <v>8450</v>
      </c>
      <c r="I239" s="173">
        <f>_xll.qlLocalVTSLocalVol($P$82,$C$79,H239,TRUE)</f>
        <v>0.48675508707401083</v>
      </c>
      <c r="J239" s="173">
        <f>_xll.qlBlackVolTermStructureBlackVol($P$78,$C$79,H239,TRUE)</f>
        <v>0.2385133164807354</v>
      </c>
      <c r="K239" s="173">
        <f t="shared" si="9"/>
        <v>1.4075090232484321E-4</v>
      </c>
    </row>
    <row r="240" spans="6:11" x14ac:dyDescent="0.25">
      <c r="F240" s="173">
        <f>_xll.qlSabrVolatility(H240,$M$6,$M$42,$X$6,$Y$6,$Z$6,$AA$6)</f>
        <v>0.24546112677387222</v>
      </c>
      <c r="H240" s="173">
        <v>8500</v>
      </c>
      <c r="I240" s="173">
        <f>_xll.qlLocalVTSLocalVol($P$82,$C$79,H240,TRUE)</f>
        <v>0.50417907603592982</v>
      </c>
      <c r="J240" s="173">
        <f>_xll.qlBlackVolTermStructureBlackVol($P$78,$C$79,H240,TRUE)</f>
        <v>0.24546112677387225</v>
      </c>
      <c r="K240" s="173">
        <f t="shared" si="9"/>
        <v>1.3895620586273693E-4</v>
      </c>
    </row>
    <row r="241" spans="6:11" x14ac:dyDescent="0.25">
      <c r="F241" s="173">
        <f>_xll.qlSabrVolatility(H241,$M$6,$M$42,$X$6,$Y$6,$Z$6,$AA$6)</f>
        <v>0.25232241606218736</v>
      </c>
      <c r="H241" s="173">
        <v>8550</v>
      </c>
      <c r="I241" s="173">
        <f>_xll.qlLocalVTSLocalVol($P$82,$C$79,H241,TRUE)</f>
        <v>0.5213705248374666</v>
      </c>
      <c r="J241" s="173">
        <f>_xll.qlBlackVolTermStructureBlackVol($P$78,$C$79,H241,TRUE)</f>
        <v>0.25232241606218736</v>
      </c>
      <c r="K241" s="173">
        <f t="shared" si="9"/>
        <v>1.372257857663023E-4</v>
      </c>
    </row>
    <row r="242" spans="6:11" x14ac:dyDescent="0.25">
      <c r="F242" s="173">
        <f>_xll.qlSabrVolatility(H242,$M$6,$M$42,$X$6,$Y$6,$Z$6,$AA$6)</f>
        <v>0.25910018692463865</v>
      </c>
      <c r="H242" s="173">
        <v>8600</v>
      </c>
      <c r="I242" s="173">
        <f>_xll.qlLocalVTSLocalVol($P$82,$C$79,H242,TRUE)</f>
        <v>0.53833688498870813</v>
      </c>
      <c r="J242" s="173">
        <f>_xll.qlBlackVolTermStructureBlackVol($P$78,$C$79,H242,TRUE)</f>
        <v>0.25910018692463865</v>
      </c>
      <c r="K242" s="173">
        <f t="shared" si="9"/>
        <v>1.3555541724902587E-4</v>
      </c>
    </row>
    <row r="243" spans="6:11" x14ac:dyDescent="0.25">
      <c r="F243" s="173">
        <f>_xll.qlSabrVolatility(H243,$M$6,$M$42,$X$6,$Y$6,$Z$6,$AA$6)</f>
        <v>0.26579724876461946</v>
      </c>
      <c r="H243" s="173">
        <v>8650</v>
      </c>
      <c r="I243" s="173">
        <f>_xll.qlLocalVTSLocalVol($P$82,$C$79,H243,TRUE)</f>
        <v>0.55508438140998706</v>
      </c>
      <c r="J243" s="173">
        <f>_xll.qlBlackVolTermStructureBlackVol($P$78,$C$79,H243,TRUE)</f>
        <v>0.26579724876461946</v>
      </c>
      <c r="K243" s="173">
        <f t="shared" si="9"/>
        <v>1.3394123679961624E-4</v>
      </c>
    </row>
    <row r="244" spans="6:11" x14ac:dyDescent="0.25">
      <c r="F244" s="173">
        <f>_xll.qlSabrVolatility(H244,$M$6,$M$42,$X$6,$Y$6,$Z$6,$AA$6)</f>
        <v>0.2724162344298291</v>
      </c>
      <c r="H244" s="173">
        <v>8700</v>
      </c>
      <c r="I244" s="173">
        <f>_xll.qlLocalVTSLocalVol($P$82,$C$79,H244,TRUE)</f>
        <v>0.57162050360727845</v>
      </c>
      <c r="J244" s="173">
        <f>_xll.qlBlackVolTermStructureBlackVol($P$78,$C$79,H244,TRUE)</f>
        <v>0.2724162344298291</v>
      </c>
      <c r="K244" s="173">
        <f t="shared" si="9"/>
        <v>1.3237971330419264E-4</v>
      </c>
    </row>
    <row r="245" spans="6:11" x14ac:dyDescent="0.25">
      <c r="F245" s="173">
        <f>_xll.qlSabrVolatility(H245,$M$6,$M$42,$X$6,$Y$6,$Z$6,$AA$6)</f>
        <v>0.27895961536731534</v>
      </c>
      <c r="H245" s="173">
        <v>8750</v>
      </c>
      <c r="I245" s="173">
        <f>_xll.qlLocalVTSLocalVol($P$82,$C$79,H245,TRUE)</f>
        <v>0.58794998937911391</v>
      </c>
      <c r="J245" s="173">
        <f>_xll.qlBlackVolTermStructureBlackVol($P$78,$C$79,H245,TRUE)</f>
        <v>0.27895961536731534</v>
      </c>
      <c r="K245" s="173">
        <f t="shared" si="9"/>
        <v>1.3086761874972486E-4</v>
      </c>
    </row>
    <row r="246" spans="6:11" x14ac:dyDescent="0.25">
      <c r="F246" s="173">
        <f>_xll.qlSabrVolatility(H246,$M$6,$M$42,$X$6,$Y$6,$Z$6,$AA$6)</f>
        <v>0.28542971536697603</v>
      </c>
      <c r="H246" s="173">
        <v>8800</v>
      </c>
      <c r="I246" s="173">
        <f>_xll.qlLocalVTSLocalVol($P$82,$C$79,H246,TRUE)</f>
        <v>0.6040790628661139</v>
      </c>
      <c r="J246" s="173">
        <f>_xll.qlBlackVolTermStructureBlackVol($P$78,$C$79,H246,TRUE)</f>
        <v>0.28542971536697603</v>
      </c>
      <c r="K246" s="173">
        <f t="shared" si="9"/>
        <v>1.294019999932139E-4</v>
      </c>
    </row>
    <row r="247" spans="6:11" x14ac:dyDescent="0.25">
      <c r="F247" s="173">
        <f>_xll.qlSabrVolatility(H247,$M$6,$M$42,$X$6,$Y$6,$Z$6,$AA$6)</f>
        <v>0.29182872298426599</v>
      </c>
      <c r="H247" s="173">
        <v>8850</v>
      </c>
      <c r="I247" s="173">
        <f>_xll.qlLocalVTSLocalVol($P$82,$C$79,H247,TRUE)</f>
        <v>0.62001250280699782</v>
      </c>
      <c r="J247" s="173">
        <f>_xll.qlBlackVolTermStructureBlackVol($P$78,$C$79,H247,TRUE)</f>
        <v>0.29182872298426599</v>
      </c>
      <c r="K247" s="173">
        <f t="shared" ref="K247:K260" si="10">(J247-J246)/(H247-H246)</f>
        <v>1.2798015234579907E-4</v>
      </c>
    </row>
    <row r="248" spans="6:11" x14ac:dyDescent="0.25">
      <c r="F248" s="173">
        <f>_xll.qlSabrVolatility(H248,$M$6,$M$42,$X$6,$Y$6,$Z$6,$AA$6)</f>
        <v>0.29815870274943901</v>
      </c>
      <c r="H248" s="173">
        <v>8900</v>
      </c>
      <c r="I248" s="173">
        <f>_xll.qlLocalVTSLocalVol($P$82,$C$79,H248,TRUE)</f>
        <v>0.63575515557300288</v>
      </c>
      <c r="J248" s="173">
        <f>_xll.qlBlackVolTermStructureBlackVol($P$78,$C$79,H248,TRUE)</f>
        <v>0.29815870274943901</v>
      </c>
      <c r="K248" s="173">
        <f t="shared" si="10"/>
        <v>1.2659959530346044E-4</v>
      </c>
    </row>
    <row r="249" spans="6:11" x14ac:dyDescent="0.25">
      <c r="F249" s="173">
        <f>_xll.qlSabrVolatility(H249,$M$6,$M$42,$X$6,$Y$6,$Z$6,$AA$6)</f>
        <v>0.30442160527479661</v>
      </c>
      <c r="H249" s="173">
        <v>8950</v>
      </c>
      <c r="I249" s="173">
        <f>_xll.qlLocalVTSLocalVol($P$82,$C$79,H249,TRUE)</f>
        <v>0.65131153754680871</v>
      </c>
      <c r="J249" s="173">
        <f>_xll.qlBlackVolTermStructureBlackVol($P$78,$C$79,H249,TRUE)</f>
        <v>0.30442160527479661</v>
      </c>
      <c r="K249" s="173">
        <f t="shared" si="10"/>
        <v>1.2525805050715212E-4</v>
      </c>
    </row>
    <row r="250" spans="6:11" x14ac:dyDescent="0.25">
      <c r="F250" s="173">
        <f>_xll.qlSabrVolatility(H250,$M$6,$M$42,$X$6,$Y$6,$Z$6,$AA$6)</f>
        <v>0.31061927636847969</v>
      </c>
      <c r="H250" s="173">
        <v>9000</v>
      </c>
      <c r="I250" s="173">
        <f>_xll.qlLocalVTSLocalVol($P$82,$C$79,H250,TRUE)</f>
        <v>0.66668713186500506</v>
      </c>
      <c r="J250" s="173">
        <f>_xll.qlBlackVolTermStructureBlackVol($P$78,$C$79,H250,TRUE)</f>
        <v>0.31061927636847969</v>
      </c>
      <c r="K250" s="173">
        <f t="shared" si="10"/>
        <v>1.2395342187366154E-4</v>
      </c>
    </row>
    <row r="251" spans="6:11" x14ac:dyDescent="0.25">
      <c r="F251" s="173">
        <f>_xll.qlSabrVolatility(H251,$M$6,$M$42,$X$6,$Y$6,$Z$6,$AA$6)</f>
        <v>0.31675346525692616</v>
      </c>
      <c r="H251" s="173">
        <v>9050</v>
      </c>
      <c r="I251" s="173">
        <f>_xll.qlLocalVTSLocalVol($P$82,$C$79,H251,TRUE)</f>
        <v>0.68188434437157708</v>
      </c>
      <c r="J251" s="173">
        <f>_xll.qlBlackVolTermStructureBlackVol($P$78,$C$79,H251,TRUE)</f>
        <v>0.31675346525692616</v>
      </c>
      <c r="K251" s="173">
        <f t="shared" si="10"/>
        <v>1.2268377776892937E-4</v>
      </c>
    </row>
    <row r="252" spans="6:11" x14ac:dyDescent="0.25">
      <c r="F252" s="173">
        <f>_xll.qlSabrVolatility(H252,$M$6,$M$42,$X$6,$Y$6,$Z$6,$AA$6)</f>
        <v>0.32282583201008352</v>
      </c>
      <c r="H252" s="173">
        <v>9100</v>
      </c>
      <c r="I252" s="173">
        <f>_xll.qlLocalVTSLocalVol($P$82,$C$79,H252,TRUE)</f>
        <v>0.6969091906251873</v>
      </c>
      <c r="J252" s="173">
        <f>_xll.qlBlackVolTermStructureBlackVol($P$78,$C$79,H252,TRUE)</f>
        <v>0.32282583201008352</v>
      </c>
      <c r="K252" s="173">
        <f t="shared" si="10"/>
        <v>1.2144733506314732E-4</v>
      </c>
    </row>
    <row r="253" spans="6:11" x14ac:dyDescent="0.25">
      <c r="F253" s="173">
        <f>_xll.qlSabrVolatility(H253,$M$6,$M$42,$X$6,$Y$6,$Z$6,$AA$6)</f>
        <v>0.32883795425429196</v>
      </c>
      <c r="H253" s="173">
        <v>9150</v>
      </c>
      <c r="I253" s="173">
        <f>_xll.qlLocalVTSLocalVol($P$82,$C$79,H253,TRUE)</f>
        <v>0.7117595198810589</v>
      </c>
      <c r="J253" s="173">
        <f>_xll.qlBlackVolTermStructureBlackVol($P$78,$C$79,H253,TRUE)</f>
        <v>0.32883795425429196</v>
      </c>
      <c r="K253" s="173">
        <f t="shared" si="10"/>
        <v>1.202424448841688E-4</v>
      </c>
    </row>
    <row r="254" spans="6:11" x14ac:dyDescent="0.25">
      <c r="F254" s="173">
        <f>_xll.qlSabrVolatility(H254,$M$6,$M$42,$X$6,$Y$6,$Z$6,$AA$6)</f>
        <v>0.33479133324976268</v>
      </c>
      <c r="H254" s="173">
        <v>9200</v>
      </c>
      <c r="I254" s="173">
        <f>_xll.qlLocalVTSLocalVol($P$82,$C$79,H254,TRUE)</f>
        <v>0.72644713012886564</v>
      </c>
      <c r="J254" s="173">
        <f>_xll.qlBlackVolTermStructureBlackVol($P$78,$C$79,H254,TRUE)</f>
        <v>0.33479133324976268</v>
      </c>
      <c r="K254" s="173">
        <f t="shared" si="10"/>
        <v>1.190675799094143E-4</v>
      </c>
    </row>
    <row r="255" spans="6:11" x14ac:dyDescent="0.25">
      <c r="F255" s="173">
        <f>_xll.qlSabrVolatility(H255,$M$6,$M$42,$X$6,$Y$6,$Z$6,$AA$6)</f>
        <v>0.34068739940051646</v>
      </c>
      <c r="H255" s="173">
        <v>9250</v>
      </c>
      <c r="I255" s="173">
        <f>_xll.qlLocalVTSLocalVol($P$82,$C$79,H255,TRUE)</f>
        <v>0.74097200455002443</v>
      </c>
      <c r="J255" s="173">
        <f>_xll.qlBlackVolTermStructureBlackVol($P$78,$C$79,H255,TRUE)</f>
        <v>0.34068739940051646</v>
      </c>
      <c r="K255" s="173">
        <f t="shared" si="10"/>
        <v>1.1792132301507551E-4</v>
      </c>
    </row>
    <row r="256" spans="6:11" x14ac:dyDescent="0.25">
      <c r="F256" s="173">
        <f>_xll.qlSabrVolatility(H256,$M$6,$M$42,$X$6,$Y$6,$Z$6,$AA$6)</f>
        <v>0.34652751725806347</v>
      </c>
      <c r="H256" s="173">
        <v>9300</v>
      </c>
      <c r="I256" s="173">
        <f>_xll.qlLocalVTSLocalVol($P$82,$C$79,H256,TRUE)</f>
        <v>0.75533539181800313</v>
      </c>
      <c r="J256" s="173">
        <f>_xll.qlBlackVolTermStructureBlackVol($P$78,$C$79,H256,TRUE)</f>
        <v>0.34652751725806347</v>
      </c>
      <c r="K256" s="173">
        <f t="shared" si="10"/>
        <v>1.1680235715094022E-4</v>
      </c>
    </row>
    <row r="257" spans="6:11" x14ac:dyDescent="0.25">
      <c r="F257" s="173">
        <f>_xll.qlSabrVolatility(H257,$M$6,$M$42,$X$6,$Y$6,$Z$6,$AA$6)</f>
        <v>0.35231299007236166</v>
      </c>
      <c r="H257" s="173">
        <v>9350</v>
      </c>
      <c r="I257" s="173">
        <f>_xll.qlLocalVTSLocalVol($P$82,$C$79,H257,TRUE)</f>
        <v>0.76954101691120502</v>
      </c>
      <c r="J257" s="173">
        <f>_xll.qlBlackVolTermStructureBlackVol($P$78,$C$79,H257,TRUE)</f>
        <v>0.35231299007236166</v>
      </c>
      <c r="K257" s="173">
        <f t="shared" si="10"/>
        <v>1.1570945628596397E-4</v>
      </c>
    </row>
    <row r="258" spans="6:11" x14ac:dyDescent="0.25">
      <c r="F258" s="173">
        <f>_xll.qlSabrVolatility(H258,$M$6,$M$42,$X$6,$Y$6,$Z$6,$AA$6)</f>
        <v>0.35804506393800362</v>
      </c>
      <c r="H258" s="173">
        <v>9400</v>
      </c>
      <c r="I258" s="173">
        <f>_xll.qlLocalVTSLocalVol($P$82,$C$79,H258,TRUE)</f>
        <v>0.78359196559541311</v>
      </c>
      <c r="J258" s="173">
        <f>_xll.qlBlackVolTermStructureBlackVol($P$78,$C$79,H258,TRUE)</f>
        <v>0.35804506393800362</v>
      </c>
      <c r="K258" s="173">
        <f t="shared" si="10"/>
        <v>1.1464147731283902E-4</v>
      </c>
    </row>
    <row r="259" spans="6:11" x14ac:dyDescent="0.25">
      <c r="F259" s="173">
        <f>_xll.qlSabrVolatility(H259,$M$6,$M$42,$X$6,$Y$6,$Z$6,$AA$6)</f>
        <v>0.36372493157792646</v>
      </c>
      <c r="H259" s="173">
        <v>9450</v>
      </c>
      <c r="I259" s="173">
        <f>_xll.qlLocalVTSLocalVol($P$82,$C$79,H259,TRUE)</f>
        <v>0.79749502203733535</v>
      </c>
      <c r="J259" s="173">
        <f>_xll.qlBlackVolTermStructureBlackVol($P$78,$C$79,H259,TRUE)</f>
        <v>0.36372493157792646</v>
      </c>
      <c r="K259" s="173">
        <f t="shared" si="10"/>
        <v>1.1359735279845685E-4</v>
      </c>
    </row>
    <row r="260" spans="6:11" x14ac:dyDescent="0.25">
      <c r="F260" s="173">
        <f>_xll.qlSabrVolatility(H260,$M$6,$M$42,$X$6,$Y$6,$Z$6,$AA$6)</f>
        <v>0.36935373580183734</v>
      </c>
      <c r="H260" s="173">
        <v>9500</v>
      </c>
      <c r="I260" s="173">
        <f>_xll.qlLocalVTSLocalVol($P$82,$C$79,H260,TRUE)</f>
        <v>0.81124717883797481</v>
      </c>
      <c r="J260" s="173">
        <f>_xll.qlBlackVolTermStructureBlackVol($P$78,$C$79,H260,TRUE)</f>
        <v>0.36935373580183734</v>
      </c>
      <c r="K260" s="173">
        <f t="shared" si="10"/>
        <v>1.1257608447821754E-4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34"/>
  <sheetViews>
    <sheetView tabSelected="1" topLeftCell="A202" zoomScale="90" zoomScaleNormal="90" workbookViewId="0">
      <selection activeCell="F238" sqref="F238"/>
    </sheetView>
  </sheetViews>
  <sheetFormatPr defaultRowHeight="13.2" x14ac:dyDescent="0.25"/>
  <cols>
    <col min="2" max="2" width="30.77734375" customWidth="1"/>
    <col min="3" max="3" width="23.21875" customWidth="1"/>
    <col min="4" max="4" width="14.44140625" bestFit="1" customWidth="1"/>
    <col min="5" max="6" width="17.77734375" bestFit="1" customWidth="1"/>
    <col min="7" max="12" width="14.44140625" bestFit="1" customWidth="1"/>
    <col min="13" max="13" width="10.6640625" bestFit="1" customWidth="1"/>
    <col min="14" max="14" width="27.44140625" customWidth="1"/>
    <col min="26" max="26" width="20.33203125" bestFit="1" customWidth="1"/>
  </cols>
  <sheetData>
    <row r="2" spans="2:14" x14ac:dyDescent="0.25">
      <c r="B2" s="244" t="s">
        <v>65</v>
      </c>
      <c r="C2" s="247">
        <f>VolSurface!H5</f>
        <v>7322.92</v>
      </c>
      <c r="D2" s="173"/>
      <c r="E2" s="244" t="s">
        <v>85</v>
      </c>
      <c r="F2" s="93">
        <v>100</v>
      </c>
      <c r="G2" s="173"/>
    </row>
    <row r="3" spans="2:14" x14ac:dyDescent="0.25">
      <c r="B3" s="243" t="s">
        <v>115</v>
      </c>
      <c r="C3" s="44" t="str">
        <f>VolSurface!P78</f>
        <v>obj_00278#0001</v>
      </c>
      <c r="D3" s="173"/>
      <c r="E3" s="243" t="s">
        <v>86</v>
      </c>
      <c r="F3" s="94">
        <v>100</v>
      </c>
      <c r="G3" s="173"/>
    </row>
    <row r="4" spans="2:14" x14ac:dyDescent="0.25">
      <c r="B4" s="243" t="s">
        <v>69</v>
      </c>
      <c r="C4" s="44" t="str">
        <f>VolSurface!P42</f>
        <v>YC-GBP-22#0001</v>
      </c>
      <c r="D4" s="173"/>
      <c r="E4" s="243" t="s">
        <v>89</v>
      </c>
      <c r="F4" s="94">
        <v>100</v>
      </c>
      <c r="G4" s="173"/>
      <c r="H4" s="173"/>
      <c r="I4" s="173"/>
    </row>
    <row r="5" spans="2:14" x14ac:dyDescent="0.25">
      <c r="B5" s="243" t="s">
        <v>70</v>
      </c>
      <c r="C5" s="44" t="str">
        <f>VolSurface!P43</f>
        <v>YC-DivYield#0001</v>
      </c>
      <c r="D5" s="173"/>
      <c r="E5" s="243" t="s">
        <v>87</v>
      </c>
      <c r="F5" s="94">
        <v>0</v>
      </c>
      <c r="G5" s="173"/>
      <c r="H5" s="173"/>
      <c r="I5" s="173"/>
    </row>
    <row r="6" spans="2:14" x14ac:dyDescent="0.25">
      <c r="B6" s="246" t="s">
        <v>121</v>
      </c>
      <c r="C6" s="220">
        <f>Curve!C3</f>
        <v>42825</v>
      </c>
      <c r="D6" s="173"/>
      <c r="E6" s="243" t="s">
        <v>88</v>
      </c>
      <c r="F6" s="94" t="s">
        <v>91</v>
      </c>
      <c r="G6" s="173"/>
      <c r="H6" s="173"/>
      <c r="I6" s="173"/>
    </row>
    <row r="7" spans="2:14" x14ac:dyDescent="0.25">
      <c r="B7" s="246" t="s">
        <v>139</v>
      </c>
      <c r="C7" s="85" t="str">
        <f>_xll.qlGeneralizedBlackScholesProcess2(,C3,C2,"Actual/365 (Fixed)",_xll.qlSettingsEvaluationDate(),C4,C5)</f>
        <v>obj_00393#0001</v>
      </c>
      <c r="D7" s="173"/>
      <c r="E7" s="243" t="s">
        <v>81</v>
      </c>
      <c r="F7" s="94">
        <v>1E-3</v>
      </c>
      <c r="G7" s="173"/>
      <c r="H7" s="173"/>
      <c r="I7" s="173"/>
    </row>
    <row r="8" spans="2:14" x14ac:dyDescent="0.25">
      <c r="B8" s="243" t="s">
        <v>80</v>
      </c>
      <c r="C8" s="44" t="str">
        <f ca="1">VolSurface!P102</f>
        <v>obj_004b0#0001</v>
      </c>
      <c r="E8" s="245" t="s">
        <v>71</v>
      </c>
      <c r="F8" s="95" t="b">
        <v>1</v>
      </c>
    </row>
    <row r="9" spans="2:14" x14ac:dyDescent="0.25">
      <c r="B9" s="245" t="s">
        <v>84</v>
      </c>
      <c r="C9" s="248" t="str">
        <f ca="1">VolSurface!P105</f>
        <v>obj_004b2#0005</v>
      </c>
    </row>
    <row r="12" spans="2:14" x14ac:dyDescent="0.25">
      <c r="B12" s="187" t="s">
        <v>116</v>
      </c>
      <c r="C12" s="193"/>
      <c r="D12" s="194">
        <v>0.6</v>
      </c>
      <c r="E12" s="194">
        <v>0.8</v>
      </c>
      <c r="F12" s="194">
        <v>0.9</v>
      </c>
      <c r="G12" s="194">
        <v>0.95</v>
      </c>
      <c r="H12" s="194">
        <v>1</v>
      </c>
      <c r="I12" s="194">
        <v>1.05</v>
      </c>
      <c r="J12" s="194">
        <v>1.1000000000000001</v>
      </c>
      <c r="K12" s="194">
        <v>1.2</v>
      </c>
      <c r="L12" s="194">
        <v>1.3</v>
      </c>
      <c r="M12" s="3" t="s">
        <v>68</v>
      </c>
      <c r="N12" s="195" t="s">
        <v>6</v>
      </c>
    </row>
    <row r="13" spans="2:14" x14ac:dyDescent="0.25">
      <c r="B13" s="196"/>
      <c r="C13" s="188" t="s">
        <v>66</v>
      </c>
      <c r="D13" s="43">
        <v>4393.7519999999995</v>
      </c>
      <c r="E13" s="43">
        <v>5858.3360000000002</v>
      </c>
      <c r="F13" s="43">
        <v>6590.6280000000006</v>
      </c>
      <c r="G13" s="43">
        <v>6956.7739999999994</v>
      </c>
      <c r="H13" s="43">
        <v>7322.92</v>
      </c>
      <c r="I13" s="43">
        <v>7689.0660000000007</v>
      </c>
      <c r="J13" s="43">
        <v>8055.2120000000004</v>
      </c>
      <c r="K13" s="43">
        <v>8787.503999999999</v>
      </c>
      <c r="L13" s="43">
        <v>9519.7960000000003</v>
      </c>
      <c r="M13" s="5"/>
      <c r="N13" s="197"/>
    </row>
    <row r="14" spans="2:14" x14ac:dyDescent="0.25">
      <c r="B14" s="196" t="s">
        <v>120</v>
      </c>
      <c r="C14" s="189"/>
      <c r="D14" s="192" t="str">
        <f>_xll.qlStrikedTypePayoff(,"Vanilla",$B$12,D13)</f>
        <v>obj_00120#0001</v>
      </c>
      <c r="E14" s="192" t="str">
        <f>_xll.qlStrikedTypePayoff(,"Vanilla",$B$12,E13)</f>
        <v>obj_00125#0001</v>
      </c>
      <c r="F14" s="192" t="str">
        <f>_xll.qlStrikedTypePayoff(,"Vanilla",$B$12,F13)</f>
        <v>obj_00122#0001</v>
      </c>
      <c r="G14" s="192" t="str">
        <f>_xll.qlStrikedTypePayoff(,"Vanilla",$B$12,G13)</f>
        <v>obj_0011f#0001</v>
      </c>
      <c r="H14" s="192" t="str">
        <f>_xll.qlStrikedTypePayoff(,"Vanilla",$B$12,H13)</f>
        <v>obj_00149#0001</v>
      </c>
      <c r="I14" s="192" t="str">
        <f>_xll.qlStrikedTypePayoff(,"Vanilla",$B$12,I13)</f>
        <v>obj_0013a#0001</v>
      </c>
      <c r="J14" s="192" t="str">
        <f>_xll.qlStrikedTypePayoff(,"Vanilla",$B$12,J13)</f>
        <v>obj_00137#0001</v>
      </c>
      <c r="K14" s="192" t="str">
        <f>_xll.qlStrikedTypePayoff(,"Vanilla",$B$12,K13)</f>
        <v>obj_00127#0001</v>
      </c>
      <c r="L14" s="192" t="str">
        <f>_xll.qlStrikedTypePayoff(,"Vanilla",$B$12,L13)</f>
        <v>obj_0016a#0001</v>
      </c>
      <c r="M14" s="5"/>
      <c r="N14" s="197"/>
    </row>
    <row r="15" spans="2:14" x14ac:dyDescent="0.25">
      <c r="B15" s="48">
        <v>42832</v>
      </c>
      <c r="C15" s="198" t="str">
        <f>_xll.qlEuropeanExercise(,B15)</f>
        <v>obj_0013e#0001</v>
      </c>
      <c r="D15" s="61" t="str">
        <f>_xll.qlEuropeanOption(,D$14,$C15)</f>
        <v>obj_001bc#0001</v>
      </c>
      <c r="E15" s="62" t="str">
        <f>_xll.qlEuropeanOption(,E$14,$C15)</f>
        <v>obj_0017e#0001</v>
      </c>
      <c r="F15" s="62" t="str">
        <f>_xll.qlEuropeanOption(,F$14,$C15)</f>
        <v>obj_00172#0001</v>
      </c>
      <c r="G15" s="62" t="str">
        <f>_xll.qlEuropeanOption(,G$14,$C15)</f>
        <v>obj_0018a#0001</v>
      </c>
      <c r="H15" s="62" t="str">
        <f>_xll.qlEuropeanOption(,H$14,$C15)</f>
        <v>obj_00164#0001</v>
      </c>
      <c r="I15" s="62" t="str">
        <f>_xll.qlEuropeanOption(,I$14,$C15)</f>
        <v>obj_00270#0001</v>
      </c>
      <c r="J15" s="62" t="str">
        <f>_xll.qlEuropeanOption(,J$14,$C15)</f>
        <v>obj_00144#0001</v>
      </c>
      <c r="K15" s="62" t="str">
        <f>_xll.qlEuropeanOption(,K$14,$C15)</f>
        <v>obj_00211#0001</v>
      </c>
      <c r="L15" s="62" t="str">
        <f>_xll.qlEuropeanOption(,L$14,$C15)</f>
        <v>obj_00227#0001</v>
      </c>
      <c r="M15" s="49">
        <v>7311.5215891963653</v>
      </c>
      <c r="N15" s="225">
        <f>_xll.qlYieldTSDiscount($C$4,B15)</f>
        <v>0.99995500000000004</v>
      </c>
    </row>
    <row r="16" spans="2:14" x14ac:dyDescent="0.25">
      <c r="B16" s="50">
        <v>42843</v>
      </c>
      <c r="C16" s="199" t="str">
        <f>_xll.qlEuropeanExercise(,B16)</f>
        <v>obj_00191#0001</v>
      </c>
      <c r="D16" s="64" t="str">
        <f>_xll.qlEuropeanOption(,D$14,$C16)</f>
        <v>obj_0023e#0001</v>
      </c>
      <c r="E16" s="58" t="str">
        <f>_xll.qlEuropeanOption(,E$14,$C16)</f>
        <v>obj_001c6#0001</v>
      </c>
      <c r="F16" s="58" t="str">
        <f>_xll.qlEuropeanOption(,F$14,$C16)</f>
        <v>obj_0023f#0001</v>
      </c>
      <c r="G16" s="58" t="str">
        <f>_xll.qlEuropeanOption(,G$14,$C16)</f>
        <v>obj_00199#0001</v>
      </c>
      <c r="H16" s="58" t="str">
        <f>_xll.qlEuropeanOption(,H$14,$C16)</f>
        <v>obj_00213#0001</v>
      </c>
      <c r="I16" s="58" t="str">
        <f>_xll.qlEuropeanOption(,I$14,$C16)</f>
        <v>obj_00204#0001</v>
      </c>
      <c r="J16" s="58" t="str">
        <f>_xll.qlEuropeanOption(,J$14,$C16)</f>
        <v>obj_0023d#0001</v>
      </c>
      <c r="K16" s="58" t="str">
        <f>_xll.qlEuropeanOption(,K$14,$C16)</f>
        <v>obj_0023c#0001</v>
      </c>
      <c r="L16" s="58" t="str">
        <f>_xll.qlEuropeanOption(,L$14,$C16)</f>
        <v>obj_001fd#0001</v>
      </c>
      <c r="M16" s="52">
        <v>7308.816712376939</v>
      </c>
      <c r="N16" s="172">
        <f>_xll.qlYieldTSDiscount($C$4,B16)</f>
        <v>0.99989099544586524</v>
      </c>
    </row>
    <row r="17" spans="2:14" x14ac:dyDescent="0.25">
      <c r="B17" s="50">
        <v>42874</v>
      </c>
      <c r="C17" s="199" t="str">
        <f>_xll.qlEuropeanExercise(,B17)</f>
        <v>obj_001a8#0001</v>
      </c>
      <c r="D17" s="64" t="str">
        <f>_xll.qlEuropeanOption(,D$14,$C17)</f>
        <v>obj_00256#0001</v>
      </c>
      <c r="E17" s="58" t="str">
        <f>_xll.qlEuropeanOption(,E$14,$C17)</f>
        <v>obj_00254#0001</v>
      </c>
      <c r="F17" s="58" t="str">
        <f>_xll.qlEuropeanOption(,F$14,$C17)</f>
        <v>obj_00257#0001</v>
      </c>
      <c r="G17" s="58" t="str">
        <f>_xll.qlEuropeanOption(,G$14,$C17)</f>
        <v>obj_001f0#0001</v>
      </c>
      <c r="H17" s="58" t="str">
        <f>_xll.qlEuropeanOption(,H$14,$C17)</f>
        <v>obj_00214#0001</v>
      </c>
      <c r="I17" s="58" t="str">
        <f>_xll.qlEuropeanOption(,I$14,$C17)</f>
        <v>obj_00255#0001</v>
      </c>
      <c r="J17" s="58" t="str">
        <f>_xll.qlEuropeanOption(,J$14,$C17)</f>
        <v>obj_001b3#0001</v>
      </c>
      <c r="K17" s="58" t="str">
        <f>_xll.qlEuropeanOption(,K$14,$C17)</f>
        <v>obj_00253#0001</v>
      </c>
      <c r="L17" s="58" t="str">
        <f>_xll.qlEuropeanOption(,L$14,$C17)</f>
        <v>obj_0026f#0001</v>
      </c>
      <c r="M17" s="52">
        <v>7268.7925203256473</v>
      </c>
      <c r="N17" s="172">
        <f>_xll.qlYieldTSDiscount($C$4,B17)</f>
        <v>0.999631446540449</v>
      </c>
    </row>
    <row r="18" spans="2:14" x14ac:dyDescent="0.25">
      <c r="B18" s="50">
        <v>42902</v>
      </c>
      <c r="C18" s="199" t="str">
        <f>_xll.qlEuropeanExercise(,B18)</f>
        <v>obj_001a5#0001</v>
      </c>
      <c r="D18" s="64" t="str">
        <f>_xll.qlEuropeanOption(,D$14,$C18)</f>
        <v>obj_001df#0001</v>
      </c>
      <c r="E18" s="58" t="str">
        <f>_xll.qlEuropeanOption(,E$14,$C18)</f>
        <v>obj_001c2#0001</v>
      </c>
      <c r="F18" s="58" t="str">
        <f>_xll.qlEuropeanOption(,F$14,$C18)</f>
        <v>obj_00251#0001</v>
      </c>
      <c r="G18" s="58" t="str">
        <f>_xll.qlEuropeanOption(,G$14,$C18)</f>
        <v>obj_001a7#0001</v>
      </c>
      <c r="H18" s="58" t="str">
        <f>_xll.qlEuropeanOption(,H$14,$C18)</f>
        <v>obj_00250#0001</v>
      </c>
      <c r="I18" s="58" t="str">
        <f>_xll.qlEuropeanOption(,I$14,$C18)</f>
        <v>obj_0020a#0001</v>
      </c>
      <c r="J18" s="58" t="str">
        <f>_xll.qlEuropeanOption(,J$14,$C18)</f>
        <v>obj_00272#0001</v>
      </c>
      <c r="K18" s="58" t="str">
        <f>_xll.qlEuropeanOption(,K$14,$C18)</f>
        <v>obj_00252#0001</v>
      </c>
      <c r="L18" s="58" t="str">
        <f>_xll.qlEuropeanOption(,L$14,$C18)</f>
        <v>obj_001b4#0001</v>
      </c>
      <c r="M18" s="52">
        <v>7252.0941479311805</v>
      </c>
      <c r="N18" s="172">
        <f>_xll.qlYieldTSDiscount($C$4,B18)</f>
        <v>0.99931458451661215</v>
      </c>
    </row>
    <row r="19" spans="2:14" x14ac:dyDescent="0.25">
      <c r="B19" s="50">
        <v>42993</v>
      </c>
      <c r="C19" s="199" t="str">
        <f>_xll.qlEuropeanExercise(,B19)</f>
        <v>obj_0016f#0001</v>
      </c>
      <c r="D19" s="64" t="str">
        <f>_xll.qlEuropeanOption(,D$14,$C19)</f>
        <v>obj_001d0#0001</v>
      </c>
      <c r="E19" s="58" t="str">
        <f>_xll.qlEuropeanOption(,E$14,$C19)</f>
        <v>obj_001c1#0001</v>
      </c>
      <c r="F19" s="58" t="str">
        <f>_xll.qlEuropeanOption(,F$14,$C19)</f>
        <v>obj_0019a#0001</v>
      </c>
      <c r="G19" s="58" t="str">
        <f>_xll.qlEuropeanOption(,G$14,$C19)</f>
        <v>obj_0022f#0001</v>
      </c>
      <c r="H19" s="58" t="str">
        <f>_xll.qlEuropeanOption(,H$14,$C19)</f>
        <v>obj_0022e#0001</v>
      </c>
      <c r="I19" s="58" t="str">
        <f>_xll.qlEuropeanOption(,I$14,$C19)</f>
        <v>obj_001a6#0001</v>
      </c>
      <c r="J19" s="58" t="str">
        <f>_xll.qlEuropeanOption(,J$14,$C19)</f>
        <v>obj_00277#0001</v>
      </c>
      <c r="K19" s="58" t="str">
        <f>_xll.qlEuropeanOption(,K$14,$C19)</f>
        <v>obj_00181#0001</v>
      </c>
      <c r="L19" s="58" t="str">
        <f>_xll.qlEuropeanOption(,L$14,$C19)</f>
        <v>obj_00226#0001</v>
      </c>
      <c r="M19" s="52">
        <v>7187.4565749326339</v>
      </c>
      <c r="N19" s="172">
        <f>_xll.qlYieldTSDiscount($C$4,B19)</f>
        <v>0.99792951308635436</v>
      </c>
    </row>
    <row r="20" spans="2:14" x14ac:dyDescent="0.25">
      <c r="B20" s="50">
        <v>43084</v>
      </c>
      <c r="C20" s="199" t="str">
        <f>_xll.qlEuropeanExercise(,B20)</f>
        <v>obj_00135#0001</v>
      </c>
      <c r="D20" s="64" t="str">
        <f>_xll.qlEuropeanOption(,D$14,$C20)</f>
        <v>obj_00136#0001</v>
      </c>
      <c r="E20" s="58" t="str">
        <f>_xll.qlEuropeanOption(,E$14,$C20)</f>
        <v>obj_00161#0001</v>
      </c>
      <c r="F20" s="58" t="str">
        <f>_xll.qlEuropeanOption(,F$14,$C20)</f>
        <v>obj_0013f#0001</v>
      </c>
      <c r="G20" s="58" t="str">
        <f>_xll.qlEuropeanOption(,G$14,$C20)</f>
        <v>obj_001ba#0001</v>
      </c>
      <c r="H20" s="58" t="str">
        <f>_xll.qlEuropeanOption(,H$14,$C20)</f>
        <v>obj_0019f#0001</v>
      </c>
      <c r="I20" s="58" t="str">
        <f>_xll.qlEuropeanOption(,I$14,$C20)</f>
        <v>obj_0014b#0001</v>
      </c>
      <c r="J20" s="58" t="str">
        <f>_xll.qlEuropeanOption(,J$14,$C20)</f>
        <v>obj_00170#0001</v>
      </c>
      <c r="K20" s="58" t="str">
        <f>_xll.qlEuropeanOption(,K$14,$C20)</f>
        <v>obj_001ec#0001</v>
      </c>
      <c r="L20" s="58" t="str">
        <f>_xll.qlEuropeanOption(,L$14,$C20)</f>
        <v>obj_0016c#0001</v>
      </c>
      <c r="M20" s="52">
        <v>7146.9233470223362</v>
      </c>
      <c r="N20" s="172">
        <f>_xll.qlYieldTSDiscount($C$4,B20)</f>
        <v>0.99557829459505998</v>
      </c>
    </row>
    <row r="21" spans="2:14" x14ac:dyDescent="0.25">
      <c r="B21" s="50">
        <v>43175</v>
      </c>
      <c r="C21" s="199" t="str">
        <f>_xll.qlEuropeanExercise(,B21)</f>
        <v>obj_0018b#0001</v>
      </c>
      <c r="D21" s="64" t="str">
        <f>_xll.qlEuropeanOption(,D$14,$C21)</f>
        <v>obj_0023b#0001</v>
      </c>
      <c r="E21" s="58" t="str">
        <f>_xll.qlEuropeanOption(,E$14,$C21)</f>
        <v>obj_00238#0001</v>
      </c>
      <c r="F21" s="58" t="str">
        <f>_xll.qlEuropeanOption(,F$14,$C21)</f>
        <v>obj_0023a#0001</v>
      </c>
      <c r="G21" s="58" t="str">
        <f>_xll.qlEuropeanOption(,G$14,$C21)</f>
        <v>obj_001d5#0001</v>
      </c>
      <c r="H21" s="58" t="str">
        <f>_xll.qlEuropeanOption(,H$14,$C21)</f>
        <v>obj_00239#0001</v>
      </c>
      <c r="I21" s="58" t="str">
        <f>_xll.qlEuropeanOption(,I$14,$C21)</f>
        <v>obj_0026c#0001</v>
      </c>
      <c r="J21" s="58" t="str">
        <f>_xll.qlEuropeanOption(,J$14,$C21)</f>
        <v>obj_0018c#0001</v>
      </c>
      <c r="K21" s="58" t="str">
        <f>_xll.qlEuropeanOption(,K$14,$C21)</f>
        <v>obj_001c8#0001</v>
      </c>
      <c r="L21" s="58" t="str">
        <f>_xll.qlEuropeanOption(,L$14,$C21)</f>
        <v>obj_001b2#0001</v>
      </c>
      <c r="M21" s="52">
        <v>7075.9278163338467</v>
      </c>
      <c r="N21" s="172">
        <f>_xll.qlYieldTSDiscount($C$4,B21)</f>
        <v>0.99324406187035619</v>
      </c>
    </row>
    <row r="22" spans="2:14" x14ac:dyDescent="0.25">
      <c r="B22" s="50">
        <v>43266</v>
      </c>
      <c r="C22" s="199" t="str">
        <f>_xll.qlEuropeanExercise(,B22)</f>
        <v>obj_00121#0001</v>
      </c>
      <c r="D22" s="64" t="str">
        <f>_xll.qlEuropeanOption(,D$14,$C22)</f>
        <v>obj_001fa#0001</v>
      </c>
      <c r="E22" s="58" t="str">
        <f>_xll.qlEuropeanOption(,E$14,$C22)</f>
        <v>obj_001e3#0001</v>
      </c>
      <c r="F22" s="58" t="str">
        <f>_xll.qlEuropeanOption(,F$14,$C22)</f>
        <v>obj_0015d#0001</v>
      </c>
      <c r="G22" s="58" t="str">
        <f>_xll.qlEuropeanOption(,G$14,$C22)</f>
        <v>obj_001f1#0001</v>
      </c>
      <c r="H22" s="58" t="str">
        <f>_xll.qlEuropeanOption(,H$14,$C22)</f>
        <v>obj_00163#0001</v>
      </c>
      <c r="I22" s="58" t="str">
        <f>_xll.qlEuropeanOption(,I$14,$C22)</f>
        <v>obj_00205#0001</v>
      </c>
      <c r="J22" s="58" t="str">
        <f>_xll.qlEuropeanOption(,J$14,$C22)</f>
        <v>obj_001d6#0001</v>
      </c>
      <c r="K22" s="58" t="str">
        <f>_xll.qlEuropeanOption(,K$14,$C22)</f>
        <v>obj_00134#0001</v>
      </c>
      <c r="L22" s="58" t="str">
        <f>_xll.qlEuropeanOption(,L$14,$C22)</f>
        <v>obj_001af#0001</v>
      </c>
      <c r="M22" s="52">
        <v>7008.0463873710441</v>
      </c>
      <c r="N22" s="172">
        <f>_xll.qlYieldTSDiscount($C$4,B22)</f>
        <v>0.99214694725249608</v>
      </c>
    </row>
    <row r="23" spans="2:14" x14ac:dyDescent="0.25">
      <c r="B23" s="50">
        <v>43364</v>
      </c>
      <c r="C23" s="199" t="str">
        <f>_xll.qlEuropeanExercise(,B23)</f>
        <v>obj_00140#0001</v>
      </c>
      <c r="D23" s="64" t="str">
        <f>_xll.qlEuropeanOption(,D$14,$C23)</f>
        <v>obj_00141#0001</v>
      </c>
      <c r="E23" s="58" t="str">
        <f>_xll.qlEuropeanOption(,E$14,$C23)</f>
        <v>obj_0015f#0001</v>
      </c>
      <c r="F23" s="58" t="str">
        <f>_xll.qlEuropeanOption(,F$14,$C23)</f>
        <v>obj_001b0#0001</v>
      </c>
      <c r="G23" s="58" t="str">
        <f>_xll.qlEuropeanOption(,G$14,$C23)</f>
        <v>obj_0015e#0001</v>
      </c>
      <c r="H23" s="58" t="str">
        <f>_xll.qlEuropeanOption(,H$14,$C23)</f>
        <v>obj_00218#0001</v>
      </c>
      <c r="I23" s="58" t="str">
        <f>_xll.qlEuropeanOption(,I$14,$C23)</f>
        <v>obj_00157#0001</v>
      </c>
      <c r="J23" s="58" t="str">
        <f>_xll.qlEuropeanOption(,J$14,$C23)</f>
        <v>obj_00190#0001</v>
      </c>
      <c r="K23" s="58" t="str">
        <f>_xll.qlEuropeanOption(,K$14,$C23)</f>
        <v>obj_001c7#0001</v>
      </c>
      <c r="L23" s="58" t="str">
        <f>_xll.qlEuropeanOption(,L$14,$C23)</f>
        <v>obj_0019b#0001</v>
      </c>
      <c r="M23" s="52">
        <v>6947.3812902918035</v>
      </c>
      <c r="N23" s="172">
        <f>_xll.qlYieldTSDiscount($C$4,B23)</f>
        <v>0.99152524484285498</v>
      </c>
    </row>
    <row r="24" spans="2:14" x14ac:dyDescent="0.25">
      <c r="B24" s="50">
        <v>43455</v>
      </c>
      <c r="C24" s="199" t="str">
        <f>_xll.qlEuropeanExercise(,B24)</f>
        <v>obj_00187#0001</v>
      </c>
      <c r="D24" s="64" t="str">
        <f>_xll.qlEuropeanOption(,D$14,$C24)</f>
        <v>obj_001ae#0001</v>
      </c>
      <c r="E24" s="58" t="str">
        <f>_xll.qlEuropeanOption(,E$14,$C24)</f>
        <v>obj_00233#0001</v>
      </c>
      <c r="F24" s="58" t="str">
        <f>_xll.qlEuropeanOption(,F$14,$C24)</f>
        <v>obj_00230#0001</v>
      </c>
      <c r="G24" s="58" t="str">
        <f>_xll.qlEuropeanOption(,G$14,$C24)</f>
        <v>obj_0018e#0001</v>
      </c>
      <c r="H24" s="58" t="str">
        <f>_xll.qlEuropeanOption(,H$14,$C24)</f>
        <v>obj_00232#0001</v>
      </c>
      <c r="I24" s="58" t="str">
        <f>_xll.qlEuropeanOption(,I$14,$C24)</f>
        <v>obj_00208#0001</v>
      </c>
      <c r="J24" s="58" t="str">
        <f>_xll.qlEuropeanOption(,J$14,$C24)</f>
        <v>obj_001bf#0001</v>
      </c>
      <c r="K24" s="58" t="str">
        <f>_xll.qlEuropeanOption(,K$14,$C24)</f>
        <v>obj_00231#0001</v>
      </c>
      <c r="L24" s="58" t="str">
        <f>_xll.qlEuropeanOption(,L$14,$C24)</f>
        <v>obj_0021f#0001</v>
      </c>
      <c r="M24" s="52">
        <v>6912.5273055927728</v>
      </c>
      <c r="N24" s="172">
        <f>_xll.qlYieldTSDiscount($C$4,B24)</f>
        <v>0.99008608309768897</v>
      </c>
    </row>
    <row r="25" spans="2:14" x14ac:dyDescent="0.25">
      <c r="B25" s="50">
        <v>43539</v>
      </c>
      <c r="C25" s="199" t="str">
        <f>_xll.qlEuropeanExercise(,B25)</f>
        <v>obj_0013b#0001</v>
      </c>
      <c r="D25" s="64" t="str">
        <f>_xll.qlEuropeanOption(,D$14,$C25)</f>
        <v>obj_001cd#0001</v>
      </c>
      <c r="E25" s="58" t="str">
        <f>_xll.qlEuropeanOption(,E$14,$C25)</f>
        <v>obj_00160#0001</v>
      </c>
      <c r="F25" s="58" t="str">
        <f>_xll.qlEuropeanOption(,F$14,$C25)</f>
        <v>obj_0020f#0001</v>
      </c>
      <c r="G25" s="58" t="str">
        <f>_xll.qlEuropeanOption(,G$14,$C25)</f>
        <v>obj_00210#0001</v>
      </c>
      <c r="H25" s="58" t="str">
        <f>_xll.qlEuropeanOption(,H$14,$C25)</f>
        <v>obj_001e7#0001</v>
      </c>
      <c r="I25" s="58" t="str">
        <f>_xll.qlEuropeanOption(,I$14,$C25)</f>
        <v>obj_0014a#0001</v>
      </c>
      <c r="J25" s="58" t="str">
        <f>_xll.qlEuropeanOption(,J$14,$C25)</f>
        <v>obj_0013d#0001</v>
      </c>
      <c r="K25" s="58" t="str">
        <f>_xll.qlEuropeanOption(,K$14,$C25)</f>
        <v>obj_001eb#0001</v>
      </c>
      <c r="L25" s="58" t="str">
        <f>_xll.qlEuropeanOption(,L$14,$C25)</f>
        <v>obj_00274#0001</v>
      </c>
      <c r="M25" s="52">
        <v>6859.6674250182987</v>
      </c>
      <c r="N25" s="172">
        <f>_xll.qlYieldTSDiscount($C$4,B25)</f>
        <v>0.98814971415383079</v>
      </c>
    </row>
    <row r="26" spans="2:14" x14ac:dyDescent="0.25">
      <c r="B26" s="50">
        <v>43637</v>
      </c>
      <c r="C26" s="199" t="str">
        <f>_xll.qlEuropeanExercise(,B26)</f>
        <v>obj_0011c#0001</v>
      </c>
      <c r="D26" s="64" t="str">
        <f>_xll.qlEuropeanOption(,D$14,$C26)</f>
        <v>obj_00130#0001</v>
      </c>
      <c r="E26" s="58" t="str">
        <f>_xll.qlEuropeanOption(,E$14,$C26)</f>
        <v>obj_00147#0001</v>
      </c>
      <c r="F26" s="58" t="str">
        <f>_xll.qlEuropeanOption(,F$14,$C26)</f>
        <v>obj_001a9#0001</v>
      </c>
      <c r="G26" s="58" t="str">
        <f>_xll.qlEuropeanOption(,G$14,$C26)</f>
        <v>obj_0013c#0001</v>
      </c>
      <c r="H26" s="58" t="str">
        <f>_xll.qlEuropeanOption(,H$14,$C26)</f>
        <v>obj_00180#0001</v>
      </c>
      <c r="I26" s="58" t="str">
        <f>_xll.qlEuropeanOption(,I$14,$C26)</f>
        <v>obj_00206#0001</v>
      </c>
      <c r="J26" s="58" t="str">
        <f>_xll.qlEuropeanOption(,J$14,$C26)</f>
        <v>obj_00271#0001</v>
      </c>
      <c r="K26" s="58" t="str">
        <f>_xll.qlEuropeanOption(,K$14,$C26)</f>
        <v>obj_001f9#0001</v>
      </c>
      <c r="L26" s="58" t="str">
        <f>_xll.qlEuropeanOption(,L$14,$C26)</f>
        <v>obj_00224#0001</v>
      </c>
      <c r="M26" s="52">
        <v>6789.7897770005684</v>
      </c>
      <c r="N26" s="172">
        <f>_xll.qlYieldTSDiscount($C$4,B26)</f>
        <v>0.98581886310190403</v>
      </c>
    </row>
    <row r="27" spans="2:14" x14ac:dyDescent="0.25">
      <c r="B27" s="50">
        <v>43728</v>
      </c>
      <c r="C27" s="199" t="str">
        <f>_xll.qlEuropeanExercise(,B27)</f>
        <v>obj_0011b#0001</v>
      </c>
      <c r="D27" s="64" t="str">
        <f>_xll.qlEuropeanOption(,D$14,$C27)</f>
        <v>obj_001fb#0001</v>
      </c>
      <c r="E27" s="58" t="str">
        <f>_xll.qlEuropeanOption(,E$14,$C27)</f>
        <v>obj_00131#0001</v>
      </c>
      <c r="F27" s="58" t="str">
        <f>_xll.qlEuropeanOption(,F$14,$C27)</f>
        <v>obj_001e0#0001</v>
      </c>
      <c r="G27" s="58" t="str">
        <f>_xll.qlEuropeanOption(,G$14,$C27)</f>
        <v>obj_00158#0001</v>
      </c>
      <c r="H27" s="58" t="str">
        <f>_xll.qlEuropeanOption(,H$14,$C27)</f>
        <v>obj_0014c#0001</v>
      </c>
      <c r="I27" s="58" t="str">
        <f>_xll.qlEuropeanOption(,I$14,$C27)</f>
        <v>obj_001ce#0001</v>
      </c>
      <c r="J27" s="58" t="str">
        <f>_xll.qlEuropeanOption(,J$14,$C27)</f>
        <v>obj_001d3#0001</v>
      </c>
      <c r="K27" s="58" t="str">
        <f>_xll.qlEuropeanOption(,K$14,$C27)</f>
        <v>obj_00169#0001</v>
      </c>
      <c r="L27" s="58" t="str">
        <f>_xll.qlEuropeanOption(,L$14,$C27)</f>
        <v>obj_0016d#0001</v>
      </c>
      <c r="M27" s="52">
        <v>6734.1351897491959</v>
      </c>
      <c r="N27" s="172">
        <f>_xll.qlYieldTSDiscount($C$4,B27)</f>
        <v>0.9837151995986344</v>
      </c>
    </row>
    <row r="28" spans="2:14" x14ac:dyDescent="0.25">
      <c r="B28" s="50">
        <v>43819</v>
      </c>
      <c r="C28" s="199" t="str">
        <f>_xll.qlEuropeanExercise(,B28)</f>
        <v>obj_001a2#0001</v>
      </c>
      <c r="D28" s="64" t="str">
        <f>_xll.qlEuropeanOption(,D$14,$C28)</f>
        <v>obj_00241#0001</v>
      </c>
      <c r="E28" s="58" t="str">
        <f>_xll.qlEuropeanOption(,E$14,$C28)</f>
        <v>obj_00240#0001</v>
      </c>
      <c r="F28" s="58" t="str">
        <f>_xll.qlEuropeanOption(,F$14,$C28)</f>
        <v>obj_00242#0001</v>
      </c>
      <c r="G28" s="58" t="str">
        <f>_xll.qlEuropeanOption(,G$14,$C28)</f>
        <v>obj_00243#0001</v>
      </c>
      <c r="H28" s="58" t="str">
        <f>_xll.qlEuropeanOption(,H$14,$C28)</f>
        <v>obj_00212#0001</v>
      </c>
      <c r="I28" s="58" t="str">
        <f>_xll.qlEuropeanOption(,I$14,$C28)</f>
        <v>obj_001dc#0001</v>
      </c>
      <c r="J28" s="58" t="str">
        <f>_xll.qlEuropeanOption(,J$14,$C28)</f>
        <v>obj_00200#0001</v>
      </c>
      <c r="K28" s="58" t="str">
        <f>_xll.qlEuropeanOption(,K$14,$C28)</f>
        <v>obj_00244#0001</v>
      </c>
      <c r="L28" s="58" t="str">
        <f>_xll.qlEuropeanOption(,L$14,$C28)</f>
        <v>obj_0021b#0001</v>
      </c>
      <c r="M28" s="52">
        <v>6701.6866490113525</v>
      </c>
      <c r="N28" s="172">
        <f>_xll.qlYieldTSDiscount($C$4,B28)</f>
        <v>0.98160956666669563</v>
      </c>
    </row>
    <row r="29" spans="2:14" x14ac:dyDescent="0.25">
      <c r="B29" s="50">
        <v>43910</v>
      </c>
      <c r="C29" s="199" t="str">
        <f>_xll.qlEuropeanExercise(,B29)</f>
        <v>obj_00139#0001</v>
      </c>
      <c r="D29" s="64" t="str">
        <f>_xll.qlEuropeanOption(,D$14,$C29)</f>
        <v>obj_0015a#0001</v>
      </c>
      <c r="E29" s="58" t="str">
        <f>_xll.qlEuropeanOption(,E$14,$C29)</f>
        <v>obj_00202#0001</v>
      </c>
      <c r="F29" s="58" t="str">
        <f>_xll.qlEuropeanOption(,F$14,$C29)</f>
        <v>obj_001be#0001</v>
      </c>
      <c r="G29" s="58" t="str">
        <f>_xll.qlEuropeanOption(,G$14,$C29)</f>
        <v>obj_00203#0001</v>
      </c>
      <c r="H29" s="58" t="str">
        <f>_xll.qlEuropeanOption(,H$14,$C29)</f>
        <v>obj_00216#0001</v>
      </c>
      <c r="I29" s="58" t="str">
        <f>_xll.qlEuropeanOption(,I$14,$C29)</f>
        <v>obj_00183#0001</v>
      </c>
      <c r="J29" s="58" t="str">
        <f>_xll.qlEuropeanOption(,J$14,$C29)</f>
        <v>obj_001d2#0001</v>
      </c>
      <c r="K29" s="58" t="str">
        <f>_xll.qlEuropeanOption(,K$14,$C29)</f>
        <v>obj_001ed#0001</v>
      </c>
      <c r="L29" s="58" t="str">
        <f>_xll.qlEuropeanOption(,L$14,$C29)</f>
        <v>obj_00222#0001</v>
      </c>
      <c r="M29" s="52">
        <v>6646.6808329528321</v>
      </c>
      <c r="N29" s="172">
        <f>_xll.qlYieldTSDiscount($C$4,B29)</f>
        <v>0.97944285855606528</v>
      </c>
    </row>
    <row r="30" spans="2:14" x14ac:dyDescent="0.25">
      <c r="B30" s="50">
        <v>44001</v>
      </c>
      <c r="C30" s="199" t="str">
        <f>_xll.qlEuropeanExercise(,B30)</f>
        <v>obj_00126#0001</v>
      </c>
      <c r="D30" s="64" t="str">
        <f>_xll.qlEuropeanOption(,D$14,$C30)</f>
        <v>obj_00159#0001</v>
      </c>
      <c r="E30" s="58" t="str">
        <f>_xll.qlEuropeanOption(,E$14,$C30)</f>
        <v>obj_00148#0001</v>
      </c>
      <c r="F30" s="58" t="str">
        <f>_xll.qlEuropeanOption(,F$14,$C30)</f>
        <v>obj_00133#0001</v>
      </c>
      <c r="G30" s="58" t="str">
        <f>_xll.qlEuropeanOption(,G$14,$C30)</f>
        <v>obj_00178#0001</v>
      </c>
      <c r="H30" s="58" t="str">
        <f>_xll.qlEuropeanOption(,H$14,$C30)</f>
        <v>obj_00165#0001</v>
      </c>
      <c r="I30" s="58" t="str">
        <f>_xll.qlEuropeanOption(,I$14,$C30)</f>
        <v>obj_001b9#0001</v>
      </c>
      <c r="J30" s="58" t="str">
        <f>_xll.qlEuropeanOption(,J$14,$C30)</f>
        <v>obj_0018f#0001</v>
      </c>
      <c r="K30" s="58" t="str">
        <f>_xll.qlEuropeanOption(,K$14,$C30)</f>
        <v>obj_00167#0001</v>
      </c>
      <c r="L30" s="58" t="str">
        <f>_xll.qlEuropeanOption(,L$14,$C30)</f>
        <v>obj_00219#0001</v>
      </c>
      <c r="M30" s="52">
        <v>6586.8142234955621</v>
      </c>
      <c r="N30" s="172">
        <f>_xll.qlYieldTSDiscount($C$4,B30)</f>
        <v>0.97716495154348382</v>
      </c>
    </row>
    <row r="31" spans="2:14" x14ac:dyDescent="0.25">
      <c r="B31" s="50">
        <v>44092</v>
      </c>
      <c r="C31" s="199" t="str">
        <f>_xll.qlEuropeanExercise(,B31)</f>
        <v>obj_0016b#0001</v>
      </c>
      <c r="D31" s="64" t="str">
        <f>_xll.qlEuropeanOption(,D$14,$C31)</f>
        <v>obj_001fc#0001</v>
      </c>
      <c r="E31" s="58" t="str">
        <f>_xll.qlEuropeanOption(,E$14,$C31)</f>
        <v>obj_0019d#0001</v>
      </c>
      <c r="F31" s="58" t="str">
        <f>_xll.qlEuropeanOption(,F$14,$C31)</f>
        <v>obj_0022b#0001</v>
      </c>
      <c r="G31" s="58" t="str">
        <f>_xll.qlEuropeanOption(,G$14,$C31)</f>
        <v>obj_00184#0001</v>
      </c>
      <c r="H31" s="58" t="str">
        <f>_xll.qlEuropeanOption(,H$14,$C31)</f>
        <v>obj_00179#0001</v>
      </c>
      <c r="I31" s="58" t="str">
        <f>_xll.qlEuropeanOption(,I$14,$C31)</f>
        <v>obj_0020c#0001</v>
      </c>
      <c r="J31" s="58" t="str">
        <f>_xll.qlEuropeanOption(,J$14,$C31)</f>
        <v>obj_0022a#0001</v>
      </c>
      <c r="K31" s="58" t="str">
        <f>_xll.qlEuropeanOption(,K$14,$C31)</f>
        <v>obj_00229#0001</v>
      </c>
      <c r="L31" s="58" t="str">
        <f>_xll.qlEuropeanOption(,L$14,$C31)</f>
        <v>obj_0021c#0001</v>
      </c>
      <c r="M31" s="52">
        <v>6535.0622444965711</v>
      </c>
      <c r="N31" s="172">
        <f>_xll.qlYieldTSDiscount($C$4,B31)</f>
        <v>0.97477483206483029</v>
      </c>
    </row>
    <row r="32" spans="2:14" x14ac:dyDescent="0.25">
      <c r="B32" s="50">
        <v>44185</v>
      </c>
      <c r="C32" s="199" t="str">
        <f>_xll.qlEuropeanExercise(,B32)</f>
        <v>obj_001ca#0001</v>
      </c>
      <c r="D32" s="64" t="str">
        <f>_xll.qlEuropeanOption(,D$14,$C32)</f>
        <v>obj_00261#0001</v>
      </c>
      <c r="E32" s="58" t="str">
        <f>_xll.qlEuropeanOption(,E$14,$C32)</f>
        <v>obj_0025d#0001</v>
      </c>
      <c r="F32" s="58" t="str">
        <f>_xll.qlEuropeanOption(,F$14,$C32)</f>
        <v>obj_001e1#0001</v>
      </c>
      <c r="G32" s="58" t="str">
        <f>_xll.qlEuropeanOption(,G$14,$C32)</f>
        <v>obj_0025e#0001</v>
      </c>
      <c r="H32" s="58" t="str">
        <f>_xll.qlEuropeanOption(,H$14,$C32)</f>
        <v>obj_0025c#0001</v>
      </c>
      <c r="I32" s="58" t="str">
        <f>_xll.qlEuropeanOption(,I$14,$C32)</f>
        <v>obj_0025f#0001</v>
      </c>
      <c r="J32" s="58" t="str">
        <f>_xll.qlEuropeanOption(,J$14,$C32)</f>
        <v>obj_001ff#0001</v>
      </c>
      <c r="K32" s="58" t="str">
        <f>_xll.qlEuropeanOption(,K$14,$C32)</f>
        <v>obj_00260#0001</v>
      </c>
      <c r="L32" s="58" t="str">
        <f>_xll.qlEuropeanOption(,L$14,$C32)</f>
        <v>obj_0026b#0001</v>
      </c>
      <c r="M32" s="52">
        <v>6506.1569925812246</v>
      </c>
      <c r="N32" s="172">
        <f>_xll.qlYieldTSDiscount($C$4,B32)</f>
        <v>0.97223329527696012</v>
      </c>
    </row>
    <row r="33" spans="2:14" x14ac:dyDescent="0.25">
      <c r="B33" s="50">
        <v>44274</v>
      </c>
      <c r="C33" s="199" t="str">
        <f>_xll.qlEuropeanExercise(,B33)</f>
        <v>obj_00171#0001</v>
      </c>
      <c r="D33" s="64" t="str">
        <f>_xll.qlEuropeanOption(,D$14,$C33)</f>
        <v>obj_001ab#0001</v>
      </c>
      <c r="E33" s="58" t="str">
        <f>_xll.qlEuropeanOption(,E$14,$C33)</f>
        <v>obj_001e5#0001</v>
      </c>
      <c r="F33" s="58" t="str">
        <f>_xll.qlEuropeanOption(,F$14,$C33)</f>
        <v>obj_0018d#0001</v>
      </c>
      <c r="G33" s="58" t="str">
        <f>_xll.qlEuropeanOption(,G$14,$C33)</f>
        <v>obj_00175#0001</v>
      </c>
      <c r="H33" s="58" t="str">
        <f>_xll.qlEuropeanOption(,H$14,$C33)</f>
        <v>obj_00193#0001</v>
      </c>
      <c r="I33" s="58" t="str">
        <f>_xll.qlEuropeanOption(,I$14,$C33)</f>
        <v>obj_00273#0001</v>
      </c>
      <c r="J33" s="58" t="str">
        <f>_xll.qlEuropeanOption(,J$14,$C33)</f>
        <v>obj_001d1#0001</v>
      </c>
      <c r="K33" s="58" t="str">
        <f>_xll.qlEuropeanOption(,K$14,$C33)</f>
        <v>obj_001a0#0001</v>
      </c>
      <c r="L33" s="58" t="str">
        <f>_xll.qlEuropeanOption(,L$14,$C33)</f>
        <v>obj_0021d#0001</v>
      </c>
      <c r="M33" s="52">
        <v>6455.4530285860719</v>
      </c>
      <c r="N33" s="172">
        <f>_xll.qlYieldTSDiscount($C$4,B33)</f>
        <v>0.96972338658295987</v>
      </c>
    </row>
    <row r="34" spans="2:14" x14ac:dyDescent="0.25">
      <c r="B34" s="50">
        <v>44365</v>
      </c>
      <c r="C34" s="199" t="str">
        <f>_xll.qlEuropeanExercise(,B34)</f>
        <v>obj_001a4#0001</v>
      </c>
      <c r="D34" s="64" t="str">
        <f>_xll.qlEuropeanOption(,D$14,$C34)</f>
        <v>obj_0024c#0001</v>
      </c>
      <c r="E34" s="58" t="str">
        <f>_xll.qlEuropeanOption(,E$14,$C34)</f>
        <v>obj_001c3#0001</v>
      </c>
      <c r="F34" s="58" t="str">
        <f>_xll.qlEuropeanOption(,F$14,$C34)</f>
        <v>obj_0024d#0001</v>
      </c>
      <c r="G34" s="58" t="str">
        <f>_xll.qlEuropeanOption(,G$14,$C34)</f>
        <v>obj_0024e#0001</v>
      </c>
      <c r="H34" s="58" t="str">
        <f>_xll.qlEuropeanOption(,H$14,$C34)</f>
        <v>obj_0024b#0001</v>
      </c>
      <c r="I34" s="58" t="str">
        <f>_xll.qlEuropeanOption(,I$14,$C34)</f>
        <v>obj_0024f#0001</v>
      </c>
      <c r="J34" s="58" t="str">
        <f>_xll.qlEuropeanOption(,J$14,$C34)</f>
        <v>obj_00276#0001</v>
      </c>
      <c r="K34" s="58" t="str">
        <f>_xll.qlEuropeanOption(,K$14,$C34)</f>
        <v>obj_0024a#0001</v>
      </c>
      <c r="L34" s="58" t="str">
        <f>_xll.qlEuropeanOption(,L$14,$C34)</f>
        <v>obj_0021e#0001</v>
      </c>
      <c r="M34" s="52">
        <v>6399.5588950481078</v>
      </c>
      <c r="N34" s="172">
        <f>_xll.qlYieldTSDiscount($C$4,B34)</f>
        <v>0.96709128636773356</v>
      </c>
    </row>
    <row r="35" spans="2:14" x14ac:dyDescent="0.25">
      <c r="B35" s="50">
        <v>44456</v>
      </c>
      <c r="C35" s="199" t="str">
        <f>_xll.qlEuropeanExercise(,B35)</f>
        <v>obj_0011e#0001</v>
      </c>
      <c r="D35" s="64" t="str">
        <f>_xll.qlEuropeanOption(,D$14,$C35)</f>
        <v>obj_00189#0001</v>
      </c>
      <c r="E35" s="58" t="str">
        <f>_xll.qlEuropeanOption(,E$14,$C35)</f>
        <v>obj_0019e#0001</v>
      </c>
      <c r="F35" s="58" t="str">
        <f>_xll.qlEuropeanOption(,F$14,$C35)</f>
        <v>obj_00185#0001</v>
      </c>
      <c r="G35" s="58" t="str">
        <f>_xll.qlEuropeanOption(,G$14,$C35)</f>
        <v>obj_00143#0001</v>
      </c>
      <c r="H35" s="58" t="str">
        <f>_xll.qlEuropeanOption(,H$14,$C35)</f>
        <v>obj_001e9#0001</v>
      </c>
      <c r="I35" s="58" t="str">
        <f>_xll.qlEuropeanOption(,I$14,$C35)</f>
        <v>obj_0020e#0001</v>
      </c>
      <c r="J35" s="58" t="str">
        <f>_xll.qlEuropeanOption(,J$14,$C35)</f>
        <v>obj_001cb#0001</v>
      </c>
      <c r="K35" s="58" t="str">
        <f>_xll.qlEuropeanOption(,K$14,$C35)</f>
        <v>obj_00128#0001</v>
      </c>
      <c r="L35" s="58" t="str">
        <f>_xll.qlEuropeanOption(,L$14,$C35)</f>
        <v>obj_0026e#0001</v>
      </c>
      <c r="M35" s="52">
        <v>6351.3102804905147</v>
      </c>
      <c r="N35" s="172">
        <f>_xll.qlYieldTSDiscount($C$4,B35)</f>
        <v>0.96438644177863009</v>
      </c>
    </row>
    <row r="36" spans="2:14" x14ac:dyDescent="0.25">
      <c r="B36" s="50">
        <v>44547</v>
      </c>
      <c r="C36" s="199" t="str">
        <f>_xll.qlEuropeanExercise(,B36)</f>
        <v>obj_001a3#0001</v>
      </c>
      <c r="D36" s="64" t="str">
        <f>_xll.qlEuropeanOption(,D$14,$C36)</f>
        <v>obj_00245#0001</v>
      </c>
      <c r="E36" s="58" t="str">
        <f>_xll.qlEuropeanOption(,E$14,$C36)</f>
        <v>obj_00247#0001</v>
      </c>
      <c r="F36" s="58" t="str">
        <f>_xll.qlEuropeanOption(,F$14,$C36)</f>
        <v>obj_00248#0001</v>
      </c>
      <c r="G36" s="58" t="str">
        <f>_xll.qlEuropeanOption(,G$14,$C36)</f>
        <v>obj_00249#0001</v>
      </c>
      <c r="H36" s="58" t="str">
        <f>_xll.qlEuropeanOption(,H$14,$C36)</f>
        <v>obj_001c5#0001</v>
      </c>
      <c r="I36" s="58" t="str">
        <f>_xll.qlEuropeanOption(,I$14,$C36)</f>
        <v>obj_00209#0001</v>
      </c>
      <c r="J36" s="58" t="str">
        <f>_xll.qlEuropeanOption(,J$14,$C36)</f>
        <v>obj_00246#0001</v>
      </c>
      <c r="K36" s="58" t="str">
        <f>_xll.qlEuropeanOption(,K$14,$C36)</f>
        <v>obj_001c9#0001</v>
      </c>
      <c r="L36" s="58" t="str">
        <f>_xll.qlEuropeanOption(,L$14,$C36)</f>
        <v>obj_00228#0001</v>
      </c>
      <c r="M36" s="52">
        <v>6325.5690357772273</v>
      </c>
      <c r="N36" s="172">
        <f>_xll.qlYieldTSDiscount($C$4,B36)</f>
        <v>0.96159581768558056</v>
      </c>
    </row>
    <row r="37" spans="2:14" x14ac:dyDescent="0.25">
      <c r="B37" s="50">
        <v>44638</v>
      </c>
      <c r="C37" s="199" t="str">
        <f>_xll.qlEuropeanExercise(,B37)</f>
        <v>obj_00138#0001</v>
      </c>
      <c r="D37" s="64" t="str">
        <f>_xll.qlEuropeanOption(,D$14,$C37)</f>
        <v>obj_001de#0001</v>
      </c>
      <c r="E37" s="58" t="str">
        <f>_xll.qlEuropeanOption(,E$14,$C37)</f>
        <v>obj_001e4#0001</v>
      </c>
      <c r="F37" s="58" t="str">
        <f>_xll.qlEuropeanOption(,F$14,$C37)</f>
        <v>obj_00142#0001</v>
      </c>
      <c r="G37" s="58" t="str">
        <f>_xll.qlEuropeanOption(,G$14,$C37)</f>
        <v>obj_001b1#0001</v>
      </c>
      <c r="H37" s="58" t="str">
        <f>_xll.qlEuropeanOption(,H$14,$C37)</f>
        <v>obj_001f7#0001</v>
      </c>
      <c r="I37" s="58" t="str">
        <f>_xll.qlEuropeanOption(,I$14,$C37)</f>
        <v>obj_00156#0001</v>
      </c>
      <c r="J37" s="58" t="str">
        <f>_xll.qlEuropeanOption(,J$14,$C37)</f>
        <v>obj_00176#0001</v>
      </c>
      <c r="K37" s="58" t="str">
        <f>_xll.qlEuropeanOption(,K$14,$C37)</f>
        <v>obj_001a1#0001</v>
      </c>
      <c r="L37" s="58" t="str">
        <f>_xll.qlEuropeanOption(,L$14,$C37)</f>
        <v>obj_00225#0001</v>
      </c>
      <c r="M37" s="52">
        <v>6279.107037273795</v>
      </c>
      <c r="N37" s="172">
        <f>_xll.qlYieldTSDiscount($C$4,B37)</f>
        <v>0.95870654724128157</v>
      </c>
    </row>
    <row r="38" spans="2:14" x14ac:dyDescent="0.25">
      <c r="B38" s="50">
        <v>44729</v>
      </c>
      <c r="C38" s="199" t="str">
        <f>_xll.qlEuropeanExercise(,B38)</f>
        <v>obj_00188#0001</v>
      </c>
      <c r="D38" s="64" t="str">
        <f>_xll.qlEuropeanOption(,D$14,$C38)</f>
        <v>obj_001f3#0001</v>
      </c>
      <c r="E38" s="58" t="str">
        <f>_xll.qlEuropeanOption(,E$14,$C38)</f>
        <v>obj_00235#0001</v>
      </c>
      <c r="F38" s="58" t="str">
        <f>_xll.qlEuropeanOption(,F$14,$C38)</f>
        <v>obj_00237#0001</v>
      </c>
      <c r="G38" s="58" t="str">
        <f>_xll.qlEuropeanOption(,G$14,$C38)</f>
        <v>obj_00236#0001</v>
      </c>
      <c r="H38" s="58" t="str">
        <f>_xll.qlEuropeanOption(,H$14,$C38)</f>
        <v>obj_00192#0001</v>
      </c>
      <c r="I38" s="58" t="str">
        <f>_xll.qlEuropeanOption(,I$14,$C38)</f>
        <v>obj_00198#0001</v>
      </c>
      <c r="J38" s="58" t="str">
        <f>_xll.qlEuropeanOption(,J$14,$C38)</f>
        <v>obj_0019c#0001</v>
      </c>
      <c r="K38" s="58" t="str">
        <f>_xll.qlEuropeanOption(,K$14,$C38)</f>
        <v>obj_00234#0001</v>
      </c>
      <c r="L38" s="58" t="str">
        <f>_xll.qlEuropeanOption(,L$14,$C38)</f>
        <v>obj_0021a#0001</v>
      </c>
      <c r="M38" s="52">
        <v>6226.9258711779958</v>
      </c>
      <c r="N38" s="172">
        <f>_xll.qlYieldTSDiscount($C$4,B38)</f>
        <v>0.95570977859222628</v>
      </c>
    </row>
    <row r="39" spans="2:14" x14ac:dyDescent="0.25">
      <c r="B39" s="50">
        <v>44820</v>
      </c>
      <c r="C39" s="199" t="str">
        <f>_xll.qlEuropeanExercise(,B39)</f>
        <v>obj_0011d#0001</v>
      </c>
      <c r="D39" s="64" t="str">
        <f>_xll.qlEuropeanOption(,D$14,$C39)</f>
        <v>obj_00123#0001</v>
      </c>
      <c r="E39" s="58" t="str">
        <f>_xll.qlEuropeanOption(,E$14,$C39)</f>
        <v>obj_00132#0001</v>
      </c>
      <c r="F39" s="58" t="str">
        <f>_xll.qlEuropeanOption(,F$14,$C39)</f>
        <v>obj_001bd#0001</v>
      </c>
      <c r="G39" s="58" t="str">
        <f>_xll.qlEuropeanOption(,G$14,$C39)</f>
        <v>obj_00124#0001</v>
      </c>
      <c r="H39" s="58" t="str">
        <f>_xll.qlEuropeanOption(,H$14,$C39)</f>
        <v>obj_00166#0001</v>
      </c>
      <c r="I39" s="58" t="str">
        <f>_xll.qlEuropeanOption(,I$14,$C39)</f>
        <v>obj_0020d#0001</v>
      </c>
      <c r="J39" s="58" t="str">
        <f>_xll.qlEuropeanOption(,J$14,$C39)</f>
        <v>obj_00182#0001</v>
      </c>
      <c r="K39" s="58" t="str">
        <f>_xll.qlEuropeanOption(,K$14,$C39)</f>
        <v>obj_0014e#0001</v>
      </c>
      <c r="L39" s="58" t="str">
        <f>_xll.qlEuropeanOption(,L$14,$C39)</f>
        <v>obj_00186#0001</v>
      </c>
      <c r="M39" s="52">
        <v>6181.9310936799347</v>
      </c>
      <c r="N39" s="172">
        <f>_xll.qlYieldTSDiscount($C$4,B39)</f>
        <v>0.95262033169270066</v>
      </c>
    </row>
    <row r="40" spans="2:14" x14ac:dyDescent="0.25">
      <c r="B40" s="50">
        <v>44911</v>
      </c>
      <c r="C40" s="199" t="str">
        <f>_xll.qlEuropeanExercise(,B40)</f>
        <v>obj_0016e#0001</v>
      </c>
      <c r="D40" s="64" t="str">
        <f>_xll.qlEuropeanOption(,D$14,$C40)</f>
        <v>obj_0017d#0001</v>
      </c>
      <c r="E40" s="58" t="str">
        <f>_xll.qlEuropeanOption(,E$14,$C40)</f>
        <v>obj_00177#0001</v>
      </c>
      <c r="F40" s="58" t="str">
        <f>_xll.qlEuropeanOption(,F$14,$C40)</f>
        <v>obj_0022c#0001</v>
      </c>
      <c r="G40" s="58" t="str">
        <f>_xll.qlEuropeanOption(,G$14,$C40)</f>
        <v>obj_001b5#0001</v>
      </c>
      <c r="H40" s="58" t="str">
        <f>_xll.qlEuropeanOption(,H$14,$C40)</f>
        <v>obj_001c4#0001</v>
      </c>
      <c r="I40" s="58" t="str">
        <f>_xll.qlEuropeanOption(,I$14,$C40)</f>
        <v>obj_001ad#0001</v>
      </c>
      <c r="J40" s="58" t="str">
        <f>_xll.qlEuropeanOption(,J$14,$C40)</f>
        <v>obj_0026d#0001</v>
      </c>
      <c r="K40" s="58" t="str">
        <f>_xll.qlEuropeanOption(,K$14,$C40)</f>
        <v>obj_0022d#0001</v>
      </c>
      <c r="L40" s="58" t="str">
        <f>_xll.qlEuropeanOption(,L$14,$C40)</f>
        <v>obj_00221#0001</v>
      </c>
      <c r="M40" s="52">
        <v>6158.6951038805801</v>
      </c>
      <c r="N40" s="172">
        <f>_xll.qlYieldTSDiscount($C$4,B40)</f>
        <v>0.9494618095735442</v>
      </c>
    </row>
    <row r="41" spans="2:14" x14ac:dyDescent="0.25">
      <c r="B41" s="50">
        <v>45002</v>
      </c>
      <c r="C41" s="199" t="str">
        <f>_xll.qlEuropeanExercise(,B41)</f>
        <v>obj_0011a#0001</v>
      </c>
      <c r="D41" s="64" t="str">
        <f>_xll.qlEuropeanOption(,D$14,$C41)</f>
        <v>obj_0015b#0001</v>
      </c>
      <c r="E41" s="58" t="str">
        <f>_xll.qlEuropeanOption(,E$14,$C41)</f>
        <v>obj_001c0#0001</v>
      </c>
      <c r="F41" s="58" t="str">
        <f>_xll.qlEuropeanOption(,F$14,$C41)</f>
        <v>obj_00174#0001</v>
      </c>
      <c r="G41" s="58" t="str">
        <f>_xll.qlEuropeanOption(,G$14,$C41)</f>
        <v>obj_00173#0001</v>
      </c>
      <c r="H41" s="58" t="str">
        <f>_xll.qlEuropeanOption(,H$14,$C41)</f>
        <v>obj_001e8#0001</v>
      </c>
      <c r="I41" s="58" t="str">
        <f>_xll.qlEuropeanOption(,I$14,$C41)</f>
        <v>obj_001ef#0001</v>
      </c>
      <c r="J41" s="58" t="str">
        <f>_xll.qlEuropeanOption(,J$14,$C41)</f>
        <v>obj_00201#0001</v>
      </c>
      <c r="K41" s="58" t="str">
        <f>_xll.qlEuropeanOption(,K$14,$C41)</f>
        <v>obj_001ea#0001</v>
      </c>
      <c r="L41" s="58" t="str">
        <f>_xll.qlEuropeanOption(,L$14,$C41)</f>
        <v>obj_00223#0001</v>
      </c>
      <c r="M41" s="52">
        <v>6117.2236530144664</v>
      </c>
      <c r="N41" s="172">
        <f>_xll.qlYieldTSDiscount($C$4,B41)</f>
        <v>0.94625755016579094</v>
      </c>
    </row>
    <row r="42" spans="2:14" x14ac:dyDescent="0.25">
      <c r="B42" s="50">
        <v>45093</v>
      </c>
      <c r="C42" s="199" t="str">
        <f>_xll.qlEuropeanExercise(,B42)</f>
        <v>obj_001cc#0001</v>
      </c>
      <c r="D42" s="64" t="str">
        <f>_xll.qlEuropeanOption(,D$14,$C42)</f>
        <v>obj_00264#0001</v>
      </c>
      <c r="E42" s="58" t="str">
        <f>_xll.qlEuropeanOption(,E$14,$C42)</f>
        <v>obj_001f4#0001</v>
      </c>
      <c r="F42" s="58" t="str">
        <f>_xll.qlEuropeanOption(,F$14,$C42)</f>
        <v>obj_00263#0001</v>
      </c>
      <c r="G42" s="58" t="str">
        <f>_xll.qlEuropeanOption(,G$14,$C42)</f>
        <v>obj_00265#0001</v>
      </c>
      <c r="H42" s="58" t="str">
        <f>_xll.qlEuropeanOption(,H$14,$C42)</f>
        <v>obj_00217#0001</v>
      </c>
      <c r="I42" s="58" t="str">
        <f>_xll.qlEuropeanOption(,I$14,$C42)</f>
        <v>obj_0020b#0001</v>
      </c>
      <c r="J42" s="58" t="str">
        <f>_xll.qlEuropeanOption(,J$14,$C42)</f>
        <v>obj_00262#0001</v>
      </c>
      <c r="K42" s="58" t="str">
        <f>_xll.qlEuropeanOption(,K$14,$C42)</f>
        <v>obj_00266#0001</v>
      </c>
      <c r="L42" s="58" t="str">
        <f>_xll.qlEuropeanOption(,L$14,$C42)</f>
        <v>obj_00275#0001</v>
      </c>
      <c r="M42" s="52">
        <v>6068.0867209774306</v>
      </c>
      <c r="N42" s="172">
        <f>_xll.qlYieldTSDiscount($C$4,B42)</f>
        <v>0.94302532788489835</v>
      </c>
    </row>
    <row r="43" spans="2:14" x14ac:dyDescent="0.25">
      <c r="B43" s="50">
        <v>45184</v>
      </c>
      <c r="C43" s="199" t="str">
        <f>_xll.qlEuropeanExercise(,B43)</f>
        <v>obj_00145#0001</v>
      </c>
      <c r="D43" s="64" t="str">
        <f>_xll.qlEuropeanOption(,D$14,$C43)</f>
        <v>obj_001bb#0001</v>
      </c>
      <c r="E43" s="58" t="str">
        <f>_xll.qlEuropeanOption(,E$14,$C43)</f>
        <v>obj_00146#0001</v>
      </c>
      <c r="F43" s="58" t="str">
        <f>_xll.qlEuropeanOption(,F$14,$C43)</f>
        <v>obj_0015c#0001</v>
      </c>
      <c r="G43" s="58" t="str">
        <f>_xll.qlEuropeanOption(,G$14,$C43)</f>
        <v>obj_00162#0001</v>
      </c>
      <c r="H43" s="58" t="str">
        <f>_xll.qlEuropeanOption(,H$14,$C43)</f>
        <v>obj_001f6#0001</v>
      </c>
      <c r="I43" s="58" t="str">
        <f>_xll.qlEuropeanOption(,I$14,$C43)</f>
        <v>obj_0017f#0001</v>
      </c>
      <c r="J43" s="58" t="str">
        <f>_xll.qlEuropeanOption(,J$14,$C43)</f>
        <v>obj_001fe#0001</v>
      </c>
      <c r="K43" s="58" t="str">
        <f>_xll.qlEuropeanOption(,K$14,$C43)</f>
        <v>obj_00168#0001</v>
      </c>
      <c r="L43" s="58" t="str">
        <f>_xll.qlEuropeanOption(,L$14,$C43)</f>
        <v>obj_001e6#0001</v>
      </c>
      <c r="M43" s="52">
        <v>6026.146158633409</v>
      </c>
      <c r="N43" s="172">
        <f>_xll.qlYieldTSDiscount($C$4,B43)</f>
        <v>0.93974916641265416</v>
      </c>
    </row>
    <row r="44" spans="2:14" x14ac:dyDescent="0.25">
      <c r="B44" s="50">
        <v>45275</v>
      </c>
      <c r="C44" s="199" t="str">
        <f>_xll.qlEuropeanExercise(,B44)</f>
        <v>obj_001cf#0001</v>
      </c>
      <c r="D44" s="64" t="str">
        <f>_xll.qlEuropeanOption(,D$14,$C44)</f>
        <v>obj_00269#0001</v>
      </c>
      <c r="E44" s="58" t="str">
        <f>_xll.qlEuropeanOption(,E$14,$C44)</f>
        <v>obj_001f5#0001</v>
      </c>
      <c r="F44" s="58" t="str">
        <f>_xll.qlEuropeanOption(,F$14,$C44)</f>
        <v>obj_0026a#0001</v>
      </c>
      <c r="G44" s="58" t="str">
        <f>_xll.qlEuropeanOption(,G$14,$C44)</f>
        <v>obj_001dd#0001</v>
      </c>
      <c r="H44" s="58" t="str">
        <f>_xll.qlEuropeanOption(,H$14,$C44)</f>
        <v>obj_00268#0001</v>
      </c>
      <c r="I44" s="58" t="str">
        <f>_xll.qlEuropeanOption(,I$14,$C44)</f>
        <v>obj_00267#0001</v>
      </c>
      <c r="J44" s="58" t="str">
        <f>_xll.qlEuropeanOption(,J$14,$C44)</f>
        <v>obj_001e2#0001</v>
      </c>
      <c r="K44" s="58" t="str">
        <f>_xll.qlEuropeanOption(,K$14,$C44)</f>
        <v>obj_001f8#0001</v>
      </c>
      <c r="L44" s="58" t="str">
        <f>_xll.qlEuropeanOption(,L$14,$C44)</f>
        <v>obj_001d4#0001</v>
      </c>
      <c r="M44" s="52">
        <v>6005.3954615574394</v>
      </c>
      <c r="N44" s="172">
        <f>_xll.qlYieldTSDiscount($C$4,B44)</f>
        <v>0.93640018656975721</v>
      </c>
    </row>
    <row r="45" spans="2:14" x14ac:dyDescent="0.25">
      <c r="B45" s="53">
        <v>45366</v>
      </c>
      <c r="C45" s="200" t="str">
        <f>_xll.qlEuropeanExercise(,B45)</f>
        <v>obj_001aa#0001</v>
      </c>
      <c r="D45" s="66" t="str">
        <f>_xll.qlEuropeanOption(,D$14,$C45)</f>
        <v>obj_0025b#0001</v>
      </c>
      <c r="E45" s="67" t="str">
        <f>_xll.qlEuropeanOption(,E$14,$C45)</f>
        <v>obj_00259#0001</v>
      </c>
      <c r="F45" s="67" t="str">
        <f>_xll.qlEuropeanOption(,F$14,$C45)</f>
        <v>obj_001ac#0001</v>
      </c>
      <c r="G45" s="67" t="str">
        <f>_xll.qlEuropeanOption(,G$14,$C45)</f>
        <v>obj_0025a#0001</v>
      </c>
      <c r="H45" s="67" t="str">
        <f>_xll.qlEuropeanOption(,H$14,$C45)</f>
        <v>obj_00215#0001</v>
      </c>
      <c r="I45" s="67" t="str">
        <f>_xll.qlEuropeanOption(,I$14,$C45)</f>
        <v>obj_00207#0001</v>
      </c>
      <c r="J45" s="67" t="str">
        <f>_xll.qlEuropeanOption(,J$14,$C45)</f>
        <v>obj_001f2#0001</v>
      </c>
      <c r="K45" s="67" t="str">
        <f>_xll.qlEuropeanOption(,K$14,$C45)</f>
        <v>obj_00258#0001</v>
      </c>
      <c r="L45" s="67" t="str">
        <f>_xll.qlEuropeanOption(,L$14,$C45)</f>
        <v>obj_00220#0001</v>
      </c>
      <c r="M45" s="54">
        <v>5968.8646528522695</v>
      </c>
      <c r="N45" s="42">
        <f>_xll.qlYieldTSDiscount($C$4,B45)</f>
        <v>0.93294991158508989</v>
      </c>
    </row>
    <row r="50" spans="2:36" x14ac:dyDescent="0.25">
      <c r="B50" s="187" t="s">
        <v>123</v>
      </c>
      <c r="C50" s="193"/>
      <c r="D50" s="194">
        <v>0.6</v>
      </c>
      <c r="E50" s="194">
        <v>0.8</v>
      </c>
      <c r="F50" s="194">
        <v>0.9</v>
      </c>
      <c r="G50" s="194">
        <v>0.95</v>
      </c>
      <c r="H50" s="194">
        <v>1</v>
      </c>
      <c r="I50" s="194">
        <v>1.05</v>
      </c>
      <c r="J50" s="194">
        <v>1.1000000000000001</v>
      </c>
      <c r="K50" s="194">
        <v>1.2</v>
      </c>
      <c r="L50" s="201">
        <v>1.3</v>
      </c>
      <c r="N50" s="187" t="s">
        <v>125</v>
      </c>
      <c r="O50" s="193"/>
      <c r="P50" s="194">
        <v>0.6</v>
      </c>
      <c r="Q50" s="194">
        <v>0.8</v>
      </c>
      <c r="R50" s="194">
        <v>0.9</v>
      </c>
      <c r="S50" s="194">
        <v>0.95</v>
      </c>
      <c r="T50" s="194">
        <v>1</v>
      </c>
      <c r="U50" s="194">
        <v>1.05</v>
      </c>
      <c r="V50" s="194">
        <v>1.1000000000000001</v>
      </c>
      <c r="W50" s="194">
        <v>1.2</v>
      </c>
      <c r="X50" s="201">
        <v>1.3</v>
      </c>
      <c r="Z50" s="187" t="s">
        <v>135</v>
      </c>
      <c r="AA50" s="193"/>
      <c r="AB50" s="194">
        <v>0.6</v>
      </c>
      <c r="AC50" s="194">
        <v>0.8</v>
      </c>
      <c r="AD50" s="194">
        <v>0.9</v>
      </c>
      <c r="AE50" s="194">
        <v>0.95</v>
      </c>
      <c r="AF50" s="194">
        <v>1</v>
      </c>
      <c r="AG50" s="194">
        <v>1.05</v>
      </c>
      <c r="AH50" s="194">
        <v>1.1000000000000001</v>
      </c>
      <c r="AI50" s="194">
        <v>1.2</v>
      </c>
      <c r="AJ50" s="201">
        <v>1.3</v>
      </c>
    </row>
    <row r="51" spans="2:36" x14ac:dyDescent="0.25">
      <c r="B51" s="233" t="str">
        <f ca="1">_xll.qlFdHestonVanillaEngine("FDHestonVanilla",$C$8,$F$2,$F$3,$F$4,$F$5,$F$6,$C$9)</f>
        <v>FDHestonVanilla#0007</v>
      </c>
      <c r="C51" s="188" t="s">
        <v>66</v>
      </c>
      <c r="D51" s="43">
        <v>4393.7519999999995</v>
      </c>
      <c r="E51" s="43">
        <v>5858.3360000000002</v>
      </c>
      <c r="F51" s="43">
        <v>6590.6280000000006</v>
      </c>
      <c r="G51" s="43">
        <v>6956.7739999999994</v>
      </c>
      <c r="H51" s="43">
        <v>7322.92</v>
      </c>
      <c r="I51" s="43">
        <v>7689.0660000000007</v>
      </c>
      <c r="J51" s="43">
        <v>8055.2120000000004</v>
      </c>
      <c r="K51" s="43">
        <v>8787.503999999999</v>
      </c>
      <c r="L51" s="171">
        <v>9519.7960000000003</v>
      </c>
      <c r="N51" s="233" t="str">
        <f ca="1">_xll.qlFdHestonVanillaEngineNoLev("FDHestonVanillaNoLevFc",$C$8,$F$2,$F$3,$F$4,$F$5,$F$6)</f>
        <v>FDHestonVanillaNoLevFc#0007</v>
      </c>
      <c r="O51" s="188" t="s">
        <v>66</v>
      </c>
      <c r="P51" s="43">
        <v>4393.7519999999995</v>
      </c>
      <c r="Q51" s="43">
        <v>5858.3360000000002</v>
      </c>
      <c r="R51" s="43">
        <v>6590.6280000000006</v>
      </c>
      <c r="S51" s="43">
        <v>6956.7739999999994</v>
      </c>
      <c r="T51" s="43">
        <v>7322.92</v>
      </c>
      <c r="U51" s="43">
        <v>7689.0660000000007</v>
      </c>
      <c r="V51" s="43">
        <v>8055.2120000000004</v>
      </c>
      <c r="W51" s="43">
        <v>8787.503999999999</v>
      </c>
      <c r="X51" s="171">
        <v>9519.7960000000003</v>
      </c>
      <c r="Z51" s="233" t="str">
        <f ca="1">_xll.qlFdBlackScholesVanillaEngine("FDBSVanilla",$C$7,$F$2,$F$3,$F$5,$F$6,$F$8,$F$7)</f>
        <v>FDBSVanilla#0017</v>
      </c>
      <c r="AA51" s="188" t="s">
        <v>66</v>
      </c>
      <c r="AB51" s="43">
        <v>4393.7519999999995</v>
      </c>
      <c r="AC51" s="43">
        <v>5858.3360000000002</v>
      </c>
      <c r="AD51" s="43">
        <v>6590.6280000000006</v>
      </c>
      <c r="AE51" s="43">
        <v>6956.7739999999994</v>
      </c>
      <c r="AF51" s="43">
        <v>7322.92</v>
      </c>
      <c r="AG51" s="43">
        <v>7689.0660000000007</v>
      </c>
      <c r="AH51" s="43">
        <v>8055.2120000000004</v>
      </c>
      <c r="AI51" s="43">
        <v>8787.503999999999</v>
      </c>
      <c r="AJ51" s="171">
        <v>9519.7960000000003</v>
      </c>
    </row>
    <row r="52" spans="2:36" x14ac:dyDescent="0.25">
      <c r="B52" s="196" t="s">
        <v>120</v>
      </c>
      <c r="C52" s="189"/>
      <c r="D52" s="192"/>
      <c r="E52" s="192"/>
      <c r="F52" s="192"/>
      <c r="G52" s="192"/>
      <c r="H52" s="192"/>
      <c r="I52" s="192"/>
      <c r="J52" s="192"/>
      <c r="K52" s="192"/>
      <c r="L52" s="190"/>
      <c r="N52" s="196" t="s">
        <v>120</v>
      </c>
      <c r="O52" s="189"/>
      <c r="P52" s="192"/>
      <c r="Q52" s="192"/>
      <c r="R52" s="192"/>
      <c r="S52" s="192"/>
      <c r="T52" s="192"/>
      <c r="U52" s="192"/>
      <c r="V52" s="192"/>
      <c r="W52" s="192"/>
      <c r="X52" s="190"/>
      <c r="Z52" s="196" t="s">
        <v>120</v>
      </c>
      <c r="AA52" s="189"/>
      <c r="AB52" s="192"/>
      <c r="AC52" s="192"/>
      <c r="AD52" s="192"/>
      <c r="AE52" s="192"/>
      <c r="AF52" s="192"/>
      <c r="AG52" s="192"/>
      <c r="AH52" s="192"/>
      <c r="AI52" s="192"/>
      <c r="AJ52" s="190"/>
    </row>
    <row r="53" spans="2:36" x14ac:dyDescent="0.25">
      <c r="B53" s="48">
        <v>42832</v>
      </c>
      <c r="C53" s="198"/>
      <c r="D53" s="202">
        <f ca="1">_xll.qlInstrumentNPV(D15,_xll.qlInstrumentSetPricingEngine(D15,$B$51))</f>
        <v>2917.6404730221993</v>
      </c>
      <c r="E53" s="203">
        <f ca="1">_xll.qlInstrumentNPV(E15,_xll.qlInstrumentSetPricingEngine(E15,$B$51))</f>
        <v>1453.1223793022248</v>
      </c>
      <c r="F53" s="203">
        <f ca="1">_xll.qlInstrumentNPV(F15,_xll.qlInstrumentSetPricingEngine(F15,$B$51))</f>
        <v>721.08048864072975</v>
      </c>
      <c r="G53" s="203">
        <f ca="1">_xll.qlInstrumentNPV(G15,_xll.qlInstrumentSetPricingEngine(G15,$B$51))</f>
        <v>355.32020489458034</v>
      </c>
      <c r="H53" s="203">
        <f ca="1">_xll.qlInstrumentNPV(H15,_xll.qlInstrumentSetPricingEngine(H15,$B$51))</f>
        <v>24.300605876725168</v>
      </c>
      <c r="I53" s="203">
        <f ca="1">_xll.qlInstrumentNPV(I15,_xll.qlInstrumentSetPricingEngine(I15,$B$51))</f>
        <v>1.3440857289065947E-2</v>
      </c>
      <c r="J53" s="203">
        <f ca="1">_xll.qlInstrumentNPV(J15,_xll.qlInstrumentSetPricingEngine(J15,$B$51))</f>
        <v>1.5868083137725046E-4</v>
      </c>
      <c r="K53" s="203">
        <f ca="1">_xll.qlInstrumentNPV(K15,_xll.qlInstrumentSetPricingEngine(K15,$B$51))</f>
        <v>0</v>
      </c>
      <c r="L53" s="204">
        <f ca="1">_xll.qlInstrumentNPV(L15,_xll.qlInstrumentSetPricingEngine(L15,$B$51))</f>
        <v>0</v>
      </c>
      <c r="N53" s="48">
        <v>42832</v>
      </c>
      <c r="O53" s="226"/>
      <c r="P53" s="202">
        <f ca="1">_xll.qlInstrumentNPV(D15,_xll.qlInstrumentSetPricingEngine(D15,$N$51))</f>
        <v>2917.6398477622324</v>
      </c>
      <c r="Q53" s="203">
        <f ca="1">_xll.qlInstrumentNPV(E15,_xll.qlInstrumentSetPricingEngine(E15,$N$51))</f>
        <v>1453.1217540422567</v>
      </c>
      <c r="R53" s="203">
        <f ca="1">_xll.qlInstrumentNPV(F15,_xll.qlInstrumentSetPricingEngine(F15,$N$51))</f>
        <v>721.07246498800839</v>
      </c>
      <c r="S53" s="203">
        <f ca="1">_xll.qlInstrumentNPV(G15,_xll.qlInstrumentSetPricingEngine(G15,$N$51))</f>
        <v>354.98126184804391</v>
      </c>
      <c r="T53" s="203">
        <f ca="1">_xll.qlInstrumentNPV(H15,_xll.qlInstrumentSetPricingEngine(H15,$N$51))</f>
        <v>38.780804916994207</v>
      </c>
      <c r="U53" s="203">
        <f ca="1">_xll.qlInstrumentNPV(I15,_xll.qlInstrumentSetPricingEngine(I15,$N$51))</f>
        <v>3.1211651413533348E-3</v>
      </c>
      <c r="V53" s="203">
        <f ca="1">_xll.qlInstrumentNPV(J15,_xll.qlInstrumentSetPricingEngine(J15,$N$51))</f>
        <v>-3.742233363215316E-12</v>
      </c>
      <c r="W53" s="203">
        <f ca="1">_xll.qlInstrumentNPV(K15,_xll.qlInstrumentSetPricingEngine(K15,$N$51))</f>
        <v>0</v>
      </c>
      <c r="X53" s="204">
        <f ca="1">_xll.qlInstrumentNPV(L15,_xll.qlInstrumentSetPricingEngine(L15,$N$51))</f>
        <v>0</v>
      </c>
      <c r="Z53" s="48">
        <v>42832</v>
      </c>
      <c r="AA53" s="198"/>
      <c r="AB53" s="202">
        <f ca="1">_xll.qlInstrumentNPV(D15,_xll.qlInstrumentSetPricingEngine(D15,$Z$51))</f>
        <v>2919.151164489163</v>
      </c>
      <c r="AC53" s="203">
        <f ca="1">_xll.qlInstrumentNPV(E15,_xll.qlInstrumentSetPricingEngine(E15,$Z$51))</f>
        <v>1453.8670929468756</v>
      </c>
      <c r="AD53" s="203">
        <f ca="1">_xll.qlInstrumentNPV(F15,_xll.qlInstrumentSetPricingEngine(F15,$Z$51))</f>
        <v>721.2564242065182</v>
      </c>
      <c r="AE53" s="203">
        <f ca="1">_xll.qlInstrumentNPV(G15,_xll.qlInstrumentSetPricingEngine(G15,$Z$51))</f>
        <v>355.3530523271524</v>
      </c>
      <c r="AF53" s="203">
        <f ca="1">_xll.qlInstrumentNPV(H15,_xll.qlInstrumentSetPricingEngine(H15,$Z$51))</f>
        <v>24.083092690166822</v>
      </c>
      <c r="AG53" s="203">
        <f ca="1">_xll.qlInstrumentNPV(I15,_xll.qlInstrumentSetPricingEngine(I15,$Z$51))</f>
        <v>9.8684630827636302E-3</v>
      </c>
      <c r="AH53" s="203">
        <f ca="1">_xll.qlInstrumentNPV(J15,_xll.qlInstrumentSetPricingEngine(J15,$Z$51))</f>
        <v>6.8683165649878204E-4</v>
      </c>
      <c r="AI53" s="203">
        <f ca="1">_xll.qlInstrumentNPV(K15,_xll.qlInstrumentSetPricingEngine(K15,$Z$51))</f>
        <v>2.081619561054914E-5</v>
      </c>
      <c r="AJ53" s="204">
        <f ca="1">_xll.qlInstrumentNPV(L15,_xll.qlInstrumentSetPricingEngine(L15,$Z$51))</f>
        <v>1.5342670295837537E-6</v>
      </c>
    </row>
    <row r="54" spans="2:36" x14ac:dyDescent="0.25">
      <c r="B54" s="50">
        <v>42843</v>
      </c>
      <c r="C54" s="199"/>
      <c r="D54" s="205">
        <f ca="1">_xll.qlInstrumentNPV(D16,_xll.qlInstrumentSetPricingEngine(D16,$B$51))</f>
        <v>2914.7553127120509</v>
      </c>
      <c r="E54" s="206">
        <f ca="1">_xll.qlInstrumentNPV(E16,_xll.qlInstrumentSetPricingEngine(E16,$B$51))</f>
        <v>1450.3309590379538</v>
      </c>
      <c r="F54" s="206">
        <f ca="1">_xll.qlInstrumentNPV(F16,_xll.qlInstrumentSetPricingEngine(F16,$B$51))</f>
        <v>719.167572955222</v>
      </c>
      <c r="G54" s="206">
        <f ca="1">_xll.qlInstrumentNPV(G16,_xll.qlInstrumentSetPricingEngine(G16,$B$51))</f>
        <v>356.65010704034256</v>
      </c>
      <c r="H54" s="206">
        <f ca="1">_xll.qlInstrumentNPV(H16,_xll.qlInstrumentSetPricingEngine(H16,$B$51))</f>
        <v>43.870034811338662</v>
      </c>
      <c r="I54" s="206">
        <f ca="1">_xll.qlInstrumentNPV(I16,_xll.qlInstrumentSetPricingEngine(I16,$B$51))</f>
        <v>0.38618040031944983</v>
      </c>
      <c r="J54" s="206">
        <f ca="1">_xll.qlInstrumentNPV(J16,_xll.qlInstrumentSetPricingEngine(J16,$B$51))</f>
        <v>2.2454849923134401E-2</v>
      </c>
      <c r="K54" s="206">
        <f ca="1">_xll.qlInstrumentNPV(K16,_xll.qlInstrumentSetPricingEngine(K16,$B$51))</f>
        <v>0</v>
      </c>
      <c r="L54" s="207">
        <f ca="1">_xll.qlInstrumentNPV(L16,_xll.qlInstrumentSetPricingEngine(L16,$B$51))</f>
        <v>0</v>
      </c>
      <c r="N54" s="50">
        <v>42843</v>
      </c>
      <c r="O54" s="227"/>
      <c r="P54" s="205">
        <f ca="1">_xll.qlInstrumentNPV(D16,_xll.qlInstrumentSetPricingEngine(D16,$N$51))</f>
        <v>2914.7510286728661</v>
      </c>
      <c r="Q54" s="206">
        <f ca="1">_xll.qlInstrumentNPV(E16,_xll.qlInstrumentSetPricingEngine(E16,$N$51))</f>
        <v>1450.3266749987697</v>
      </c>
      <c r="R54" s="206">
        <f ca="1">_xll.qlInstrumentNPV(F16,_xll.qlInstrumentSetPricingEngine(F16,$N$51))</f>
        <v>718.48886625617411</v>
      </c>
      <c r="S54" s="206">
        <f ca="1">_xll.qlInstrumentNPV(G16,_xll.qlInstrumentSetPricingEngine(G16,$N$51))</f>
        <v>355.09710341696018</v>
      </c>
      <c r="T54" s="206">
        <f ca="1">_xll.qlInstrumentNPV(H16,_xll.qlInstrumentSetPricingEngine(H16,$N$51))</f>
        <v>64.64436367470617</v>
      </c>
      <c r="U54" s="206">
        <f ca="1">_xll.qlInstrumentNPV(I16,_xll.qlInstrumentSetPricingEngine(I16,$N$51))</f>
        <v>0.65244010279630071</v>
      </c>
      <c r="V54" s="206">
        <f ca="1">_xll.qlInstrumentNPV(J16,_xll.qlInstrumentSetPricingEngine(J16,$N$51))</f>
        <v>1.219636899959531E-4</v>
      </c>
      <c r="W54" s="206">
        <f ca="1">_xll.qlInstrumentNPV(K16,_xll.qlInstrumentSetPricingEngine(K16,$N$51))</f>
        <v>0</v>
      </c>
      <c r="X54" s="207">
        <f ca="1">_xll.qlInstrumentNPV(L16,_xll.qlInstrumentSetPricingEngine(L16,$N$51))</f>
        <v>0</v>
      </c>
      <c r="Z54" s="50">
        <v>42843</v>
      </c>
      <c r="AA54" s="199"/>
      <c r="AB54" s="205">
        <f ca="1">_xll.qlInstrumentNPV(D16,_xll.qlInstrumentSetPricingEngine(D16,$Z$51))</f>
        <v>2916.4535512291882</v>
      </c>
      <c r="AC54" s="206">
        <f ca="1">_xll.qlInstrumentNPV(E16,_xll.qlInstrumentSetPricingEngine(E16,$Z$51))</f>
        <v>1451.1721474239091</v>
      </c>
      <c r="AD54" s="206">
        <f ca="1">_xll.qlInstrumentNPV(F16,_xll.qlInstrumentSetPricingEngine(F16,$Z$51))</f>
        <v>719.18055534854454</v>
      </c>
      <c r="AE54" s="206">
        <f ca="1">_xll.qlInstrumentNPV(G16,_xll.qlInstrumentSetPricingEngine(G16,$Z$51))</f>
        <v>356.44639985791093</v>
      </c>
      <c r="AF54" s="206">
        <f ca="1">_xll.qlInstrumentNPV(H16,_xll.qlInstrumentSetPricingEngine(H16,$Z$51))</f>
        <v>42.855713899730958</v>
      </c>
      <c r="AG54" s="206">
        <f ca="1">_xll.qlInstrumentNPV(I16,_xll.qlInstrumentSetPricingEngine(I16,$Z$51))</f>
        <v>0.33296247644546184</v>
      </c>
      <c r="AH54" s="206">
        <f ca="1">_xll.qlInstrumentNPV(J16,_xll.qlInstrumentSetPricingEngine(J16,$Z$51))</f>
        <v>2.8169897900239969E-2</v>
      </c>
      <c r="AI54" s="206">
        <f ca="1">_xll.qlInstrumentNPV(K16,_xll.qlInstrumentSetPricingEngine(K16,$Z$51))</f>
        <v>1.6763871043558947E-3</v>
      </c>
      <c r="AJ54" s="207">
        <f ca="1">_xll.qlInstrumentNPV(L16,_xll.qlInstrumentSetPricingEngine(L16,$Z$51))</f>
        <v>7.4195277676455192E-4</v>
      </c>
    </row>
    <row r="55" spans="2:36" x14ac:dyDescent="0.25">
      <c r="B55" s="50">
        <v>42874</v>
      </c>
      <c r="C55" s="199"/>
      <c r="D55" s="205">
        <f ca="1">_xll.qlInstrumentNPV(D17,_xll.qlInstrumentSetPricingEngine(D17,$B$51))</f>
        <v>2874.0130395290248</v>
      </c>
      <c r="E55" s="206">
        <f ca="1">_xll.qlInstrumentNPV(E17,_xll.qlInstrumentSetPricingEngine(E17,$B$51))</f>
        <v>1412.1421599082873</v>
      </c>
      <c r="F55" s="206">
        <f ca="1">_xll.qlInstrumentNPV(F17,_xll.qlInstrumentSetPricingEngine(F17,$B$51))</f>
        <v>691.24277513570826</v>
      </c>
      <c r="G55" s="206">
        <f ca="1">_xll.qlInstrumentNPV(G17,_xll.qlInstrumentSetPricingEngine(G17,$B$51))</f>
        <v>353.56170051561088</v>
      </c>
      <c r="H55" s="206">
        <f ca="1">_xll.qlInstrumentNPV(H17,_xll.qlInstrumentSetPricingEngine(H17,$B$51))</f>
        <v>91.062384565838002</v>
      </c>
      <c r="I55" s="206">
        <f ca="1">_xll.qlInstrumentNPV(I17,_xll.qlInstrumentSetPricingEngine(I17,$B$51))</f>
        <v>4.828681191379693</v>
      </c>
      <c r="J55" s="206">
        <f ca="1">_xll.qlInstrumentNPV(J17,_xll.qlInstrumentSetPricingEngine(J17,$B$51))</f>
        <v>0.14415123323497797</v>
      </c>
      <c r="K55" s="206">
        <f ca="1">_xll.qlInstrumentNPV(K17,_xll.qlInstrumentSetPricingEngine(K17,$B$51))</f>
        <v>-5.221965871184263E-4</v>
      </c>
      <c r="L55" s="207">
        <f ca="1">_xll.qlInstrumentNPV(L17,_xll.qlInstrumentSetPricingEngine(L17,$B$51))</f>
        <v>-9.2949706571832287E-5</v>
      </c>
      <c r="N55" s="50">
        <v>42874</v>
      </c>
      <c r="O55" s="227"/>
      <c r="P55" s="205">
        <f ca="1">_xll.qlInstrumentNPV(D17,_xll.qlInstrumentSetPricingEngine(D17,$N$51))</f>
        <v>2873.9922481196727</v>
      </c>
      <c r="Q55" s="206">
        <f ca="1">_xll.qlInstrumentNPV(E17,_xll.qlInstrumentSetPricingEngine(E17,$N$51))</f>
        <v>1410.6119531827117</v>
      </c>
      <c r="R55" s="206">
        <f ca="1">_xll.qlInstrumentNPV(F17,_xll.qlInstrumentSetPricingEngine(F17,$N$51))</f>
        <v>681.89483279896479</v>
      </c>
      <c r="S55" s="206">
        <f ca="1">_xll.qlInstrumentNPV(G17,_xll.qlInstrumentSetPricingEngine(G17,$N$51))</f>
        <v>341.40040143363183</v>
      </c>
      <c r="T55" s="206">
        <f ca="1">_xll.qlInstrumentNPV(H17,_xll.qlInstrumentSetPricingEngine(H17,$N$51))</f>
        <v>93.793145779131819</v>
      </c>
      <c r="U55" s="206">
        <f ca="1">_xll.qlInstrumentNPV(I17,_xll.qlInstrumentSetPricingEngine(I17,$N$51))</f>
        <v>8.3000161759601934</v>
      </c>
      <c r="V55" s="206">
        <f ca="1">_xll.qlInstrumentNPV(J17,_xll.qlInstrumentSetPricingEngine(J17,$N$51))</f>
        <v>0.23587010809116976</v>
      </c>
      <c r="W55" s="206">
        <f ca="1">_xll.qlInstrumentNPV(K17,_xll.qlInstrumentSetPricingEngine(K17,$N$51))</f>
        <v>2.7970565516840826E-5</v>
      </c>
      <c r="X55" s="207">
        <f ca="1">_xll.qlInstrumentNPV(L17,_xll.qlInstrumentSetPricingEngine(L17,$N$51))</f>
        <v>1.5417908666281298E-9</v>
      </c>
      <c r="Z55" s="50">
        <v>42874</v>
      </c>
      <c r="AA55" s="199"/>
      <c r="AB55" s="205">
        <f ca="1">_xll.qlInstrumentNPV(D17,_xll.qlInstrumentSetPricingEngine(D17,$Z$51))</f>
        <v>2875.8672941075615</v>
      </c>
      <c r="AC55" s="206">
        <f ca="1">_xll.qlInstrumentNPV(E17,_xll.qlInstrumentSetPricingEngine(E17,$Z$51))</f>
        <v>1412.4021377672682</v>
      </c>
      <c r="AD55" s="206">
        <f ca="1">_xll.qlInstrumentNPV(F17,_xll.qlInstrumentSetPricingEngine(F17,$Z$51))</f>
        <v>691.29010545814458</v>
      </c>
      <c r="AE55" s="206">
        <f ca="1">_xll.qlInstrumentNPV(G17,_xll.qlInstrumentSetPricingEngine(G17,$Z$51))</f>
        <v>353.90203637300976</v>
      </c>
      <c r="AF55" s="206">
        <f ca="1">_xll.qlInstrumentNPV(H17,_xll.qlInstrumentSetPricingEngine(H17,$Z$51))</f>
        <v>91.711680452698303</v>
      </c>
      <c r="AG55" s="206">
        <f ca="1">_xll.qlInstrumentNPV(I17,_xll.qlInstrumentSetPricingEngine(I17,$Z$51))</f>
        <v>4.4858938771197936</v>
      </c>
      <c r="AH55" s="206">
        <f ca="1">_xll.qlInstrumentNPV(J17,_xll.qlInstrumentSetPricingEngine(J17,$Z$51))</f>
        <v>0.12305417628451745</v>
      </c>
      <c r="AI55" s="206">
        <f ca="1">_xll.qlInstrumentNPV(K17,_xll.qlInstrumentSetPricingEngine(K17,$Z$51))</f>
        <v>1.5597099714264638E-3</v>
      </c>
      <c r="AJ55" s="207">
        <f ca="1">_xll.qlInstrumentNPV(L17,_xll.qlInstrumentSetPricingEngine(L17,$Z$51))</f>
        <v>8.0343623599957626E-4</v>
      </c>
    </row>
    <row r="56" spans="2:36" x14ac:dyDescent="0.25">
      <c r="B56" s="50">
        <v>42902</v>
      </c>
      <c r="C56" s="199"/>
      <c r="D56" s="205">
        <f ca="1">_xll.qlInstrumentNPV(D18,_xll.qlInstrumentSetPricingEngine(D18,$B$51))</f>
        <v>2856.4277759094348</v>
      </c>
      <c r="E56" s="206">
        <f ca="1">_xll.qlInstrumentNPV(E18,_xll.qlInstrumentSetPricingEngine(E18,$B$51))</f>
        <v>1398.177257376587</v>
      </c>
      <c r="F56" s="206">
        <f ca="1">_xll.qlInstrumentNPV(F18,_xll.qlInstrumentSetPricingEngine(F18,$B$51))</f>
        <v>687.72788476740618</v>
      </c>
      <c r="G56" s="206">
        <f ca="1">_xll.qlInstrumentNPV(G18,_xll.qlInstrumentSetPricingEngine(G18,$B$51))</f>
        <v>364.06941933073512</v>
      </c>
      <c r="H56" s="206">
        <f ca="1">_xll.qlInstrumentNPV(H18,_xll.qlInstrumentSetPricingEngine(H18,$B$51))</f>
        <v>115.76634740660407</v>
      </c>
      <c r="I56" s="206">
        <f ca="1">_xll.qlInstrumentNPV(I18,_xll.qlInstrumentSetPricingEngine(I18,$B$51))</f>
        <v>13.442669139333189</v>
      </c>
      <c r="J56" s="206">
        <f ca="1">_xll.qlInstrumentNPV(J18,_xll.qlInstrumentSetPricingEngine(J18,$B$51))</f>
        <v>0.92188778913517522</v>
      </c>
      <c r="K56" s="206">
        <f ca="1">_xll.qlInstrumentNPV(K18,_xll.qlInstrumentSetPricingEngine(K18,$B$51))</f>
        <v>8.8101741001065763E-3</v>
      </c>
      <c r="L56" s="207">
        <f ca="1">_xll.qlInstrumentNPV(L18,_xll.qlInstrumentSetPricingEngine(L18,$B$51))</f>
        <v>-6.8861415423238581E-4</v>
      </c>
      <c r="N56" s="50">
        <v>42902</v>
      </c>
      <c r="O56" s="227"/>
      <c r="P56" s="205">
        <f ca="1">_xll.qlInstrumentNPV(D18,_xll.qlInstrumentSetPricingEngine(D18,$N$51))</f>
        <v>2856.4014022518345</v>
      </c>
      <c r="Q56" s="206">
        <f ca="1">_xll.qlInstrumentNPV(E18,_xll.qlInstrumentSetPricingEngine(E18,$N$51))</f>
        <v>1393.9063734694723</v>
      </c>
      <c r="R56" s="206">
        <f ca="1">_xll.qlInstrumentNPV(F18,_xll.qlInstrumentSetPricingEngine(F18,$N$51))</f>
        <v>674.5725273637064</v>
      </c>
      <c r="S56" s="206">
        <f ca="1">_xll.qlInstrumentNPV(G18,_xll.qlInstrumentSetPricingEngine(G18,$N$51))</f>
        <v>352.40391920480539</v>
      </c>
      <c r="T56" s="206">
        <f ca="1">_xll.qlInstrumentNPV(H18,_xll.qlInstrumentSetPricingEngine(H18,$N$51))</f>
        <v>118.57247709136593</v>
      </c>
      <c r="U56" s="206">
        <f ca="1">_xll.qlInstrumentNPV(I18,_xll.qlInstrumentSetPricingEngine(I18,$N$51))</f>
        <v>19.587078477023958</v>
      </c>
      <c r="V56" s="206">
        <f ca="1">_xll.qlInstrumentNPV(J18,_xll.qlInstrumentSetPricingEngine(J18,$N$51))</f>
        <v>1.7150892774388855</v>
      </c>
      <c r="W56" s="206">
        <f ca="1">_xll.qlInstrumentNPV(K18,_xll.qlInstrumentSetPricingEngine(K18,$N$51))</f>
        <v>5.414581980885712E-3</v>
      </c>
      <c r="X56" s="207">
        <f ca="1">_xll.qlInstrumentNPV(L18,_xll.qlInstrumentSetPricingEngine(L18,$N$51))</f>
        <v>1.1407285701549581E-5</v>
      </c>
      <c r="Z56" s="50">
        <v>42902</v>
      </c>
      <c r="AA56" s="199"/>
      <c r="AB56" s="205">
        <f ca="1">_xll.qlInstrumentNPV(D18,_xll.qlInstrumentSetPricingEngine(D18,$Z$51))</f>
        <v>2858.5410641224676</v>
      </c>
      <c r="AC56" s="206">
        <f ca="1">_xll.qlInstrumentNPV(E18,_xll.qlInstrumentSetPricingEngine(E18,$Z$51))</f>
        <v>1398.1724927779303</v>
      </c>
      <c r="AD56" s="206">
        <f ca="1">_xll.qlInstrumentNPV(F18,_xll.qlInstrumentSetPricingEngine(F18,$Z$51))</f>
        <v>687.51105771849643</v>
      </c>
      <c r="AE56" s="206">
        <f ca="1">_xll.qlInstrumentNPV(G18,_xll.qlInstrumentSetPricingEngine(G18,$Z$51))</f>
        <v>363.7338839447595</v>
      </c>
      <c r="AF56" s="206">
        <f ca="1">_xll.qlInstrumentNPV(H18,_xll.qlInstrumentSetPricingEngine(H18,$Z$51))</f>
        <v>115.49277853382381</v>
      </c>
      <c r="AG56" s="206">
        <f ca="1">_xll.qlInstrumentNPV(I18,_xll.qlInstrumentSetPricingEngine(I18,$Z$51))</f>
        <v>13.245134766374834</v>
      </c>
      <c r="AH56" s="206">
        <f ca="1">_xll.qlInstrumentNPV(J18,_xll.qlInstrumentSetPricingEngine(J18,$Z$51))</f>
        <v>0.86038452363847107</v>
      </c>
      <c r="AI56" s="206">
        <f ca="1">_xll.qlInstrumentNPV(K18,_xll.qlInstrumentSetPricingEngine(K18,$Z$51))</f>
        <v>1.2127972955233289E-2</v>
      </c>
      <c r="AJ56" s="207">
        <f ca="1">_xll.qlInstrumentNPV(L18,_xll.qlInstrumentSetPricingEngine(L18,$Z$51))</f>
        <v>1.8327913587228334E-3</v>
      </c>
    </row>
    <row r="57" spans="2:36" x14ac:dyDescent="0.25">
      <c r="B57" s="50">
        <v>42993</v>
      </c>
      <c r="C57" s="199"/>
      <c r="D57" s="205">
        <f ca="1">_xll.qlInstrumentNPV(D19,_xll.qlInstrumentSetPricingEngine(D19,$B$51))</f>
        <v>2790.921566978549</v>
      </c>
      <c r="E57" s="206">
        <f ca="1">_xll.qlInstrumentNPV(E19,_xll.qlInstrumentSetPricingEngine(E19,$B$51))</f>
        <v>1351.1180400374826</v>
      </c>
      <c r="F57" s="206">
        <f ca="1">_xll.qlInstrumentNPV(F19,_xll.qlInstrumentSetPricingEngine(F19,$B$51))</f>
        <v>682.10607193273404</v>
      </c>
      <c r="G57" s="206">
        <f ca="1">_xll.qlInstrumentNPV(G19,_xll.qlInstrumentSetPricingEngine(G19,$B$51))</f>
        <v>395.39296753026798</v>
      </c>
      <c r="H57" s="206">
        <f ca="1">_xll.qlInstrumentNPV(H19,_xll.qlInstrumentSetPricingEngine(H19,$B$51))</f>
        <v>175.53663940668102</v>
      </c>
      <c r="I57" s="206">
        <f ca="1">_xll.qlInstrumentNPV(I19,_xll.qlInstrumentSetPricingEngine(I19,$B$51))</f>
        <v>50.804735777747027</v>
      </c>
      <c r="J57" s="206">
        <f ca="1">_xll.qlInstrumentNPV(J19,_xll.qlInstrumentSetPricingEngine(J19,$B$51))</f>
        <v>9.0448683151021232</v>
      </c>
      <c r="K57" s="206">
        <f ca="1">_xll.qlInstrumentNPV(K19,_xll.qlInstrumentSetPricingEngine(K19,$B$51))</f>
        <v>0.18378240774511762</v>
      </c>
      <c r="L57" s="207">
        <f ca="1">_xll.qlInstrumentNPV(L19,_xll.qlInstrumentSetPricingEngine(L19,$B$51))</f>
        <v>2.5778851172644952E-3</v>
      </c>
      <c r="N57" s="50">
        <v>42993</v>
      </c>
      <c r="O57" s="227"/>
      <c r="P57" s="205">
        <f ca="1">_xll.qlInstrumentNPV(D19,_xll.qlInstrumentSetPricingEngine(D19,$N$51))</f>
        <v>2789.351072303717</v>
      </c>
      <c r="Q57" s="206">
        <f ca="1">_xll.qlInstrumentNPV(E19,_xll.qlInstrumentSetPricingEngine(E19,$N$51))</f>
        <v>1337.1915624460644</v>
      </c>
      <c r="R57" s="206">
        <f ca="1">_xll.qlInstrumentNPV(F19,_xll.qlInstrumentSetPricingEngine(F19,$N$51))</f>
        <v>662.8262606146825</v>
      </c>
      <c r="S57" s="206">
        <f ca="1">_xll.qlInstrumentNPV(G19,_xll.qlInstrumentSetPricingEngine(G19,$N$51))</f>
        <v>380.97723859170094</v>
      </c>
      <c r="T57" s="206">
        <f ca="1">_xll.qlInstrumentNPV(H19,_xll.qlInstrumentSetPricingEngine(H19,$N$51))</f>
        <v>172.78417191478161</v>
      </c>
      <c r="U57" s="206">
        <f ca="1">_xll.qlInstrumentNPV(I19,_xll.qlInstrumentSetPricingEngine(I19,$N$51))</f>
        <v>58.45185249019233</v>
      </c>
      <c r="V57" s="206">
        <f ca="1">_xll.qlInstrumentNPV(J19,_xll.qlInstrumentSetPricingEngine(J19,$N$51))</f>
        <v>15.891865051996463</v>
      </c>
      <c r="W57" s="206">
        <f ca="1">_xll.qlInstrumentNPV(K19,_xll.qlInstrumentSetPricingEngine(K19,$N$51))</f>
        <v>0.92968486785440985</v>
      </c>
      <c r="X57" s="207">
        <f ca="1">_xll.qlInstrumentNPV(L19,_xll.qlInstrumentSetPricingEngine(L19,$N$51))</f>
        <v>5.1797969225782038E-2</v>
      </c>
      <c r="Z57" s="50">
        <v>42993</v>
      </c>
      <c r="AA57" s="199"/>
      <c r="AB57" s="205">
        <f ca="1">_xll.qlInstrumentNPV(D19,_xll.qlInstrumentSetPricingEngine(D19,$Z$51))</f>
        <v>2791.8940515991353</v>
      </c>
      <c r="AC57" s="206">
        <f ca="1">_xll.qlInstrumentNPV(E19,_xll.qlInstrumentSetPricingEngine(E19,$Z$51))</f>
        <v>1350.8301326981248</v>
      </c>
      <c r="AD57" s="206">
        <f ca="1">_xll.qlInstrumentNPV(F19,_xll.qlInstrumentSetPricingEngine(F19,$Z$51))</f>
        <v>681.90097078042618</v>
      </c>
      <c r="AE57" s="206">
        <f ca="1">_xll.qlInstrumentNPV(G19,_xll.qlInstrumentSetPricingEngine(G19,$Z$51))</f>
        <v>395.24740912363512</v>
      </c>
      <c r="AF57" s="206">
        <f ca="1">_xll.qlInstrumentNPV(H19,_xll.qlInstrumentSetPricingEngine(H19,$Z$51))</f>
        <v>175.5380986980326</v>
      </c>
      <c r="AG57" s="206">
        <f ca="1">_xll.qlInstrumentNPV(I19,_xll.qlInstrumentSetPricingEngine(I19,$Z$51))</f>
        <v>50.843024356627566</v>
      </c>
      <c r="AH57" s="206">
        <f ca="1">_xll.qlInstrumentNPV(J19,_xll.qlInstrumentSetPricingEngine(J19,$Z$51))</f>
        <v>8.9833360408272167</v>
      </c>
      <c r="AI57" s="206">
        <f ca="1">_xll.qlInstrumentNPV(K19,_xll.qlInstrumentSetPricingEngine(K19,$Z$51))</f>
        <v>0.17685326484595651</v>
      </c>
      <c r="AJ57" s="207">
        <f ca="1">_xll.qlInstrumentNPV(L19,_xll.qlInstrumentSetPricingEngine(L19,$Z$51))</f>
        <v>1.210556851881202E-2</v>
      </c>
    </row>
    <row r="58" spans="2:36" x14ac:dyDescent="0.25">
      <c r="B58" s="50">
        <v>43084</v>
      </c>
      <c r="C58" s="199"/>
      <c r="D58" s="205">
        <f ca="1">_xll.qlInstrumentNPV(D20,_xll.qlInstrumentSetPricingEngine(D20,$B$51))</f>
        <v>2750.5887083710909</v>
      </c>
      <c r="E58" s="206">
        <f ca="1">_xll.qlInstrumentNPV(E20,_xll.qlInstrumentSetPricingEngine(E20,$B$51))</f>
        <v>1341.4458712283426</v>
      </c>
      <c r="F58" s="206">
        <f ca="1">_xll.qlInstrumentNPV(F20,_xll.qlInstrumentSetPricingEngine(F20,$B$51))</f>
        <v>709.86841115756351</v>
      </c>
      <c r="G58" s="206">
        <f ca="1">_xll.qlInstrumentNPV(G20,_xll.qlInstrumentSetPricingEngine(G20,$B$51))</f>
        <v>443.99786901206221</v>
      </c>
      <c r="H58" s="206">
        <f ca="1">_xll.qlInstrumentNPV(H20,_xll.qlInstrumentSetPricingEngine(H20,$B$51))</f>
        <v>234.42954380381178</v>
      </c>
      <c r="I58" s="206">
        <f ca="1">_xll.qlInstrumentNPV(I20,_xll.qlInstrumentSetPricingEngine(I20,$B$51))</f>
        <v>97.108392086639327</v>
      </c>
      <c r="J58" s="206">
        <f ca="1">_xll.qlInstrumentNPV(J20,_xll.qlInstrumentSetPricingEngine(J20,$B$51))</f>
        <v>30.084651163284544</v>
      </c>
      <c r="K58" s="206">
        <f ca="1">_xll.qlInstrumentNPV(K20,_xll.qlInstrumentSetPricingEngine(K20,$B$51))</f>
        <v>1.6842273711463709</v>
      </c>
      <c r="L58" s="207">
        <f ca="1">_xll.qlInstrumentNPV(L20,_xll.qlInstrumentSetPricingEngine(L20,$B$51))</f>
        <v>9.5942046305229248E-2</v>
      </c>
      <c r="N58" s="50">
        <v>43084</v>
      </c>
      <c r="O58" s="227"/>
      <c r="P58" s="205">
        <f ca="1">_xll.qlInstrumentNPV(D20,_xll.qlInstrumentSetPricingEngine(D20,$N$51))</f>
        <v>2743.7113219252951</v>
      </c>
      <c r="Q58" s="206">
        <f ca="1">_xll.qlInstrumentNPV(E20,_xll.qlInstrumentSetPricingEngine(E20,$N$51))</f>
        <v>1316.9722348719624</v>
      </c>
      <c r="R58" s="206">
        <f ca="1">_xll.qlInstrumentNPV(F20,_xll.qlInstrumentSetPricingEngine(F20,$N$51))</f>
        <v>683.17997777745506</v>
      </c>
      <c r="S58" s="206">
        <f ca="1">_xll.qlInstrumentNPV(G20,_xll.qlInstrumentSetPricingEngine(G20,$N$51))</f>
        <v>423.44878279776367</v>
      </c>
      <c r="T58" s="206">
        <f ca="1">_xll.qlInstrumentNPV(H20,_xll.qlInstrumentSetPricingEngine(H20,$N$51))</f>
        <v>225.92124501184736</v>
      </c>
      <c r="U58" s="206">
        <f ca="1">_xll.qlInstrumentNPV(I20,_xll.qlInstrumentSetPricingEngine(I20,$N$51))</f>
        <v>102.17327432122165</v>
      </c>
      <c r="V58" s="206">
        <f ca="1">_xll.qlInstrumentNPV(J20,_xll.qlInstrumentSetPricingEngine(J20,$N$51))</f>
        <v>40.910270528003629</v>
      </c>
      <c r="W58" s="206">
        <f ca="1">_xll.qlInstrumentNPV(K20,_xll.qlInstrumentSetPricingEngine(K20,$N$51))</f>
        <v>5.8048127410175887</v>
      </c>
      <c r="X58" s="207">
        <f ca="1">_xll.qlInstrumentNPV(L20,_xll.qlInstrumentSetPricingEngine(L20,$N$51))</f>
        <v>0.83050031737366814</v>
      </c>
      <c r="Z58" s="50">
        <v>43084</v>
      </c>
      <c r="AA58" s="199"/>
      <c r="AB58" s="205">
        <f ca="1">_xll.qlInstrumentNPV(D20,_xll.qlInstrumentSetPricingEngine(D20,$Z$51))</f>
        <v>2751.3926439580077</v>
      </c>
      <c r="AC58" s="206">
        <f ca="1">_xll.qlInstrumentNPV(E20,_xll.qlInstrumentSetPricingEngine(E20,$Z$51))</f>
        <v>1341.3803153333688</v>
      </c>
      <c r="AD58" s="206">
        <f ca="1">_xll.qlInstrumentNPV(F20,_xll.qlInstrumentSetPricingEngine(F20,$Z$51))</f>
        <v>709.68574195890585</v>
      </c>
      <c r="AE58" s="206">
        <f ca="1">_xll.qlInstrumentNPV(G20,_xll.qlInstrumentSetPricingEngine(G20,$Z$51))</f>
        <v>443.17341348255849</v>
      </c>
      <c r="AF58" s="206">
        <f ca="1">_xll.qlInstrumentNPV(H20,_xll.qlInstrumentSetPricingEngine(H20,$Z$51))</f>
        <v>234.57134592382718</v>
      </c>
      <c r="AG58" s="206">
        <f ca="1">_xll.qlInstrumentNPV(I20,_xll.qlInstrumentSetPricingEngine(I20,$Z$51))</f>
        <v>97.317782687075123</v>
      </c>
      <c r="AH58" s="206">
        <f ca="1">_xll.qlInstrumentNPV(J20,_xll.qlInstrumentSetPricingEngine(J20,$Z$51))</f>
        <v>30.171305028844888</v>
      </c>
      <c r="AI58" s="206">
        <f ca="1">_xll.qlInstrumentNPV(K20,_xll.qlInstrumentSetPricingEngine(K20,$Z$51))</f>
        <v>1.6688737726298033</v>
      </c>
      <c r="AJ58" s="207">
        <f ca="1">_xll.qlInstrumentNPV(L20,_xll.qlInstrumentSetPricingEngine(L20,$Z$51))</f>
        <v>0.10642021593129403</v>
      </c>
    </row>
    <row r="59" spans="2:36" x14ac:dyDescent="0.25">
      <c r="B59" s="50">
        <v>43175</v>
      </c>
      <c r="C59" s="199"/>
      <c r="D59" s="205">
        <f ca="1">_xll.qlInstrumentNPV(D21,_xll.qlInstrumentSetPricingEngine(D21,$B$51))</f>
        <v>2682.7026756022551</v>
      </c>
      <c r="E59" s="206">
        <f ca="1">_xll.qlInstrumentNPV(E21,_xll.qlInstrumentSetPricingEngine(E21,$B$51))</f>
        <v>1307.1387276314049</v>
      </c>
      <c r="F59" s="206">
        <f ca="1">_xll.qlInstrumentNPV(F21,_xll.qlInstrumentSetPricingEngine(F21,$B$51))</f>
        <v>710.42518355772359</v>
      </c>
      <c r="G59" s="206">
        <f ca="1">_xll.qlInstrumentNPV(G21,_xll.qlInstrumentSetPricingEngine(G21,$B$51))</f>
        <v>464.33708488324345</v>
      </c>
      <c r="H59" s="206">
        <f ca="1">_xll.qlInstrumentNPV(H21,_xll.qlInstrumentSetPricingEngine(H21,$B$51))</f>
        <v>269.78445307390496</v>
      </c>
      <c r="I59" s="206">
        <f ca="1">_xll.qlInstrumentNPV(I21,_xll.qlInstrumentSetPricingEngine(I21,$B$51))</f>
        <v>135.44676301082652</v>
      </c>
      <c r="J59" s="206">
        <f ca="1">_xll.qlInstrumentNPV(J21,_xll.qlInstrumentSetPricingEngine(J21,$B$51))</f>
        <v>58.296598862755282</v>
      </c>
      <c r="K59" s="206">
        <f ca="1">_xll.qlInstrumentNPV(K21,_xll.qlInstrumentSetPricingEngine(K21,$B$51))</f>
        <v>8.0531972456915</v>
      </c>
      <c r="L59" s="207">
        <f ca="1">_xll.qlInstrumentNPV(L21,_xll.qlInstrumentSetPricingEngine(L21,$B$51))</f>
        <v>1.1271226594488857</v>
      </c>
      <c r="N59" s="50">
        <v>43175</v>
      </c>
      <c r="O59" s="227"/>
      <c r="P59" s="205">
        <f ca="1">_xll.qlInstrumentNPV(D21,_xll.qlInstrumentSetPricingEngine(D21,$N$51))</f>
        <v>2670.2209407677283</v>
      </c>
      <c r="Q59" s="206">
        <f ca="1">_xll.qlInstrumentNPV(E21,_xll.qlInstrumentSetPricingEngine(E21,$N$51))</f>
        <v>1278.2765711670395</v>
      </c>
      <c r="R59" s="206">
        <f ca="1">_xll.qlInstrumentNPV(F21,_xll.qlInstrumentSetPricingEngine(F21,$N$51))</f>
        <v>683.16412752780718</v>
      </c>
      <c r="S59" s="206">
        <f ca="1">_xll.qlInstrumentNPV(G21,_xll.qlInstrumentSetPricingEngine(G21,$N$51))</f>
        <v>443.34735381329062</v>
      </c>
      <c r="T59" s="206">
        <f ca="1">_xll.qlInstrumentNPV(H21,_xll.qlInstrumentSetPricingEngine(H21,$N$51))</f>
        <v>258.88244241927407</v>
      </c>
      <c r="U59" s="206">
        <f ca="1">_xll.qlInstrumentNPV(I21,_xll.qlInstrumentSetPricingEngine(I21,$N$51))</f>
        <v>135.87103614166759</v>
      </c>
      <c r="V59" s="206">
        <f ca="1">_xll.qlInstrumentNPV(J21,_xll.qlInstrumentSetPricingEngine(J21,$N$51))</f>
        <v>66.015857531599877</v>
      </c>
      <c r="W59" s="206">
        <f ca="1">_xll.qlInstrumentNPV(K21,_xll.qlInstrumentSetPricingEngine(K21,$N$51))</f>
        <v>14.42881206375109</v>
      </c>
      <c r="X59" s="207">
        <f ca="1">_xll.qlInstrumentNPV(L21,_xll.qlInstrumentSetPricingEngine(L21,$N$51))</f>
        <v>3.2243493320393717</v>
      </c>
      <c r="Z59" s="50">
        <v>43175</v>
      </c>
      <c r="AA59" s="199"/>
      <c r="AB59" s="205">
        <f ca="1">_xll.qlInstrumentNPV(D21,_xll.qlInstrumentSetPricingEngine(D21,$Z$51))</f>
        <v>2682.9337386834718</v>
      </c>
      <c r="AC59" s="206">
        <f ca="1">_xll.qlInstrumentNPV(E21,_xll.qlInstrumentSetPricingEngine(E21,$Z$51))</f>
        <v>1306.8643415371275</v>
      </c>
      <c r="AD59" s="206">
        <f ca="1">_xll.qlInstrumentNPV(F21,_xll.qlInstrumentSetPricingEngine(F21,$Z$51))</f>
        <v>710.49833618636308</v>
      </c>
      <c r="AE59" s="206">
        <f ca="1">_xll.qlInstrumentNPV(G21,_xll.qlInstrumentSetPricingEngine(G21,$Z$51))</f>
        <v>464.65754966890171</v>
      </c>
      <c r="AF59" s="206">
        <f ca="1">_xll.qlInstrumentNPV(H21,_xll.qlInstrumentSetPricingEngine(H21,$Z$51))</f>
        <v>270.40597961660012</v>
      </c>
      <c r="AG59" s="206">
        <f ca="1">_xll.qlInstrumentNPV(I21,_xll.qlInstrumentSetPricingEngine(I21,$Z$51))</f>
        <v>136.00616081101577</v>
      </c>
      <c r="AH59" s="206">
        <f ca="1">_xll.qlInstrumentNPV(J21,_xll.qlInstrumentSetPricingEngine(J21,$Z$51))</f>
        <v>58.677153314829084</v>
      </c>
      <c r="AI59" s="206">
        <f ca="1">_xll.qlInstrumentNPV(K21,_xll.qlInstrumentSetPricingEngine(K21,$Z$51))</f>
        <v>8.0569681387704755</v>
      </c>
      <c r="AJ59" s="207">
        <f ca="1">_xll.qlInstrumentNPV(L21,_xll.qlInstrumentSetPricingEngine(L21,$Z$51))</f>
        <v>1.1426877197206149</v>
      </c>
    </row>
    <row r="60" spans="2:36" x14ac:dyDescent="0.25">
      <c r="B60" s="50">
        <v>43266</v>
      </c>
      <c r="C60" s="199"/>
      <c r="D60" s="205">
        <f ca="1">_xll.qlInstrumentNPV(D22,_xll.qlInstrumentSetPricingEngine(D22,$B$51))</f>
        <v>2623.0053361952355</v>
      </c>
      <c r="E60" s="206">
        <f ca="1">_xll.qlInstrumentNPV(E22,_xll.qlInstrumentSetPricingEngine(E22,$B$51))</f>
        <v>1278.8136477935006</v>
      </c>
      <c r="F60" s="206">
        <f ca="1">_xll.qlInstrumentNPV(F22,_xll.qlInstrumentSetPricingEngine(F22,$B$51))</f>
        <v>711.70971482943094</v>
      </c>
      <c r="G60" s="206">
        <f ca="1">_xll.qlInstrumentNPV(G22,_xll.qlInstrumentSetPricingEngine(G22,$B$51))</f>
        <v>481.21162477717252</v>
      </c>
      <c r="H60" s="206">
        <f ca="1">_xll.qlInstrumentNPV(H22,_xll.qlInstrumentSetPricingEngine(H22,$B$51))</f>
        <v>297.91244446573353</v>
      </c>
      <c r="I60" s="206">
        <f ca="1">_xll.qlInstrumentNPV(I22,_xll.qlInstrumentSetPricingEngine(I22,$B$51))</f>
        <v>166.90452538114059</v>
      </c>
      <c r="J60" s="206">
        <f ca="1">_xll.qlInstrumentNPV(J22,_xll.qlInstrumentSetPricingEngine(J22,$B$51))</f>
        <v>84.539025153121116</v>
      </c>
      <c r="K60" s="206">
        <f ca="1">_xll.qlInstrumentNPV(K22,_xll.qlInstrumentSetPricingEngine(K22,$B$51))</f>
        <v>17.664868424397007</v>
      </c>
      <c r="L60" s="207">
        <f ca="1">_xll.qlInstrumentNPV(L22,_xll.qlInstrumentSetPricingEngine(L22,$B$51))</f>
        <v>3.553895648785792</v>
      </c>
      <c r="N60" s="50">
        <v>43266</v>
      </c>
      <c r="O60" s="227"/>
      <c r="P60" s="205">
        <f ca="1">_xll.qlInstrumentNPV(D22,_xll.qlInstrumentSetPricingEngine(D22,$N$51))</f>
        <v>2606.6677815960497</v>
      </c>
      <c r="Q60" s="206">
        <f ca="1">_xll.qlInstrumentNPV(E22,_xll.qlInstrumentSetPricingEngine(E22,$N$51))</f>
        <v>1251.7086749961193</v>
      </c>
      <c r="R60" s="206">
        <f ca="1">_xll.qlInstrumentNPV(F22,_xll.qlInstrumentSetPricingEngine(F22,$N$51))</f>
        <v>689.46138138042477</v>
      </c>
      <c r="S60" s="206">
        <f ca="1">_xll.qlInstrumentNPV(G22,_xll.qlInstrumentSetPricingEngine(G22,$N$51))</f>
        <v>464.96317070308339</v>
      </c>
      <c r="T60" s="206">
        <f ca="1">_xll.qlInstrumentNPV(H22,_xll.qlInstrumentSetPricingEngine(H22,$N$51))</f>
        <v>290.15420170198252</v>
      </c>
      <c r="U60" s="206">
        <f ca="1">_xll.qlInstrumentNPV(I22,_xll.qlInstrumentSetPricingEngine(I22,$N$51))</f>
        <v>168.11589208272068</v>
      </c>
      <c r="V60" s="206">
        <f ca="1">_xll.qlInstrumentNPV(J22,_xll.qlInstrumentSetPricingEngine(J22,$N$51))</f>
        <v>92.320792311073376</v>
      </c>
      <c r="W60" s="206">
        <f ca="1">_xll.qlInstrumentNPV(K22,_xll.qlInstrumentSetPricingEngine(K22,$N$51))</f>
        <v>26.311100746042335</v>
      </c>
      <c r="X60" s="207">
        <f ca="1">_xll.qlInstrumentNPV(L22,_xll.qlInstrumentSetPricingEngine(L22,$N$51))</f>
        <v>7.661087754616819</v>
      </c>
      <c r="Z60" s="50">
        <v>43266</v>
      </c>
      <c r="AA60" s="199"/>
      <c r="AB60" s="205">
        <f ca="1">_xll.qlInstrumentNPV(D22,_xll.qlInstrumentSetPricingEngine(D22,$Z$51))</f>
        <v>2623.5763243676433</v>
      </c>
      <c r="AC60" s="206">
        <f ca="1">_xll.qlInstrumentNPV(E22,_xll.qlInstrumentSetPricingEngine(E22,$Z$51))</f>
        <v>1278.5080096712666</v>
      </c>
      <c r="AD60" s="206">
        <f ca="1">_xll.qlInstrumentNPV(F22,_xll.qlInstrumentSetPricingEngine(F22,$Z$51))</f>
        <v>712.06424290181224</v>
      </c>
      <c r="AE60" s="206">
        <f ca="1">_xll.qlInstrumentNPV(G22,_xll.qlInstrumentSetPricingEngine(G22,$Z$51))</f>
        <v>481.67776858988498</v>
      </c>
      <c r="AF60" s="206">
        <f ca="1">_xll.qlInstrumentNPV(H22,_xll.qlInstrumentSetPricingEngine(H22,$Z$51))</f>
        <v>298.57942042837232</v>
      </c>
      <c r="AG60" s="206">
        <f ca="1">_xll.qlInstrumentNPV(I22,_xll.qlInstrumentSetPricingEngine(I22,$Z$51))</f>
        <v>167.52462379748729</v>
      </c>
      <c r="AH60" s="206">
        <f ca="1">_xll.qlInstrumentNPV(J22,_xll.qlInstrumentSetPricingEngine(J22,$Z$51))</f>
        <v>85.047189954557126</v>
      </c>
      <c r="AI60" s="206">
        <f ca="1">_xll.qlInstrumentNPV(K22,_xll.qlInstrumentSetPricingEngine(K22,$Z$51))</f>
        <v>17.756228931031995</v>
      </c>
      <c r="AJ60" s="207">
        <f ca="1">_xll.qlInstrumentNPV(L22,_xll.qlInstrumentSetPricingEngine(L22,$Z$51))</f>
        <v>3.5909597552528258</v>
      </c>
    </row>
    <row r="61" spans="2:36" x14ac:dyDescent="0.25">
      <c r="B61" s="50">
        <v>43364</v>
      </c>
      <c r="C61" s="199"/>
      <c r="D61" s="205">
        <f ca="1">_xll.qlInstrumentNPV(D23,_xll.qlInstrumentSetPricingEngine(D23,$B$51))</f>
        <v>2575.622241669515</v>
      </c>
      <c r="E61" s="206">
        <f ca="1">_xll.qlInstrumentNPV(E23,_xll.qlInstrumentSetPricingEngine(E23,$B$51))</f>
        <v>1267.4992203741399</v>
      </c>
      <c r="F61" s="206">
        <f ca="1">_xll.qlInstrumentNPV(F23,_xll.qlInstrumentSetPricingEngine(F23,$B$51))</f>
        <v>730.85319121291525</v>
      </c>
      <c r="G61" s="206">
        <f ca="1">_xll.qlInstrumentNPV(G23,_xll.qlInstrumentSetPricingEngine(G23,$B$51))</f>
        <v>514.4525272490265</v>
      </c>
      <c r="H61" s="206">
        <f ca="1">_xll.qlInstrumentNPV(H23,_xll.qlInstrumentSetPricingEngine(H23,$B$51))</f>
        <v>339.67573857700171</v>
      </c>
      <c r="I61" s="206">
        <f ca="1">_xll.qlInstrumentNPV(I23,_xll.qlInstrumentSetPricingEngine(I23,$B$51))</f>
        <v>209.81415887512284</v>
      </c>
      <c r="J61" s="206">
        <f ca="1">_xll.qlInstrumentNPV(J23,_xll.qlInstrumentSetPricingEngine(J23,$B$51))</f>
        <v>121.62332823682286</v>
      </c>
      <c r="K61" s="206">
        <f ca="1">_xll.qlInstrumentNPV(K23,_xll.qlInstrumentSetPricingEngine(K23,$B$51))</f>
        <v>35.617698409483211</v>
      </c>
      <c r="L61" s="207">
        <f ca="1">_xll.qlInstrumentNPV(L23,_xll.qlInstrumentSetPricingEngine(L23,$B$51))</f>
        <v>9.7877315355313463</v>
      </c>
      <c r="N61" s="50">
        <v>43364</v>
      </c>
      <c r="O61" s="227"/>
      <c r="P61" s="205">
        <f ca="1">_xll.qlInstrumentNPV(D23,_xll.qlInstrumentSetPricingEngine(D23,$N$51))</f>
        <v>2555.9153256962109</v>
      </c>
      <c r="Q61" s="206">
        <f ca="1">_xll.qlInstrumentNPV(E23,_xll.qlInstrumentSetPricingEngine(E23,$N$51))</f>
        <v>1240.4056044050951</v>
      </c>
      <c r="R61" s="206">
        <f ca="1">_xll.qlInstrumentNPV(F23,_xll.qlInstrumentSetPricingEngine(F23,$N$51))</f>
        <v>707.13172033523301</v>
      </c>
      <c r="S61" s="206">
        <f ca="1">_xll.qlInstrumentNPV(G23,_xll.qlInstrumentSetPricingEngine(G23,$N$51))</f>
        <v>494.71171339110646</v>
      </c>
      <c r="T61" s="206">
        <f ca="1">_xll.qlInstrumentNPV(H23,_xll.qlInstrumentSetPricingEngine(H23,$N$51))</f>
        <v>326.74562552289171</v>
      </c>
      <c r="U61" s="206">
        <f ca="1">_xll.qlInstrumentNPV(I23,_xll.qlInstrumentSetPricingEngine(I23,$N$51))</f>
        <v>204.62054342619629</v>
      </c>
      <c r="V61" s="206">
        <f ca="1">_xll.qlInstrumentNPV(J23,_xll.qlInstrumentSetPricingEngine(J23,$N$51))</f>
        <v>123.23896727619993</v>
      </c>
      <c r="W61" s="206">
        <f ca="1">_xll.qlInstrumentNPV(K23,_xll.qlInstrumentSetPricingEngine(K23,$N$51))</f>
        <v>42.714281827374457</v>
      </c>
      <c r="X61" s="207">
        <f ca="1">_xll.qlInstrumentNPV(L23,_xll.qlInstrumentSetPricingEngine(L23,$N$51))</f>
        <v>15.040996964582678</v>
      </c>
      <c r="Z61" s="50">
        <v>43364</v>
      </c>
      <c r="AA61" s="199"/>
      <c r="AB61" s="205">
        <f ca="1">_xll.qlInstrumentNPV(D23,_xll.qlInstrumentSetPricingEngine(D23,$Z$51))</f>
        <v>2576.5674710079261</v>
      </c>
      <c r="AC61" s="206">
        <f ca="1">_xll.qlInstrumentNPV(E23,_xll.qlInstrumentSetPricingEngine(E23,$Z$51))</f>
        <v>1267.3462144573573</v>
      </c>
      <c r="AD61" s="206">
        <f ca="1">_xll.qlInstrumentNPV(F23,_xll.qlInstrumentSetPricingEngine(F23,$Z$51))</f>
        <v>731.11191747888086</v>
      </c>
      <c r="AE61" s="206">
        <f ca="1">_xll.qlInstrumentNPV(G23,_xll.qlInstrumentSetPricingEngine(G23,$Z$51))</f>
        <v>514.36636853465552</v>
      </c>
      <c r="AF61" s="206">
        <f ca="1">_xll.qlInstrumentNPV(H23,_xll.qlInstrumentSetPricingEngine(H23,$Z$51))</f>
        <v>340.31558466662108</v>
      </c>
      <c r="AG61" s="206">
        <f ca="1">_xll.qlInstrumentNPV(I23,_xll.qlInstrumentSetPricingEngine(I23,$Z$51))</f>
        <v>210.82902517476145</v>
      </c>
      <c r="AH61" s="206">
        <f ca="1">_xll.qlInstrumentNPV(J23,_xll.qlInstrumentSetPricingEngine(J23,$Z$51))</f>
        <v>122.54572492565569</v>
      </c>
      <c r="AI61" s="206">
        <f ca="1">_xll.qlInstrumentNPV(K23,_xll.qlInstrumentSetPricingEngine(K23,$Z$51))</f>
        <v>35.872246837927179</v>
      </c>
      <c r="AJ61" s="207">
        <f ca="1">_xll.qlInstrumentNPV(L23,_xll.qlInstrumentSetPricingEngine(L23,$Z$51))</f>
        <v>9.9235168549794182</v>
      </c>
    </row>
    <row r="62" spans="2:36" x14ac:dyDescent="0.25">
      <c r="B62" s="50">
        <v>43455</v>
      </c>
      <c r="C62" s="199"/>
      <c r="D62" s="205">
        <f ca="1">_xll.qlInstrumentNPV(D24,_xll.qlInstrumentSetPricingEngine(D24,$B$51))</f>
        <v>2550.9966973269748</v>
      </c>
      <c r="E62" s="206">
        <f ca="1">_xll.qlInstrumentNPV(E24,_xll.qlInstrumentSetPricingEngine(E24,$B$51))</f>
        <v>1274.3317903857255</v>
      </c>
      <c r="F62" s="206">
        <f ca="1">_xll.qlInstrumentNPV(F24,_xll.qlInstrumentSetPricingEngine(F24,$B$51))</f>
        <v>758.7963300648172</v>
      </c>
      <c r="G62" s="206">
        <f ca="1">_xll.qlInstrumentNPV(G24,_xll.qlInstrumentSetPricingEngine(G24,$B$51))</f>
        <v>550.30857833683615</v>
      </c>
      <c r="H62" s="206">
        <f ca="1">_xll.qlInstrumentNPV(H24,_xll.qlInstrumentSetPricingEngine(H24,$B$51))</f>
        <v>380.38999508370841</v>
      </c>
      <c r="I62" s="206">
        <f ca="1">_xll.qlInstrumentNPV(I24,_xll.qlInstrumentSetPricingEngine(I24,$B$51))</f>
        <v>250.22491391263313</v>
      </c>
      <c r="J62" s="206">
        <f ca="1">_xll.qlInstrumentNPV(J24,_xll.qlInstrumentSetPricingEngine(J24,$B$51))</f>
        <v>157.24970644647058</v>
      </c>
      <c r="K62" s="206">
        <f ca="1">_xll.qlInstrumentNPV(K24,_xll.qlInstrumentSetPricingEngine(K24,$B$51))</f>
        <v>55.889066046306823</v>
      </c>
      <c r="L62" s="207">
        <f ca="1">_xll.qlInstrumentNPV(L24,_xll.qlInstrumentSetPricingEngine(L24,$B$51))</f>
        <v>18.657966718125319</v>
      </c>
      <c r="N62" s="50">
        <v>43455</v>
      </c>
      <c r="O62" s="227"/>
      <c r="P62" s="205">
        <f ca="1">_xll.qlInstrumentNPV(D24,_xll.qlInstrumentSetPricingEngine(D24,$N$51))</f>
        <v>2530.7562358735518</v>
      </c>
      <c r="Q62" s="206">
        <f ca="1">_xll.qlInstrumentNPV(E24,_xll.qlInstrumentSetPricingEngine(E24,$N$51))</f>
        <v>1250.2478457740167</v>
      </c>
      <c r="R62" s="206">
        <f ca="1">_xll.qlInstrumentNPV(F24,_xll.qlInstrumentSetPricingEngine(F24,$N$51))</f>
        <v>737.91235843280811</v>
      </c>
      <c r="S62" s="206">
        <f ca="1">_xll.qlInstrumentNPV(G24,_xll.qlInstrumentSetPricingEngine(G24,$N$51))</f>
        <v>532.89722562969075</v>
      </c>
      <c r="T62" s="206">
        <f ca="1">_xll.qlInstrumentNPV(H24,_xll.qlInstrumentSetPricingEngine(H24,$N$51))</f>
        <v>368.03559167209846</v>
      </c>
      <c r="U62" s="206">
        <f ca="1">_xll.qlInstrumentNPV(I24,_xll.qlInstrumentSetPricingEngine(I24,$N$51))</f>
        <v>244.01354122898289</v>
      </c>
      <c r="V62" s="206">
        <f ca="1">_xll.qlInstrumentNPV(J24,_xll.qlInstrumentSetPricingEngine(J24,$N$51))</f>
        <v>156.89234154557263</v>
      </c>
      <c r="W62" s="206">
        <f ca="1">_xll.qlInstrumentNPV(K24,_xll.qlInstrumentSetPricingEngine(K24,$N$51))</f>
        <v>62.291137859309515</v>
      </c>
      <c r="X62" s="207">
        <f ca="1">_xll.qlInstrumentNPV(L24,_xll.qlInstrumentSetPricingEngine(L24,$N$51))</f>
        <v>24.943681758824354</v>
      </c>
      <c r="Z62" s="50">
        <v>43455</v>
      </c>
      <c r="AA62" s="199"/>
      <c r="AB62" s="205">
        <f ca="1">_xll.qlInstrumentNPV(D24,_xll.qlInstrumentSetPricingEngine(D24,$Z$51))</f>
        <v>2551.1668089406157</v>
      </c>
      <c r="AC62" s="206">
        <f ca="1">_xll.qlInstrumentNPV(E24,_xll.qlInstrumentSetPricingEngine(E24,$Z$51))</f>
        <v>1274.4899777778778</v>
      </c>
      <c r="AD62" s="206">
        <f ca="1">_xll.qlInstrumentNPV(F24,_xll.qlInstrumentSetPricingEngine(F24,$Z$51))</f>
        <v>758.57839342727959</v>
      </c>
      <c r="AE62" s="206">
        <f ca="1">_xll.qlInstrumentNPV(G24,_xll.qlInstrumentSetPricingEngine(G24,$Z$51))</f>
        <v>548.8838307850134</v>
      </c>
      <c r="AF62" s="206">
        <f ca="1">_xll.qlInstrumentNPV(H24,_xll.qlInstrumentSetPricingEngine(H24,$Z$51))</f>
        <v>380.71710044546444</v>
      </c>
      <c r="AG62" s="206">
        <f ca="1">_xll.qlInstrumentNPV(I24,_xll.qlInstrumentSetPricingEngine(I24,$Z$51))</f>
        <v>251.06495022712343</v>
      </c>
      <c r="AH62" s="206">
        <f ca="1">_xll.qlInstrumentNPV(J24,_xll.qlInstrumentSetPricingEngine(J24,$Z$51))</f>
        <v>158.07043933716162</v>
      </c>
      <c r="AI62" s="206">
        <f ca="1">_xll.qlInstrumentNPV(K24,_xll.qlInstrumentSetPricingEngine(K24,$Z$51))</f>
        <v>56.265114344847539</v>
      </c>
      <c r="AJ62" s="207">
        <f ca="1">_xll.qlInstrumentNPV(L24,_xll.qlInstrumentSetPricingEngine(L24,$Z$51))</f>
        <v>18.837909265345633</v>
      </c>
    </row>
    <row r="63" spans="2:36" x14ac:dyDescent="0.25">
      <c r="B63" s="50">
        <v>43539</v>
      </c>
      <c r="C63" s="199"/>
      <c r="D63" s="205">
        <f ca="1">_xll.qlInstrumentNPV(D25,_xll.qlInstrumentSetPricingEngine(D25,$B$51))</f>
        <v>2509.5491169807315</v>
      </c>
      <c r="E63" s="206">
        <f ca="1">_xll.qlInstrumentNPV(E25,_xll.qlInstrumentSetPricingEngine(E25,$B$51))</f>
        <v>1266.1987100451047</v>
      </c>
      <c r="F63" s="206">
        <f ca="1">_xll.qlInstrumentNPV(F25,_xll.qlInstrumentSetPricingEngine(F25,$B$51))</f>
        <v>771.88998606696714</v>
      </c>
      <c r="G63" s="206">
        <f ca="1">_xll.qlInstrumentNPV(G25,_xll.qlInstrumentSetPricingEngine(G25,$B$51))</f>
        <v>572.71977364697716</v>
      </c>
      <c r="H63" s="206">
        <f ca="1">_xll.qlInstrumentNPV(H25,_xll.qlInstrumentSetPricingEngine(H25,$B$51))</f>
        <v>409.07235248025222</v>
      </c>
      <c r="I63" s="206">
        <f ca="1">_xll.qlInstrumentNPV(I25,_xll.qlInstrumentSetPricingEngine(I25,$B$51))</f>
        <v>281.56967427034925</v>
      </c>
      <c r="J63" s="206">
        <f ca="1">_xll.qlInstrumentNPV(J25,_xll.qlInstrumentSetPricingEngine(J25,$B$51))</f>
        <v>187.0568244086781</v>
      </c>
      <c r="K63" s="206">
        <f ca="1">_xll.qlInstrumentNPV(K25,_xll.qlInstrumentSetPricingEngine(K25,$B$51))</f>
        <v>76.39199047086845</v>
      </c>
      <c r="L63" s="207">
        <f ca="1">_xll.qlInstrumentNPV(L25,_xll.qlInstrumentSetPricingEngine(L25,$B$51))</f>
        <v>29.657773321753865</v>
      </c>
      <c r="N63" s="50">
        <v>43539</v>
      </c>
      <c r="O63" s="227"/>
      <c r="P63" s="205">
        <f ca="1">_xll.qlInstrumentNPV(D25,_xll.qlInstrumentSetPricingEngine(D25,$N$51))</f>
        <v>2488.5947909183387</v>
      </c>
      <c r="Q63" s="206">
        <f ca="1">_xll.qlInstrumentNPV(E25,_xll.qlInstrumentSetPricingEngine(E25,$N$51))</f>
        <v>1242.9315630500612</v>
      </c>
      <c r="R63" s="206">
        <f ca="1">_xll.qlInstrumentNPV(F25,_xll.qlInstrumentSetPricingEngine(F25,$N$51))</f>
        <v>751.13348115854933</v>
      </c>
      <c r="S63" s="206">
        <f ca="1">_xll.qlInstrumentNPV(G25,_xll.qlInstrumentSetPricingEngine(G25,$N$51))</f>
        <v>554.20842463632221</v>
      </c>
      <c r="T63" s="206">
        <f ca="1">_xll.qlInstrumentNPV(H25,_xll.qlInstrumentSetPricingEngine(H25,$N$51))</f>
        <v>394.35222529701213</v>
      </c>
      <c r="U63" s="206">
        <f ca="1">_xll.qlInstrumentNPV(I25,_xll.qlInstrumentSetPricingEngine(I25,$N$51))</f>
        <v>271.61128199783616</v>
      </c>
      <c r="V63" s="206">
        <f ca="1">_xll.qlInstrumentNPV(J25,_xll.qlInstrumentSetPricingEngine(J25,$N$51))</f>
        <v>182.51635980818466</v>
      </c>
      <c r="W63" s="206">
        <f ca="1">_xll.qlInstrumentNPV(K25,_xll.qlInstrumentSetPricingEngine(K25,$N$51))</f>
        <v>79.635189749564162</v>
      </c>
      <c r="X63" s="207">
        <f ca="1">_xll.qlInstrumentNPV(L25,_xll.qlInstrumentSetPricingEngine(L25,$N$51))</f>
        <v>34.92652846880587</v>
      </c>
      <c r="Z63" s="50">
        <v>43539</v>
      </c>
      <c r="AA63" s="199"/>
      <c r="AB63" s="205">
        <f ca="1">_xll.qlInstrumentNPV(D25,_xll.qlInstrumentSetPricingEngine(D25,$Z$51))</f>
        <v>2509.6564701406355</v>
      </c>
      <c r="AC63" s="206">
        <f ca="1">_xll.qlInstrumentNPV(E25,_xll.qlInstrumentSetPricingEngine(E25,$Z$51))</f>
        <v>1266.7527428127546</v>
      </c>
      <c r="AD63" s="206">
        <f ca="1">_xll.qlInstrumentNPV(F25,_xll.qlInstrumentSetPricingEngine(F25,$Z$51))</f>
        <v>772.12093475826612</v>
      </c>
      <c r="AE63" s="206">
        <f ca="1">_xll.qlInstrumentNPV(G25,_xll.qlInstrumentSetPricingEngine(G25,$Z$51))</f>
        <v>573.76026132504842</v>
      </c>
      <c r="AF63" s="206">
        <f ca="1">_xll.qlInstrumentNPV(H25,_xll.qlInstrumentSetPricingEngine(H25,$Z$51))</f>
        <v>410.09300431187495</v>
      </c>
      <c r="AG63" s="206">
        <f ca="1">_xll.qlInstrumentNPV(I25,_xll.qlInstrumentSetPricingEngine(I25,$Z$51))</f>
        <v>282.74421331776222</v>
      </c>
      <c r="AH63" s="206">
        <f ca="1">_xll.qlInstrumentNPV(J25,_xll.qlInstrumentSetPricingEngine(J25,$Z$51))</f>
        <v>188.00354145519526</v>
      </c>
      <c r="AI63" s="206">
        <f ca="1">_xll.qlInstrumentNPV(K25,_xll.qlInstrumentSetPricingEngine(K25,$Z$51))</f>
        <v>77.100185273540859</v>
      </c>
      <c r="AJ63" s="207">
        <f ca="1">_xll.qlInstrumentNPV(L25,_xll.qlInstrumentSetPricingEngine(L25,$Z$51))</f>
        <v>29.875930647684072</v>
      </c>
    </row>
    <row r="64" spans="2:36" x14ac:dyDescent="0.25">
      <c r="B64" s="50">
        <v>43637</v>
      </c>
      <c r="C64" s="199"/>
      <c r="D64" s="205">
        <f ca="1">_xll.qlInstrumentNPV(D26,_xll.qlInstrumentSetPricingEngine(D26,$B$51))</f>
        <v>2455.083116729375</v>
      </c>
      <c r="E64" s="206">
        <f ca="1">_xll.qlInstrumentNPV(E26,_xll.qlInstrumentSetPricingEngine(E26,$B$51))</f>
        <v>1249.7457125659416</v>
      </c>
      <c r="F64" s="206">
        <f ca="1">_xll.qlInstrumentNPV(F26,_xll.qlInstrumentSetPricingEngine(F26,$B$51))</f>
        <v>778.80143784253062</v>
      </c>
      <c r="G64" s="206">
        <f ca="1">_xll.qlInstrumentNPV(G26,_xll.qlInstrumentSetPricingEngine(G26,$B$51))</f>
        <v>588.88403409730552</v>
      </c>
      <c r="H64" s="206">
        <f ca="1">_xll.qlInstrumentNPV(H26,_xll.qlInstrumentSetPricingEngine(H26,$B$51))</f>
        <v>432.60042052387621</v>
      </c>
      <c r="I64" s="206">
        <f ca="1">_xll.qlInstrumentNPV(I26,_xll.qlInstrumentSetPricingEngine(I26,$B$51))</f>
        <v>308.87915814618106</v>
      </c>
      <c r="J64" s="206">
        <f ca="1">_xll.qlInstrumentNPV(J26,_xll.qlInstrumentSetPricingEngine(J26,$B$51))</f>
        <v>214.88166032248287</v>
      </c>
      <c r="K64" s="206">
        <f ca="1">_xll.qlInstrumentNPV(K26,_xll.qlInstrumentSetPricingEngine(K26,$B$51))</f>
        <v>97.98709380203718</v>
      </c>
      <c r="L64" s="207">
        <f ca="1">_xll.qlInstrumentNPV(L26,_xll.qlInstrumentSetPricingEngine(L26,$B$51))</f>
        <v>43.017824447291773</v>
      </c>
      <c r="N64" s="50">
        <v>43637</v>
      </c>
      <c r="O64" s="227"/>
      <c r="P64" s="205">
        <f ca="1">_xll.qlInstrumentNPV(D26,_xll.qlInstrumentSetPricingEngine(D26,$N$51))</f>
        <v>2434.4942314985196</v>
      </c>
      <c r="Q64" s="206">
        <f ca="1">_xll.qlInstrumentNPV(E26,_xll.qlInstrumentSetPricingEngine(E26,$N$51))</f>
        <v>1229.6236118122017</v>
      </c>
      <c r="R64" s="206">
        <f ca="1">_xll.qlInstrumentNPV(F26,_xll.qlInstrumentSetPricingEngine(F26,$N$51))</f>
        <v>760.68917043427768</v>
      </c>
      <c r="S64" s="206">
        <f ca="1">_xll.qlInstrumentNPV(G26,_xll.qlInstrumentSetPricingEngine(G26,$N$51))</f>
        <v>572.85994250932788</v>
      </c>
      <c r="T64" s="206">
        <f ca="1">_xll.qlInstrumentNPV(H26,_xll.qlInstrumentSetPricingEngine(H26,$N$51))</f>
        <v>419.0785315759411</v>
      </c>
      <c r="U64" s="206">
        <f ca="1">_xll.qlInstrumentNPV(I26,_xll.qlInstrumentSetPricingEngine(I26,$N$51))</f>
        <v>298.83776548242008</v>
      </c>
      <c r="V64" s="206">
        <f ca="1">_xll.qlInstrumentNPV(J26,_xll.qlInstrumentSetPricingEngine(J26,$N$51))</f>
        <v>209.00786753056025</v>
      </c>
      <c r="W64" s="206">
        <f ca="1">_xll.qlInstrumentNPV(K26,_xll.qlInstrumentSetPricingEngine(K26,$N$51))</f>
        <v>99.407906304320534</v>
      </c>
      <c r="X64" s="207">
        <f ca="1">_xll.qlInstrumentNPV(L26,_xll.qlInstrumentSetPricingEngine(L26,$N$51))</f>
        <v>47.419333124514623</v>
      </c>
      <c r="Z64" s="50">
        <v>43637</v>
      </c>
      <c r="AA64" s="199"/>
      <c r="AB64" s="205">
        <f ca="1">_xll.qlInstrumentNPV(D26,_xll.qlInstrumentSetPricingEngine(D26,$Z$51))</f>
        <v>2456.3237394298662</v>
      </c>
      <c r="AC64" s="206">
        <f ca="1">_xll.qlInstrumentNPV(E26,_xll.qlInstrumentSetPricingEngine(E26,$Z$51))</f>
        <v>1249.7508180407292</v>
      </c>
      <c r="AD64" s="206">
        <f ca="1">_xll.qlInstrumentNPV(F26,_xll.qlInstrumentSetPricingEngine(F26,$Z$51))</f>
        <v>779.23683680422016</v>
      </c>
      <c r="AE64" s="206">
        <f ca="1">_xll.qlInstrumentNPV(G26,_xll.qlInstrumentSetPricingEngine(G26,$Z$51))</f>
        <v>590.01197181817577</v>
      </c>
      <c r="AF64" s="206">
        <f ca="1">_xll.qlInstrumentNPV(H26,_xll.qlInstrumentSetPricingEngine(H26,$Z$51))</f>
        <v>433.42721939874929</v>
      </c>
      <c r="AG64" s="206">
        <f ca="1">_xll.qlInstrumentNPV(I26,_xll.qlInstrumentSetPricingEngine(I26,$Z$51))</f>
        <v>310.18086827134294</v>
      </c>
      <c r="AH64" s="206">
        <f ca="1">_xll.qlInstrumentNPV(J26,_xll.qlInstrumentSetPricingEngine(J26,$Z$51))</f>
        <v>216.13068651747562</v>
      </c>
      <c r="AI64" s="206">
        <f ca="1">_xll.qlInstrumentNPV(K26,_xll.qlInstrumentSetPricingEngine(K26,$Z$51))</f>
        <v>98.987991473422994</v>
      </c>
      <c r="AJ64" s="207">
        <f ca="1">_xll.qlInstrumentNPV(L26,_xll.qlInstrumentSetPricingEngine(L26,$Z$51))</f>
        <v>43.492247583960769</v>
      </c>
    </row>
    <row r="65" spans="2:36" x14ac:dyDescent="0.25">
      <c r="B65" s="50">
        <v>43728</v>
      </c>
      <c r="C65" s="199"/>
      <c r="D65" s="205">
        <f ca="1">_xll.qlInstrumentNPV(D27,_xll.qlInstrumentSetPricingEngine(D27,$B$51))</f>
        <v>2414.603513736934</v>
      </c>
      <c r="E65" s="206">
        <f ca="1">_xll.qlInstrumentNPV(E27,_xll.qlInstrumentSetPricingEngine(E27,$B$51))</f>
        <v>1241.6406438209299</v>
      </c>
      <c r="F65" s="206">
        <f ca="1">_xll.qlInstrumentNPV(F27,_xll.qlInstrumentSetPricingEngine(F27,$B$51))</f>
        <v>787.98947976319323</v>
      </c>
      <c r="G65" s="206">
        <f ca="1">_xll.qlInstrumentNPV(G27,_xll.qlInstrumentSetPricingEngine(G27,$B$51))</f>
        <v>605.62473093641188</v>
      </c>
      <c r="H65" s="206">
        <f ca="1">_xll.qlInstrumentNPV(H27,_xll.qlInstrumentSetPricingEngine(H27,$B$51))</f>
        <v>454.39518097443772</v>
      </c>
      <c r="I65" s="206">
        <f ca="1">_xll.qlInstrumentNPV(I27,_xll.qlInstrumentSetPricingEngine(I27,$B$51))</f>
        <v>333.13310952908495</v>
      </c>
      <c r="J65" s="206">
        <f ca="1">_xll.qlInstrumentNPV(J27,_xll.qlInstrumentSetPricingEngine(J27,$B$51))</f>
        <v>239.22238779375274</v>
      </c>
      <c r="K65" s="206">
        <f ca="1">_xll.qlInstrumentNPV(K27,_xll.qlInstrumentSetPricingEngine(K27,$B$51))</f>
        <v>117.99884253710748</v>
      </c>
      <c r="L65" s="207">
        <f ca="1">_xll.qlInstrumentNPV(L27,_xll.qlInstrumentSetPricingEngine(L27,$B$51))</f>
        <v>56.409650447993918</v>
      </c>
      <c r="N65" s="50">
        <v>43728</v>
      </c>
      <c r="O65" s="227"/>
      <c r="P65" s="205">
        <f ca="1">_xll.qlInstrumentNPV(D27,_xll.qlInstrumentSetPricingEngine(D27,$N$51))</f>
        <v>2395.7405133969382</v>
      </c>
      <c r="Q65" s="206">
        <f ca="1">_xll.qlInstrumentNPV(E27,_xll.qlInstrumentSetPricingEngine(E27,$N$51))</f>
        <v>1226.0921294567859</v>
      </c>
      <c r="R65" s="206">
        <f ca="1">_xll.qlInstrumentNPV(F27,_xll.qlInstrumentSetPricingEngine(F27,$N$51))</f>
        <v>775.1142654051697</v>
      </c>
      <c r="S65" s="206">
        <f ca="1">_xll.qlInstrumentNPV(G27,_xll.qlInstrumentSetPricingEngine(G27,$N$51))</f>
        <v>594.00343409498896</v>
      </c>
      <c r="T65" s="206">
        <f ca="1">_xll.qlInstrumentNPV(H27,_xll.qlInstrumentSetPricingEngine(H27,$N$51))</f>
        <v>444.46320027333178</v>
      </c>
      <c r="U65" s="206">
        <f ca="1">_xll.qlInstrumentNPV(I27,_xll.qlInstrumentSetPricingEngine(I27,$N$51))</f>
        <v>325.71092608336892</v>
      </c>
      <c r="V65" s="206">
        <f ca="1">_xll.qlInstrumentNPV(J27,_xll.qlInstrumentSetPricingEngine(J27,$N$51))</f>
        <v>234.93044122721469</v>
      </c>
      <c r="W65" s="206">
        <f ca="1">_xll.qlInstrumentNPV(K27,_xll.qlInstrumentSetPricingEngine(K27,$N$51))</f>
        <v>119.33124510757629</v>
      </c>
      <c r="X65" s="207">
        <f ca="1">_xll.qlInstrumentNPV(L27,_xll.qlInstrumentSetPricingEngine(L27,$N$51))</f>
        <v>60.681347274829314</v>
      </c>
      <c r="Z65" s="50">
        <v>43728</v>
      </c>
      <c r="AA65" s="199"/>
      <c r="AB65" s="205">
        <f ca="1">_xll.qlInstrumentNPV(D27,_xll.qlInstrumentSetPricingEngine(D27,$Z$51))</f>
        <v>2414.3016862943487</v>
      </c>
      <c r="AC65" s="206">
        <f ca="1">_xll.qlInstrumentNPV(E27,_xll.qlInstrumentSetPricingEngine(E27,$Z$51))</f>
        <v>1242.4310362009476</v>
      </c>
      <c r="AD65" s="206">
        <f ca="1">_xll.qlInstrumentNPV(F27,_xll.qlInstrumentSetPricingEngine(F27,$Z$51))</f>
        <v>789.23915310136169</v>
      </c>
      <c r="AE65" s="206">
        <f ca="1">_xll.qlInstrumentNPV(G27,_xll.qlInstrumentSetPricingEngine(G27,$Z$51))</f>
        <v>606.63993855124147</v>
      </c>
      <c r="AF65" s="206">
        <f ca="1">_xll.qlInstrumentNPV(H27,_xll.qlInstrumentSetPricingEngine(H27,$Z$51))</f>
        <v>455.77075908127443</v>
      </c>
      <c r="AG65" s="206">
        <f ca="1">_xll.qlInstrumentNPV(I27,_xll.qlInstrumentSetPricingEngine(I27,$Z$51))</f>
        <v>334.44277698051229</v>
      </c>
      <c r="AH65" s="206">
        <f ca="1">_xll.qlInstrumentNPV(J27,_xll.qlInstrumentSetPricingEngine(J27,$Z$51))</f>
        <v>240.68513574286038</v>
      </c>
      <c r="AI65" s="206">
        <f ca="1">_xll.qlInstrumentNPV(K27,_xll.qlInstrumentSetPricingEngine(K27,$Z$51))</f>
        <v>118.77732367036809</v>
      </c>
      <c r="AJ65" s="207">
        <f ca="1">_xll.qlInstrumentNPV(L27,_xll.qlInstrumentSetPricingEngine(L27,$Z$51))</f>
        <v>56.889361881695237</v>
      </c>
    </row>
    <row r="66" spans="2:36" x14ac:dyDescent="0.25">
      <c r="B66" s="50">
        <v>43819</v>
      </c>
      <c r="C66" s="199"/>
      <c r="D66" s="205">
        <f ca="1">_xll.qlInstrumentNPV(D28,_xll.qlInstrumentSetPricingEngine(D28,$B$51))</f>
        <v>2396.5432759638011</v>
      </c>
      <c r="E66" s="206">
        <f ca="1">_xll.qlInstrumentNPV(E28,_xll.qlInstrumentSetPricingEngine(E28,$B$51))</f>
        <v>1249.9220789794717</v>
      </c>
      <c r="F66" s="206">
        <f ca="1">_xll.qlInstrumentNPV(F28,_xll.qlInstrumentSetPricingEngine(F28,$B$51))</f>
        <v>807.99539023871228</v>
      </c>
      <c r="G66" s="206">
        <f ca="1">_xll.qlInstrumentNPV(G28,_xll.qlInstrumentSetPricingEngine(G28,$B$51))</f>
        <v>630.96761662264169</v>
      </c>
      <c r="H66" s="206">
        <f ca="1">_xll.qlInstrumentNPV(H28,_xll.qlInstrumentSetPricingEngine(H28,$B$51))</f>
        <v>483.21362399080533</v>
      </c>
      <c r="I66" s="206">
        <f ca="1">_xll.qlInstrumentNPV(I28,_xll.qlInstrumentSetPricingEngine(I28,$B$51))</f>
        <v>362.69200597223289</v>
      </c>
      <c r="J66" s="206">
        <f ca="1">_xll.qlInstrumentNPV(J28,_xll.qlInstrumentSetPricingEngine(J28,$B$51))</f>
        <v>267.7228112323229</v>
      </c>
      <c r="K66" s="206">
        <f ca="1">_xll.qlInstrumentNPV(K28,_xll.qlInstrumentSetPricingEngine(K28,$B$51))</f>
        <v>140.61999100042294</v>
      </c>
      <c r="L66" s="207">
        <f ca="1">_xll.qlInstrumentNPV(L28,_xll.qlInstrumentSetPricingEngine(L28,$B$51))</f>
        <v>72.027661573813901</v>
      </c>
      <c r="N66" s="50">
        <v>43819</v>
      </c>
      <c r="O66" s="227"/>
      <c r="P66" s="205">
        <f ca="1">_xll.qlInstrumentNPV(D28,_xll.qlInstrumentSetPricingEngine(D28,$N$51))</f>
        <v>2380.4936783204862</v>
      </c>
      <c r="Q66" s="206">
        <f ca="1">_xll.qlInstrumentNPV(E28,_xll.qlInstrumentSetPricingEngine(E28,$N$51))</f>
        <v>1241.1183462417048</v>
      </c>
      <c r="R66" s="206">
        <f ca="1">_xll.qlInstrumentNPV(F28,_xll.qlInstrumentSetPricingEngine(F28,$N$51))</f>
        <v>803.40787154770078</v>
      </c>
      <c r="S66" s="206">
        <f ca="1">_xll.qlInstrumentNPV(G28,_xll.qlInstrumentSetPricingEngine(G28,$N$51))</f>
        <v>626.50802837264268</v>
      </c>
      <c r="T66" s="206">
        <f ca="1">_xll.qlInstrumentNPV(H28,_xll.qlInstrumentSetPricingEngine(H28,$N$51))</f>
        <v>478.92931005366216</v>
      </c>
      <c r="U66" s="206">
        <f ca="1">_xll.qlInstrumentNPV(I28,_xll.qlInstrumentSetPricingEngine(I28,$N$51))</f>
        <v>359.82442020195879</v>
      </c>
      <c r="V66" s="206">
        <f ca="1">_xll.qlInstrumentNPV(J28,_xll.qlInstrumentSetPricingEngine(J28,$N$51))</f>
        <v>266.746469015277</v>
      </c>
      <c r="W66" s="206">
        <f ca="1">_xll.qlInstrumentNPV(K28,_xll.qlInstrumentSetPricingEngine(K28,$N$51))</f>
        <v>143.49057182518314</v>
      </c>
      <c r="X66" s="207">
        <f ca="1">_xll.qlInstrumentNPV(L28,_xll.qlInstrumentSetPricingEngine(L28,$N$51))</f>
        <v>77.097300504284433</v>
      </c>
      <c r="Z66" s="50">
        <v>43819</v>
      </c>
      <c r="AA66" s="199"/>
      <c r="AB66" s="205">
        <f ca="1">_xll.qlInstrumentNPV(D28,_xll.qlInstrumentSetPricingEngine(D28,$Z$51))</f>
        <v>2397.7449823470029</v>
      </c>
      <c r="AC66" s="206">
        <f ca="1">_xll.qlInstrumentNPV(E28,_xll.qlInstrumentSetPricingEngine(E28,$Z$51))</f>
        <v>1250.4342460590249</v>
      </c>
      <c r="AD66" s="206">
        <f ca="1">_xll.qlInstrumentNPV(F28,_xll.qlInstrumentSetPricingEngine(F28,$Z$51))</f>
        <v>810.86720371598915</v>
      </c>
      <c r="AE66" s="206">
        <f ca="1">_xll.qlInstrumentNPV(G28,_xll.qlInstrumentSetPricingEngine(G28,$Z$51))</f>
        <v>633.60843093358471</v>
      </c>
      <c r="AF66" s="206">
        <f ca="1">_xll.qlInstrumentNPV(H28,_xll.qlInstrumentSetPricingEngine(H28,$Z$51))</f>
        <v>484.60903315414924</v>
      </c>
      <c r="AG66" s="206">
        <f ca="1">_xll.qlInstrumentNPV(I28,_xll.qlInstrumentSetPricingEngine(I28,$Z$51))</f>
        <v>364.74697341148396</v>
      </c>
      <c r="AH66" s="206">
        <f ca="1">_xll.qlInstrumentNPV(J28,_xll.qlInstrumentSetPricingEngine(J28,$Z$51))</f>
        <v>269.71653697425029</v>
      </c>
      <c r="AI66" s="206">
        <f ca="1">_xll.qlInstrumentNPV(K28,_xll.qlInstrumentSetPricingEngine(K28,$Z$51))</f>
        <v>142.12405385688433</v>
      </c>
      <c r="AJ66" s="207">
        <f ca="1">_xll.qlInstrumentNPV(L28,_xll.qlInstrumentSetPricingEngine(L28,$Z$51))</f>
        <v>72.856648938775763</v>
      </c>
    </row>
    <row r="67" spans="2:36" x14ac:dyDescent="0.25">
      <c r="B67" s="50">
        <v>43910</v>
      </c>
      <c r="C67" s="199"/>
      <c r="D67" s="205">
        <f ca="1">_xll.qlInstrumentNPV(D29,_xll.qlInstrumentSetPricingEngine(D29,$B$51))</f>
        <v>2358.2605052004028</v>
      </c>
      <c r="E67" s="206">
        <f ca="1">_xll.qlInstrumentNPV(E29,_xll.qlInstrumentSetPricingEngine(E29,$B$51))</f>
        <v>1240.2329587069055</v>
      </c>
      <c r="F67" s="206">
        <f ca="1">_xll.qlInstrumentNPV(F29,_xll.qlInstrumentSetPricingEngine(F29,$B$51))</f>
        <v>813.73767057238467</v>
      </c>
      <c r="G67" s="206">
        <f ca="1">_xll.qlInstrumentNPV(G29,_xll.qlInstrumentSetPricingEngine(G29,$B$51))</f>
        <v>641.97413000289794</v>
      </c>
      <c r="H67" s="206">
        <f ca="1">_xll.qlInstrumentNPV(H29,_xll.qlInstrumentSetPricingEngine(H29,$B$51))</f>
        <v>498.05389083176988</v>
      </c>
      <c r="I67" s="206">
        <f ca="1">_xll.qlInstrumentNPV(I29,_xll.qlInstrumentSetPricingEngine(I29,$B$51))</f>
        <v>380.26809550896104</v>
      </c>
      <c r="J67" s="206">
        <f ca="1">_xll.qlInstrumentNPV(J29,_xll.qlInstrumentSetPricingEngine(J29,$B$51))</f>
        <v>286.67110060060816</v>
      </c>
      <c r="K67" s="206">
        <f ca="1">_xll.qlInstrumentNPV(K29,_xll.qlInstrumentSetPricingEngine(K29,$B$51))</f>
        <v>157.86171828837649</v>
      </c>
      <c r="L67" s="207">
        <f ca="1">_xll.qlInstrumentNPV(L29,_xll.qlInstrumentSetPricingEngine(L29,$B$51))</f>
        <v>85.027701905200345</v>
      </c>
      <c r="N67" s="50">
        <v>43910</v>
      </c>
      <c r="O67" s="227"/>
      <c r="P67" s="205">
        <f ca="1">_xll.qlInstrumentNPV(D29,_xll.qlInstrumentSetPricingEngine(D29,$N$51))</f>
        <v>2345.8582484862</v>
      </c>
      <c r="Q67" s="206">
        <f ca="1">_xll.qlInstrumentNPV(E29,_xll.qlInstrumentSetPricingEngine(E29,$N$51))</f>
        <v>1238.8631136034778</v>
      </c>
      <c r="R67" s="206">
        <f ca="1">_xll.qlInstrumentNPV(F29,_xll.qlInstrumentSetPricingEngine(F29,$N$51))</f>
        <v>816.30045457761071</v>
      </c>
      <c r="S67" s="206">
        <f ca="1">_xll.qlInstrumentNPV(G29,_xll.qlInstrumentSetPricingEngine(G29,$N$51))</f>
        <v>645.02826042364609</v>
      </c>
      <c r="T67" s="206">
        <f ca="1">_xll.qlInstrumentNPV(H29,_xll.qlInstrumentSetPricingEngine(H29,$N$51))</f>
        <v>501.20716405443403</v>
      </c>
      <c r="U67" s="206">
        <f ca="1">_xll.qlInstrumentNPV(I29,_xll.qlInstrumentSetPricingEngine(I29,$N$51))</f>
        <v>383.85281804480553</v>
      </c>
      <c r="V67" s="206">
        <f ca="1">_xll.qlInstrumentNPV(J29,_xll.qlInstrumentSetPricingEngine(J29,$N$51))</f>
        <v>290.70185010360808</v>
      </c>
      <c r="W67" s="206">
        <f ca="1">_xll.qlInstrumentNPV(K29,_xll.qlInstrumentSetPricingEngine(K29,$N$51))</f>
        <v>163.70774555749162</v>
      </c>
      <c r="X67" s="207">
        <f ca="1">_xll.qlInstrumentNPV(L29,_xll.qlInstrumentSetPricingEngine(L29,$N$51))</f>
        <v>92.035922731160298</v>
      </c>
      <c r="Z67" s="50">
        <v>43910</v>
      </c>
      <c r="AA67" s="199"/>
      <c r="AB67" s="205">
        <f ca="1">_xll.qlInstrumentNPV(D29,_xll.qlInstrumentSetPricingEngine(D29,$Z$51))</f>
        <v>2358.1631817797625</v>
      </c>
      <c r="AC67" s="206">
        <f ca="1">_xll.qlInstrumentNPV(E29,_xll.qlInstrumentSetPricingEngine(E29,$Z$51))</f>
        <v>1242.0776008905432</v>
      </c>
      <c r="AD67" s="206">
        <f ca="1">_xll.qlInstrumentNPV(F29,_xll.qlInstrumentSetPricingEngine(F29,$Z$51))</f>
        <v>816.53159222012789</v>
      </c>
      <c r="AE67" s="206">
        <f ca="1">_xll.qlInstrumentNPV(G29,_xll.qlInstrumentSetPricingEngine(G29,$Z$51))</f>
        <v>645.24470030187467</v>
      </c>
      <c r="AF67" s="206">
        <f ca="1">_xll.qlInstrumentNPV(H29,_xll.qlInstrumentSetPricingEngine(H29,$Z$51))</f>
        <v>500.11102180346677</v>
      </c>
      <c r="AG67" s="206">
        <f ca="1">_xll.qlInstrumentNPV(I29,_xll.qlInstrumentSetPricingEngine(I29,$Z$51))</f>
        <v>382.74165355413993</v>
      </c>
      <c r="AH67" s="206">
        <f ca="1">_xll.qlInstrumentNPV(J29,_xll.qlInstrumentSetPricingEngine(J29,$Z$51))</f>
        <v>288.60704747345898</v>
      </c>
      <c r="AI67" s="206">
        <f ca="1">_xll.qlInstrumentNPV(K29,_xll.qlInstrumentSetPricingEngine(K29,$Z$51))</f>
        <v>159.30545769306153</v>
      </c>
      <c r="AJ67" s="207">
        <f ca="1">_xll.qlInstrumentNPV(L29,_xll.qlInstrumentSetPricingEngine(L29,$Z$51))</f>
        <v>86.277970492057207</v>
      </c>
    </row>
    <row r="68" spans="2:36" x14ac:dyDescent="0.25">
      <c r="B68" s="50">
        <v>44001</v>
      </c>
      <c r="C68" s="199"/>
      <c r="D68" s="205">
        <f ca="1">_xll.qlInstrumentNPV(D30,_xll.qlInstrumentSetPricingEngine(D30,$B$51))</f>
        <v>2319.1463095379436</v>
      </c>
      <c r="E68" s="206">
        <f ca="1">_xll.qlInstrumentNPV(E30,_xll.qlInstrumentSetPricingEngine(E30,$B$51))</f>
        <v>1231.9531269815106</v>
      </c>
      <c r="F68" s="206">
        <f ca="1">_xll.qlInstrumentNPV(F30,_xll.qlInstrumentSetPricingEngine(F30,$B$51))</f>
        <v>822.13248502155318</v>
      </c>
      <c r="G68" s="206">
        <f ca="1">_xll.qlInstrumentNPV(G30,_xll.qlInstrumentSetPricingEngine(G30,$B$51))</f>
        <v>656.61186457410986</v>
      </c>
      <c r="H68" s="206">
        <f ca="1">_xll.qlInstrumentNPV(H30,_xll.qlInstrumentSetPricingEngine(H30,$B$51))</f>
        <v>516.71901101246453</v>
      </c>
      <c r="I68" s="206">
        <f ca="1">_xll.qlInstrumentNPV(I30,_xll.qlInstrumentSetPricingEngine(I30,$B$51))</f>
        <v>401.46348265843687</v>
      </c>
      <c r="J68" s="206">
        <f ca="1">_xll.qlInstrumentNPV(J30,_xll.qlInstrumentSetPricingEngine(J30,$B$51))</f>
        <v>309.12590116869876</v>
      </c>
      <c r="K68" s="206">
        <f ca="1">_xll.qlInstrumentNPV(K30,_xll.qlInstrumentSetPricingEngine(K30,$B$51))</f>
        <v>178.53551702466203</v>
      </c>
      <c r="L68" s="207">
        <f ca="1">_xll.qlInstrumentNPV(L30,_xll.qlInstrumentSetPricingEngine(L30,$B$51))</f>
        <v>101.57708814526863</v>
      </c>
      <c r="N68" s="50">
        <v>44001</v>
      </c>
      <c r="O68" s="227"/>
      <c r="P68" s="205">
        <f ca="1">_xll.qlInstrumentNPV(D30,_xll.qlInstrumentSetPricingEngine(D30,$N$51))</f>
        <v>2308.1386261364587</v>
      </c>
      <c r="Q68" s="206">
        <f ca="1">_xll.qlInstrumentNPV(E30,_xll.qlInstrumentSetPricingEngine(E30,$N$51))</f>
        <v>1233.0965150427548</v>
      </c>
      <c r="R68" s="206">
        <f ca="1">_xll.qlInstrumentNPV(F30,_xll.qlInstrumentSetPricingEngine(F30,$N$51))</f>
        <v>825.22155914428674</v>
      </c>
      <c r="S68" s="206">
        <f ca="1">_xll.qlInstrumentNPV(G30,_xll.qlInstrumentSetPricingEngine(G30,$N$51))</f>
        <v>659.51449298729085</v>
      </c>
      <c r="T68" s="206">
        <f ca="1">_xll.qlInstrumentNPV(H30,_xll.qlInstrumentSetPricingEngine(H30,$N$51))</f>
        <v>519.61117421472659</v>
      </c>
      <c r="U68" s="206">
        <f ca="1">_xll.qlInstrumentNPV(I30,_xll.qlInstrumentSetPricingEngine(I30,$N$51))</f>
        <v>404.41923192798555</v>
      </c>
      <c r="V68" s="206">
        <f ca="1">_xll.qlInstrumentNPV(J30,_xll.qlInstrumentSetPricingEngine(J30,$N$51))</f>
        <v>311.81269616000088</v>
      </c>
      <c r="W68" s="206">
        <f ca="1">_xll.qlInstrumentNPV(K30,_xll.qlInstrumentSetPricingEngine(K30,$N$51))</f>
        <v>182.5023610656929</v>
      </c>
      <c r="X68" s="207">
        <f ca="1">_xll.qlInstrumentNPV(L30,_xll.qlInstrumentSetPricingEngine(L30,$N$51))</f>
        <v>106.6340527490657</v>
      </c>
      <c r="Z68" s="50">
        <v>44001</v>
      </c>
      <c r="AA68" s="199"/>
      <c r="AB68" s="205">
        <f ca="1">_xll.qlInstrumentNPV(D30,_xll.qlInstrumentSetPricingEngine(D30,$Z$51))</f>
        <v>2319.0502923847562</v>
      </c>
      <c r="AC68" s="206">
        <f ca="1">_xll.qlInstrumentNPV(E30,_xll.qlInstrumentSetPricingEngine(E30,$Z$51))</f>
        <v>1233.6666032933028</v>
      </c>
      <c r="AD68" s="206">
        <f ca="1">_xll.qlInstrumentNPV(F30,_xll.qlInstrumentSetPricingEngine(F30,$Z$51))</f>
        <v>824.74241406810768</v>
      </c>
      <c r="AE68" s="206">
        <f ca="1">_xll.qlInstrumentNPV(G30,_xll.qlInstrumentSetPricingEngine(G30,$Z$51))</f>
        <v>659.59495646905748</v>
      </c>
      <c r="AF68" s="206">
        <f ca="1">_xll.qlInstrumentNPV(H30,_xll.qlInstrumentSetPricingEngine(H30,$Z$51))</f>
        <v>518.69916557642352</v>
      </c>
      <c r="AG68" s="206">
        <f ca="1">_xll.qlInstrumentNPV(I30,_xll.qlInstrumentSetPricingEngine(I30,$Z$51))</f>
        <v>404.41413055594057</v>
      </c>
      <c r="AH68" s="206">
        <f ca="1">_xll.qlInstrumentNPV(J30,_xll.qlInstrumentSetPricingEngine(J30,$Z$51))</f>
        <v>311.11912670788615</v>
      </c>
      <c r="AI68" s="206">
        <f ca="1">_xll.qlInstrumentNPV(K30,_xll.qlInstrumentSetPricingEngine(K30,$Z$51))</f>
        <v>180.49591508547229</v>
      </c>
      <c r="AJ68" s="207">
        <f ca="1">_xll.qlInstrumentNPV(L30,_xll.qlInstrumentSetPricingEngine(L30,$Z$51))</f>
        <v>101.95686046164627</v>
      </c>
    </row>
    <row r="69" spans="2:36" x14ac:dyDescent="0.25">
      <c r="B69" s="50">
        <v>44092</v>
      </c>
      <c r="C69" s="199"/>
      <c r="D69" s="205">
        <f ca="1">_xll.qlInstrumentNPV(D31,_xll.qlInstrumentSetPricingEngine(D31,$B$51))</f>
        <v>2287.0034947054155</v>
      </c>
      <c r="E69" s="206">
        <f ca="1">_xll.qlInstrumentNPV(E31,_xll.qlInstrumentSetPricingEngine(E31,$B$51))</f>
        <v>1230.3030448976574</v>
      </c>
      <c r="F69" s="206">
        <f ca="1">_xll.qlInstrumentNPV(F31,_xll.qlInstrumentSetPricingEngine(F31,$B$51))</f>
        <v>833.69336025142138</v>
      </c>
      <c r="G69" s="206">
        <f ca="1">_xll.qlInstrumentNPV(G31,_xll.qlInstrumentSetPricingEngine(G31,$B$51))</f>
        <v>673.48846669428417</v>
      </c>
      <c r="H69" s="206">
        <f ca="1">_xll.qlInstrumentNPV(H31,_xll.qlInstrumentSetPricingEngine(H31,$B$51))</f>
        <v>537.18115536911102</v>
      </c>
      <c r="I69" s="206">
        <f ca="1">_xll.qlInstrumentNPV(I31,_xll.qlInstrumentSetPricingEngine(I31,$B$51))</f>
        <v>424.15271194313897</v>
      </c>
      <c r="J69" s="206">
        <f ca="1">_xll.qlInstrumentNPV(J31,_xll.qlInstrumentSetPricingEngine(J31,$B$51))</f>
        <v>332.13229721862808</v>
      </c>
      <c r="K69" s="206">
        <f ca="1">_xll.qlInstrumentNPV(K31,_xll.qlInstrumentSetPricingEngine(K31,$B$51))</f>
        <v>199.76900377628357</v>
      </c>
      <c r="L69" s="207">
        <f ca="1">_xll.qlInstrumentNPV(L31,_xll.qlInstrumentSetPricingEngine(L31,$B$51))</f>
        <v>118.90832372714056</v>
      </c>
      <c r="N69" s="50">
        <v>44092</v>
      </c>
      <c r="O69" s="227"/>
      <c r="P69" s="205">
        <f ca="1">_xll.qlInstrumentNPV(D31,_xll.qlInstrumentSetPricingEngine(D31,$N$51))</f>
        <v>2278.851498694678</v>
      </c>
      <c r="Q69" s="206">
        <f ca="1">_xll.qlInstrumentNPV(E31,_xll.qlInstrumentSetPricingEngine(E31,$N$51))</f>
        <v>1233.2911111718004</v>
      </c>
      <c r="R69" s="206">
        <f ca="1">_xll.qlInstrumentNPV(F31,_xll.qlInstrumentSetPricingEngine(F31,$N$51))</f>
        <v>838.1214622854859</v>
      </c>
      <c r="S69" s="206">
        <f ca="1">_xll.qlInstrumentNPV(G31,_xll.qlInstrumentSetPricingEngine(G31,$N$51))</f>
        <v>677.0328954441004</v>
      </c>
      <c r="T69" s="206">
        <f ca="1">_xll.qlInstrumentNPV(H31,_xll.qlInstrumentSetPricingEngine(H31,$N$51))</f>
        <v>540.25843909058131</v>
      </c>
      <c r="U69" s="206">
        <f ca="1">_xll.qlInstrumentNPV(I31,_xll.qlInstrumentSetPricingEngine(I31,$N$51))</f>
        <v>426.65900588511442</v>
      </c>
      <c r="V69" s="206">
        <f ca="1">_xll.qlInstrumentNPV(J31,_xll.qlInstrumentSetPricingEngine(J31,$N$51))</f>
        <v>334.25394080505873</v>
      </c>
      <c r="W69" s="206">
        <f ca="1">_xll.qlInstrumentNPV(K31,_xll.qlInstrumentSetPricingEngine(K31,$N$51))</f>
        <v>202.41502316139949</v>
      </c>
      <c r="X69" s="207">
        <f ca="1">_xll.qlInstrumentNPV(L31,_xll.qlInstrumentSetPricingEngine(L31,$N$51))</f>
        <v>122.3495215532178</v>
      </c>
      <c r="Z69" s="50">
        <v>44092</v>
      </c>
      <c r="AA69" s="199"/>
      <c r="AB69" s="205">
        <f ca="1">_xll.qlInstrumentNPV(D31,_xll.qlInstrumentSetPricingEngine(D31,$Z$51))</f>
        <v>2288.2302159639316</v>
      </c>
      <c r="AC69" s="206">
        <f ca="1">_xll.qlInstrumentNPV(E31,_xll.qlInstrumentSetPricingEngine(E31,$Z$51))</f>
        <v>1231.5753479499981</v>
      </c>
      <c r="AD69" s="206">
        <f ca="1">_xll.qlInstrumentNPV(F31,_xll.qlInstrumentSetPricingEngine(F31,$Z$51))</f>
        <v>836.83682225953078</v>
      </c>
      <c r="AE69" s="206">
        <f ca="1">_xll.qlInstrumentNPV(G31,_xll.qlInstrumentSetPricingEngine(G31,$Z$51))</f>
        <v>675.92284526733988</v>
      </c>
      <c r="AF69" s="206">
        <f ca="1">_xll.qlInstrumentNPV(H31,_xll.qlInstrumentSetPricingEngine(H31,$Z$51))</f>
        <v>540.0434075541317</v>
      </c>
      <c r="AG69" s="206">
        <f ca="1">_xll.qlInstrumentNPV(I31,_xll.qlInstrumentSetPricingEngine(I31,$Z$51))</f>
        <v>426.66762732453901</v>
      </c>
      <c r="AH69" s="206">
        <f ca="1">_xll.qlInstrumentNPV(J31,_xll.qlInstrumentSetPricingEngine(J31,$Z$51))</f>
        <v>334.79365752040462</v>
      </c>
      <c r="AI69" s="206">
        <f ca="1">_xll.qlInstrumentNPV(K31,_xll.qlInstrumentSetPricingEngine(K31,$Z$51))</f>
        <v>201.8360938782337</v>
      </c>
      <c r="AJ69" s="207">
        <f ca="1">_xll.qlInstrumentNPV(L31,_xll.qlInstrumentSetPricingEngine(L31,$Z$51))</f>
        <v>120.42380913629509</v>
      </c>
    </row>
    <row r="70" spans="2:36" x14ac:dyDescent="0.25">
      <c r="B70" s="50">
        <v>44185</v>
      </c>
      <c r="C70" s="199"/>
      <c r="D70" s="205">
        <f ca="1">_xll.qlInstrumentNPV(D32,_xll.qlInstrumentSetPricingEngine(D32,$B$51))</f>
        <v>2276.9029398810567</v>
      </c>
      <c r="E70" s="206">
        <f ca="1">_xll.qlInstrumentNPV(E32,_xll.qlInstrumentSetPricingEngine(E32,$B$51))</f>
        <v>1244.0401622055426</v>
      </c>
      <c r="F70" s="206">
        <f ca="1">_xll.qlInstrumentNPV(F32,_xll.qlInstrumentSetPricingEngine(F32,$B$51))</f>
        <v>856.62240595044057</v>
      </c>
      <c r="G70" s="206">
        <f ca="1">_xll.qlInstrumentNPV(G32,_xll.qlInstrumentSetPricingEngine(G32,$B$51))</f>
        <v>700.03546452453008</v>
      </c>
      <c r="H70" s="206">
        <f ca="1">_xll.qlInstrumentNPV(H32,_xll.qlInstrumentSetPricingEngine(H32,$B$51))</f>
        <v>566.00137498108563</v>
      </c>
      <c r="I70" s="206">
        <f ca="1">_xll.qlInstrumentNPV(I32,_xll.qlInstrumentSetPricingEngine(I32,$B$51))</f>
        <v>453.68269640917106</v>
      </c>
      <c r="J70" s="206">
        <f ca="1">_xll.qlInstrumentNPV(J32,_xll.qlInstrumentSetPricingEngine(J32,$B$51))</f>
        <v>360.91924151439974</v>
      </c>
      <c r="K70" s="206">
        <f ca="1">_xll.qlInstrumentNPV(K32,_xll.qlInstrumentSetPricingEngine(K32,$B$51))</f>
        <v>225.1362532070161</v>
      </c>
      <c r="L70" s="207">
        <f ca="1">_xll.qlInstrumentNPV(L32,_xll.qlInstrumentSetPricingEngine(L32,$B$51))</f>
        <v>139.02720644178166</v>
      </c>
      <c r="N70" s="50">
        <v>44185</v>
      </c>
      <c r="O70" s="227"/>
      <c r="P70" s="205">
        <f ca="1">_xll.qlInstrumentNPV(D32,_xll.qlInstrumentSetPricingEngine(D32,$N$51))</f>
        <v>2271.0199549597701</v>
      </c>
      <c r="Q70" s="206">
        <f ca="1">_xll.qlInstrumentNPV(E32,_xll.qlInstrumentSetPricingEngine(E32,$N$51))</f>
        <v>1250.4967694599482</v>
      </c>
      <c r="R70" s="206">
        <f ca="1">_xll.qlInstrumentNPV(F32,_xll.qlInstrumentSetPricingEngine(F32,$N$51))</f>
        <v>864.61009571937711</v>
      </c>
      <c r="S70" s="206">
        <f ca="1">_xll.qlInstrumentNPV(G32,_xll.qlInstrumentSetPricingEngine(G32,$N$51))</f>
        <v>706.36758881158391</v>
      </c>
      <c r="T70" s="206">
        <f ca="1">_xll.qlInstrumentNPV(H32,_xll.qlInstrumentSetPricingEngine(H32,$N$51))</f>
        <v>571.04488869947409</v>
      </c>
      <c r="U70" s="206">
        <f ca="1">_xll.qlInstrumentNPV(I32,_xll.qlInstrumentSetPricingEngine(I32,$N$51))</f>
        <v>457.53768498544656</v>
      </c>
      <c r="V70" s="206">
        <f ca="1">_xll.qlInstrumentNPV(J32,_xll.qlInstrumentSetPricingEngine(J32,$N$51))</f>
        <v>364.05016664769829</v>
      </c>
      <c r="W70" s="206">
        <f ca="1">_xll.qlInstrumentNPV(K32,_xll.qlInstrumentSetPricingEngine(K32,$N$51))</f>
        <v>227.7295393917251</v>
      </c>
      <c r="X70" s="207">
        <f ca="1">_xll.qlInstrumentNPV(L32,_xll.qlInstrumentSetPricingEngine(L32,$N$51))</f>
        <v>142.10273710169631</v>
      </c>
      <c r="Z70" s="50">
        <v>44185</v>
      </c>
      <c r="AA70" s="199"/>
      <c r="AB70" s="205">
        <f ca="1">_xll.qlInstrumentNPV(D32,_xll.qlInstrumentSetPricingEngine(D32,$Z$51))</f>
        <v>2276.722780751144</v>
      </c>
      <c r="AC70" s="206">
        <f ca="1">_xll.qlInstrumentNPV(E32,_xll.qlInstrumentSetPricingEngine(E32,$Z$51))</f>
        <v>1246.2467778366499</v>
      </c>
      <c r="AD70" s="206">
        <f ca="1">_xll.qlInstrumentNPV(F32,_xll.qlInstrumentSetPricingEngine(F32,$Z$51))</f>
        <v>860.13924679186732</v>
      </c>
      <c r="AE70" s="206">
        <f ca="1">_xll.qlInstrumentNPV(G32,_xll.qlInstrumentSetPricingEngine(G32,$Z$51))</f>
        <v>702.99252428414809</v>
      </c>
      <c r="AF70" s="206">
        <f ca="1">_xll.qlInstrumentNPV(H32,_xll.qlInstrumentSetPricingEngine(H32,$Z$51))</f>
        <v>568.82488153558404</v>
      </c>
      <c r="AG70" s="206">
        <f ca="1">_xll.qlInstrumentNPV(I32,_xll.qlInstrumentSetPricingEngine(I32,$Z$51))</f>
        <v>456.76441301271109</v>
      </c>
      <c r="AH70" s="206">
        <f ca="1">_xll.qlInstrumentNPV(J32,_xll.qlInstrumentSetPricingEngine(J32,$Z$51))</f>
        <v>364.18641764125891</v>
      </c>
      <c r="AI70" s="206">
        <f ca="1">_xll.qlInstrumentNPV(K32,_xll.qlInstrumentSetPricingEngine(K32,$Z$51))</f>
        <v>227.48353878387564</v>
      </c>
      <c r="AJ70" s="207">
        <f ca="1">_xll.qlInstrumentNPV(L32,_xll.qlInstrumentSetPricingEngine(L32,$Z$51))</f>
        <v>140.88689266772482</v>
      </c>
    </row>
    <row r="71" spans="2:36" x14ac:dyDescent="0.25">
      <c r="B71" s="50">
        <v>44274</v>
      </c>
      <c r="C71" s="199"/>
      <c r="D71" s="205">
        <f ca="1">_xll.qlInstrumentNPV(D33,_xll.qlInstrumentSetPricingEngine(D33,$B$51))</f>
        <v>2245.8631286712457</v>
      </c>
      <c r="E71" s="206">
        <f ca="1">_xll.qlInstrumentNPV(E33,_xll.qlInstrumentSetPricingEngine(E33,$B$51))</f>
        <v>1240.5432261112594</v>
      </c>
      <c r="F71" s="206">
        <f ca="1">_xll.qlInstrumentNPV(F33,_xll.qlInstrumentSetPricingEngine(F33,$B$51))</f>
        <v>863.07122203090341</v>
      </c>
      <c r="G71" s="206">
        <f ca="1">_xll.qlInstrumentNPV(G33,_xll.qlInstrumentSetPricingEngine(G33,$B$51))</f>
        <v>712.85020406589206</v>
      </c>
      <c r="H71" s="206">
        <f ca="1">_xll.qlInstrumentNPV(H33,_xll.qlInstrumentSetPricingEngine(H33,$B$51))</f>
        <v>581.78945002283479</v>
      </c>
      <c r="I71" s="206">
        <f ca="1">_xll.qlInstrumentNPV(I33,_xll.qlInstrumentSetPricingEngine(I33,$B$51))</f>
        <v>471.18933922616901</v>
      </c>
      <c r="J71" s="206">
        <f ca="1">_xll.qlInstrumentNPV(J33,_xll.qlInstrumentSetPricingEngine(J33,$B$51))</f>
        <v>379.31539037588158</v>
      </c>
      <c r="K71" s="206">
        <f ca="1">_xll.qlInstrumentNPV(K33,_xll.qlInstrumentSetPricingEngine(K33,$B$51))</f>
        <v>243.17457395639181</v>
      </c>
      <c r="L71" s="207">
        <f ca="1">_xll.qlInstrumentNPV(L33,_xll.qlInstrumentSetPricingEngine(L33,$B$51))</f>
        <v>154.57450327126915</v>
      </c>
      <c r="N71" s="50">
        <v>44274</v>
      </c>
      <c r="O71" s="227"/>
      <c r="P71" s="205">
        <f ca="1">_xll.qlInstrumentNPV(D33,_xll.qlInstrumentSetPricingEngine(D33,$N$51))</f>
        <v>2243.7023713365725</v>
      </c>
      <c r="Q71" s="206">
        <f ca="1">_xll.qlInstrumentNPV(E33,_xll.qlInstrumentSetPricingEngine(E33,$N$51))</f>
        <v>1249.785977964671</v>
      </c>
      <c r="R71" s="206">
        <f ca="1">_xll.qlInstrumentNPV(F33,_xll.qlInstrumentSetPricingEngine(F33,$N$51))</f>
        <v>874.93546790771074</v>
      </c>
      <c r="S71" s="206">
        <f ca="1">_xll.qlInstrumentNPV(G33,_xll.qlInstrumentSetPricingEngine(G33,$N$51))</f>
        <v>720.76996596077686</v>
      </c>
      <c r="T71" s="206">
        <f ca="1">_xll.qlInstrumentNPV(H33,_xll.qlInstrumentSetPricingEngine(H33,$N$51))</f>
        <v>588.35675181253555</v>
      </c>
      <c r="U71" s="206">
        <f ca="1">_xll.qlInstrumentNPV(I33,_xll.qlInstrumentSetPricingEngine(I33,$N$51))</f>
        <v>476.57111366833192</v>
      </c>
      <c r="V71" s="206">
        <f ca="1">_xll.qlInstrumentNPV(J33,_xll.qlInstrumentSetPricingEngine(J33,$N$51))</f>
        <v>383.71338996838563</v>
      </c>
      <c r="W71" s="206">
        <f ca="1">_xll.qlInstrumentNPV(K33,_xll.qlInstrumentSetPricingEngine(K33,$N$51))</f>
        <v>246.18141147871464</v>
      </c>
      <c r="X71" s="207">
        <f ca="1">_xll.qlInstrumentNPV(L33,_xll.qlInstrumentSetPricingEngine(L33,$N$51))</f>
        <v>157.59011085626844</v>
      </c>
      <c r="Z71" s="50">
        <v>44274</v>
      </c>
      <c r="AA71" s="199"/>
      <c r="AB71" s="205">
        <f ca="1">_xll.qlInstrumentNPV(D33,_xll.qlInstrumentSetPricingEngine(D33,$Z$51))</f>
        <v>2247.6536222989735</v>
      </c>
      <c r="AC71" s="206">
        <f ca="1">_xll.qlInstrumentNPV(E33,_xll.qlInstrumentSetPricingEngine(E33,$Z$51))</f>
        <v>1241.6417268042344</v>
      </c>
      <c r="AD71" s="206">
        <f ca="1">_xll.qlInstrumentNPV(F33,_xll.qlInstrumentSetPricingEngine(F33,$Z$51))</f>
        <v>866.0486122007145</v>
      </c>
      <c r="AE71" s="206">
        <f ca="1">_xll.qlInstrumentNPV(G33,_xll.qlInstrumentSetPricingEngine(G33,$Z$51))</f>
        <v>713.50059088230955</v>
      </c>
      <c r="AF71" s="206">
        <f ca="1">_xll.qlInstrumentNPV(H33,_xll.qlInstrumentSetPricingEngine(H33,$Z$51))</f>
        <v>584.70415447828827</v>
      </c>
      <c r="AG71" s="206">
        <f ca="1">_xll.qlInstrumentNPV(I33,_xll.qlInstrumentSetPricingEngine(I33,$Z$51))</f>
        <v>474.15949766960489</v>
      </c>
      <c r="AH71" s="206">
        <f ca="1">_xll.qlInstrumentNPV(J33,_xll.qlInstrumentSetPricingEngine(J33,$Z$51))</f>
        <v>382.36054055909148</v>
      </c>
      <c r="AI71" s="206">
        <f ca="1">_xll.qlInstrumentNPV(K33,_xll.qlInstrumentSetPricingEngine(K33,$Z$51))</f>
        <v>245.23259210705822</v>
      </c>
      <c r="AJ71" s="207">
        <f ca="1">_xll.qlInstrumentNPV(L33,_xll.qlInstrumentSetPricingEngine(L33,$Z$51))</f>
        <v>156.60107329173061</v>
      </c>
    </row>
    <row r="72" spans="2:36" x14ac:dyDescent="0.25">
      <c r="B72" s="50">
        <v>44365</v>
      </c>
      <c r="C72" s="199"/>
      <c r="D72" s="205">
        <f ca="1">_xll.qlInstrumentNPV(D34,_xll.qlInstrumentSetPricingEngine(D34,$B$51))</f>
        <v>2214.1552953450428</v>
      </c>
      <c r="E72" s="206">
        <f ca="1">_xll.qlInstrumentNPV(E34,_xll.qlInstrumentSetPricingEngine(E34,$B$51))</f>
        <v>1232.0510554652287</v>
      </c>
      <c r="F72" s="206">
        <f ca="1">_xll.qlInstrumentNPV(F34,_xll.qlInstrumentSetPricingEngine(F34,$B$51))</f>
        <v>860.18933282355715</v>
      </c>
      <c r="G72" s="206">
        <f ca="1">_xll.qlInstrumentNPV(G34,_xll.qlInstrumentSetPricingEngine(G34,$B$51))</f>
        <v>720.07272988877935</v>
      </c>
      <c r="H72" s="206">
        <f ca="1">_xll.qlInstrumentNPV(H34,_xll.qlInstrumentSetPricingEngine(H34,$B$51))</f>
        <v>594.42864729849748</v>
      </c>
      <c r="I72" s="206">
        <f ca="1">_xll.qlInstrumentNPV(I34,_xll.qlInstrumentSetPricingEngine(I34,$B$51))</f>
        <v>488.56754912004681</v>
      </c>
      <c r="J72" s="206">
        <f ca="1">_xll.qlInstrumentNPV(J34,_xll.qlInstrumentSetPricingEngine(J34,$B$51))</f>
        <v>399.28289153952909</v>
      </c>
      <c r="K72" s="206">
        <f ca="1">_xll.qlInstrumentNPV(K34,_xll.qlInstrumentSetPricingEngine(K34,$B$51))</f>
        <v>263.03226577858163</v>
      </c>
      <c r="L72" s="207">
        <f ca="1">_xll.qlInstrumentNPV(L34,_xll.qlInstrumentSetPricingEngine(L34,$B$51))</f>
        <v>172.22911290326178</v>
      </c>
      <c r="N72" s="50">
        <v>44365</v>
      </c>
      <c r="O72" s="227"/>
      <c r="P72" s="205">
        <f ca="1">_xll.qlInstrumentNPV(D34,_xll.qlInstrumentSetPricingEngine(D34,$N$51))</f>
        <v>2212.9297155212489</v>
      </c>
      <c r="Q72" s="206">
        <f ca="1">_xll.qlInstrumentNPV(E34,_xll.qlInstrumentSetPricingEngine(E34,$N$51))</f>
        <v>1245.8369053611739</v>
      </c>
      <c r="R72" s="206">
        <f ca="1">_xll.qlInstrumentNPV(F34,_xll.qlInstrumentSetPricingEngine(F34,$N$51))</f>
        <v>882.10109120418576</v>
      </c>
      <c r="S72" s="206">
        <f ca="1">_xll.qlInstrumentNPV(G34,_xll.qlInstrumentSetPricingEngine(G34,$N$51))</f>
        <v>732.13529508269244</v>
      </c>
      <c r="T72" s="206">
        <f ca="1">_xll.qlInstrumentNPV(H34,_xll.qlInstrumentSetPricingEngine(H34,$N$51))</f>
        <v>602.83967819604845</v>
      </c>
      <c r="U72" s="206">
        <f ca="1">_xll.qlInstrumentNPV(I34,_xll.qlInstrumentSetPricingEngine(I34,$N$51))</f>
        <v>493.0720590165115</v>
      </c>
      <c r="V72" s="206">
        <f ca="1">_xll.qlInstrumentNPV(J34,_xll.qlInstrumentSetPricingEngine(J34,$N$51))</f>
        <v>401.21278706679669</v>
      </c>
      <c r="W72" s="206">
        <f ca="1">_xll.qlInstrumentNPV(K34,_xll.qlInstrumentSetPricingEngine(K34,$N$51))</f>
        <v>263.2925084413381</v>
      </c>
      <c r="X72" s="207">
        <f ca="1">_xll.qlInstrumentNPV(L34,_xll.qlInstrumentSetPricingEngine(L34,$N$51))</f>
        <v>172.46229215428403</v>
      </c>
      <c r="Z72" s="50">
        <v>44365</v>
      </c>
      <c r="AA72" s="199"/>
      <c r="AB72" s="205">
        <f ca="1">_xll.qlInstrumentNPV(D34,_xll.qlInstrumentSetPricingEngine(D34,$Z$51))</f>
        <v>2214.2801332802687</v>
      </c>
      <c r="AC72" s="206">
        <f ca="1">_xll.qlInstrumentNPV(E34,_xll.qlInstrumentSetPricingEngine(E34,$Z$51))</f>
        <v>1237.0752307639978</v>
      </c>
      <c r="AD72" s="206">
        <f ca="1">_xll.qlInstrumentNPV(F34,_xll.qlInstrumentSetPricingEngine(F34,$Z$51))</f>
        <v>873.76757932899181</v>
      </c>
      <c r="AE72" s="206">
        <f ca="1">_xll.qlInstrumentNPV(G34,_xll.qlInstrumentSetPricingEngine(G34,$Z$51))</f>
        <v>727.22208280083714</v>
      </c>
      <c r="AF72" s="206">
        <f ca="1">_xll.qlInstrumentNPV(H34,_xll.qlInstrumentSetPricingEngine(H34,$Z$51))</f>
        <v>599.7959050411589</v>
      </c>
      <c r="AG72" s="206">
        <f ca="1">_xll.qlInstrumentNPV(I34,_xll.qlInstrumentSetPricingEngine(I34,$Z$51))</f>
        <v>491.75562772571152</v>
      </c>
      <c r="AH72" s="206">
        <f ca="1">_xll.qlInstrumentNPV(J34,_xll.qlInstrumentSetPricingEngine(J34,$Z$51))</f>
        <v>402.03595877460151</v>
      </c>
      <c r="AI72" s="206">
        <f ca="1">_xll.qlInstrumentNPV(K34,_xll.qlInstrumentSetPricingEngine(K34,$Z$51))</f>
        <v>265.22841648936515</v>
      </c>
      <c r="AJ72" s="207">
        <f ca="1">_xll.qlInstrumentNPV(L34,_xll.qlInstrumentSetPricingEngine(L34,$Z$51))</f>
        <v>174.1069748017521</v>
      </c>
    </row>
    <row r="73" spans="2:36" x14ac:dyDescent="0.25">
      <c r="B73" s="50">
        <v>44456</v>
      </c>
      <c r="C73" s="199"/>
      <c r="D73" s="205">
        <f ca="1">_xll.qlInstrumentNPV(D35,_xll.qlInstrumentSetPricingEngine(D35,$B$51))</f>
        <v>2188.0839757850772</v>
      </c>
      <c r="E73" s="206">
        <f ca="1">_xll.qlInstrumentNPV(E35,_xll.qlInstrumentSetPricingEngine(E35,$B$51))</f>
        <v>1231.396667717866</v>
      </c>
      <c r="F73" s="206">
        <f ca="1">_xll.qlInstrumentNPV(F35,_xll.qlInstrumentSetPricingEngine(F35,$B$51))</f>
        <v>875.89515330919676</v>
      </c>
      <c r="G73" s="206">
        <f ca="1">_xll.qlInstrumentNPV(G35,_xll.qlInstrumentSetPricingEngine(G35,$B$51))</f>
        <v>734.14732827512</v>
      </c>
      <c r="H73" s="206">
        <f ca="1">_xll.qlInstrumentNPV(H35,_xll.qlInstrumentSetPricingEngine(H35,$B$51))</f>
        <v>611.61097106787111</v>
      </c>
      <c r="I73" s="206">
        <f ca="1">_xll.qlInstrumentNPV(I35,_xll.qlInstrumentSetPricingEngine(I35,$B$51))</f>
        <v>505.21018202723587</v>
      </c>
      <c r="J73" s="206">
        <f ca="1">_xll.qlInstrumentNPV(J35,_xll.qlInstrumentSetPricingEngine(J35,$B$51))</f>
        <v>417.28174880058259</v>
      </c>
      <c r="K73" s="206">
        <f ca="1">_xll.qlInstrumentNPV(K35,_xll.qlInstrumentSetPricingEngine(K35,$B$51))</f>
        <v>282.59056205196867</v>
      </c>
      <c r="L73" s="207">
        <f ca="1">_xll.qlInstrumentNPV(L35,_xll.qlInstrumentSetPricingEngine(L35,$B$51))</f>
        <v>189.6800991957206</v>
      </c>
      <c r="N73" s="50">
        <v>44456</v>
      </c>
      <c r="O73" s="227"/>
      <c r="P73" s="205">
        <f ca="1">_xll.qlInstrumentNPV(D35,_xll.qlInstrumentSetPricingEngine(D35,$N$51))</f>
        <v>2189.3191690590315</v>
      </c>
      <c r="Q73" s="206">
        <f ca="1">_xll.qlInstrumentNPV(E35,_xll.qlInstrumentSetPricingEngine(E35,$N$51))</f>
        <v>1246.8194669452432</v>
      </c>
      <c r="R73" s="206">
        <f ca="1">_xll.qlInstrumentNPV(F35,_xll.qlInstrumentSetPricingEngine(F35,$N$51))</f>
        <v>892.77492995449529</v>
      </c>
      <c r="S73" s="206">
        <f ca="1">_xll.qlInstrumentNPV(G35,_xll.qlInstrumentSetPricingEngine(G35,$N$51))</f>
        <v>746.35317244703424</v>
      </c>
      <c r="T73" s="206">
        <f ca="1">_xll.qlInstrumentNPV(H35,_xll.qlInstrumentSetPricingEngine(H35,$N$51))</f>
        <v>619.60970532222279</v>
      </c>
      <c r="U73" s="206">
        <f ca="1">_xll.qlInstrumentNPV(I35,_xll.qlInstrumentSetPricingEngine(I35,$N$51))</f>
        <v>511.408586412825</v>
      </c>
      <c r="V73" s="206">
        <f ca="1">_xll.qlInstrumentNPV(J35,_xll.qlInstrumentSetPricingEngine(J35,$N$51))</f>
        <v>420.21458779317317</v>
      </c>
      <c r="W73" s="206">
        <f ca="1">_xll.qlInstrumentNPV(K35,_xll.qlInstrumentSetPricingEngine(K35,$N$51))</f>
        <v>281.53245506844814</v>
      </c>
      <c r="X73" s="207">
        <f ca="1">_xll.qlInstrumentNPV(L35,_xll.qlInstrumentSetPricingEngine(L35,$N$51))</f>
        <v>188.31814586566495</v>
      </c>
      <c r="Z73" s="50">
        <v>44456</v>
      </c>
      <c r="AA73" s="199"/>
      <c r="AB73" s="205">
        <f ca="1">_xll.qlInstrumentNPV(D35,_xll.qlInstrumentSetPricingEngine(D35,$Z$51))</f>
        <v>2188.1689057897588</v>
      </c>
      <c r="AC73" s="206">
        <f ca="1">_xll.qlInstrumentNPV(E35,_xll.qlInstrumentSetPricingEngine(E35,$Z$51))</f>
        <v>1238.5110455074932</v>
      </c>
      <c r="AD73" s="206">
        <f ca="1">_xll.qlInstrumentNPV(F35,_xll.qlInstrumentSetPricingEngine(F35,$Z$51))</f>
        <v>886.30579726911026</v>
      </c>
      <c r="AE73" s="206">
        <f ca="1">_xll.qlInstrumentNPV(G35,_xll.qlInstrumentSetPricingEngine(G35,$Z$51))</f>
        <v>737.1744634323918</v>
      </c>
      <c r="AF73" s="206">
        <f ca="1">_xll.qlInstrumentNPV(H35,_xll.qlInstrumentSetPricingEngine(H35,$Z$51))</f>
        <v>616.8300324688488</v>
      </c>
      <c r="AG73" s="206">
        <f ca="1">_xll.qlInstrumentNPV(I35,_xll.qlInstrumentSetPricingEngine(I35,$Z$51))</f>
        <v>511.36696427170699</v>
      </c>
      <c r="AH73" s="206">
        <f ca="1">_xll.qlInstrumentNPV(J35,_xll.qlInstrumentSetPricingEngine(J35,$Z$51))</f>
        <v>422.4084888937212</v>
      </c>
      <c r="AI73" s="206">
        <f ca="1">_xll.qlInstrumentNPV(K35,_xll.qlInstrumentSetPricingEngine(K35,$Z$51))</f>
        <v>286.12874323577427</v>
      </c>
      <c r="AJ73" s="207">
        <f ca="1">_xll.qlInstrumentNPV(L35,_xll.qlInstrumentSetPricingEngine(L35,$Z$51))</f>
        <v>192.38421888787275</v>
      </c>
    </row>
    <row r="74" spans="2:36" x14ac:dyDescent="0.25">
      <c r="B74" s="50">
        <v>44547</v>
      </c>
      <c r="C74" s="199"/>
      <c r="D74" s="205">
        <f ca="1">_xll.qlInstrumentNPV(D36,_xll.qlInstrumentSetPricingEngine(D36,$B$51))</f>
        <v>2181.0191661389308</v>
      </c>
      <c r="E74" s="206">
        <f ca="1">_xll.qlInstrumentNPV(E36,_xll.qlInstrumentSetPricingEngine(E36,$B$51))</f>
        <v>1245.7229251070391</v>
      </c>
      <c r="F74" s="206">
        <f ca="1">_xll.qlInstrumentNPV(F36,_xll.qlInstrumentSetPricingEngine(F36,$B$51))</f>
        <v>900.18514410777652</v>
      </c>
      <c r="G74" s="206">
        <f ca="1">_xll.qlInstrumentNPV(G36,_xll.qlInstrumentSetPricingEngine(G36,$B$51))</f>
        <v>758.51555872527126</v>
      </c>
      <c r="H74" s="206">
        <f ca="1">_xll.qlInstrumentNPV(H36,_xll.qlInstrumentSetPricingEngine(H36,$B$51))</f>
        <v>638.2074582419632</v>
      </c>
      <c r="I74" s="206">
        <f ca="1">_xll.qlInstrumentNPV(I36,_xll.qlInstrumentSetPricingEngine(I36,$B$51))</f>
        <v>532.58239126915862</v>
      </c>
      <c r="J74" s="206">
        <f ca="1">_xll.qlInstrumentNPV(J36,_xll.qlInstrumentSetPricingEngine(J36,$B$51))</f>
        <v>442.9492773376009</v>
      </c>
      <c r="K74" s="206">
        <f ca="1">_xll.qlInstrumentNPV(K36,_xll.qlInstrumentSetPricingEngine(K36,$B$51))</f>
        <v>305.64051512312705</v>
      </c>
      <c r="L74" s="207">
        <f ca="1">_xll.qlInstrumentNPV(L36,_xll.qlInstrumentSetPricingEngine(L36,$B$51))</f>
        <v>210.95735748386326</v>
      </c>
      <c r="N74" s="50">
        <v>44547</v>
      </c>
      <c r="O74" s="227"/>
      <c r="P74" s="205">
        <f ca="1">_xll.qlInstrumentNPV(D36,_xll.qlInstrumentSetPricingEngine(D36,$N$51))</f>
        <v>2185.150900562101</v>
      </c>
      <c r="Q74" s="206">
        <f ca="1">_xll.qlInstrumentNPV(E36,_xll.qlInstrumentSetPricingEngine(E36,$N$51))</f>
        <v>1262.70681090631</v>
      </c>
      <c r="R74" s="206">
        <f ca="1">_xll.qlInstrumentNPV(F36,_xll.qlInstrumentSetPricingEngine(F36,$N$51))</f>
        <v>915.49358944697599</v>
      </c>
      <c r="S74" s="206">
        <f ca="1">_xll.qlInstrumentNPV(G36,_xll.qlInstrumentSetPricingEngine(G36,$N$51))</f>
        <v>771.2021987468114</v>
      </c>
      <c r="T74" s="206">
        <f ca="1">_xll.qlInstrumentNPV(H36,_xll.qlInstrumentSetPricingEngine(H36,$N$51))</f>
        <v>645.67717758202446</v>
      </c>
      <c r="U74" s="206">
        <f ca="1">_xll.qlInstrumentNPV(I36,_xll.qlInstrumentSetPricingEngine(I36,$N$51))</f>
        <v>537.82677667112523</v>
      </c>
      <c r="V74" s="206">
        <f ca="1">_xll.qlInstrumentNPV(J36,_xll.qlInstrumentSetPricingEngine(J36,$N$51))</f>
        <v>446.22191417648821</v>
      </c>
      <c r="W74" s="206">
        <f ca="1">_xll.qlInstrumentNPV(K36,_xll.qlInstrumentSetPricingEngine(K36,$N$51))</f>
        <v>305.04706935160863</v>
      </c>
      <c r="X74" s="207">
        <f ca="1">_xll.qlInstrumentNPV(L36,_xll.qlInstrumentSetPricingEngine(L36,$N$51))</f>
        <v>208.19224871732112</v>
      </c>
      <c r="Z74" s="50">
        <v>44547</v>
      </c>
      <c r="AA74" s="199"/>
      <c r="AB74" s="205">
        <f ca="1">_xll.qlInstrumentNPV(D36,_xll.qlInstrumentSetPricingEngine(D36,$Z$51))</f>
        <v>2183.4859112469194</v>
      </c>
      <c r="AC74" s="206">
        <f ca="1">_xll.qlInstrumentNPV(E36,_xll.qlInstrumentSetPricingEngine(E36,$Z$51))</f>
        <v>1252.9123120049262</v>
      </c>
      <c r="AD74" s="206">
        <f ca="1">_xll.qlInstrumentNPV(F36,_xll.qlInstrumentSetPricingEngine(F36,$Z$51))</f>
        <v>908.60443585358178</v>
      </c>
      <c r="AE74" s="206">
        <f ca="1">_xll.qlInstrumentNPV(G36,_xll.qlInstrumentSetPricingEngine(G36,$Z$51))</f>
        <v>766.93587095078692</v>
      </c>
      <c r="AF74" s="206">
        <f ca="1">_xll.qlInstrumentNPV(H36,_xll.qlInstrumentSetPricingEngine(H36,$Z$51))</f>
        <v>644.3033513503018</v>
      </c>
      <c r="AG74" s="206">
        <f ca="1">_xll.qlInstrumentNPV(I36,_xll.qlInstrumentSetPricingEngine(I36,$Z$51))</f>
        <v>537.5979855768062</v>
      </c>
      <c r="AH74" s="206">
        <f ca="1">_xll.qlInstrumentNPV(J36,_xll.qlInstrumentSetPricingEngine(J36,$Z$51))</f>
        <v>448.47918940770006</v>
      </c>
      <c r="AI74" s="206">
        <f ca="1">_xll.qlInstrumentNPV(K36,_xll.qlInstrumentSetPricingEngine(K36,$Z$51))</f>
        <v>308.03692699979774</v>
      </c>
      <c r="AJ74" s="207">
        <f ca="1">_xll.qlInstrumentNPV(L36,_xll.qlInstrumentSetPricingEngine(L36,$Z$51))</f>
        <v>213.51374268094457</v>
      </c>
    </row>
    <row r="75" spans="2:36" x14ac:dyDescent="0.25">
      <c r="B75" s="50">
        <v>44638</v>
      </c>
      <c r="C75" s="199"/>
      <c r="D75" s="205">
        <f ca="1">_xll.qlInstrumentNPV(D37,_xll.qlInstrumentSetPricingEngine(D37,$B$51))</f>
        <v>2156.5549174859498</v>
      </c>
      <c r="E75" s="206">
        <f ca="1">_xll.qlInstrumentNPV(E37,_xll.qlInstrumentSetPricingEngine(E37,$B$51))</f>
        <v>1244.836137016963</v>
      </c>
      <c r="F75" s="206">
        <f ca="1">_xll.qlInstrumentNPV(F37,_xll.qlInstrumentSetPricingEngine(F37,$B$51))</f>
        <v>910.09616157441963</v>
      </c>
      <c r="G75" s="206">
        <f ca="1">_xll.qlInstrumentNPV(G37,_xll.qlInstrumentSetPricingEngine(G37,$B$51))</f>
        <v>770.60989004561952</v>
      </c>
      <c r="H75" s="206">
        <f ca="1">_xll.qlInstrumentNPV(H37,_xll.qlInstrumentSetPricingEngine(H37,$B$51))</f>
        <v>652.97482512946272</v>
      </c>
      <c r="I75" s="206">
        <f ca="1">_xll.qlInstrumentNPV(I37,_xll.qlInstrumentSetPricingEngine(I37,$B$51))</f>
        <v>550.05474484771332</v>
      </c>
      <c r="J75" s="206">
        <f ca="1">_xll.qlInstrumentNPV(J37,_xll.qlInstrumentSetPricingEngine(J37,$B$51))</f>
        <v>461.55288996212585</v>
      </c>
      <c r="K75" s="206">
        <f ca="1">_xll.qlInstrumentNPV(K37,_xll.qlInstrumentSetPricingEngine(K37,$B$51))</f>
        <v>324.10279785481657</v>
      </c>
      <c r="L75" s="207">
        <f ca="1">_xll.qlInstrumentNPV(L37,_xll.qlInstrumentSetPricingEngine(L37,$B$51))</f>
        <v>227.46380953737918</v>
      </c>
      <c r="N75" s="50">
        <v>44638</v>
      </c>
      <c r="O75" s="227"/>
      <c r="P75" s="205">
        <f ca="1">_xll.qlInstrumentNPV(D37,_xll.qlInstrumentSetPricingEngine(D37,$N$51))</f>
        <v>2163.4379371448522</v>
      </c>
      <c r="Q75" s="206">
        <f ca="1">_xll.qlInstrumentNPV(E37,_xll.qlInstrumentSetPricingEngine(E37,$N$51))</f>
        <v>1263.5672801260191</v>
      </c>
      <c r="R75" s="206">
        <f ca="1">_xll.qlInstrumentNPV(F37,_xll.qlInstrumentSetPricingEngine(F37,$N$51))</f>
        <v>925.03636437578655</v>
      </c>
      <c r="S75" s="206">
        <f ca="1">_xll.qlInstrumentNPV(G37,_xll.qlInstrumentSetPricingEngine(G37,$N$51))</f>
        <v>783.95680034275813</v>
      </c>
      <c r="T75" s="206">
        <f ca="1">_xll.qlInstrumentNPV(H37,_xll.qlInstrumentSetPricingEngine(H37,$N$51))</f>
        <v>660.81261875947393</v>
      </c>
      <c r="U75" s="206">
        <f ca="1">_xll.qlInstrumentNPV(I37,_xll.qlInstrumentSetPricingEngine(I37,$N$51))</f>
        <v>554.52486144112186</v>
      </c>
      <c r="V75" s="206">
        <f ca="1">_xll.qlInstrumentNPV(J37,_xll.qlInstrumentSetPricingEngine(J37,$N$51))</f>
        <v>463.73135483510515</v>
      </c>
      <c r="W75" s="206">
        <f ca="1">_xll.qlInstrumentNPV(K37,_xll.qlInstrumentSetPricingEngine(K37,$N$51))</f>
        <v>322.37333792312518</v>
      </c>
      <c r="X75" s="207">
        <f ca="1">_xll.qlInstrumentNPV(L37,_xll.qlInstrumentSetPricingEngine(L37,$N$51))</f>
        <v>223.80719907716158</v>
      </c>
      <c r="Z75" s="50">
        <v>44638</v>
      </c>
      <c r="AA75" s="199"/>
      <c r="AB75" s="205">
        <f ca="1">_xll.qlInstrumentNPV(D37,_xll.qlInstrumentSetPricingEngine(D37,$Z$51))</f>
        <v>2158.3251853706888</v>
      </c>
      <c r="AC75" s="206">
        <f ca="1">_xll.qlInstrumentNPV(E37,_xll.qlInstrumentSetPricingEngine(E37,$Z$51))</f>
        <v>1251.732059193105</v>
      </c>
      <c r="AD75" s="206">
        <f ca="1">_xll.qlInstrumentNPV(F37,_xll.qlInstrumentSetPricingEngine(F37,$Z$51))</f>
        <v>916.02780224046421</v>
      </c>
      <c r="AE75" s="206">
        <f ca="1">_xll.qlInstrumentNPV(G37,_xll.qlInstrumentSetPricingEngine(G37,$Z$51))</f>
        <v>777.41228913064435</v>
      </c>
      <c r="AF75" s="206">
        <f ca="1">_xll.qlInstrumentNPV(H37,_xll.qlInstrumentSetPricingEngine(H37,$Z$51))</f>
        <v>658.0742658234401</v>
      </c>
      <c r="AG75" s="206">
        <f ca="1">_xll.qlInstrumentNPV(I37,_xll.qlInstrumentSetPricingEngine(I37,$Z$51))</f>
        <v>554.75107695299619</v>
      </c>
      <c r="AH75" s="206">
        <f ca="1">_xll.qlInstrumentNPV(J37,_xll.qlInstrumentSetPricingEngine(J37,$Z$51))</f>
        <v>465.99468648743317</v>
      </c>
      <c r="AI75" s="206">
        <f ca="1">_xll.qlInstrumentNPV(K37,_xll.qlInstrumentSetPricingEngine(K37,$Z$51))</f>
        <v>327.50463033200725</v>
      </c>
      <c r="AJ75" s="207">
        <f ca="1">_xll.qlInstrumentNPV(L37,_xll.qlInstrumentSetPricingEngine(L37,$Z$51))</f>
        <v>230.17960255020304</v>
      </c>
    </row>
    <row r="76" spans="2:36" x14ac:dyDescent="0.25">
      <c r="B76" s="50">
        <v>44729</v>
      </c>
      <c r="C76" s="199"/>
      <c r="D76" s="205">
        <f ca="1">_xll.qlInstrumentNPV(D38,_xll.qlInstrumentSetPricingEngine(D38,$B$51))</f>
        <v>2128.520333138722</v>
      </c>
      <c r="E76" s="206">
        <f ca="1">_xll.qlInstrumentNPV(E38,_xll.qlInstrumentSetPricingEngine(E38,$B$51))</f>
        <v>1239.7611712140754</v>
      </c>
      <c r="F76" s="206">
        <f ca="1">_xll.qlInstrumentNPV(F38,_xll.qlInstrumentSetPricingEngine(F38,$B$51))</f>
        <v>915.28435072111336</v>
      </c>
      <c r="G76" s="206">
        <f ca="1">_xll.qlInstrumentNPV(G38,_xll.qlInstrumentSetPricingEngine(G38,$B$51))</f>
        <v>778.86126361647734</v>
      </c>
      <c r="H76" s="206">
        <f ca="1">_xll.qlInstrumentNPV(H38,_xll.qlInstrumentSetPricingEngine(H38,$B$51))</f>
        <v>663.89780219763179</v>
      </c>
      <c r="I76" s="206">
        <f ca="1">_xll.qlInstrumentNPV(I38,_xll.qlInstrumentSetPricingEngine(I38,$B$51))</f>
        <v>563.64385250775842</v>
      </c>
      <c r="J76" s="206">
        <f ca="1">_xll.qlInstrumentNPV(J38,_xll.qlInstrumentSetPricingEngine(J38,$B$51))</f>
        <v>477.0228096591581</v>
      </c>
      <c r="K76" s="206">
        <f ca="1">_xll.qlInstrumentNPV(K38,_xll.qlInstrumentSetPricingEngine(K38,$B$51))</f>
        <v>340.34660694674568</v>
      </c>
      <c r="L76" s="207">
        <f ca="1">_xll.qlInstrumentNPV(L38,_xll.qlInstrumentSetPricingEngine(L38,$B$51))</f>
        <v>241.96549530031439</v>
      </c>
      <c r="N76" s="50">
        <v>44729</v>
      </c>
      <c r="O76" s="227"/>
      <c r="P76" s="205">
        <f ca="1">_xll.qlInstrumentNPV(D38,_xll.qlInstrumentSetPricingEngine(D38,$N$51))</f>
        <v>2137.0870024563287</v>
      </c>
      <c r="Q76" s="206">
        <f ca="1">_xll.qlInstrumentNPV(E38,_xll.qlInstrumentSetPricingEngine(E38,$N$51))</f>
        <v>1259.9250515595793</v>
      </c>
      <c r="R76" s="206">
        <f ca="1">_xll.qlInstrumentNPV(F38,_xll.qlInstrumentSetPricingEngine(F38,$N$51))</f>
        <v>930.28237352488463</v>
      </c>
      <c r="S76" s="206">
        <f ca="1">_xll.qlInstrumentNPV(G38,_xll.qlInstrumentSetPricingEngine(G38,$N$51))</f>
        <v>792.59978266807821</v>
      </c>
      <c r="T76" s="206">
        <f ca="1">_xll.qlInstrumentNPV(H38,_xll.qlInstrumentSetPricingEngine(H38,$N$51))</f>
        <v>672.08570198496056</v>
      </c>
      <c r="U76" s="206">
        <f ca="1">_xll.qlInstrumentNPV(I38,_xll.qlInstrumentSetPricingEngine(I38,$N$51))</f>
        <v>567.6694847253882</v>
      </c>
      <c r="V76" s="206">
        <f ca="1">_xll.qlInstrumentNPV(J38,_xll.qlInstrumentSetPricingEngine(J38,$N$51))</f>
        <v>478.04196607169285</v>
      </c>
      <c r="W76" s="206">
        <f ca="1">_xll.qlInstrumentNPV(K38,_xll.qlInstrumentSetPricingEngine(K38,$N$51))</f>
        <v>337.27646388559037</v>
      </c>
      <c r="X76" s="207">
        <f ca="1">_xll.qlInstrumentNPV(L38,_xll.qlInstrumentSetPricingEngine(L38,$N$51))</f>
        <v>237.73817758424832</v>
      </c>
      <c r="Z76" s="50">
        <v>44729</v>
      </c>
      <c r="AA76" s="199"/>
      <c r="AB76" s="205">
        <f ca="1">_xll.qlInstrumentNPV(D38,_xll.qlInstrumentSetPricingEngine(D38,$Z$51))</f>
        <v>2129.4954000918628</v>
      </c>
      <c r="AC76" s="206">
        <f ca="1">_xll.qlInstrumentNPV(E38,_xll.qlInstrumentSetPricingEngine(E38,$Z$51))</f>
        <v>1244.434489835837</v>
      </c>
      <c r="AD76" s="206">
        <f ca="1">_xll.qlInstrumentNPV(F38,_xll.qlInstrumentSetPricingEngine(F38,$Z$51))</f>
        <v>921.41126208722721</v>
      </c>
      <c r="AE76" s="206">
        <f ca="1">_xll.qlInstrumentNPV(G38,_xll.qlInstrumentSetPricingEngine(G38,$Z$51))</f>
        <v>788.58568927283397</v>
      </c>
      <c r="AF76" s="206">
        <f ca="1">_xll.qlInstrumentNPV(H38,_xll.qlInstrumentSetPricingEngine(H38,$Z$51))</f>
        <v>670.38525853701765</v>
      </c>
      <c r="AG76" s="206">
        <f ca="1">_xll.qlInstrumentNPV(I38,_xll.qlInstrumentSetPricingEngine(I38,$Z$51))</f>
        <v>569.25752316457931</v>
      </c>
      <c r="AH76" s="206">
        <f ca="1">_xll.qlInstrumentNPV(J38,_xll.qlInstrumentSetPricingEngine(J38,$Z$51))</f>
        <v>481.70783017965226</v>
      </c>
      <c r="AI76" s="206">
        <f ca="1">_xll.qlInstrumentNPV(K38,_xll.qlInstrumentSetPricingEngine(K38,$Z$51))</f>
        <v>344.49877989648581</v>
      </c>
      <c r="AJ76" s="207">
        <f ca="1">_xll.qlInstrumentNPV(L38,_xll.qlInstrumentSetPricingEngine(L38,$Z$51))</f>
        <v>246.15691320325004</v>
      </c>
    </row>
    <row r="77" spans="2:36" x14ac:dyDescent="0.25">
      <c r="B77" s="50">
        <v>44820</v>
      </c>
      <c r="C77" s="199"/>
      <c r="D77" s="205">
        <f ca="1">_xll.qlInstrumentNPV(D39,_xll.qlInstrumentSetPricingEngine(D39,$B$51))</f>
        <v>2107.3633226876495</v>
      </c>
      <c r="E77" s="206">
        <f ca="1">_xll.qlInstrumentNPV(E39,_xll.qlInstrumentSetPricingEngine(E39,$B$51))</f>
        <v>1241.4680939052282</v>
      </c>
      <c r="F77" s="206">
        <f ca="1">_xll.qlInstrumentNPV(F39,_xll.qlInstrumentSetPricingEngine(F39,$B$51))</f>
        <v>924.95693455213859</v>
      </c>
      <c r="G77" s="206">
        <f ca="1">_xll.qlInstrumentNPV(G39,_xll.qlInstrumentSetPricingEngine(G39,$B$51))</f>
        <v>792.45696829352846</v>
      </c>
      <c r="H77" s="206">
        <f ca="1">_xll.qlInstrumentNPV(H39,_xll.qlInstrumentSetPricingEngine(H39,$B$51))</f>
        <v>678.49354204845918</v>
      </c>
      <c r="I77" s="206">
        <f ca="1">_xll.qlInstrumentNPV(I39,_xll.qlInstrumentSetPricingEngine(I39,$B$51))</f>
        <v>579.57570328162058</v>
      </c>
      <c r="J77" s="206">
        <f ca="1">_xll.qlInstrumentNPV(J39,_xll.qlInstrumentSetPricingEngine(J39,$B$51))</f>
        <v>494.01160667589528</v>
      </c>
      <c r="K77" s="206">
        <f ca="1">_xll.qlInstrumentNPV(K39,_xll.qlInstrumentSetPricingEngine(K39,$B$51))</f>
        <v>357.47668317987859</v>
      </c>
      <c r="L77" s="207">
        <f ca="1">_xll.qlInstrumentNPV(L39,_xll.qlInstrumentSetPricingEngine(L39,$B$51))</f>
        <v>258.98561599762246</v>
      </c>
      <c r="N77" s="50">
        <v>44820</v>
      </c>
      <c r="O77" s="227"/>
      <c r="P77" s="205">
        <f ca="1">_xll.qlInstrumentNPV(D39,_xll.qlInstrumentSetPricingEngine(D39,$N$51))</f>
        <v>2116.8489947075436</v>
      </c>
      <c r="Q77" s="206">
        <f ca="1">_xll.qlInstrumentNPV(E39,_xll.qlInstrumentSetPricingEngine(E39,$N$51))</f>
        <v>1260.5134270933675</v>
      </c>
      <c r="R77" s="206">
        <f ca="1">_xll.qlInstrumentNPV(F39,_xll.qlInstrumentSetPricingEngine(F39,$N$51))</f>
        <v>938.6919546989343</v>
      </c>
      <c r="S77" s="206">
        <f ca="1">_xll.qlInstrumentNPV(G39,_xll.qlInstrumentSetPricingEngine(G39,$N$51))</f>
        <v>803.92020733935919</v>
      </c>
      <c r="T77" s="206">
        <f ca="1">_xll.qlInstrumentNPV(H39,_xll.qlInstrumentSetPricingEngine(H39,$N$51))</f>
        <v>685.6062648468253</v>
      </c>
      <c r="U77" s="206">
        <f ca="1">_xll.qlInstrumentNPV(I39,_xll.qlInstrumentSetPricingEngine(I39,$N$51))</f>
        <v>582.69872477435581</v>
      </c>
      <c r="V77" s="206">
        <f ca="1">_xll.qlInstrumentNPV(J39,_xll.qlInstrumentSetPricingEngine(J39,$N$51))</f>
        <v>493.94492490334187</v>
      </c>
      <c r="W77" s="206">
        <f ca="1">_xll.qlInstrumentNPV(K39,_xll.qlInstrumentSetPricingEngine(K39,$N$51))</f>
        <v>353.37471965814331</v>
      </c>
      <c r="X77" s="207">
        <f ca="1">_xll.qlInstrumentNPV(L39,_xll.qlInstrumentSetPricingEngine(L39,$N$51))</f>
        <v>252.64626947843362</v>
      </c>
      <c r="Z77" s="50">
        <v>44820</v>
      </c>
      <c r="AA77" s="199"/>
      <c r="AB77" s="205">
        <f ca="1">_xll.qlInstrumentNPV(D39,_xll.qlInstrumentSetPricingEngine(D39,$Z$51))</f>
        <v>2107.6288460729365</v>
      </c>
      <c r="AC77" s="206">
        <f ca="1">_xll.qlInstrumentNPV(E39,_xll.qlInstrumentSetPricingEngine(E39,$Z$51))</f>
        <v>1248.1431039313882</v>
      </c>
      <c r="AD77" s="206">
        <f ca="1">_xll.qlInstrumentNPV(F39,_xll.qlInstrumentSetPricingEngine(F39,$Z$51))</f>
        <v>922.32303567670806</v>
      </c>
      <c r="AE77" s="206">
        <f ca="1">_xll.qlInstrumentNPV(G39,_xll.qlInstrumentSetPricingEngine(G39,$Z$51))</f>
        <v>799.55961052069711</v>
      </c>
      <c r="AF77" s="206">
        <f ca="1">_xll.qlInstrumentNPV(H39,_xll.qlInstrumentSetPricingEngine(H39,$Z$51))</f>
        <v>684.59698327139756</v>
      </c>
      <c r="AG77" s="206">
        <f ca="1">_xll.qlInstrumentNPV(I39,_xll.qlInstrumentSetPricingEngine(I39,$Z$51))</f>
        <v>584.18820781627812</v>
      </c>
      <c r="AH77" s="206">
        <f ca="1">_xll.qlInstrumentNPV(J39,_xll.qlInstrumentSetPricingEngine(J39,$Z$51))</f>
        <v>496.88244845562878</v>
      </c>
      <c r="AI77" s="206">
        <f ca="1">_xll.qlInstrumentNPV(K39,_xll.qlInstrumentSetPricingEngine(K39,$Z$51))</f>
        <v>362.17827461164433</v>
      </c>
      <c r="AJ77" s="207">
        <f ca="1">_xll.qlInstrumentNPV(L39,_xll.qlInstrumentSetPricingEngine(L39,$Z$51))</f>
        <v>262.18905616258081</v>
      </c>
    </row>
    <row r="78" spans="2:36" x14ac:dyDescent="0.25">
      <c r="B78" s="50">
        <v>44911</v>
      </c>
      <c r="C78" s="199"/>
      <c r="D78" s="205">
        <f ca="1">_xll.qlInstrumentNPV(D40,_xll.qlInstrumentSetPricingEngine(D40,$B$51))</f>
        <v>2101.8372269452693</v>
      </c>
      <c r="E78" s="206">
        <f ca="1">_xll.qlInstrumentNPV(E40,_xll.qlInstrumentSetPricingEngine(E40,$B$51))</f>
        <v>1255.9037008513203</v>
      </c>
      <c r="F78" s="206">
        <f ca="1">_xll.qlInstrumentNPV(F40,_xll.qlInstrumentSetPricingEngine(F40,$B$51))</f>
        <v>944.9290755545876</v>
      </c>
      <c r="G78" s="206">
        <f ca="1">_xll.qlInstrumentNPV(G40,_xll.qlInstrumentSetPricingEngine(G40,$B$51))</f>
        <v>814.59395214013045</v>
      </c>
      <c r="H78" s="206">
        <f ca="1">_xll.qlInstrumentNPV(H40,_xll.qlInstrumentSetPricingEngine(H40,$B$51))</f>
        <v>701.05824004861199</v>
      </c>
      <c r="I78" s="206">
        <f ca="1">_xll.qlInstrumentNPV(I40,_xll.qlInstrumentSetPricingEngine(I40,$B$51))</f>
        <v>602.47153945934224</v>
      </c>
      <c r="J78" s="206">
        <f ca="1">_xll.qlInstrumentNPV(J40,_xll.qlInstrumentSetPricingEngine(J40,$B$51))</f>
        <v>516.89730336432012</v>
      </c>
      <c r="K78" s="206">
        <f ca="1">_xll.qlInstrumentNPV(K40,_xll.qlInstrumentSetPricingEngine(K40,$B$51))</f>
        <v>379.79718009287654</v>
      </c>
      <c r="L78" s="207">
        <f ca="1">_xll.qlInstrumentNPV(L40,_xll.qlInstrumentSetPricingEngine(L40,$B$51))</f>
        <v>279.40751485647189</v>
      </c>
      <c r="N78" s="50">
        <v>44911</v>
      </c>
      <c r="O78" s="227"/>
      <c r="P78" s="205">
        <f ca="1">_xll.qlInstrumentNPV(D40,_xll.qlInstrumentSetPricingEngine(D40,$N$51))</f>
        <v>2114.466617636489</v>
      </c>
      <c r="Q78" s="206">
        <f ca="1">_xll.qlInstrumentNPV(E40,_xll.qlInstrumentSetPricingEngine(E40,$N$51))</f>
        <v>1274.8660983488173</v>
      </c>
      <c r="R78" s="206">
        <f ca="1">_xll.qlInstrumentNPV(F40,_xll.qlInstrumentSetPricingEngine(F40,$N$51))</f>
        <v>958.50034321369105</v>
      </c>
      <c r="S78" s="206">
        <f ca="1">_xll.qlInstrumentNPV(G40,_xll.qlInstrumentSetPricingEngine(G40,$N$51))</f>
        <v>825.48513636638802</v>
      </c>
      <c r="T78" s="206">
        <f ca="1">_xll.qlInstrumentNPV(H40,_xll.qlInstrumentSetPricingEngine(H40,$N$51))</f>
        <v>708.27389672530137</v>
      </c>
      <c r="U78" s="206">
        <f ca="1">_xll.qlInstrumentNPV(I40,_xll.qlInstrumentSetPricingEngine(I40,$N$51))</f>
        <v>605.85565468622735</v>
      </c>
      <c r="V78" s="206">
        <f ca="1">_xll.qlInstrumentNPV(J40,_xll.qlInstrumentSetPricingEngine(J40,$N$51))</f>
        <v>517.0483584587198</v>
      </c>
      <c r="W78" s="206">
        <f ca="1">_xll.qlInstrumentNPV(K40,_xll.qlInstrumentSetPricingEngine(K40,$N$51))</f>
        <v>375.10539077692226</v>
      </c>
      <c r="X78" s="207">
        <f ca="1">_xll.qlInstrumentNPV(L40,_xll.qlInstrumentSetPricingEngine(L40,$N$51))</f>
        <v>271.97307247446543</v>
      </c>
      <c r="Z78" s="50">
        <v>44911</v>
      </c>
      <c r="AA78" s="199"/>
      <c r="AB78" s="205">
        <f ca="1">_xll.qlInstrumentNPV(D40,_xll.qlInstrumentSetPricingEngine(D40,$Z$51))</f>
        <v>2105.3267486354325</v>
      </c>
      <c r="AC78" s="206">
        <f ca="1">_xll.qlInstrumentNPV(E40,_xll.qlInstrumentSetPricingEngine(E40,$Z$51))</f>
        <v>1261.0990041430834</v>
      </c>
      <c r="AD78" s="206">
        <f ca="1">_xll.qlInstrumentNPV(F40,_xll.qlInstrumentSetPricingEngine(F40,$Z$51))</f>
        <v>949.25224990138975</v>
      </c>
      <c r="AE78" s="206">
        <f ca="1">_xll.qlInstrumentNPV(G40,_xll.qlInstrumentSetPricingEngine(G40,$Z$51))</f>
        <v>821.51110375281803</v>
      </c>
      <c r="AF78" s="206">
        <f ca="1">_xll.qlInstrumentNPV(H40,_xll.qlInstrumentSetPricingEngine(H40,$Z$51))</f>
        <v>706.7524195600804</v>
      </c>
      <c r="AG78" s="206">
        <f ca="1">_xll.qlInstrumentNPV(I40,_xll.qlInstrumentSetPricingEngine(I40,$Z$51))</f>
        <v>607.18912657097769</v>
      </c>
      <c r="AH78" s="206">
        <f ca="1">_xll.qlInstrumentNPV(J40,_xll.qlInstrumentSetPricingEngine(J40,$Z$51))</f>
        <v>522.84926029091048</v>
      </c>
      <c r="AI78" s="206">
        <f ca="1">_xll.qlInstrumentNPV(K40,_xll.qlInstrumentSetPricingEngine(K40,$Z$51))</f>
        <v>384.18510386483376</v>
      </c>
      <c r="AJ78" s="207">
        <f ca="1">_xll.qlInstrumentNPV(L40,_xll.qlInstrumentSetPricingEngine(L40,$Z$51))</f>
        <v>282.83373518504129</v>
      </c>
    </row>
    <row r="79" spans="2:36" x14ac:dyDescent="0.25">
      <c r="B79" s="50">
        <v>45002</v>
      </c>
      <c r="C79" s="199"/>
      <c r="D79" s="205">
        <f ca="1">_xll.qlInstrumentNPV(D41,_xll.qlInstrumentSetPricingEngine(D41,$B$51))</f>
        <v>2082.2551310290655</v>
      </c>
      <c r="E79" s="206">
        <f ca="1">_xll.qlInstrumentNPV(E41,_xll.qlInstrumentSetPricingEngine(E41,$B$51))</f>
        <v>1256.5967093843308</v>
      </c>
      <c r="F79" s="206">
        <f ca="1">_xll.qlInstrumentNPV(F41,_xll.qlInstrumentSetPricingEngine(F41,$B$51))</f>
        <v>953.32530938561615</v>
      </c>
      <c r="G79" s="206">
        <f ca="1">_xll.qlInstrumentNPV(G41,_xll.qlInstrumentSetPricingEngine(G41,$B$51))</f>
        <v>825.92673773732497</v>
      </c>
      <c r="H79" s="206">
        <f ca="1">_xll.qlInstrumentNPV(H41,_xll.qlInstrumentSetPricingEngine(H41,$B$51))</f>
        <v>714.11573677258139</v>
      </c>
      <c r="I79" s="206">
        <f ca="1">_xll.qlInstrumentNPV(I41,_xll.qlInstrumentSetPricingEngine(I41,$B$51))</f>
        <v>616.6460263748545</v>
      </c>
      <c r="J79" s="206">
        <f ca="1">_xll.qlInstrumentNPV(J41,_xll.qlInstrumentSetPricingEngine(J41,$B$51))</f>
        <v>532.12428354521069</v>
      </c>
      <c r="K79" s="206">
        <f ca="1">_xll.qlInstrumentNPV(K41,_xll.qlInstrumentSetPricingEngine(K41,$B$51))</f>
        <v>396.2090230936559</v>
      </c>
      <c r="L79" s="207">
        <f ca="1">_xll.qlInstrumentNPV(L41,_xll.qlInstrumentSetPricingEngine(L41,$B$51))</f>
        <v>294.48295028796156</v>
      </c>
      <c r="N79" s="50">
        <v>45002</v>
      </c>
      <c r="O79" s="227"/>
      <c r="P79" s="205">
        <f ca="1">_xll.qlInstrumentNPV(D41,_xll.qlInstrumentSetPricingEngine(D41,$N$51))</f>
        <v>2097.0814622019425</v>
      </c>
      <c r="Q79" s="206">
        <f ca="1">_xll.qlInstrumentNPV(E41,_xll.qlInstrumentSetPricingEngine(E41,$N$51))</f>
        <v>1276.4053206815202</v>
      </c>
      <c r="R79" s="206">
        <f ca="1">_xll.qlInstrumentNPV(F41,_xll.qlInstrumentSetPricingEngine(F41,$N$51))</f>
        <v>966.99866341492032</v>
      </c>
      <c r="S79" s="206">
        <f ca="1">_xll.qlInstrumentNPV(G41,_xll.qlInstrumentSetPricingEngine(G41,$N$51))</f>
        <v>836.5806140709559</v>
      </c>
      <c r="T79" s="206">
        <f ca="1">_xll.qlInstrumentNPV(H41,_xll.qlInstrumentSetPricingEngine(H41,$N$51))</f>
        <v>721.35574108224955</v>
      </c>
      <c r="U79" s="206">
        <f ca="1">_xll.qlInstrumentNPV(I41,_xll.qlInstrumentSetPricingEngine(I41,$N$51))</f>
        <v>620.3343578726309</v>
      </c>
      <c r="V79" s="206">
        <f ca="1">_xll.qlInstrumentNPV(J41,_xll.qlInstrumentSetPricingEngine(J41,$N$51))</f>
        <v>532.38185205113928</v>
      </c>
      <c r="W79" s="206">
        <f ca="1">_xll.qlInstrumentNPV(K41,_xll.qlInstrumentSetPricingEngine(K41,$N$51))</f>
        <v>390.80408811240562</v>
      </c>
      <c r="X79" s="207">
        <f ca="1">_xll.qlInstrumentNPV(L41,_xll.qlInstrumentSetPricingEngine(L41,$N$51))</f>
        <v>286.78728982957989</v>
      </c>
      <c r="Z79" s="50">
        <v>45002</v>
      </c>
      <c r="AA79" s="199"/>
      <c r="AB79" s="205">
        <f ca="1">_xll.qlInstrumentNPV(D41,_xll.qlInstrumentSetPricingEngine(D41,$Z$51))</f>
        <v>2083.7655006830864</v>
      </c>
      <c r="AC79" s="206">
        <f ca="1">_xll.qlInstrumentNPV(E41,_xll.qlInstrumentSetPricingEngine(E41,$Z$51))</f>
        <v>1261.5769592897179</v>
      </c>
      <c r="AD79" s="206">
        <f ca="1">_xll.qlInstrumentNPV(F41,_xll.qlInstrumentSetPricingEngine(F41,$Z$51))</f>
        <v>956.46457782126049</v>
      </c>
      <c r="AE79" s="206">
        <f ca="1">_xll.qlInstrumentNPV(G41,_xll.qlInstrumentSetPricingEngine(G41,$Z$51))</f>
        <v>831.28760975200805</v>
      </c>
      <c r="AF79" s="206">
        <f ca="1">_xll.qlInstrumentNPV(H41,_xll.qlInstrumentSetPricingEngine(H41,$Z$51))</f>
        <v>720.0418369965945</v>
      </c>
      <c r="AG79" s="206">
        <f ca="1">_xll.qlInstrumentNPV(I41,_xll.qlInstrumentSetPricingEngine(I41,$Z$51))</f>
        <v>621.47141682652182</v>
      </c>
      <c r="AH79" s="206">
        <f ca="1">_xll.qlInstrumentNPV(J41,_xll.qlInstrumentSetPricingEngine(J41,$Z$51))</f>
        <v>537.9646141295882</v>
      </c>
      <c r="AI79" s="206">
        <f ca="1">_xll.qlInstrumentNPV(K41,_xll.qlInstrumentSetPricingEngine(K41,$Z$51))</f>
        <v>400.34679894529592</v>
      </c>
      <c r="AJ79" s="207">
        <f ca="1">_xll.qlInstrumentNPV(L41,_xll.qlInstrumentSetPricingEngine(L41,$Z$51))</f>
        <v>298.99226620172277</v>
      </c>
    </row>
    <row r="80" spans="2:36" x14ac:dyDescent="0.25">
      <c r="B80" s="50">
        <v>45093</v>
      </c>
      <c r="C80" s="199"/>
      <c r="D80" s="205">
        <f ca="1">_xll.qlInstrumentNPV(D42,_xll.qlInstrumentSetPricingEngine(D42,$B$51))</f>
        <v>2057.6186887597351</v>
      </c>
      <c r="E80" s="206">
        <f ca="1">_xll.qlInstrumentNPV(E42,_xll.qlInstrumentSetPricingEngine(E42,$B$51))</f>
        <v>1249.8978411927853</v>
      </c>
      <c r="F80" s="206">
        <f ca="1">_xll.qlInstrumentNPV(F42,_xll.qlInstrumentSetPricingEngine(F42,$B$51))</f>
        <v>955.10871213931659</v>
      </c>
      <c r="G80" s="206">
        <f ca="1">_xll.qlInstrumentNPV(G42,_xll.qlInstrumentSetPricingEngine(G42,$B$51))</f>
        <v>830.78195920933001</v>
      </c>
      <c r="H80" s="206">
        <f ca="1">_xll.qlInstrumentNPV(H42,_xll.qlInstrumentSetPricingEngine(H42,$B$51))</f>
        <v>721.46168849661831</v>
      </c>
      <c r="I80" s="206">
        <f ca="1">_xll.qlInstrumentNPV(I42,_xll.qlInstrumentSetPricingEngine(I42,$B$51))</f>
        <v>626.07510662930918</v>
      </c>
      <c r="J80" s="206">
        <f ca="1">_xll.qlInstrumentNPV(J42,_xll.qlInstrumentSetPricingEngine(J42,$B$51))</f>
        <v>543.21390411881771</v>
      </c>
      <c r="K80" s="206">
        <f ca="1">_xll.qlInstrumentNPV(K42,_xll.qlInstrumentSetPricingEngine(K42,$B$51))</f>
        <v>408.77080490481569</v>
      </c>
      <c r="L80" s="207">
        <f ca="1">_xll.qlInstrumentNPV(L42,_xll.qlInstrumentSetPricingEngine(L42,$B$51))</f>
        <v>306.85229698807763</v>
      </c>
      <c r="N80" s="50">
        <v>45093</v>
      </c>
      <c r="O80" s="227"/>
      <c r="P80" s="205">
        <f ca="1">_xll.qlInstrumentNPV(D42,_xll.qlInstrumentSetPricingEngine(D42,$N$51))</f>
        <v>2073.5822089945755</v>
      </c>
      <c r="Q80" s="206">
        <f ca="1">_xll.qlInstrumentNPV(E42,_xll.qlInstrumentSetPricingEngine(E42,$N$51))</f>
        <v>1272.3485430670269</v>
      </c>
      <c r="R80" s="206">
        <f ca="1">_xll.qlInstrumentNPV(F42,_xll.qlInstrumentSetPricingEngine(F42,$N$51))</f>
        <v>970.33371952705011</v>
      </c>
      <c r="S80" s="206">
        <f ca="1">_xll.qlInstrumentNPV(G42,_xll.qlInstrumentSetPricingEngine(G42,$N$51))</f>
        <v>842.78912455699572</v>
      </c>
      <c r="T80" s="206">
        <f ca="1">_xll.qlInstrumentNPV(H42,_xll.qlInstrumentSetPricingEngine(H42,$N$51))</f>
        <v>729.8653064437126</v>
      </c>
      <c r="U80" s="206">
        <f ca="1">_xll.qlInstrumentNPV(I42,_xll.qlInstrumentSetPricingEngine(I42,$N$51))</f>
        <v>630.58702899765842</v>
      </c>
      <c r="V80" s="206">
        <f ca="1">_xll.qlInstrumentNPV(J42,_xll.qlInstrumentSetPricingEngine(J42,$N$51))</f>
        <v>543.85883155114823</v>
      </c>
      <c r="W80" s="206">
        <f ca="1">_xll.qlInstrumentNPV(K42,_xll.qlInstrumentSetPricingEngine(K42,$N$51))</f>
        <v>403.40986732152936</v>
      </c>
      <c r="X80" s="207">
        <f ca="1">_xll.qlInstrumentNPV(L42,_xll.qlInstrumentSetPricingEngine(L42,$N$51))</f>
        <v>299.23189033589114</v>
      </c>
      <c r="Z80" s="50">
        <v>45093</v>
      </c>
      <c r="AA80" s="199"/>
      <c r="AB80" s="205">
        <f ca="1">_xll.qlInstrumentNPV(D42,_xll.qlInstrumentSetPricingEngine(D42,$Z$51))</f>
        <v>2059.0688981972776</v>
      </c>
      <c r="AC80" s="206">
        <f ca="1">_xll.qlInstrumentNPV(E42,_xll.qlInstrumentSetPricingEngine(E42,$Z$51))</f>
        <v>1257.2516501987041</v>
      </c>
      <c r="AD80" s="206">
        <f ca="1">_xll.qlInstrumentNPV(F42,_xll.qlInstrumentSetPricingEngine(F42,$Z$51))</f>
        <v>961.5504760878548</v>
      </c>
      <c r="AE80" s="206">
        <f ca="1">_xll.qlInstrumentNPV(G42,_xll.qlInstrumentSetPricingEngine(G42,$Z$51))</f>
        <v>837.62020110338256</v>
      </c>
      <c r="AF80" s="206">
        <f ca="1">_xll.qlInstrumentNPV(H42,_xll.qlInstrumentSetPricingEngine(H42,$Z$51))</f>
        <v>728.02600706855344</v>
      </c>
      <c r="AG80" s="206">
        <f ca="1">_xll.qlInstrumentNPV(I42,_xll.qlInstrumentSetPricingEngine(I42,$Z$51))</f>
        <v>633.25433440312736</v>
      </c>
      <c r="AH80" s="206">
        <f ca="1">_xll.qlInstrumentNPV(J42,_xll.qlInstrumentSetPricingEngine(J42,$Z$51))</f>
        <v>548.59262434479297</v>
      </c>
      <c r="AI80" s="206">
        <f ca="1">_xll.qlInstrumentNPV(K42,_xll.qlInstrumentSetPricingEngine(K42,$Z$51))</f>
        <v>412.64272495203005</v>
      </c>
      <c r="AJ80" s="207">
        <f ca="1">_xll.qlInstrumentNPV(L42,_xll.qlInstrumentSetPricingEngine(L42,$Z$51))</f>
        <v>313.01950864025736</v>
      </c>
    </row>
    <row r="81" spans="2:36" x14ac:dyDescent="0.25">
      <c r="B81" s="50">
        <v>45184</v>
      </c>
      <c r="C81" s="199"/>
      <c r="D81" s="205">
        <f ca="1">_xll.qlInstrumentNPV(D43,_xll.qlInstrumentSetPricingEngine(D43,$B$51))</f>
        <v>2040.1510687712992</v>
      </c>
      <c r="E81" s="206">
        <f ca="1">_xll.qlInstrumentNPV(E43,_xll.qlInstrumentSetPricingEngine(E43,$B$51))</f>
        <v>1252.3074307401027</v>
      </c>
      <c r="F81" s="206">
        <f ca="1">_xll.qlInstrumentNPV(F43,_xll.qlInstrumentSetPricingEngine(F43,$B$51))</f>
        <v>964.10020866939306</v>
      </c>
      <c r="G81" s="206">
        <f ca="1">_xll.qlInstrumentNPV(G43,_xll.qlInstrumentSetPricingEngine(G43,$B$51))</f>
        <v>842.82689570263267</v>
      </c>
      <c r="H81" s="206">
        <f ca="1">_xll.qlInstrumentNPV(H43,_xll.qlInstrumentSetPricingEngine(H43,$B$51))</f>
        <v>735.64934384010257</v>
      </c>
      <c r="I81" s="206">
        <f ca="1">_xll.qlInstrumentNPV(I43,_xll.qlInstrumentSetPricingEngine(I43,$B$51))</f>
        <v>641.59094119580891</v>
      </c>
      <c r="J81" s="206">
        <f ca="1">_xll.qlInstrumentNPV(J43,_xll.qlInstrumentSetPricingEngine(J43,$B$51))</f>
        <v>559.33268861660315</v>
      </c>
      <c r="K81" s="206">
        <f ca="1">_xll.qlInstrumentNPV(K43,_xll.qlInstrumentSetPricingEngine(K43,$B$51))</f>
        <v>424.27297273990951</v>
      </c>
      <c r="L81" s="207">
        <f ca="1">_xll.qlInstrumentNPV(L43,_xll.qlInstrumentSetPricingEngine(L43,$B$51))</f>
        <v>322.99891160441388</v>
      </c>
      <c r="N81" s="50">
        <v>45184</v>
      </c>
      <c r="O81" s="227"/>
      <c r="P81" s="205">
        <f ca="1">_xll.qlInstrumentNPV(D43,_xll.qlInstrumentSetPricingEngine(D43,$N$51))</f>
        <v>2055.8939470166251</v>
      </c>
      <c r="Q81" s="206">
        <f ca="1">_xll.qlInstrumentNPV(E43,_xll.qlInstrumentSetPricingEngine(E43,$N$51))</f>
        <v>1272.4057325538199</v>
      </c>
      <c r="R81" s="206">
        <f ca="1">_xll.qlInstrumentNPV(F43,_xll.qlInstrumentSetPricingEngine(F43,$N$51))</f>
        <v>976.89088657067919</v>
      </c>
      <c r="S81" s="206">
        <f ca="1">_xll.qlInstrumentNPV(G43,_xll.qlInstrumentSetPricingEngine(G43,$N$51))</f>
        <v>851.81195075926917</v>
      </c>
      <c r="T81" s="206">
        <f ca="1">_xll.qlInstrumentNPV(H43,_xll.qlInstrumentSetPricingEngine(H43,$N$51))</f>
        <v>740.81960637172949</v>
      </c>
      <c r="U81" s="206">
        <f ca="1">_xll.qlInstrumentNPV(I43,_xll.qlInstrumentSetPricingEngine(I43,$N$51))</f>
        <v>642.96059287819173</v>
      </c>
      <c r="V81" s="206">
        <f ca="1">_xll.qlInstrumentNPV(J43,_xll.qlInstrumentSetPricingEngine(J43,$N$51))</f>
        <v>557.17974078246516</v>
      </c>
      <c r="W81" s="206">
        <f ca="1">_xll.qlInstrumentNPV(K43,_xll.qlInstrumentSetPricingEngine(K43,$N$51))</f>
        <v>417.43788397266991</v>
      </c>
      <c r="X81" s="207">
        <f ca="1">_xll.qlInstrumentNPV(L43,_xll.qlInstrumentSetPricingEngine(L43,$N$51))</f>
        <v>312.81866347582906</v>
      </c>
      <c r="Z81" s="50">
        <v>45184</v>
      </c>
      <c r="AA81" s="199"/>
      <c r="AB81" s="205">
        <f ca="1">_xll.qlInstrumentNPV(D43,_xll.qlInstrumentSetPricingEngine(D43,$Z$51))</f>
        <v>2040.1050539796147</v>
      </c>
      <c r="AC81" s="206">
        <f ca="1">_xll.qlInstrumentNPV(E43,_xll.qlInstrumentSetPricingEngine(E43,$Z$51))</f>
        <v>1253.6131651212227</v>
      </c>
      <c r="AD81" s="206">
        <f ca="1">_xll.qlInstrumentNPV(F43,_xll.qlInstrumentSetPricingEngine(F43,$Z$51))</f>
        <v>964.98830845364887</v>
      </c>
      <c r="AE81" s="206">
        <f ca="1">_xll.qlInstrumentNPV(G43,_xll.qlInstrumentSetPricingEngine(G43,$Z$51))</f>
        <v>843.9424984670743</v>
      </c>
      <c r="AF81" s="206">
        <f ca="1">_xll.qlInstrumentNPV(H43,_xll.qlInstrumentSetPricingEngine(H43,$Z$51))</f>
        <v>739.93581015333075</v>
      </c>
      <c r="AG81" s="206">
        <f ca="1">_xll.qlInstrumentNPV(I43,_xll.qlInstrumentSetPricingEngine(I43,$Z$51))</f>
        <v>645.67548773624708</v>
      </c>
      <c r="AH81" s="206">
        <f ca="1">_xll.qlInstrumentNPV(J43,_xll.qlInstrumentSetPricingEngine(J43,$Z$51))</f>
        <v>562.51215527219847</v>
      </c>
      <c r="AI81" s="206">
        <f ca="1">_xll.qlInstrumentNPV(K43,_xll.qlInstrumentSetPricingEngine(K43,$Z$51))</f>
        <v>429.23845028743187</v>
      </c>
      <c r="AJ81" s="207">
        <f ca="1">_xll.qlInstrumentNPV(L43,_xll.qlInstrumentSetPricingEngine(L43,$Z$51))</f>
        <v>327.29467545623766</v>
      </c>
    </row>
    <row r="82" spans="2:36" x14ac:dyDescent="0.25">
      <c r="B82" s="50">
        <v>45275</v>
      </c>
      <c r="C82" s="199"/>
      <c r="D82" s="205">
        <f ca="1">_xll.qlInstrumentNPV(D44,_xll.qlInstrumentSetPricingEngine(D44,$B$51))</f>
        <v>2036.3083590175495</v>
      </c>
      <c r="E82" s="206">
        <f ca="1">_xll.qlInstrumentNPV(E44,_xll.qlInstrumentSetPricingEngine(E44,$B$51))</f>
        <v>1265.940099911569</v>
      </c>
      <c r="F82" s="206">
        <f ca="1">_xll.qlInstrumentNPV(F44,_xll.qlInstrumentSetPricingEngine(F44,$B$51))</f>
        <v>981.70244247571543</v>
      </c>
      <c r="G82" s="206">
        <f ca="1">_xll.qlInstrumentNPV(G44,_xll.qlInstrumentSetPricingEngine(G44,$B$51))</f>
        <v>861.42439774004924</v>
      </c>
      <c r="H82" s="206">
        <f ca="1">_xll.qlInstrumentNPV(H44,_xll.qlInstrumentSetPricingEngine(H44,$B$51))</f>
        <v>755.20339388988327</v>
      </c>
      <c r="I82" s="206">
        <f ca="1">_xll.qlInstrumentNPV(I44,_xll.qlInstrumentSetPricingEngine(I44,$B$51))</f>
        <v>661.76169208171007</v>
      </c>
      <c r="J82" s="206">
        <f ca="1">_xll.qlInstrumentNPV(J44,_xll.qlInstrumentSetPricingEngine(J44,$B$51))</f>
        <v>579.54983376999428</v>
      </c>
      <c r="K82" s="206">
        <f ca="1">_xll.qlInstrumentNPV(K44,_xll.qlInstrumentSetPricingEngine(K44,$B$51))</f>
        <v>443.25294180005613</v>
      </c>
      <c r="L82" s="207">
        <f ca="1">_xll.qlInstrumentNPV(L44,_xll.qlInstrumentSetPricingEngine(L44,$B$51))</f>
        <v>342.25571443907592</v>
      </c>
      <c r="N82" s="50">
        <v>45275</v>
      </c>
      <c r="O82" s="227"/>
      <c r="P82" s="205">
        <f ca="1">_xll.qlInstrumentNPV(D44,_xll.qlInstrumentSetPricingEngine(D44,$N$51))</f>
        <v>2054.8247620128868</v>
      </c>
      <c r="Q82" s="206">
        <f ca="1">_xll.qlInstrumentNPV(E44,_xll.qlInstrumentSetPricingEngine(E44,$N$51))</f>
        <v>1285.41189538547</v>
      </c>
      <c r="R82" s="206">
        <f ca="1">_xll.qlInstrumentNPV(F44,_xll.qlInstrumentSetPricingEngine(F44,$N$51))</f>
        <v>994.38654731584529</v>
      </c>
      <c r="S82" s="206">
        <f ca="1">_xll.qlInstrumentNPV(G44,_xll.qlInstrumentSetPricingEngine(G44,$N$51))</f>
        <v>870.79811009056573</v>
      </c>
      <c r="T82" s="206">
        <f ca="1">_xll.qlInstrumentNPV(H44,_xll.qlInstrumentSetPricingEngine(H44,$N$51))</f>
        <v>760.8057174680464</v>
      </c>
      <c r="U82" s="206">
        <f ca="1">_xll.qlInstrumentNPV(I44,_xll.qlInstrumentSetPricingEngine(I44,$N$51))</f>
        <v>663.49031481906263</v>
      </c>
      <c r="V82" s="206">
        <f ca="1">_xll.qlInstrumentNPV(J44,_xll.qlInstrumentSetPricingEngine(J44,$N$51))</f>
        <v>577.84672537790243</v>
      </c>
      <c r="W82" s="206">
        <f ca="1">_xll.qlInstrumentNPV(K44,_xll.qlInstrumentSetPricingEngine(K44,$N$51))</f>
        <v>437.39881463413849</v>
      </c>
      <c r="X82" s="207">
        <f ca="1">_xll.qlInstrumentNPV(L44,_xll.qlInstrumentSetPricingEngine(L44,$N$51))</f>
        <v>331.19216591044193</v>
      </c>
      <c r="Z82" s="50">
        <v>45275</v>
      </c>
      <c r="AA82" s="199"/>
      <c r="AB82" s="205">
        <f ca="1">_xll.qlInstrumentNPV(D44,_xll.qlInstrumentSetPricingEngine(D44,$Z$51))</f>
        <v>2039.6837278519217</v>
      </c>
      <c r="AC82" s="206">
        <f ca="1">_xll.qlInstrumentNPV(E44,_xll.qlInstrumentSetPricingEngine(E44,$Z$51))</f>
        <v>1267.1679948197991</v>
      </c>
      <c r="AD82" s="206">
        <f ca="1">_xll.qlInstrumentNPV(F44,_xll.qlInstrumentSetPricingEngine(F44,$Z$51))</f>
        <v>984.51972552227971</v>
      </c>
      <c r="AE82" s="206">
        <f ca="1">_xll.qlInstrumentNPV(G44,_xll.qlInstrumentSetPricingEngine(G44,$Z$51))</f>
        <v>864.10817056286896</v>
      </c>
      <c r="AF82" s="206">
        <f ca="1">_xll.qlInstrumentNPV(H44,_xll.qlInstrumentSetPricingEngine(H44,$Z$51))</f>
        <v>758.46461837328559</v>
      </c>
      <c r="AG82" s="206">
        <f ca="1">_xll.qlInstrumentNPV(I44,_xll.qlInstrumentSetPricingEngine(I44,$Z$51))</f>
        <v>666.82299486172622</v>
      </c>
      <c r="AH82" s="206">
        <f ca="1">_xll.qlInstrumentNPV(J44,_xll.qlInstrumentSetPricingEngine(J44,$Z$51))</f>
        <v>584.53537400478945</v>
      </c>
      <c r="AI82" s="206">
        <f ca="1">_xll.qlInstrumentNPV(K44,_xll.qlInstrumentSetPricingEngine(K44,$Z$51))</f>
        <v>448.35480763371743</v>
      </c>
      <c r="AJ82" s="207">
        <f ca="1">_xll.qlInstrumentNPV(L44,_xll.qlInstrumentSetPricingEngine(L44,$Z$51))</f>
        <v>346.20361179438817</v>
      </c>
    </row>
    <row r="83" spans="2:36" x14ac:dyDescent="0.25">
      <c r="B83" s="53">
        <v>45366</v>
      </c>
      <c r="C83" s="200"/>
      <c r="D83" s="208">
        <f ca="1">_xll.qlInstrumentNPV(D45,_xll.qlInstrumentSetPricingEngine(D45,$B$51))</f>
        <v>2020.0740085148798</v>
      </c>
      <c r="E83" s="209">
        <f ca="1">_xll.qlInstrumentNPV(E45,_xll.qlInstrumentSetPricingEngine(E45,$B$51))</f>
        <v>1262.097795127924</v>
      </c>
      <c r="F83" s="209">
        <f ca="1">_xll.qlInstrumentNPV(F45,_xll.qlInstrumentSetPricingEngine(F45,$B$51))</f>
        <v>986.98956268491213</v>
      </c>
      <c r="G83" s="209">
        <f ca="1">_xll.qlInstrumentNPV(G45,_xll.qlInstrumentSetPricingEngine(G45,$B$51))</f>
        <v>870.53310630015778</v>
      </c>
      <c r="H83" s="209">
        <f ca="1">_xll.qlInstrumentNPV(H45,_xll.qlInstrumentSetPricingEngine(H45,$B$51))</f>
        <v>766.6078184752829</v>
      </c>
      <c r="I83" s="209">
        <f ca="1">_xll.qlInstrumentNPV(I45,_xll.qlInstrumentSetPricingEngine(I45,$B$51))</f>
        <v>674.42939029403703</v>
      </c>
      <c r="J83" s="209">
        <f ca="1">_xll.qlInstrumentNPV(J45,_xll.qlInstrumentSetPricingEngine(J45,$B$51))</f>
        <v>592.72807319615083</v>
      </c>
      <c r="K83" s="209">
        <f ca="1">_xll.qlInstrumentNPV(K45,_xll.qlInstrumentSetPricingEngine(K45,$B$51))</f>
        <v>457.78830288937445</v>
      </c>
      <c r="L83" s="210">
        <f ca="1">_xll.qlInstrumentNPV(L45,_xll.qlInstrumentSetPricingEngine(L45,$B$51))</f>
        <v>356.57196625226891</v>
      </c>
      <c r="N83" s="53">
        <v>45366</v>
      </c>
      <c r="O83" s="228"/>
      <c r="P83" s="208">
        <f ca="1">_xll.qlInstrumentNPV(D45,_xll.qlInstrumentSetPricingEngine(D45,$N$51))</f>
        <v>2040.9339618355825</v>
      </c>
      <c r="Q83" s="209">
        <f ca="1">_xll.qlInstrumentNPV(E45,_xll.qlInstrumentSetPricingEngine(E45,$N$51))</f>
        <v>1287.501753430412</v>
      </c>
      <c r="R83" s="209">
        <f ca="1">_xll.qlInstrumentNPV(F45,_xll.qlInstrumentSetPricingEngine(F45,$N$51))</f>
        <v>1002.1863618760921</v>
      </c>
      <c r="S83" s="209">
        <f ca="1">_xll.qlInstrumentNPV(G45,_xll.qlInstrumentSetPricingEngine(G45,$N$51))</f>
        <v>880.74953151072305</v>
      </c>
      <c r="T83" s="209">
        <f ca="1">_xll.qlInstrumentNPV(H45,_xll.qlInstrumentSetPricingEngine(H45,$N$51))</f>
        <v>772.4408298663227</v>
      </c>
      <c r="U83" s="209">
        <f ca="1">_xll.qlInstrumentNPV(I45,_xll.qlInstrumentSetPricingEngine(I45,$N$51))</f>
        <v>676.36328336070414</v>
      </c>
      <c r="V83" s="209">
        <f ca="1">_xll.qlInstrumentNPV(J45,_xll.qlInstrumentSetPricingEngine(J45,$N$51))</f>
        <v>591.54874014115615</v>
      </c>
      <c r="W83" s="209">
        <f ca="1">_xll.qlInstrumentNPV(K45,_xll.qlInstrumentSetPricingEngine(K45,$N$51))</f>
        <v>451.72608677139584</v>
      </c>
      <c r="X83" s="210">
        <f ca="1">_xll.qlInstrumentNPV(L45,_xll.qlInstrumentSetPricingEngine(L45,$N$51))</f>
        <v>345.12586794426937</v>
      </c>
      <c r="Z83" s="53">
        <v>45366</v>
      </c>
      <c r="AA83" s="200"/>
      <c r="AB83" s="208">
        <f ca="1">_xll.qlInstrumentNPV(D45,_xll.qlInstrumentSetPricingEngine(D45,$Z$51))</f>
        <v>2023.6718169343649</v>
      </c>
      <c r="AC83" s="209">
        <f ca="1">_xll.qlInstrumentNPV(E45,_xll.qlInstrumentSetPricingEngine(E45,$Z$51))</f>
        <v>1270.6430576683476</v>
      </c>
      <c r="AD83" s="209">
        <f ca="1">_xll.qlInstrumentNPV(F45,_xll.qlInstrumentSetPricingEngine(F45,$Z$51))</f>
        <v>993.59074047700869</v>
      </c>
      <c r="AE83" s="209">
        <f ca="1">_xll.qlInstrumentNPV(G45,_xll.qlInstrumentSetPricingEngine(G45,$Z$51))</f>
        <v>874.32492050863834</v>
      </c>
      <c r="AF83" s="209">
        <f ca="1">_xll.qlInstrumentNPV(H45,_xll.qlInstrumentSetPricingEngine(H45,$Z$51))</f>
        <v>772.09572576993276</v>
      </c>
      <c r="AG83" s="209">
        <f ca="1">_xll.qlInstrumentNPV(I45,_xll.qlInstrumentSetPricingEngine(I45,$Z$51))</f>
        <v>678.95473298170862</v>
      </c>
      <c r="AH83" s="209">
        <f ca="1">_xll.qlInstrumentNPV(J45,_xll.qlInstrumentSetPricingEngine(J45,$Z$51))</f>
        <v>598.39804144298489</v>
      </c>
      <c r="AI83" s="209">
        <f ca="1">_xll.qlInstrumentNPV(K45,_xll.qlInstrumentSetPricingEngine(K45,$Z$51))</f>
        <v>463.35523654215962</v>
      </c>
      <c r="AJ83" s="210">
        <f ca="1">_xll.qlInstrumentNPV(L45,_xll.qlInstrumentSetPricingEngine(L45,$Z$51))</f>
        <v>361.34843603584068</v>
      </c>
    </row>
    <row r="88" spans="2:36" x14ac:dyDescent="0.25">
      <c r="B88" s="187" t="s">
        <v>124</v>
      </c>
      <c r="C88" s="193"/>
      <c r="D88" s="194">
        <v>0.6</v>
      </c>
      <c r="E88" s="194">
        <v>0.8</v>
      </c>
      <c r="F88" s="194">
        <v>0.9</v>
      </c>
      <c r="G88" s="194">
        <v>0.95</v>
      </c>
      <c r="H88" s="194">
        <v>1</v>
      </c>
      <c r="I88" s="194">
        <v>1.05</v>
      </c>
      <c r="J88" s="194">
        <v>1.1000000000000001</v>
      </c>
      <c r="K88" s="194">
        <v>1.2</v>
      </c>
      <c r="L88" s="201">
        <v>1.3</v>
      </c>
      <c r="N88" s="187" t="s">
        <v>126</v>
      </c>
      <c r="O88" s="193"/>
      <c r="P88" s="194">
        <v>0.6</v>
      </c>
      <c r="Q88" s="194">
        <v>0.8</v>
      </c>
      <c r="R88" s="194">
        <v>0.9</v>
      </c>
      <c r="S88" s="194">
        <v>0.95</v>
      </c>
      <c r="T88" s="194">
        <v>1</v>
      </c>
      <c r="U88" s="194">
        <v>1.05</v>
      </c>
      <c r="V88" s="194">
        <v>1.1000000000000001</v>
      </c>
      <c r="W88" s="194">
        <v>1.2</v>
      </c>
      <c r="X88" s="201">
        <v>1.3</v>
      </c>
      <c r="Z88" s="187" t="s">
        <v>126</v>
      </c>
      <c r="AA88" s="193"/>
      <c r="AB88" s="194">
        <v>0.6</v>
      </c>
      <c r="AC88" s="194">
        <v>0.8</v>
      </c>
      <c r="AD88" s="194">
        <v>0.9</v>
      </c>
      <c r="AE88" s="194">
        <v>0.95</v>
      </c>
      <c r="AF88" s="194">
        <v>1</v>
      </c>
      <c r="AG88" s="194">
        <v>1.05</v>
      </c>
      <c r="AH88" s="194">
        <v>1.1000000000000001</v>
      </c>
      <c r="AI88" s="194">
        <v>1.2</v>
      </c>
      <c r="AJ88" s="201">
        <v>1.3</v>
      </c>
    </row>
    <row r="89" spans="2:36" x14ac:dyDescent="0.25">
      <c r="B89" s="196"/>
      <c r="C89" s="188" t="s">
        <v>66</v>
      </c>
      <c r="D89" s="43">
        <v>4393.7519999999995</v>
      </c>
      <c r="E89" s="43">
        <v>5858.3360000000002</v>
      </c>
      <c r="F89" s="43">
        <v>6590.6280000000006</v>
      </c>
      <c r="G89" s="43">
        <v>6956.7739999999994</v>
      </c>
      <c r="H89" s="43">
        <v>7322.92</v>
      </c>
      <c r="I89" s="43">
        <v>7689.0660000000007</v>
      </c>
      <c r="J89" s="43">
        <v>8055.2120000000004</v>
      </c>
      <c r="K89" s="43">
        <v>8787.503999999999</v>
      </c>
      <c r="L89" s="171">
        <v>9519.7960000000003</v>
      </c>
      <c r="N89" s="196"/>
      <c r="O89" s="188" t="s">
        <v>66</v>
      </c>
      <c r="P89" s="43">
        <v>4393.7519999999995</v>
      </c>
      <c r="Q89" s="43">
        <v>5858.3360000000002</v>
      </c>
      <c r="R89" s="43">
        <v>6590.6280000000006</v>
      </c>
      <c r="S89" s="43">
        <v>6956.7739999999994</v>
      </c>
      <c r="T89" s="43">
        <v>7322.92</v>
      </c>
      <c r="U89" s="43">
        <v>7689.0660000000007</v>
      </c>
      <c r="V89" s="43">
        <v>8055.2120000000004</v>
      </c>
      <c r="W89" s="43">
        <v>8787.503999999999</v>
      </c>
      <c r="X89" s="171">
        <v>9519.7960000000003</v>
      </c>
      <c r="Z89" s="196"/>
      <c r="AA89" s="188" t="s">
        <v>66</v>
      </c>
      <c r="AB89" s="43">
        <v>4393.7519999999995</v>
      </c>
      <c r="AC89" s="43">
        <v>5858.3360000000002</v>
      </c>
      <c r="AD89" s="43">
        <v>6590.6280000000006</v>
      </c>
      <c r="AE89" s="43">
        <v>6956.7739999999994</v>
      </c>
      <c r="AF89" s="43">
        <v>7322.92</v>
      </c>
      <c r="AG89" s="43">
        <v>7689.0660000000007</v>
      </c>
      <c r="AH89" s="43">
        <v>8055.2120000000004</v>
      </c>
      <c r="AI89" s="43">
        <v>8787.503999999999</v>
      </c>
      <c r="AJ89" s="171">
        <v>9519.7960000000003</v>
      </c>
    </row>
    <row r="90" spans="2:36" x14ac:dyDescent="0.25">
      <c r="B90" s="196" t="s">
        <v>120</v>
      </c>
      <c r="C90" s="221" t="s">
        <v>122</v>
      </c>
      <c r="D90" s="192"/>
      <c r="E90" s="192"/>
      <c r="F90" s="192"/>
      <c r="G90" s="192"/>
      <c r="H90" s="192"/>
      <c r="I90" s="192"/>
      <c r="J90" s="192"/>
      <c r="K90" s="192"/>
      <c r="L90" s="190"/>
      <c r="N90" s="196" t="s">
        <v>120</v>
      </c>
      <c r="O90" s="221" t="s">
        <v>122</v>
      </c>
      <c r="P90" s="192"/>
      <c r="Q90" s="192"/>
      <c r="R90" s="192"/>
      <c r="S90" s="192"/>
      <c r="T90" s="192"/>
      <c r="U90" s="192"/>
      <c r="V90" s="192"/>
      <c r="W90" s="192"/>
      <c r="X90" s="190"/>
      <c r="Z90" s="196" t="s">
        <v>120</v>
      </c>
      <c r="AA90" s="221" t="s">
        <v>122</v>
      </c>
      <c r="AB90" s="192"/>
      <c r="AC90" s="192"/>
      <c r="AD90" s="192"/>
      <c r="AE90" s="192"/>
      <c r="AF90" s="192"/>
      <c r="AG90" s="192"/>
      <c r="AH90" s="192"/>
      <c r="AI90" s="192"/>
      <c r="AJ90" s="190"/>
    </row>
    <row r="91" spans="2:36" x14ac:dyDescent="0.25">
      <c r="B91" s="96">
        <v>42832</v>
      </c>
      <c r="C91" s="222">
        <f>_xll.qlDayCounterYearFraction("Act/365 (Fixed)",$C$6,B91)</f>
        <v>1.9178082191780823E-2</v>
      </c>
      <c r="D91" s="61">
        <f ca="1">_xll.qlBlackFormulaImpliedStdDev($B$12,D$89,$M15,D53,$N15)/SQRT($C91)</f>
        <v>0.87973294616575881</v>
      </c>
      <c r="E91" s="62">
        <f ca="1">_xll.qlBlackFormulaImpliedStdDev($B$12,E$89,$M15,E53,$N15)/SQRT($C91)</f>
        <v>0.39641736598406174</v>
      </c>
      <c r="F91" s="62">
        <f ca="1">_xll.qlBlackFormulaImpliedStdDev($B$12,F$89,$M15,F53,$N15)/SQRT($C91)</f>
        <v>0.27065818195874192</v>
      </c>
      <c r="G91" s="62">
        <f ca="1">_xll.qlBlackFormulaImpliedStdDev($B$12,G$89,$M15,G53,$N15)/SQRT($C91)</f>
        <v>0.15698737364036591</v>
      </c>
      <c r="H91" s="62">
        <f ca="1">_xll.qlBlackFormulaImpliedStdDev($B$12,H$89,$M15,H53,$N15)/SQRT($C91)</f>
        <v>7.3351769576469231E-2</v>
      </c>
      <c r="I91" s="62">
        <f ca="1">_xll.qlBlackFormulaImpliedStdDev($B$12,I$89,$M15,I53,$N15)/SQRT($C91)</f>
        <v>0.10952555787127646</v>
      </c>
      <c r="J91" s="62">
        <f ca="1">_xll.qlBlackFormulaImpliedStdDev($B$12,J$89,$M15,J53,$N15)/SQRT($C91)</f>
        <v>0.15767747670834265</v>
      </c>
      <c r="K91" s="62">
        <f ca="1">_xll.qlBlackFormulaImpliedStdDev($B$12,K$89,$M15,K53,$N15)/SQRT($C91)</f>
        <v>0</v>
      </c>
      <c r="L91" s="63">
        <f ca="1">_xll.qlBlackFormulaImpliedStdDev($B$12,L$89,$M15,L53,$N15)/SQRT($C91)</f>
        <v>0</v>
      </c>
      <c r="N91" s="96">
        <v>42832</v>
      </c>
      <c r="O91" s="222">
        <f>_xll.qlDayCounterYearFraction("Act/365 (Fixed)",$C$6,N91)</f>
        <v>1.9178082191780823E-2</v>
      </c>
      <c r="P91" s="61">
        <f ca="1">_xll.qlBlackFormulaImpliedStdDev($B$12,P$89,$M15,P53,$N15)/SQRT($C91)</f>
        <v>0.86537744362804536</v>
      </c>
      <c r="Q91" s="62">
        <f ca="1">_xll.qlBlackFormulaImpliedStdDev($B$12,Q$89,$M15,Q53,$N15)/SQRT($C91)</f>
        <v>0.38955504754295978</v>
      </c>
      <c r="R91" s="62">
        <f ca="1">_xll.qlBlackFormulaImpliedStdDev($B$12,R$89,$M15,R53,$N15)/SQRT($C91)</f>
        <v>0.26967561122100192</v>
      </c>
      <c r="S91" s="62">
        <f ca="1">_xll.qlBlackFormulaImpliedStdDev($B$12,S$89,$M15,S53,$N15)/SQRT($C91)</f>
        <v>0.14155686231548481</v>
      </c>
      <c r="T91" s="62">
        <f ca="1">_xll.qlBlackFormulaImpliedStdDev($B$12,T$89,$M15,T53,$N15)/SQRT($C91)</f>
        <v>0.10945662256941847</v>
      </c>
      <c r="U91" s="62">
        <f ca="1">_xll.qlBlackFormulaImpliedStdDev($B$12,U$89,$M15,U53,$N15)/SQRT($C91)</f>
        <v>9.926748634994996E-2</v>
      </c>
      <c r="V91" s="62" t="e">
        <f ca="1">_xll.qlBlackFormulaImpliedStdDev($B$12,V$89,$M15,V53,$N15)/SQRT($C91)</f>
        <v>#NUM!</v>
      </c>
      <c r="W91" s="62">
        <f ca="1">_xll.qlBlackFormulaImpliedStdDev($B$12,W$89,$M15,W53,$N15)/SQRT($C91)</f>
        <v>0</v>
      </c>
      <c r="X91" s="63">
        <f ca="1">_xll.qlBlackFormulaImpliedStdDev($B$12,X$89,$M15,X53,$N15)/SQRT($C91)</f>
        <v>0</v>
      </c>
      <c r="Z91" s="96">
        <v>42832</v>
      </c>
      <c r="AA91" s="222">
        <f ca="1">_xll.qlDayCounterYearFraction("Act/365 (Fixed)",$C$6,Z91)</f>
        <v>1.9178082191780823E-2</v>
      </c>
      <c r="AB91" s="61">
        <f ca="1">_xll.qlBlackFormulaImpliedStdDev($B$12,AB$89,$M15,AB53,$N15)/SQRT($C91)</f>
        <v>1.40418760276139</v>
      </c>
      <c r="AC91" s="62">
        <f ca="1">_xll.qlBlackFormulaImpliedStdDev($B$12,AC$89,$M15,AC53,$N15)/SQRT($C91)</f>
        <v>0.60962486911992364</v>
      </c>
      <c r="AD91" s="62">
        <f ca="1">_xll.qlBlackFormulaImpliedStdDev($B$12,AD$89,$M15,AD53,$N15)/SQRT($C91)</f>
        <v>0.28749199600739039</v>
      </c>
      <c r="AE91" s="62">
        <f ca="1">_xll.qlBlackFormulaImpliedStdDev($B$12,AE$89,$M15,AE53,$N15)/SQRT($C91)</f>
        <v>0.15811053177552531</v>
      </c>
      <c r="AF91" s="62">
        <f ca="1">_xll.qlBlackFormulaImpliedStdDev($B$12,AF$89,$M15,AF53,$N15)/SQRT($C91)</f>
        <v>7.280727104249983E-2</v>
      </c>
      <c r="AG91" s="62">
        <f ca="1">_xll.qlBlackFormulaImpliedStdDev($B$12,AG$89,$M15,AG53,$N15)/SQRT($C91)</f>
        <v>0.10712136916938159</v>
      </c>
      <c r="AH91" s="62">
        <f ca="1">_xll.qlBlackFormulaImpliedStdDev($B$12,AH$89,$M15,AH53,$N15)/SQRT($C91)</f>
        <v>0.16899778666450227</v>
      </c>
      <c r="AI91" s="62">
        <f ca="1">_xll.qlBlackFormulaImpliedStdDev($B$12,AI$89,$M15,AI53,$N15)/SQRT($C91)</f>
        <v>0.26825596879050539</v>
      </c>
      <c r="AJ91" s="63">
        <f ca="1">_xll.qlBlackFormulaImpliedStdDev($B$12,AJ$89,$M15,AJ53,$N15)/SQRT($C91)</f>
        <v>0.34823126203376836</v>
      </c>
    </row>
    <row r="92" spans="2:36" x14ac:dyDescent="0.25">
      <c r="B92" s="97">
        <v>42843</v>
      </c>
      <c r="C92" s="223">
        <f>_xll.qlDayCounterYearFraction("Act/365 (Fixed)",$C$6,B92)</f>
        <v>4.9315068493150684E-2</v>
      </c>
      <c r="D92" s="64">
        <f ca="1">_xll.qlBlackFormulaImpliedStdDev($B$12,D$89,$M16,D54,$N16)/SQRT($C92)</f>
        <v>0.58830598286679947</v>
      </c>
      <c r="E92" s="58">
        <f ca="1">_xll.qlBlackFormulaImpliedStdDev($B$12,E$89,$M16,E54,$N16)/SQRT($C92)</f>
        <v>0.26610883228937721</v>
      </c>
      <c r="F92" s="58">
        <f ca="1">_xll.qlBlackFormulaImpliedStdDev($B$12,F$89,$M16,F54,$N16)/SQRT($C92)</f>
        <v>0.20050141768701008</v>
      </c>
      <c r="G92" s="58">
        <f ca="1">_xll.qlBlackFormulaImpliedStdDev($B$12,G$89,$M16,G54,$N16)/SQRT($C92)</f>
        <v>0.13620888608539664</v>
      </c>
      <c r="H92" s="58">
        <f ca="1">_xll.qlBlackFormulaImpliedStdDev($B$12,H$89,$M16,H54,$N16)/SQRT($C92)</f>
        <v>7.8092797955530383E-2</v>
      </c>
      <c r="I92" s="58">
        <f ca="1">_xll.qlBlackFormulaImpliedStdDev($B$12,I$89,$M16,I54,$N16)/SQRT($C92)</f>
        <v>9.3914994886934527E-2</v>
      </c>
      <c r="J92" s="58">
        <f ca="1">_xll.qlBlackFormulaImpliedStdDev($B$12,J$89,$M16,J54,$N16)/SQRT($C92)</f>
        <v>0.13031637936122353</v>
      </c>
      <c r="K92" s="58">
        <f ca="1">_xll.qlBlackFormulaImpliedStdDev($B$12,K$89,$M16,K54,$N16)/SQRT($C92)</f>
        <v>0</v>
      </c>
      <c r="L92" s="65">
        <f ca="1">_xll.qlBlackFormulaImpliedStdDev($B$12,L$89,$M16,L54,$N16)/SQRT($C92)</f>
        <v>0</v>
      </c>
      <c r="N92" s="97">
        <v>42843</v>
      </c>
      <c r="O92" s="223">
        <f>_xll.qlDayCounterYearFraction("Act/365 (Fixed)",$C$6,N92)</f>
        <v>4.9315068493150684E-2</v>
      </c>
      <c r="P92" s="64">
        <f ca="1">_xll.qlBlackFormulaImpliedStdDev($B$12,P$89,$M16,P54,$N16)/SQRT($C92)</f>
        <v>0.56588251687790336</v>
      </c>
      <c r="Q92" s="58">
        <f ca="1">_xll.qlBlackFormulaImpliedStdDev($B$12,Q$89,$M16,Q54,$N16)/SQRT($C92)</f>
        <v>0.25528692683513343</v>
      </c>
      <c r="R92" s="58">
        <f ca="1">_xll.qlBlackFormulaImpliedStdDev($B$12,R$89,$M16,R54,$N16)/SQRT($C92)</f>
        <v>0.17788808156146482</v>
      </c>
      <c r="S92" s="58">
        <f ca="1">_xll.qlBlackFormulaImpliedStdDev($B$12,S$89,$M16,S54,$N16)/SQRT($C92)</f>
        <v>0.12583972771982299</v>
      </c>
      <c r="T92" s="58">
        <f ca="1">_xll.qlBlackFormulaImpliedStdDev($B$12,T$89,$M16,T54,$N16)/SQRT($C92)</f>
        <v>0.11029106568828718</v>
      </c>
      <c r="U92" s="58">
        <f ca="1">_xll.qlBlackFormulaImpliedStdDev($B$12,U$89,$M16,U54,$N16)/SQRT($C92)</f>
        <v>0.10027524425372833</v>
      </c>
      <c r="V92" s="58">
        <f ca="1">_xll.qlBlackFormulaImpliedStdDev($B$12,V$89,$M16,V54,$N16)/SQRT($C92)</f>
        <v>9.7550937004913782E-2</v>
      </c>
      <c r="W92" s="58">
        <f ca="1">_xll.qlBlackFormulaImpliedStdDev($B$12,W$89,$M16,W54,$N16)/SQRT($C92)</f>
        <v>0</v>
      </c>
      <c r="X92" s="65">
        <f ca="1">_xll.qlBlackFormulaImpliedStdDev($B$12,X$89,$M16,X54,$N16)/SQRT($C92)</f>
        <v>0</v>
      </c>
      <c r="Z92" s="97">
        <v>42843</v>
      </c>
      <c r="AA92" s="223">
        <f ca="1">_xll.qlDayCounterYearFraction("Act/365 (Fixed)",$C$6,Z92)</f>
        <v>4.9315068493150684E-2</v>
      </c>
      <c r="AB92" s="64">
        <f ca="1">_xll.qlBlackFormulaImpliedStdDev($B$12,AB$89,$M16,AB54,$N16)/SQRT($C92)</f>
        <v>0.88655335108884403</v>
      </c>
      <c r="AC92" s="58">
        <f ca="1">_xll.qlBlackFormulaImpliedStdDev($B$12,AC$89,$M16,AC54,$N16)/SQRT($C92)</f>
        <v>0.38489618015622246</v>
      </c>
      <c r="AD92" s="58">
        <f ca="1">_xll.qlBlackFormulaImpliedStdDev($B$12,AD$89,$M16,AD54,$N16)/SQRT($C92)</f>
        <v>0.20081248639823512</v>
      </c>
      <c r="AE92" s="58">
        <f ca="1">_xll.qlBlackFormulaImpliedStdDev($B$12,AE$89,$M16,AE54,$N16)/SQRT($C92)</f>
        <v>0.13497236191388517</v>
      </c>
      <c r="AF92" s="58">
        <f ca="1">_xll.qlBlackFormulaImpliedStdDev($B$12,AF$89,$M16,AF54,$N16)/SQRT($C92)</f>
        <v>7.6517685218863346E-2</v>
      </c>
      <c r="AG92" s="58">
        <f ca="1">_xll.qlBlackFormulaImpliedStdDev($B$12,AG$89,$M16,AG54,$N16)/SQRT($C92)</f>
        <v>9.229152383774275E-2</v>
      </c>
      <c r="AH92" s="58">
        <f ca="1">_xll.qlBlackFormulaImpliedStdDev($B$12,AH$89,$M16,AH54,$N16)/SQRT($C92)</f>
        <v>0.13248236685253176</v>
      </c>
      <c r="AI92" s="58">
        <f ca="1">_xll.qlBlackFormulaImpliedStdDev($B$12,AI$89,$M16,AI54,$N16)/SQRT($C92)</f>
        <v>0.202566852830942</v>
      </c>
      <c r="AJ92" s="65">
        <f ca="1">_xll.qlBlackFormulaImpliedStdDev($B$12,AJ$89,$M16,AJ54,$N16)/SQRT($C92)</f>
        <v>0.27388356467705227</v>
      </c>
    </row>
    <row r="93" spans="2:36" x14ac:dyDescent="0.25">
      <c r="B93" s="97">
        <v>42874</v>
      </c>
      <c r="C93" s="223">
        <f>_xll.qlDayCounterYearFraction("Act/365 (Fixed)",$C$6,B93)</f>
        <v>0.13424657534246576</v>
      </c>
      <c r="D93" s="64">
        <f ca="1">_xll.qlBlackFormulaImpliedStdDev($B$12,D$89,$M17,D55,$N17)/SQRT($C93)</f>
        <v>0.38265664651183495</v>
      </c>
      <c r="E93" s="58">
        <f ca="1">_xll.qlBlackFormulaImpliedStdDev($B$12,E$89,$M17,E55,$N17)/SQRT($C93)</f>
        <v>0.2555006177034575</v>
      </c>
      <c r="F93" s="58">
        <f ca="1">_xll.qlBlackFormulaImpliedStdDev($B$12,F$89,$M17,F55,$N17)/SQRT($C93)</f>
        <v>0.17849292058824079</v>
      </c>
      <c r="G93" s="58">
        <f ca="1">_xll.qlBlackFormulaImpliedStdDev($B$12,G$89,$M17,G55,$N17)/SQRT($C93)</f>
        <v>0.14268796243145285</v>
      </c>
      <c r="H93" s="58">
        <f ca="1">_xll.qlBlackFormulaImpliedStdDev($B$12,H$89,$M17,H55,$N17)/SQRT($C93)</f>
        <v>0.10892892782851007</v>
      </c>
      <c r="I93" s="58">
        <f ca="1">_xll.qlBlackFormulaImpliedStdDev($B$12,I$89,$M17,I55,$N17)/SQRT($C93)</f>
        <v>9.1424252213441748E-2</v>
      </c>
      <c r="J93" s="58">
        <f ca="1">_xll.qlBlackFormulaImpliedStdDev($B$12,J$89,$M17,J55,$N17)/SQRT($C93)</f>
        <v>9.652465559752535E-2</v>
      </c>
      <c r="K93" s="58" t="e">
        <f ca="1">_xll.qlBlackFormulaImpliedStdDev($B$12,K$89,$M17,K55,$N17)/SQRT($C93)</f>
        <v>#NUM!</v>
      </c>
      <c r="L93" s="65" t="e">
        <f ca="1">_xll.qlBlackFormulaImpliedStdDev($B$12,L$89,$M17,L55,$N17)/SQRT($C93)</f>
        <v>#NUM!</v>
      </c>
      <c r="N93" s="97">
        <v>42874</v>
      </c>
      <c r="O93" s="223">
        <f>_xll.qlDayCounterYearFraction("Act/365 (Fixed)",$C$6,N93)</f>
        <v>0.13424657534246576</v>
      </c>
      <c r="P93" s="64">
        <f ca="1">_xll.qlBlackFormulaImpliedStdDev($B$12,P$89,$M17,P55,$N17)/SQRT($C93)</f>
        <v>0.35915881113194931</v>
      </c>
      <c r="Q93" s="58">
        <f ca="1">_xll.qlBlackFormulaImpliedStdDev($B$12,Q$89,$M17,Q55,$N17)/SQRT($C93)</f>
        <v>0.22264915185670331</v>
      </c>
      <c r="R93" s="58">
        <f ca="1">_xll.qlBlackFormulaImpliedStdDev($B$12,R$89,$M17,R55,$N17)/SQRT($C93)</f>
        <v>0.14092001341164939</v>
      </c>
      <c r="S93" s="58">
        <f ca="1">_xll.qlBlackFormulaImpliedStdDev($B$12,S$89,$M17,S55,$N17)/SQRT($C93)</f>
        <v>0.12520663276317195</v>
      </c>
      <c r="T93" s="58">
        <f ca="1">_xll.qlBlackFormulaImpliedStdDev($B$12,T$89,$M17,T55,$N17)/SQRT($C93)</f>
        <v>0.11153463377439914</v>
      </c>
      <c r="U93" s="58">
        <f ca="1">_xll.qlBlackFormulaImpliedStdDev($B$12,U$89,$M17,U55,$N17)/SQRT($C93)</f>
        <v>0.10253782056619515</v>
      </c>
      <c r="V93" s="58">
        <f ca="1">_xll.qlBlackFormulaImpliedStdDev($B$12,V$89,$M17,V55,$N17)/SQRT($C93)</f>
        <v>0.10110319774347157</v>
      </c>
      <c r="W93" s="58">
        <f ca="1">_xll.qlBlackFormulaImpliedStdDev($B$12,W$89,$M17,W55,$N17)/SQRT($C93)</f>
        <v>0.10566159966323789</v>
      </c>
      <c r="X93" s="65">
        <f ca="1">_xll.qlBlackFormulaImpliedStdDev($B$12,X$89,$M17,X55,$N17)/SQRT($C93)</f>
        <v>0.11258096938191789</v>
      </c>
      <c r="Z93" s="97">
        <v>42874</v>
      </c>
      <c r="AA93" s="223">
        <f ca="1">_xll.qlDayCounterYearFraction("Act/365 (Fixed)",$C$6,Z93)</f>
        <v>0.13424657534246576</v>
      </c>
      <c r="AB93" s="64">
        <f ca="1">_xll.qlBlackFormulaImpliedStdDev($B$12,AB$89,$M17,AB55,$N17)/SQRT($C93)</f>
        <v>0.53822737142812294</v>
      </c>
      <c r="AC93" s="58">
        <f ca="1">_xll.qlBlackFormulaImpliedStdDev($B$12,AC$89,$M17,AC55,$N17)/SQRT($C93)</f>
        <v>0.25923926407580328</v>
      </c>
      <c r="AD93" s="58">
        <f ca="1">_xll.qlBlackFormulaImpliedStdDev($B$12,AD$89,$M17,AD55,$N17)/SQRT($C93)</f>
        <v>0.17863406428942796</v>
      </c>
      <c r="AE93" s="58">
        <f ca="1">_xll.qlBlackFormulaImpliedStdDev($B$12,AE$89,$M17,AE55,$N17)/SQRT($C93)</f>
        <v>0.14315226761528971</v>
      </c>
      <c r="AF93" s="58">
        <f ca="1">_xll.qlBlackFormulaImpliedStdDev($B$12,AF$89,$M17,AF55,$N17)/SQRT($C93)</f>
        <v>0.10954867648550795</v>
      </c>
      <c r="AG93" s="58">
        <f ca="1">_xll.qlBlackFormulaImpliedStdDev($B$12,AG$89,$M17,AG55,$N17)/SQRT($C93)</f>
        <v>9.0115099146334657E-2</v>
      </c>
      <c r="AH93" s="58">
        <f ca="1">_xll.qlBlackFormulaImpliedStdDev($B$12,AH$89,$M17,AH55,$N17)/SQRT($C93)</f>
        <v>9.5163491844911685E-2</v>
      </c>
      <c r="AI93" s="58">
        <f ca="1">_xll.qlBlackFormulaImpliedStdDev($B$12,AI$89,$M17,AI55,$N17)/SQRT($C93)</f>
        <v>0.12579939356494685</v>
      </c>
      <c r="AJ93" s="65">
        <f ca="1">_xll.qlBlackFormulaImpliedStdDev($B$12,AJ$89,$M17,AJ55,$N17)/SQRT($C93)</f>
        <v>0.16993535683034358</v>
      </c>
    </row>
    <row r="94" spans="2:36" x14ac:dyDescent="0.25">
      <c r="B94" s="97">
        <v>42902</v>
      </c>
      <c r="C94" s="223">
        <f>_xll.qlDayCounterYearFraction("Act/365 (Fixed)",$C$6,B94)</f>
        <v>0.21095890410958903</v>
      </c>
      <c r="D94" s="64">
        <f ca="1">_xll.qlBlackFormulaImpliedStdDev($B$12,D$89,$M18,D56,$N18)/SQRT($C94)</f>
        <v>0.3106570913339004</v>
      </c>
      <c r="E94" s="58">
        <f ca="1">_xll.qlBlackFormulaImpliedStdDev($B$12,E$89,$M18,E56,$N18)/SQRT($C94)</f>
        <v>0.22901144128296444</v>
      </c>
      <c r="F94" s="58">
        <f ca="1">_xll.qlBlackFormulaImpliedStdDev($B$12,F$89,$M18,F56,$N18)/SQRT($C94)</f>
        <v>0.16656495335850302</v>
      </c>
      <c r="G94" s="58">
        <f ca="1">_xll.qlBlackFormulaImpliedStdDev($B$12,G$89,$M18,G56,$N18)/SQRT($C94)</f>
        <v>0.13776262865054548</v>
      </c>
      <c r="H94" s="58">
        <f ca="1">_xll.qlBlackFormulaImpliedStdDev($B$12,H$89,$M18,H56,$N18)/SQRT($C94)</f>
        <v>0.11128158285361979</v>
      </c>
      <c r="I94" s="58">
        <f ca="1">_xll.qlBlackFormulaImpliedStdDev($B$12,I$89,$M18,I56,$N18)/SQRT($C94)</f>
        <v>9.4755626911002644E-2</v>
      </c>
      <c r="J94" s="58">
        <f ca="1">_xll.qlBlackFormulaImpliedStdDev($B$12,J$89,$M18,J56,$N18)/SQRT($C94)</f>
        <v>9.5441134725359811E-2</v>
      </c>
      <c r="K94" s="58">
        <f ca="1">_xll.qlBlackFormulaImpliedStdDev($B$12,K$89,$M18,K56,$N18)/SQRT($C94)</f>
        <v>0.11166603778991653</v>
      </c>
      <c r="L94" s="65" t="e">
        <f ca="1">_xll.qlBlackFormulaImpliedStdDev($B$12,L$89,$M18,L56,$N18)/SQRT($C94)</f>
        <v>#NUM!</v>
      </c>
      <c r="N94" s="97">
        <v>42902</v>
      </c>
      <c r="O94" s="223">
        <f>_xll.qlDayCounterYearFraction("Act/365 (Fixed)",$C$6,N94)</f>
        <v>0.21095890410958903</v>
      </c>
      <c r="P94" s="64">
        <f ca="1">_xll.qlBlackFormulaImpliedStdDev($B$12,P$89,$M18,P56,$N18)/SQRT($C94)</f>
        <v>0.2935968240884026</v>
      </c>
      <c r="Q94" s="58">
        <f ca="1">_xll.qlBlackFormulaImpliedStdDev($B$12,Q$89,$M18,Q56,$N18)/SQRT($C94)</f>
        <v>0.18567527591735375</v>
      </c>
      <c r="R94" s="58">
        <f ca="1">_xll.qlBlackFormulaImpliedStdDev($B$12,R$89,$M18,R56,$N18)/SQRT($C94)</f>
        <v>0.14039508015154872</v>
      </c>
      <c r="S94" s="58">
        <f ca="1">_xll.qlBlackFormulaImpliedStdDev($B$12,S$89,$M18,S56,$N18)/SQRT($C94)</f>
        <v>0.12641259194190205</v>
      </c>
      <c r="T94" s="58">
        <f ca="1">_xll.qlBlackFormulaImpliedStdDev($B$12,T$89,$M18,T56,$N18)/SQRT($C94)</f>
        <v>0.11342284729677166</v>
      </c>
      <c r="U94" s="58">
        <f ca="1">_xll.qlBlackFormulaImpliedStdDev($B$12,U$89,$M18,U56,$N18)/SQRT($C94)</f>
        <v>0.10491072542706301</v>
      </c>
      <c r="V94" s="58">
        <f ca="1">_xll.qlBlackFormulaImpliedStdDev($B$12,V$89,$M18,V56,$N18)/SQRT($C94)</f>
        <v>0.10340009430802771</v>
      </c>
      <c r="W94" s="58">
        <f ca="1">_xll.qlBlackFormulaImpliedStdDev($B$12,W$89,$M18,W56,$N18)/SQRT($C94)</f>
        <v>0.10853800872773266</v>
      </c>
      <c r="X94" s="65">
        <f ca="1">_xll.qlBlackFormulaImpliedStdDev($B$12,X$89,$M18,X56,$N18)/SQRT($C94)</f>
        <v>0.11539791505507482</v>
      </c>
      <c r="Z94" s="97">
        <v>42902</v>
      </c>
      <c r="AA94" s="223">
        <f ca="1">_xll.qlDayCounterYearFraction("Act/365 (Fixed)",$C$6,Z94)</f>
        <v>0.21095890410958903</v>
      </c>
      <c r="AB94" s="64">
        <f ca="1">_xll.qlBlackFormulaImpliedStdDev($B$12,AB$89,$M18,AB56,$N18)/SQRT($C94)</f>
        <v>0.43419060999380332</v>
      </c>
      <c r="AC94" s="58">
        <f ca="1">_xll.qlBlackFormulaImpliedStdDev($B$12,AC$89,$M18,AC56,$N18)/SQRT($C94)</f>
        <v>0.22898017102032578</v>
      </c>
      <c r="AD94" s="58">
        <f ca="1">_xll.qlBlackFormulaImpliedStdDev($B$12,AD$89,$M18,AD56,$N18)/SQRT($C94)</f>
        <v>0.16618987306324953</v>
      </c>
      <c r="AE94" s="58">
        <f ca="1">_xll.qlBlackFormulaImpliedStdDev($B$12,AE$89,$M18,AE56,$N18)/SQRT($C94)</f>
        <v>0.13744289447431571</v>
      </c>
      <c r="AF94" s="58">
        <f ca="1">_xll.qlBlackFormulaImpliedStdDev($B$12,AF$89,$M18,AF56,$N18)/SQRT($C94)</f>
        <v>0.11107275461426347</v>
      </c>
      <c r="AG94" s="58">
        <f ca="1">_xll.qlBlackFormulaImpliedStdDev($B$12,AG$89,$M18,AG56,$N18)/SQRT($C94)</f>
        <v>9.4397687108186773E-2</v>
      </c>
      <c r="AH94" s="58">
        <f ca="1">_xll.qlBlackFormulaImpliedStdDev($B$12,AH$89,$M18,AH56,$N18)/SQRT($C94)</f>
        <v>9.4646855705584149E-2</v>
      </c>
      <c r="AI94" s="58">
        <f ca="1">_xll.qlBlackFormulaImpliedStdDev($B$12,AI$89,$M18,AI56,$N18)/SQRT($C94)</f>
        <v>0.1138569856478327</v>
      </c>
      <c r="AJ94" s="65">
        <f ca="1">_xll.qlBlackFormulaImpliedStdDev($B$12,AJ$89,$M18,AJ56,$N18)/SQRT($C94)</f>
        <v>0.14219672496966879</v>
      </c>
    </row>
    <row r="95" spans="2:36" x14ac:dyDescent="0.25">
      <c r="B95" s="97">
        <v>42993</v>
      </c>
      <c r="C95" s="223">
        <f>_xll.qlDayCounterYearFraction("Act/365 (Fixed)",$C$6,B95)</f>
        <v>0.46027397260273972</v>
      </c>
      <c r="D95" s="64">
        <f ca="1">_xll.qlBlackFormulaImpliedStdDev($B$12,D$89,$M19,D57,$N19)/SQRT($C95)</f>
        <v>0.3009026271427605</v>
      </c>
      <c r="E95" s="58">
        <f ca="1">_xll.qlBlackFormulaImpliedStdDev($B$12,E$89,$M19,E57,$N19)/SQRT($C95)</f>
        <v>0.19900844092700742</v>
      </c>
      <c r="F95" s="58">
        <f ca="1">_xll.qlBlackFormulaImpliedStdDev($B$12,F$89,$M19,F57,$N19)/SQRT($C95)</f>
        <v>0.15757943259356214</v>
      </c>
      <c r="G95" s="58">
        <f ca="1">_xll.qlBlackFormulaImpliedStdDev($B$12,G$89,$M19,G57,$N19)/SQRT($C95)</f>
        <v>0.1385374097331965</v>
      </c>
      <c r="H95" s="58">
        <f ca="1">_xll.qlBlackFormulaImpliedStdDev($B$12,H$89,$M19,H57,$N19)/SQRT($C95)</f>
        <v>0.12099035224921005</v>
      </c>
      <c r="I95" s="58">
        <f ca="1">_xll.qlBlackFormulaImpliedStdDev($B$12,I$89,$M19,I57,$N19)/SQRT($C95)</f>
        <v>0.10668127072626656</v>
      </c>
      <c r="J95" s="58">
        <f ca="1">_xll.qlBlackFormulaImpliedStdDev($B$12,J$89,$M19,J57,$N19)/SQRT($C95)</f>
        <v>9.828291179136818E-2</v>
      </c>
      <c r="K95" s="58">
        <f ca="1">_xll.qlBlackFormulaImpliedStdDev($B$12,K$89,$M19,K57,$N19)/SQRT($C95)</f>
        <v>9.7917490548930647E-2</v>
      </c>
      <c r="L95" s="65">
        <f ca="1">_xll.qlBlackFormulaImpliedStdDev($B$12,L$89,$M19,L57,$N19)/SQRT($C95)</f>
        <v>0.10102614781229943</v>
      </c>
      <c r="N95" s="97">
        <v>42993</v>
      </c>
      <c r="O95" s="223">
        <f>_xll.qlDayCounterYearFraction("Act/365 (Fixed)",$C$6,N95)</f>
        <v>0.46027397260273972</v>
      </c>
      <c r="P95" s="64">
        <f ca="1">_xll.qlBlackFormulaImpliedStdDev($B$12,P$89,$M19,P57,$N19)/SQRT($C95)</f>
        <v>0.27666291221273021</v>
      </c>
      <c r="Q95" s="58">
        <f ca="1">_xll.qlBlackFormulaImpliedStdDev($B$12,Q$89,$M19,Q57,$N19)/SQRT($C95)</f>
        <v>0.16839514655533622</v>
      </c>
      <c r="R95" s="58">
        <f ca="1">_xll.qlBlackFormulaImpliedStdDev($B$12,R$89,$M19,R57,$N19)/SQRT($C95)</f>
        <v>0.14265149147476713</v>
      </c>
      <c r="S95" s="58">
        <f ca="1">_xll.qlBlackFormulaImpliedStdDev($B$12,S$89,$M19,S57,$N19)/SQRT($C95)</f>
        <v>0.13048162891384388</v>
      </c>
      <c r="T95" s="58">
        <f ca="1">_xll.qlBlackFormulaImpliedStdDev($B$12,T$89,$M19,T57,$N19)/SQRT($C95)</f>
        <v>0.11954721622977875</v>
      </c>
      <c r="U95" s="58">
        <f ca="1">_xll.qlBlackFormulaImpliedStdDev($B$12,U$89,$M19,U57,$N19)/SQRT($C95)</f>
        <v>0.11243600258665919</v>
      </c>
      <c r="V95" s="58">
        <f ca="1">_xll.qlBlackFormulaImpliedStdDev($B$12,V$89,$M19,V57,$N19)/SQRT($C95)</f>
        <v>0.11046744342410134</v>
      </c>
      <c r="W95" s="58">
        <f ca="1">_xll.qlBlackFormulaImpliedStdDev($B$12,W$89,$M19,W57,$N19)/SQRT($C95)</f>
        <v>0.11438885964502106</v>
      </c>
      <c r="X95" s="65">
        <f ca="1">_xll.qlBlackFormulaImpliedStdDev($B$12,X$89,$M19,X57,$N19)/SQRT($C95)</f>
        <v>0.12072165090514307</v>
      </c>
      <c r="Z95" s="97">
        <v>42993</v>
      </c>
      <c r="AA95" s="223">
        <f ca="1">_xll.qlDayCounterYearFraction("Act/365 (Fixed)",$C$6,Z95)</f>
        <v>0.46027397260273972</v>
      </c>
      <c r="AB95" s="64">
        <f ca="1">_xll.qlBlackFormulaImpliedStdDev($B$12,AB$89,$M19,AB57,$N19)/SQRT($C95)</f>
        <v>0.31155028338284246</v>
      </c>
      <c r="AC95" s="58">
        <f ca="1">_xll.qlBlackFormulaImpliedStdDev($B$12,AC$89,$M19,AC57,$N19)/SQRT($C95)</f>
        <v>0.19848811180811132</v>
      </c>
      <c r="AD95" s="58">
        <f ca="1">_xll.qlBlackFormulaImpliedStdDev($B$12,AD$89,$M19,AD57,$N19)/SQRT($C95)</f>
        <v>0.15742653344713192</v>
      </c>
      <c r="AE95" s="58">
        <f ca="1">_xll.qlBlackFormulaImpliedStdDev($B$12,AE$89,$M19,AE57,$N19)/SQRT($C95)</f>
        <v>0.13845624658755584</v>
      </c>
      <c r="AF95" s="58">
        <f ca="1">_xll.qlBlackFormulaImpliedStdDev($B$12,AF$89,$M19,AF57,$N19)/SQRT($C95)</f>
        <v>0.12099111713346962</v>
      </c>
      <c r="AG95" s="58">
        <f ca="1">_xll.qlBlackFormulaImpliedStdDev($B$12,AG$89,$M19,AG57,$N19)/SQRT($C95)</f>
        <v>0.10671072978525691</v>
      </c>
      <c r="AH95" s="58">
        <f ca="1">_xll.qlBlackFormulaImpliedStdDev($B$12,AH$89,$M19,AH57,$N19)/SQRT($C95)</f>
        <v>9.815353127674134E-2</v>
      </c>
      <c r="AI95" s="58">
        <f ca="1">_xll.qlBlackFormulaImpliedStdDev($B$12,AI$89,$M19,AI57,$N19)/SQRT($C95)</f>
        <v>9.7598709069873529E-2</v>
      </c>
      <c r="AJ95" s="65">
        <f ca="1">_xll.qlBlackFormulaImpliedStdDev($B$12,AJ$89,$M19,AJ57,$N19)/SQRT($C95)</f>
        <v>0.10999637152151669</v>
      </c>
    </row>
    <row r="96" spans="2:36" x14ac:dyDescent="0.25">
      <c r="B96" s="97">
        <v>43084</v>
      </c>
      <c r="C96" s="223">
        <f>_xll.qlDayCounterYearFraction("Act/365 (Fixed)",$C$6,B96)</f>
        <v>0.70958904109589038</v>
      </c>
      <c r="D96" s="64">
        <f ca="1">_xll.qlBlackFormulaImpliedStdDev($B$12,D$89,$M20,D58,$N20)/SQRT($C96)</f>
        <v>0.28094570818798092</v>
      </c>
      <c r="E96" s="58">
        <f ca="1">_xll.qlBlackFormulaImpliedStdDev($B$12,E$89,$M20,E58,$N20)/SQRT($C96)</f>
        <v>0.19555084408398862</v>
      </c>
      <c r="F96" s="58">
        <f ca="1">_xll.qlBlackFormulaImpliedStdDev($B$12,F$89,$M20,F58,$N20)/SQRT($C96)</f>
        <v>0.16062670309592164</v>
      </c>
      <c r="G96" s="58">
        <f ca="1">_xll.qlBlackFormulaImpliedStdDev($B$12,G$89,$M20,G58,$N20)/SQRT($C96)</f>
        <v>0.14463554145303287</v>
      </c>
      <c r="H96" s="58">
        <f ca="1">_xll.qlBlackFormulaImpliedStdDev($B$12,H$89,$M20,H58,$N20)/SQRT($C96)</f>
        <v>0.12991399886241206</v>
      </c>
      <c r="I96" s="58">
        <f ca="1">_xll.qlBlackFormulaImpliedStdDev($B$12,I$89,$M20,I58,$N20)/SQRT($C96)</f>
        <v>0.11722387857742285</v>
      </c>
      <c r="J96" s="58">
        <f ca="1">_xll.qlBlackFormulaImpliedStdDev($B$12,J$89,$M20,J58,$N20)/SQRT($C96)</f>
        <v>0.10781786353461942</v>
      </c>
      <c r="K96" s="58">
        <f ca="1">_xll.qlBlackFormulaImpliedStdDev($B$12,K$89,$M20,K58,$N20)/SQRT($C96)</f>
        <v>0.10108767942614526</v>
      </c>
      <c r="L96" s="65">
        <f ca="1">_xll.qlBlackFormulaImpliedStdDev($B$12,L$89,$M20,L58,$N20)/SQRT($C96)</f>
        <v>0.10356162129235631</v>
      </c>
      <c r="N96" s="97">
        <v>43084</v>
      </c>
      <c r="O96" s="223">
        <f>_xll.qlDayCounterYearFraction("Act/365 (Fixed)",$C$6,N96)</f>
        <v>0.70958904109589038</v>
      </c>
      <c r="P96" s="64">
        <f ca="1">_xll.qlBlackFormulaImpliedStdDev($B$12,P$89,$M20,P58,$N20)/SQRT($C96)</f>
        <v>0.23715500107408016</v>
      </c>
      <c r="Q96" s="58">
        <f ca="1">_xll.qlBlackFormulaImpliedStdDev($B$12,Q$89,$M20,Q58,$N20)/SQRT($C96)</f>
        <v>0.16931905969407937</v>
      </c>
      <c r="R96" s="58">
        <f ca="1">_xll.qlBlackFormulaImpliedStdDev($B$12,R$89,$M20,R58,$N20)/SQRT($C96)</f>
        <v>0.14644880495584864</v>
      </c>
      <c r="S96" s="58">
        <f ca="1">_xll.qlBlackFormulaImpliedStdDev($B$12,S$89,$M20,S58,$N20)/SQRT($C96)</f>
        <v>0.13567973981420584</v>
      </c>
      <c r="T96" s="58">
        <f ca="1">_xll.qlBlackFormulaImpliedStdDev($B$12,T$89,$M20,T58,$N20)/SQRT($C96)</f>
        <v>0.12630304805160095</v>
      </c>
      <c r="U96" s="58">
        <f ca="1">_xll.qlBlackFormulaImpliedStdDev($B$12,U$89,$M20,U58,$N20)/SQRT($C96)</f>
        <v>0.11989704407503003</v>
      </c>
      <c r="V96" s="58">
        <f ca="1">_xll.qlBlackFormulaImpliedStdDev($B$12,V$89,$M20,V58,$N20)/SQRT($C96)</f>
        <v>0.11728881649832221</v>
      </c>
      <c r="W96" s="58">
        <f ca="1">_xll.qlBlackFormulaImpliedStdDev($B$12,W$89,$M20,W58,$N20)/SQRT($C96)</f>
        <v>0.11938994955332617</v>
      </c>
      <c r="X96" s="65">
        <f ca="1">_xll.qlBlackFormulaImpliedStdDev($B$12,X$89,$M20,X58,$N20)/SQRT($C96)</f>
        <v>0.12471147539034085</v>
      </c>
      <c r="Z96" s="97">
        <v>43084</v>
      </c>
      <c r="AA96" s="223">
        <f ca="1">_xll.qlDayCounterYearFraction("Act/365 (Fixed)",$C$6,Z96)</f>
        <v>0.70958904109589038</v>
      </c>
      <c r="AB96" s="64">
        <f ca="1">_xll.qlBlackFormulaImpliedStdDev($B$12,AB$89,$M20,AB58,$N20)/SQRT($C96)</f>
        <v>0.28442610078017783</v>
      </c>
      <c r="AC96" s="58">
        <f ca="1">_xll.qlBlackFormulaImpliedStdDev($B$12,AC$89,$M20,AC58,$N20)/SQRT($C96)</f>
        <v>0.19548783995700356</v>
      </c>
      <c r="AD96" s="58">
        <f ca="1">_xll.qlBlackFormulaImpliedStdDev($B$12,AD$89,$M20,AD58,$N20)/SQRT($C96)</f>
        <v>0.1605311389060238</v>
      </c>
      <c r="AE96" s="58">
        <f ca="1">_xll.qlBlackFormulaImpliedStdDev($B$12,AE$89,$M20,AE58,$N20)/SQRT($C96)</f>
        <v>0.14427786621259636</v>
      </c>
      <c r="AF96" s="58">
        <f ca="1">_xll.qlBlackFormulaImpliedStdDev($B$12,AF$89,$M20,AF58,$N20)/SQRT($C96)</f>
        <v>0.1299741395038059</v>
      </c>
      <c r="AG96" s="58">
        <f ca="1">_xll.qlBlackFormulaImpliedStdDev($B$12,AG$89,$M20,AG58,$N20)/SQRT($C96)</f>
        <v>0.11733503800049952</v>
      </c>
      <c r="AH96" s="58">
        <f ca="1">_xll.qlBlackFormulaImpliedStdDev($B$12,AH$89,$M20,AH58,$N20)/SQRT($C96)</f>
        <v>0.10789917567749174</v>
      </c>
      <c r="AI96" s="58">
        <f ca="1">_xll.qlBlackFormulaImpliedStdDev($B$12,AI$89,$M20,AI58,$N20)/SQRT($C96)</f>
        <v>0.10097717956444072</v>
      </c>
      <c r="AJ96" s="65">
        <f ca="1">_xll.qlBlackFormulaImpliedStdDev($B$12,AJ$89,$M20,AJ58,$N20)/SQRT($C96)</f>
        <v>0.10436844964723895</v>
      </c>
    </row>
    <row r="97" spans="2:36" x14ac:dyDescent="0.25">
      <c r="B97" s="97">
        <v>43175</v>
      </c>
      <c r="C97" s="223">
        <f>_xll.qlDayCounterYearFraction("Act/365 (Fixed)",$C$6,B97)</f>
        <v>0.95890410958904104</v>
      </c>
      <c r="D97" s="64">
        <f ca="1">_xll.qlBlackFormulaImpliedStdDev($B$12,D$89,$M21,D59,$N21)/SQRT($C97)</f>
        <v>0.26513398648078412</v>
      </c>
      <c r="E97" s="58">
        <f ca="1">_xll.qlBlackFormulaImpliedStdDev($B$12,E$89,$M21,E59,$N21)/SQRT($C97)</f>
        <v>0.19113751030931483</v>
      </c>
      <c r="F97" s="58">
        <f ca="1">_xll.qlBlackFormulaImpliedStdDev($B$12,F$89,$M21,F59,$N21)/SQRT($C97)</f>
        <v>0.16120883534931171</v>
      </c>
      <c r="G97" s="58">
        <f ca="1">_xll.qlBlackFormulaImpliedStdDev($B$12,G$89,$M21,G59,$N21)/SQRT($C97)</f>
        <v>0.14793758573613627</v>
      </c>
      <c r="H97" s="58">
        <f ca="1">_xll.qlBlackFormulaImpliedStdDev($B$12,H$89,$M21,H59,$N21)/SQRT($C97)</f>
        <v>0.13611071936832303</v>
      </c>
      <c r="I97" s="58">
        <f ca="1">_xll.qlBlackFormulaImpliedStdDev($B$12,I$89,$M21,I59,$N21)/SQRT($C97)</f>
        <v>0.12623803887146226</v>
      </c>
      <c r="J97" s="58">
        <f ca="1">_xll.qlBlackFormulaImpliedStdDev($B$12,J$89,$M21,J59,$N21)/SQRT($C97)</f>
        <v>0.1189047938864746</v>
      </c>
      <c r="K97" s="58">
        <f ca="1">_xll.qlBlackFormulaImpliedStdDev($B$12,K$89,$M21,K59,$N21)/SQRT($C97)</f>
        <v>0.11261599795009211</v>
      </c>
      <c r="L97" s="65">
        <f ca="1">_xll.qlBlackFormulaImpliedStdDev($B$12,L$89,$M21,L59,$N21)/SQRT($C97)</f>
        <v>0.11422616720636188</v>
      </c>
      <c r="N97" s="97">
        <v>43175</v>
      </c>
      <c r="O97" s="223">
        <f>_xll.qlDayCounterYearFraction("Act/365 (Fixed)",$C$6,N97)</f>
        <v>0.95890410958904104</v>
      </c>
      <c r="P97" s="64">
        <f ca="1">_xll.qlBlackFormulaImpliedStdDev($B$12,P$89,$M21,P59,$N21)/SQRT($C97)</f>
        <v>0.22288991399395766</v>
      </c>
      <c r="Q97" s="58">
        <f ca="1">_xll.qlBlackFormulaImpliedStdDev($B$12,Q$89,$M21,Q59,$N21)/SQRT($C97)</f>
        <v>0.17064159146117072</v>
      </c>
      <c r="R97" s="58">
        <f ca="1">_xll.qlBlackFormulaImpliedStdDev($B$12,R$89,$M21,R59,$N21)/SQRT($C97)</f>
        <v>0.14970170376873709</v>
      </c>
      <c r="S97" s="58">
        <f ca="1">_xll.qlBlackFormulaImpliedStdDev($B$12,S$89,$M21,S59,$N21)/SQRT($C97)</f>
        <v>0.14015157257769537</v>
      </c>
      <c r="T97" s="58">
        <f ca="1">_xll.qlBlackFormulaImpliedStdDev($B$12,T$89,$M21,T59,$N21)/SQRT($C97)</f>
        <v>0.13206322980131177</v>
      </c>
      <c r="U97" s="58">
        <f ca="1">_xll.qlBlackFormulaImpliedStdDev($B$12,U$89,$M21,U59,$N21)/SQRT($C97)</f>
        <v>0.12642415380944702</v>
      </c>
      <c r="V97" s="58">
        <f ca="1">_xll.qlBlackFormulaImpliedStdDev($B$12,V$89,$M21,V59,$N21)/SQRT($C97)</f>
        <v>0.12369340554204709</v>
      </c>
      <c r="W97" s="58">
        <f ca="1">_xll.qlBlackFormulaImpliedStdDev($B$12,W$89,$M21,W59,$N21)/SQRT($C97)</f>
        <v>0.12450892059272851</v>
      </c>
      <c r="X97" s="65">
        <f ca="1">_xll.qlBlackFormulaImpliedStdDev($B$12,X$89,$M21,X59,$N21)/SQRT($C97)</f>
        <v>0.12881235297793744</v>
      </c>
      <c r="Z97" s="97">
        <v>43175</v>
      </c>
      <c r="AA97" s="223">
        <f ca="1">_xll.qlDayCounterYearFraction("Act/365 (Fixed)",$C$6,Z97)</f>
        <v>0.95890410958904104</v>
      </c>
      <c r="AB97" s="64">
        <f ca="1">_xll.qlBlackFormulaImpliedStdDev($B$12,AB$89,$M21,AB59,$N21)/SQRT($C97)</f>
        <v>0.26571259311047069</v>
      </c>
      <c r="AC97" s="58">
        <f ca="1">_xll.qlBlackFormulaImpliedStdDev($B$12,AC$89,$M21,AC59,$N21)/SQRT($C97)</f>
        <v>0.19095434979472131</v>
      </c>
      <c r="AD97" s="58">
        <f ca="1">_xll.qlBlackFormulaImpliedStdDev($B$12,AD$89,$M21,AD59,$N21)/SQRT($C97)</f>
        <v>0.16123962684543669</v>
      </c>
      <c r="AE97" s="58">
        <f ca="1">_xll.qlBlackFormulaImpliedStdDev($B$12,AE$89,$M21,AE59,$N21)/SQRT($C97)</f>
        <v>0.14805579861570967</v>
      </c>
      <c r="AF97" s="58">
        <f ca="1">_xll.qlBlackFormulaImpliedStdDev($B$12,AF$89,$M21,AF59,$N21)/SQRT($C97)</f>
        <v>0.13634123669054338</v>
      </c>
      <c r="AG97" s="58">
        <f ca="1">_xll.qlBlackFormulaImpliedStdDev($B$12,AG$89,$M21,AG59,$N21)/SQRT($C97)</f>
        <v>0.12648340292672833</v>
      </c>
      <c r="AH97" s="58">
        <f ca="1">_xll.qlBlackFormulaImpliedStdDev($B$12,AH$89,$M21,AH59,$N21)/SQRT($C97)</f>
        <v>0.11914630364505768</v>
      </c>
      <c r="AI97" s="58">
        <f ca="1">_xll.qlBlackFormulaImpliedStdDev($B$12,AI$89,$M21,AI59,$N21)/SQRT($C97)</f>
        <v>0.11262449612966376</v>
      </c>
      <c r="AJ97" s="65">
        <f ca="1">_xll.qlBlackFormulaImpliedStdDev($B$12,AJ$89,$M21,AJ59,$N21)/SQRT($C97)</f>
        <v>0.11439029315457921</v>
      </c>
    </row>
    <row r="98" spans="2:36" x14ac:dyDescent="0.25">
      <c r="B98" s="97">
        <v>43266</v>
      </c>
      <c r="C98" s="223">
        <f>_xll.qlDayCounterYearFraction("Act/365 (Fixed)",$C$6,B98)</f>
        <v>1.2082191780821918</v>
      </c>
      <c r="D98" s="64">
        <f ca="1">_xll.qlBlackFormulaImpliedStdDev($B$12,D$89,$M22,D60,$N22)/SQRT($C98)</f>
        <v>0.25296090337398819</v>
      </c>
      <c r="E98" s="58">
        <f ca="1">_xll.qlBlackFormulaImpliedStdDev($B$12,E$89,$M22,E60,$N22)/SQRT($C98)</f>
        <v>0.18721779282020487</v>
      </c>
      <c r="F98" s="58">
        <f ca="1">_xll.qlBlackFormulaImpliedStdDev($B$12,F$89,$M22,F60,$N22)/SQRT($C98)</f>
        <v>0.16126026934853571</v>
      </c>
      <c r="G98" s="58">
        <f ca="1">_xll.qlBlackFormulaImpliedStdDev($B$12,G$89,$M22,G60,$N22)/SQRT($C98)</f>
        <v>0.15005574943785968</v>
      </c>
      <c r="H98" s="58">
        <f ca="1">_xll.qlBlackFormulaImpliedStdDev($B$12,H$89,$M22,H60,$N22)/SQRT($C98)</f>
        <v>0.14015785404326275</v>
      </c>
      <c r="I98" s="58">
        <f ca="1">_xll.qlBlackFormulaImpliedStdDev($B$12,I$89,$M22,I60,$N22)/SQRT($C98)</f>
        <v>0.13199723014907738</v>
      </c>
      <c r="J98" s="58">
        <f ca="1">_xll.qlBlackFormulaImpliedStdDev($B$12,J$89,$M22,J60,$N22)/SQRT($C98)</f>
        <v>0.1257710349499076</v>
      </c>
      <c r="K98" s="58">
        <f ca="1">_xll.qlBlackFormulaImpliedStdDev($B$12,K$89,$M22,K60,$N22)/SQRT($C98)</f>
        <v>0.11949659772771176</v>
      </c>
      <c r="L98" s="65">
        <f ca="1">_xll.qlBlackFormulaImpliedStdDev($B$12,L$89,$M22,L60,$N22)/SQRT($C98)</f>
        <v>0.1195541065980736</v>
      </c>
      <c r="N98" s="97">
        <v>43266</v>
      </c>
      <c r="O98" s="223">
        <f>_xll.qlDayCounterYearFraction("Act/365 (Fixed)",$C$6,N98)</f>
        <v>1.2082191780821918</v>
      </c>
      <c r="P98" s="64">
        <f ca="1">_xll.qlBlackFormulaImpliedStdDev($B$12,P$89,$M22,P60,$N22)/SQRT($C98)</f>
        <v>0.21835057428199298</v>
      </c>
      <c r="Q98" s="58">
        <f ca="1">_xll.qlBlackFormulaImpliedStdDev($B$12,Q$89,$M22,Q60,$N22)/SQRT($C98)</f>
        <v>0.17247593300639044</v>
      </c>
      <c r="R98" s="58">
        <f ca="1">_xll.qlBlackFormulaImpliedStdDev($B$12,R$89,$M22,R60,$N22)/SQRT($C98)</f>
        <v>0.15321559519599784</v>
      </c>
      <c r="S98" s="58">
        <f ca="1">_xll.qlBlackFormulaImpliedStdDev($B$12,S$89,$M22,S60,$N22)/SQRT($C98)</f>
        <v>0.14468303894067824</v>
      </c>
      <c r="T98" s="58">
        <f ca="1">_xll.qlBlackFormulaImpliedStdDev($B$12,T$89,$M22,T60,$N22)/SQRT($C98)</f>
        <v>0.13755568706518714</v>
      </c>
      <c r="U98" s="58">
        <f ca="1">_xll.qlBlackFormulaImpliedStdDev($B$12,U$89,$M22,U60,$N22)/SQRT($C98)</f>
        <v>0.1324633901004057</v>
      </c>
      <c r="V98" s="58">
        <f ca="1">_xll.qlBlackFormulaImpliedStdDev($B$12,V$89,$M22,V60,$N22)/SQRT($C98)</f>
        <v>0.12967447918984371</v>
      </c>
      <c r="W98" s="58">
        <f ca="1">_xll.qlBlackFormulaImpliedStdDev($B$12,W$89,$M22,W60,$N22)/SQRT($C98)</f>
        <v>0.12946184680294004</v>
      </c>
      <c r="X98" s="65">
        <f ca="1">_xll.qlBlackFormulaImpliedStdDev($B$12,X$89,$M22,X60,$N22)/SQRT($C98)</f>
        <v>0.13278156667039159</v>
      </c>
      <c r="Z98" s="97">
        <v>43266</v>
      </c>
      <c r="AA98" s="223">
        <f ca="1">_xll.qlDayCounterYearFraction("Act/365 (Fixed)",$C$6,Z98)</f>
        <v>1.2082191780821918</v>
      </c>
      <c r="AB98" s="64">
        <f ca="1">_xll.qlBlackFormulaImpliedStdDev($B$12,AB$89,$M22,AB60,$N22)/SQRT($C98)</f>
        <v>0.253933609304545</v>
      </c>
      <c r="AC98" s="58">
        <f ca="1">_xll.qlBlackFormulaImpliedStdDev($B$12,AC$89,$M22,AC60,$N22)/SQRT($C98)</f>
        <v>0.1870575400414361</v>
      </c>
      <c r="AD98" s="58">
        <f ca="1">_xll.qlBlackFormulaImpliedStdDev($B$12,AD$89,$M22,AD60,$N22)/SQRT($C98)</f>
        <v>0.16138878913108198</v>
      </c>
      <c r="AE98" s="58">
        <f ca="1">_xll.qlBlackFormulaImpliedStdDev($B$12,AE$89,$M22,AE60,$N22)/SQRT($C98)</f>
        <v>0.15020882108716643</v>
      </c>
      <c r="AF98" s="58">
        <f ca="1">_xll.qlBlackFormulaImpliedStdDev($B$12,AF$89,$M22,AF60,$N22)/SQRT($C98)</f>
        <v>0.14038138897190525</v>
      </c>
      <c r="AG98" s="58">
        <f ca="1">_xll.qlBlackFormulaImpliedStdDev($B$12,AG$89,$M22,AG60,$N22)/SQRT($C98)</f>
        <v>0.13223593984912041</v>
      </c>
      <c r="AH98" s="58">
        <f ca="1">_xll.qlBlackFormulaImpliedStdDev($B$12,AH$89,$M22,AH60,$N22)/SQRT($C98)</f>
        <v>0.12602958272834314</v>
      </c>
      <c r="AI98" s="58">
        <f ca="1">_xll.qlBlackFormulaImpliedStdDev($B$12,AI$89,$M22,AI60,$N22)/SQRT($C98)</f>
        <v>0.11961467693347386</v>
      </c>
      <c r="AJ98" s="65">
        <f ca="1">_xll.qlBlackFormulaImpliedStdDev($B$12,AJ$89,$M22,AJ60,$N22)/SQRT($C98)</f>
        <v>0.11971168035386481</v>
      </c>
    </row>
    <row r="99" spans="2:36" x14ac:dyDescent="0.25">
      <c r="B99" s="97">
        <v>43364</v>
      </c>
      <c r="C99" s="223">
        <f>_xll.qlDayCounterYearFraction("Act/365 (Fixed)",$C$6,B99)</f>
        <v>1.4767123287671233</v>
      </c>
      <c r="D99" s="64">
        <f ca="1">_xll.qlBlackFormulaImpliedStdDev($B$12,D$89,$M23,D61,$N23)/SQRT($C99)</f>
        <v>0.24534007910726399</v>
      </c>
      <c r="E99" s="58">
        <f ca="1">_xll.qlBlackFormulaImpliedStdDev($B$12,E$89,$M23,E61,$N23)/SQRT($C99)</f>
        <v>0.18697217431646035</v>
      </c>
      <c r="F99" s="58">
        <f ca="1">_xll.qlBlackFormulaImpliedStdDev($B$12,F$89,$M23,F61,$N23)/SQRT($C99)</f>
        <v>0.16489231117777348</v>
      </c>
      <c r="G99" s="58">
        <f ca="1">_xll.qlBlackFormulaImpliedStdDev($B$12,G$89,$M23,G61,$N23)/SQRT($C99)</f>
        <v>0.15556700085584685</v>
      </c>
      <c r="H99" s="58">
        <f ca="1">_xll.qlBlackFormulaImpliedStdDev($B$12,H$89,$M23,H61,$N23)/SQRT($C99)</f>
        <v>0.1472150071162025</v>
      </c>
      <c r="I99" s="58">
        <f ca="1">_xll.qlBlackFormulaImpliedStdDev($B$12,I$89,$M23,I61,$N23)/SQRT($C99)</f>
        <v>0.14033589366705182</v>
      </c>
      <c r="J99" s="58">
        <f ca="1">_xll.qlBlackFormulaImpliedStdDev($B$12,J$89,$M23,J61,$N23)/SQRT($C99)</f>
        <v>0.13503560602244219</v>
      </c>
      <c r="K99" s="58">
        <f ca="1">_xll.qlBlackFormulaImpliedStdDev($B$12,K$89,$M23,K61,$N23)/SQRT($C99)</f>
        <v>0.12901142870656276</v>
      </c>
      <c r="L99" s="65">
        <f ca="1">_xll.qlBlackFormulaImpliedStdDev($B$12,L$89,$M23,L61,$N23)/SQRT($C99)</f>
        <v>0.12771837889192392</v>
      </c>
      <c r="N99" s="97">
        <v>43364</v>
      </c>
      <c r="O99" s="223">
        <f>_xll.qlDayCounterYearFraction("Act/365 (Fixed)",$C$6,N99)</f>
        <v>1.4767123287671233</v>
      </c>
      <c r="P99" s="64">
        <f ca="1">_xll.qlBlackFormulaImpliedStdDev($B$12,P$89,$M23,P61,$N23)/SQRT($C99)</f>
        <v>0.21698127711747545</v>
      </c>
      <c r="Q99" s="58">
        <f ca="1">_xll.qlBlackFormulaImpliedStdDev($B$12,Q$89,$M23,Q61,$N23)/SQRT($C99)</f>
        <v>0.17496443717745791</v>
      </c>
      <c r="R99" s="58">
        <f ca="1">_xll.qlBlackFormulaImpliedStdDev($B$12,R$89,$M23,R61,$N23)/SQRT($C99)</f>
        <v>0.15729403433189257</v>
      </c>
      <c r="S99" s="58">
        <f ca="1">_xll.qlBlackFormulaImpliedStdDev($B$12,S$89,$M23,S61,$N23)/SQRT($C99)</f>
        <v>0.14963409673095027</v>
      </c>
      <c r="T99" s="58">
        <f ca="1">_xll.qlBlackFormulaImpliedStdDev($B$12,T$89,$M23,T61,$N23)/SQRT($C99)</f>
        <v>0.14325676170141471</v>
      </c>
      <c r="U99" s="58">
        <f ca="1">_xll.qlBlackFormulaImpliedStdDev($B$12,U$89,$M23,U61,$N23)/SQRT($C99)</f>
        <v>0.1385611878635255</v>
      </c>
      <c r="V99" s="58">
        <f ca="1">_xll.qlBlackFormulaImpliedStdDev($B$12,V$89,$M23,V61,$N23)/SQRT($C99)</f>
        <v>0.13571114987343663</v>
      </c>
      <c r="W99" s="58">
        <f ca="1">_xll.qlBlackFormulaImpliedStdDev($B$12,W$89,$M23,W61,$N23)/SQRT($C99)</f>
        <v>0.13457298612582583</v>
      </c>
      <c r="X99" s="65">
        <f ca="1">_xll.qlBlackFormulaImpliedStdDev($B$12,X$89,$M23,X61,$N23)/SQRT($C99)</f>
        <v>0.13690158809924621</v>
      </c>
      <c r="Z99" s="97">
        <v>43364</v>
      </c>
      <c r="AA99" s="223">
        <f ca="1">_xll.qlDayCounterYearFraction("Act/365 (Fixed)",$C$6,Z99)</f>
        <v>1.4767123287671233</v>
      </c>
      <c r="AB99" s="64">
        <f ca="1">_xll.qlBlackFormulaImpliedStdDev($B$12,AB$89,$M23,AB61,$N23)/SQRT($C99)</f>
        <v>0.24650610486860705</v>
      </c>
      <c r="AC99" s="58">
        <f ca="1">_xll.qlBlackFormulaImpliedStdDev($B$12,AC$89,$M23,AC61,$N23)/SQRT($C99)</f>
        <v>0.18690618069961359</v>
      </c>
      <c r="AD99" s="58">
        <f ca="1">_xll.qlBlackFormulaImpliedStdDev($B$12,AD$89,$M23,AD61,$N23)/SQRT($C99)</f>
        <v>0.16497547002478746</v>
      </c>
      <c r="AE99" s="58">
        <f ca="1">_xll.qlBlackFormulaImpliedStdDev($B$12,AE$89,$M23,AE61,$N23)/SQRT($C99)</f>
        <v>0.15554110240555391</v>
      </c>
      <c r="AF99" s="58">
        <f ca="1">_xll.qlBlackFormulaImpliedStdDev($B$12,AF$89,$M23,AF61,$N23)/SQRT($C99)</f>
        <v>0.14741065721845192</v>
      </c>
      <c r="AG99" s="58">
        <f ca="1">_xll.qlBlackFormulaImpliedStdDev($B$12,AG$89,$M23,AG61,$N23)/SQRT($C99)</f>
        <v>0.14068176669961427</v>
      </c>
      <c r="AH99" s="58">
        <f ca="1">_xll.qlBlackFormulaImpliedStdDev($B$12,AH$89,$M23,AH61,$N23)/SQRT($C99)</f>
        <v>0.1354216168958926</v>
      </c>
      <c r="AI99" s="58">
        <f ca="1">_xll.qlBlackFormulaImpliedStdDev($B$12,AI$89,$M23,AI61,$N23)/SQRT($C99)</f>
        <v>0.12922006039125158</v>
      </c>
      <c r="AJ99" s="65">
        <f ca="1">_xll.qlBlackFormulaImpliedStdDev($B$12,AJ$89,$M23,AJ61,$N23)/SQRT($C99)</f>
        <v>0.12799046562801777</v>
      </c>
    </row>
    <row r="100" spans="2:36" x14ac:dyDescent="0.25">
      <c r="B100" s="97">
        <v>43455</v>
      </c>
      <c r="C100" s="223">
        <f>_xll.qlDayCounterYearFraction("Act/365 (Fixed)",$C$6,B100)</f>
        <v>1.726027397260274</v>
      </c>
      <c r="D100" s="64">
        <f ca="1">_xll.qlBlackFormulaImpliedStdDev($B$12,D$89,$M24,D62,$N24)/SQRT($C100)</f>
        <v>0.23960984712060895</v>
      </c>
      <c r="E100" s="58">
        <f ca="1">_xll.qlBlackFormulaImpliedStdDev($B$12,E$89,$M24,E62,$N24)/SQRT($C100)</f>
        <v>0.18711972478261404</v>
      </c>
      <c r="F100" s="58">
        <f ca="1">_xll.qlBlackFormulaImpliedStdDev($B$12,F$89,$M24,F62,$N24)/SQRT($C100)</f>
        <v>0.16753951117827132</v>
      </c>
      <c r="G100" s="58">
        <f ca="1">_xll.qlBlackFormulaImpliedStdDev($B$12,G$89,$M24,G62,$N24)/SQRT($C100)</f>
        <v>0.15922675106101802</v>
      </c>
      <c r="H100" s="58">
        <f ca="1">_xll.qlBlackFormulaImpliedStdDev($B$12,H$89,$M24,H62,$N24)/SQRT($C100)</f>
        <v>0.15197993235663734</v>
      </c>
      <c r="I100" s="58">
        <f ca="1">_xll.qlBlackFormulaImpliedStdDev($B$12,I$89,$M24,I62,$N24)/SQRT($C100)</f>
        <v>0.14592442370900724</v>
      </c>
      <c r="J100" s="58">
        <f ca="1">_xll.qlBlackFormulaImpliedStdDev($B$12,J$89,$M24,J62,$N24)/SQRT($C100)</f>
        <v>0.14118274623703506</v>
      </c>
      <c r="K100" s="58">
        <f ca="1">_xll.qlBlackFormulaImpliedStdDev($B$12,K$89,$M24,K62,$N24)/SQRT($C100)</f>
        <v>0.13527795617012958</v>
      </c>
      <c r="L100" s="65">
        <f ca="1">_xll.qlBlackFormulaImpliedStdDev($B$12,L$89,$M24,L62,$N24)/SQRT($C100)</f>
        <v>0.13327466275707042</v>
      </c>
      <c r="N100" s="97">
        <v>43455</v>
      </c>
      <c r="O100" s="223">
        <f>_xll.qlDayCounterYearFraction("Act/365 (Fixed)",$C$6,N100)</f>
        <v>1.726027397260274</v>
      </c>
      <c r="P100" s="64">
        <f ca="1">_xll.qlBlackFormulaImpliedStdDev($B$12,P$89,$M24,P62,$N24)/SQRT($C100)</f>
        <v>0.21721005482622383</v>
      </c>
      <c r="Q100" s="58">
        <f ca="1">_xll.qlBlackFormulaImpliedStdDev($B$12,Q$89,$M24,Q62,$N24)/SQRT($C100)</f>
        <v>0.17779609809158117</v>
      </c>
      <c r="R100" s="58">
        <f ca="1">_xll.qlBlackFormulaImpliedStdDev($B$12,R$89,$M24,R62,$N24)/SQRT($C100)</f>
        <v>0.16139443093953512</v>
      </c>
      <c r="S100" s="58">
        <f ca="1">_xll.qlBlackFormulaImpliedStdDev($B$12,S$89,$M24,S62,$N24)/SQRT($C100)</f>
        <v>0.15436026599987809</v>
      </c>
      <c r="T100" s="58">
        <f ca="1">_xll.qlBlackFormulaImpliedStdDev($B$12,T$89,$M24,T62,$N24)/SQRT($C100)</f>
        <v>0.14847068137810218</v>
      </c>
      <c r="U100" s="58">
        <f ca="1">_xll.qlBlackFormulaImpliedStdDev($B$12,U$89,$M24,U62,$N24)/SQRT($C100)</f>
        <v>0.1439962008382592</v>
      </c>
      <c r="V100" s="58">
        <f ca="1">_xll.qlBlackFormulaImpliedStdDev($B$12,V$89,$M24,V62,$N24)/SQRT($C100)</f>
        <v>0.14105246879555083</v>
      </c>
      <c r="W100" s="58">
        <f ca="1">_xll.qlBlackFormulaImpliedStdDev($B$12,W$89,$M24,W62,$N24)/SQRT($C100)</f>
        <v>0.13913428131058117</v>
      </c>
      <c r="X100" s="65">
        <f ca="1">_xll.qlBlackFormulaImpliedStdDev($B$12,X$89,$M24,X62,$N24)/SQRT($C100)</f>
        <v>0.14057196435144448</v>
      </c>
      <c r="Z100" s="97">
        <v>43455</v>
      </c>
      <c r="AA100" s="223">
        <f ca="1">_xll.qlDayCounterYearFraction("Act/365 (Fixed)",$C$6,Z100)</f>
        <v>1.726027397260274</v>
      </c>
      <c r="AB100" s="64">
        <f ca="1">_xll.qlBlackFormulaImpliedStdDev($B$12,AB$89,$M24,AB62,$N24)/SQRT($C100)</f>
        <v>0.23977943348281661</v>
      </c>
      <c r="AC100" s="58">
        <f ca="1">_xll.qlBlackFormulaImpliedStdDev($B$12,AC$89,$M24,AC62,$N24)/SQRT($C100)</f>
        <v>0.18718037084353487</v>
      </c>
      <c r="AD100" s="58">
        <f ca="1">_xll.qlBlackFormulaImpliedStdDev($B$12,AD$89,$M24,AD62,$N24)/SQRT($C100)</f>
        <v>0.16747618852546745</v>
      </c>
      <c r="AE100" s="58">
        <f ca="1">_xll.qlBlackFormulaImpliedStdDev($B$12,AE$89,$M24,AE62,$N24)/SQRT($C100)</f>
        <v>0.15882847805752703</v>
      </c>
      <c r="AF100" s="58">
        <f ca="1">_xll.qlBlackFormulaImpliedStdDev($B$12,AF$89,$M24,AF62,$N24)/SQRT($C100)</f>
        <v>0.15207276313760884</v>
      </c>
      <c r="AG100" s="58">
        <f ca="1">_xll.qlBlackFormulaImpliedStdDev($B$12,AG$89,$M24,AG62,$N24)/SQRT($C100)</f>
        <v>0.14618460848443934</v>
      </c>
      <c r="AH100" s="58">
        <f ca="1">_xll.qlBlackFormulaImpliedStdDev($B$12,AH$89,$M24,AH62,$N24)/SQRT($C100)</f>
        <v>0.14148163962622307</v>
      </c>
      <c r="AI100" s="58">
        <f ca="1">_xll.qlBlackFormulaImpliedStdDev($B$12,AI$89,$M24,AI62,$N24)/SQRT($C100)</f>
        <v>0.13550990476340696</v>
      </c>
      <c r="AJ100" s="65">
        <f ca="1">_xll.qlBlackFormulaImpliedStdDev($B$12,AJ$89,$M24,AJ62,$N24)/SQRT($C100)</f>
        <v>0.13350206140519866</v>
      </c>
    </row>
    <row r="101" spans="2:36" x14ac:dyDescent="0.25">
      <c r="B101" s="97">
        <v>43539</v>
      </c>
      <c r="C101" s="223">
        <f>_xll.qlDayCounterYearFraction("Act/365 (Fixed)",$C$6,B101)</f>
        <v>1.9561643835616438</v>
      </c>
      <c r="D101" s="64">
        <f ca="1">_xll.qlBlackFormulaImpliedStdDev($B$12,D$89,$M25,D63,$N25)/SQRT($C101)</f>
        <v>0.23621285349928992</v>
      </c>
      <c r="E101" s="58">
        <f ca="1">_xll.qlBlackFormulaImpliedStdDev($B$12,E$89,$M25,E63,$N25)/SQRT($C101)</f>
        <v>0.18808542366632741</v>
      </c>
      <c r="F101" s="58">
        <f ca="1">_xll.qlBlackFormulaImpliedStdDev($B$12,F$89,$M25,F63,$N25)/SQRT($C101)</f>
        <v>0.17034480838152663</v>
      </c>
      <c r="G101" s="58">
        <f ca="1">_xll.qlBlackFormulaImpliedStdDev($B$12,G$89,$M25,G63,$N25)/SQRT($C101)</f>
        <v>0.1630036179753275</v>
      </c>
      <c r="H101" s="58">
        <f ca="1">_xll.qlBlackFormulaImpliedStdDev($B$12,H$89,$M25,H63,$N25)/SQRT($C101)</f>
        <v>0.15660322468803411</v>
      </c>
      <c r="I101" s="58">
        <f ca="1">_xll.qlBlackFormulaImpliedStdDev($B$12,I$89,$M25,I63,$N25)/SQRT($C101)</f>
        <v>0.15131552520276362</v>
      </c>
      <c r="J101" s="58">
        <f ca="1">_xll.qlBlackFormulaImpliedStdDev($B$12,J$89,$M25,J63,$N25)/SQRT($C101)</f>
        <v>0.147027236041296</v>
      </c>
      <c r="K101" s="58">
        <f ca="1">_xll.qlBlackFormulaImpliedStdDev($B$12,K$89,$M25,K63,$N25)/SQRT($C101)</f>
        <v>0.14153804889057259</v>
      </c>
      <c r="L101" s="65">
        <f ca="1">_xll.qlBlackFormulaImpliedStdDev($B$12,L$89,$M25,L63,$N25)/SQRT($C101)</f>
        <v>0.13934103264163974</v>
      </c>
      <c r="N101" s="97">
        <v>43539</v>
      </c>
      <c r="O101" s="223">
        <f>_xll.qlDayCounterYearFraction("Act/365 (Fixed)",$C$6,N101)</f>
        <v>1.9561643835616438</v>
      </c>
      <c r="P101" s="64">
        <f ca="1">_xll.qlBlackFormulaImpliedStdDev($B$12,P$89,$M25,P63,$N25)/SQRT($C101)</f>
        <v>0.21741117923506992</v>
      </c>
      <c r="Q101" s="58">
        <f ca="1">_xll.qlBlackFormulaImpliedStdDev($B$12,Q$89,$M25,Q63,$N25)/SQRT($C101)</f>
        <v>0.17998515268108717</v>
      </c>
      <c r="R101" s="58">
        <f ca="1">_xll.qlBlackFormulaImpliedStdDev($B$12,R$89,$M25,R63,$N25)/SQRT($C101)</f>
        <v>0.16462424506304121</v>
      </c>
      <c r="S101" s="58">
        <f ca="1">_xll.qlBlackFormulaImpliedStdDev($B$12,S$89,$M25,S63,$N25)/SQRT($C101)</f>
        <v>0.15810316941005625</v>
      </c>
      <c r="T101" s="58">
        <f ca="1">_xll.qlBlackFormulaImpliedStdDev($B$12,T$89,$M25,T63,$N25)/SQRT($C101)</f>
        <v>0.15263721314526657</v>
      </c>
      <c r="U101" s="58">
        <f ca="1">_xll.qlBlackFormulaImpliedStdDev($B$12,U$89,$M25,U63,$N25)/SQRT($C101)</f>
        <v>0.14841519794119631</v>
      </c>
      <c r="V101" s="58">
        <f ca="1">_xll.qlBlackFormulaImpliedStdDev($B$12,V$89,$M25,V63,$N25)/SQRT($C101)</f>
        <v>0.14551132312953055</v>
      </c>
      <c r="W101" s="58">
        <f ca="1">_xll.qlBlackFormulaImpliedStdDev($B$12,W$89,$M25,W63,$N25)/SQRT($C101)</f>
        <v>0.14318843693143635</v>
      </c>
      <c r="X101" s="65">
        <f ca="1">_xll.qlBlackFormulaImpliedStdDev($B$12,X$89,$M25,X63,$N25)/SQRT($C101)</f>
        <v>0.14400675216060971</v>
      </c>
      <c r="Z101" s="97">
        <v>43539</v>
      </c>
      <c r="AA101" s="223">
        <f ca="1">_xll.qlDayCounterYearFraction("Act/365 (Fixed)",$C$6,Z101)</f>
        <v>1.9561643835616438</v>
      </c>
      <c r="AB101" s="64">
        <f ca="1">_xll.qlBlackFormulaImpliedStdDev($B$12,AB$89,$M25,AB63,$N25)/SQRT($C101)</f>
        <v>0.23630234893070959</v>
      </c>
      <c r="AC101" s="58">
        <f ca="1">_xll.qlBlackFormulaImpliedStdDev($B$12,AC$89,$M25,AC63,$N25)/SQRT($C101)</f>
        <v>0.18827685676703196</v>
      </c>
      <c r="AD101" s="58">
        <f ca="1">_xll.qlBlackFormulaImpliedStdDev($B$12,AD$89,$M25,AD63,$N25)/SQRT($C101)</f>
        <v>0.17040753227590649</v>
      </c>
      <c r="AE101" s="58">
        <f ca="1">_xll.qlBlackFormulaImpliedStdDev($B$12,AE$89,$M25,AE63,$N25)/SQRT($C101)</f>
        <v>0.1632791020363889</v>
      </c>
      <c r="AF101" s="58">
        <f ca="1">_xll.qlBlackFormulaImpliedStdDev($B$12,AF$89,$M25,AF63,$N25)/SQRT($C101)</f>
        <v>0.15687792171609838</v>
      </c>
      <c r="AG101" s="58">
        <f ca="1">_xll.qlBlackFormulaImpliedStdDev($B$12,AG$89,$M25,AG63,$N25)/SQRT($C101)</f>
        <v>0.15165656197628888</v>
      </c>
      <c r="AH101" s="58">
        <f ca="1">_xll.qlBlackFormulaImpliedStdDev($B$12,AH$89,$M25,AH63,$N25)/SQRT($C101)</f>
        <v>0.14734212629539992</v>
      </c>
      <c r="AI101" s="58">
        <f ca="1">_xll.qlBlackFormulaImpliedStdDev($B$12,AI$89,$M25,AI63,$N25)/SQRT($C101)</f>
        <v>0.14190095945381762</v>
      </c>
      <c r="AJ101" s="65">
        <f ca="1">_xll.qlBlackFormulaImpliedStdDev($B$12,AJ$89,$M25,AJ63,$N25)/SQRT($C101)</f>
        <v>0.13954289934628217</v>
      </c>
    </row>
    <row r="102" spans="2:36" x14ac:dyDescent="0.25">
      <c r="B102" s="97">
        <v>43637</v>
      </c>
      <c r="C102" s="223">
        <f>_xll.qlDayCounterYearFraction("Act/365 (Fixed)",$C$6,B102)</f>
        <v>2.2246575342465755</v>
      </c>
      <c r="D102" s="64">
        <f ca="1">_xll.qlBlackFormulaImpliedStdDev($B$12,D$89,$M26,D64,$N26)/SQRT($C102)</f>
        <v>0.2328608853581787</v>
      </c>
      <c r="E102" s="58">
        <f ca="1">_xll.qlBlackFormulaImpliedStdDev($B$12,E$89,$M26,E64,$N26)/SQRT($C102)</f>
        <v>0.18869836762740408</v>
      </c>
      <c r="F102" s="58">
        <f ca="1">_xll.qlBlackFormulaImpliedStdDev($B$12,F$89,$M26,F64,$N26)/SQRT($C102)</f>
        <v>0.17276864858023991</v>
      </c>
      <c r="G102" s="58">
        <f ca="1">_xll.qlBlackFormulaImpliedStdDev($B$12,G$89,$M26,G64,$N26)/SQRT($C102)</f>
        <v>0.16610496342386344</v>
      </c>
      <c r="H102" s="58">
        <f ca="1">_xll.qlBlackFormulaImpliedStdDev($B$12,H$89,$M26,H64,$N26)/SQRT($C102)</f>
        <v>0.16050773931938722</v>
      </c>
      <c r="I102" s="58">
        <f ca="1">_xll.qlBlackFormulaImpliedStdDev($B$12,I$89,$M26,I64,$N26)/SQRT($C102)</f>
        <v>0.15585526397377392</v>
      </c>
      <c r="J102" s="58">
        <f ca="1">_xll.qlBlackFormulaImpliedStdDev($B$12,J$89,$M26,J64,$N26)/SQRT($C102)</f>
        <v>0.15209382939358901</v>
      </c>
      <c r="K102" s="58">
        <f ca="1">_xll.qlBlackFormulaImpliedStdDev($B$12,K$89,$M26,K64,$N26)/SQRT($C102)</f>
        <v>0.14703121508998512</v>
      </c>
      <c r="L102" s="65">
        <f ca="1">_xll.qlBlackFormulaImpliedStdDev($B$12,L$89,$M26,L64,$N26)/SQRT($C102)</f>
        <v>0.14479647402720158</v>
      </c>
      <c r="N102" s="97">
        <v>43637</v>
      </c>
      <c r="O102" s="223">
        <f>_xll.qlDayCounterYearFraction("Act/365 (Fixed)",$C$6,N102)</f>
        <v>2.2246575342465755</v>
      </c>
      <c r="P102" s="64">
        <f ca="1">_xll.qlBlackFormulaImpliedStdDev($B$12,P$89,$M26,P64,$N26)/SQRT($C102)</f>
        <v>0.21777871932946224</v>
      </c>
      <c r="Q102" s="58">
        <f ca="1">_xll.qlBlackFormulaImpliedStdDev($B$12,Q$89,$M26,Q64,$N26)/SQRT($C102)</f>
        <v>0.18236821728313787</v>
      </c>
      <c r="R102" s="58">
        <f ca="1">_xll.qlBlackFormulaImpliedStdDev($B$12,R$89,$M26,R64,$N26)/SQRT($C102)</f>
        <v>0.16808363185579514</v>
      </c>
      <c r="S102" s="58">
        <f ca="1">_xll.qlBlackFormulaImpliedStdDev($B$12,S$89,$M26,S64,$N26)/SQRT($C102)</f>
        <v>0.16208062277542684</v>
      </c>
      <c r="T102" s="58">
        <f ca="1">_xll.qlBlackFormulaImpliedStdDev($B$12,T$89,$M26,T64,$N26)/SQRT($C102)</f>
        <v>0.15704357518780312</v>
      </c>
      <c r="U102" s="58">
        <f ca="1">_xll.qlBlackFormulaImpliedStdDev($B$12,U$89,$M26,U64,$N26)/SQRT($C102)</f>
        <v>0.15309623111330473</v>
      </c>
      <c r="V102" s="58">
        <f ca="1">_xll.qlBlackFormulaImpliedStdDev($B$12,V$89,$M26,V64,$N26)/SQRT($C102)</f>
        <v>0.15027789043170039</v>
      </c>
      <c r="W102" s="58">
        <f ca="1">_xll.qlBlackFormulaImpliedStdDev($B$12,W$89,$M26,W64,$N26)/SQRT($C102)</f>
        <v>0.1476593014050476</v>
      </c>
      <c r="X102" s="65">
        <f ca="1">_xll.qlBlackFormulaImpliedStdDev($B$12,X$89,$M26,X64,$N26)/SQRT($C102)</f>
        <v>0.14790890194352763</v>
      </c>
      <c r="Z102" s="97">
        <v>43637</v>
      </c>
      <c r="AA102" s="223">
        <f ca="1">_xll.qlDayCounterYearFraction("Act/365 (Fixed)",$C$6,Z102)</f>
        <v>2.2246575342465755</v>
      </c>
      <c r="AB102" s="64">
        <f ca="1">_xll.qlBlackFormulaImpliedStdDev($B$12,AB$89,$M26,AB64,$N26)/SQRT($C102)</f>
        <v>0.23372034374522752</v>
      </c>
      <c r="AC102" s="58">
        <f ca="1">_xll.qlBlackFormulaImpliedStdDev($B$12,AC$89,$M26,AC64,$N26)/SQRT($C102)</f>
        <v>0.18869996643376108</v>
      </c>
      <c r="AD102" s="58">
        <f ca="1">_xll.qlBlackFormulaImpliedStdDev($B$12,AD$89,$M26,AD64,$N26)/SQRT($C102)</f>
        <v>0.17288129652413226</v>
      </c>
      <c r="AE102" s="58">
        <f ca="1">_xll.qlBlackFormulaImpliedStdDev($B$12,AE$89,$M26,AE64,$N26)/SQRT($C102)</f>
        <v>0.16638825704501939</v>
      </c>
      <c r="AF102" s="58">
        <f ca="1">_xll.qlBlackFormulaImpliedStdDev($B$12,AF$89,$M26,AF64,$N26)/SQRT($C102)</f>
        <v>0.16071934424991549</v>
      </c>
      <c r="AG102" s="58">
        <f ca="1">_xll.qlBlackFormulaImpliedStdDev($B$12,AG$89,$M26,AG64,$N26)/SQRT($C102)</f>
        <v>0.15621193985496745</v>
      </c>
      <c r="AH102" s="58">
        <f ca="1">_xll.qlBlackFormulaImpliedStdDev($B$12,AH$89,$M26,AH64,$N26)/SQRT($C102)</f>
        <v>0.15247841693131822</v>
      </c>
      <c r="AI102" s="58">
        <f ca="1">_xll.qlBlackFormulaImpliedStdDev($B$12,AI$89,$M26,AI64,$N26)/SQRT($C102)</f>
        <v>0.14747405312214368</v>
      </c>
      <c r="AJ102" s="65">
        <f ca="1">_xll.qlBlackFormulaImpliedStdDev($B$12,AJ$89,$M26,AJ64,$N26)/SQRT($C102)</f>
        <v>0.14513970965247514</v>
      </c>
    </row>
    <row r="103" spans="2:36" x14ac:dyDescent="0.25">
      <c r="B103" s="97">
        <v>43728</v>
      </c>
      <c r="C103" s="223">
        <f>_xll.qlDayCounterYearFraction("Act/365 (Fixed)",$C$6,B103)</f>
        <v>2.473972602739726</v>
      </c>
      <c r="D103" s="64">
        <f ca="1">_xll.qlBlackFormulaImpliedStdDev($B$12,D$89,$M27,D65,$N27)/SQRT($C103)</f>
        <v>0.23031095306814758</v>
      </c>
      <c r="E103" s="58">
        <f ca="1">_xll.qlBlackFormulaImpliedStdDev($B$12,E$89,$M27,E65,$N27)/SQRT($C103)</f>
        <v>0.18923933835438536</v>
      </c>
      <c r="F103" s="58">
        <f ca="1">_xll.qlBlackFormulaImpliedStdDev($B$12,F$89,$M27,F65,$N27)/SQRT($C103)</f>
        <v>0.17445815284743729</v>
      </c>
      <c r="G103" s="58">
        <f ca="1">_xll.qlBlackFormulaImpliedStdDev($B$12,G$89,$M27,G65,$N27)/SQRT($C103)</f>
        <v>0.16847672627071311</v>
      </c>
      <c r="H103" s="58">
        <f ca="1">_xll.qlBlackFormulaImpliedStdDev($B$12,H$89,$M27,H65,$N27)/SQRT($C103)</f>
        <v>0.16339750121837179</v>
      </c>
      <c r="I103" s="58">
        <f ca="1">_xll.qlBlackFormulaImpliedStdDev($B$12,I$89,$M27,I65,$N27)/SQRT($C103)</f>
        <v>0.15914840011873108</v>
      </c>
      <c r="J103" s="58">
        <f ca="1">_xll.qlBlackFormulaImpliedStdDev($B$12,J$89,$M27,J65,$N27)/SQRT($C103)</f>
        <v>0.15568995229301377</v>
      </c>
      <c r="K103" s="58">
        <f ca="1">_xll.qlBlackFormulaImpliedStdDev($B$12,K$89,$M27,K65,$N27)/SQRT($C103)</f>
        <v>0.15106009476417298</v>
      </c>
      <c r="L103" s="65">
        <f ca="1">_xll.qlBlackFormulaImpliedStdDev($B$12,L$89,$M27,L65,$N27)/SQRT($C103)</f>
        <v>0.14882481666793163</v>
      </c>
      <c r="N103" s="97">
        <v>43728</v>
      </c>
      <c r="O103" s="223">
        <f>_xll.qlDayCounterYearFraction("Act/365 (Fixed)",$C$6,N103)</f>
        <v>2.473972602739726</v>
      </c>
      <c r="P103" s="64">
        <f ca="1">_xll.qlBlackFormulaImpliedStdDev($B$12,P$89,$M27,P65,$N27)/SQRT($C103)</f>
        <v>0.21844348902890531</v>
      </c>
      <c r="Q103" s="58">
        <f ca="1">_xll.qlBlackFormulaImpliedStdDev($B$12,Q$89,$M27,Q65,$N27)/SQRT($C103)</f>
        <v>0.18470410990008779</v>
      </c>
      <c r="R103" s="58">
        <f ca="1">_xll.qlBlackFormulaImpliedStdDev($B$12,R$89,$M27,R65,$N27)/SQRT($C103)</f>
        <v>0.1712885254694817</v>
      </c>
      <c r="S103" s="58">
        <f ca="1">_xll.qlBlackFormulaImpliedStdDev($B$12,S$89,$M27,S65,$N27)/SQRT($C103)</f>
        <v>0.16568090872463803</v>
      </c>
      <c r="T103" s="58">
        <f ca="1">_xll.qlBlackFormulaImpliedStdDev($B$12,T$89,$M27,T65,$N27)/SQRT($C103)</f>
        <v>0.16095937845020031</v>
      </c>
      <c r="U103" s="58">
        <f ca="1">_xll.qlBlackFormulaImpliedStdDev($B$12,U$89,$M27,U65,$N27)/SQRT($C103)</f>
        <v>0.15720737880145638</v>
      </c>
      <c r="V103" s="58">
        <f ca="1">_xll.qlBlackFormulaImpliedStdDev($B$12,V$89,$M27,V65,$N27)/SQRT($C103)</f>
        <v>0.15444441776459022</v>
      </c>
      <c r="W103" s="58">
        <f ca="1">_xll.qlBlackFormulaImpliedStdDev($B$12,W$89,$M27,W65,$N27)/SQRT($C103)</f>
        <v>0.15158812588443649</v>
      </c>
      <c r="X103" s="65">
        <f ca="1">_xll.qlBlackFormulaImpliedStdDev($B$12,X$89,$M27,X65,$N27)/SQRT($C103)</f>
        <v>0.15137512164063949</v>
      </c>
      <c r="Z103" s="97">
        <v>43728</v>
      </c>
      <c r="AA103" s="223">
        <f ca="1">_xll.qlDayCounterYearFraction("Act/365 (Fixed)",$C$6,Z103)</f>
        <v>2.473972602739726</v>
      </c>
      <c r="AB103" s="64">
        <f ca="1">_xll.qlBlackFormulaImpliedStdDev($B$12,AB$89,$M27,AB65,$N27)/SQRT($C103)</f>
        <v>0.23012759713862235</v>
      </c>
      <c r="AC103" s="58">
        <f ca="1">_xll.qlBlackFormulaImpliedStdDev($B$12,AC$89,$M27,AC65,$N27)/SQRT($C103)</f>
        <v>0.18946940094838338</v>
      </c>
      <c r="AD103" s="58">
        <f ca="1">_xll.qlBlackFormulaImpliedStdDev($B$12,AD$89,$M27,AD65,$N27)/SQRT($C103)</f>
        <v>0.17476634182726347</v>
      </c>
      <c r="AE103" s="58">
        <f ca="1">_xll.qlBlackFormulaImpliedStdDev($B$12,AE$89,$M27,AE65,$N27)/SQRT($C103)</f>
        <v>0.16872096672352446</v>
      </c>
      <c r="AF103" s="58">
        <f ca="1">_xll.qlBlackFormulaImpliedStdDev($B$12,AF$89,$M27,AF65,$N27)/SQRT($C103)</f>
        <v>0.16373491916407554</v>
      </c>
      <c r="AG103" s="58">
        <f ca="1">_xll.qlBlackFormulaImpliedStdDev($B$12,AG$89,$M27,AG65,$N27)/SQRT($C103)</f>
        <v>0.15949024212900095</v>
      </c>
      <c r="AH103" s="58">
        <f ca="1">_xll.qlBlackFormulaImpliedStdDev($B$12,AH$89,$M27,AH65,$N27)/SQRT($C103)</f>
        <v>0.15611325786483551</v>
      </c>
      <c r="AI103" s="58">
        <f ca="1">_xll.qlBlackFormulaImpliedStdDev($B$12,AI$89,$M27,AI65,$N27)/SQRT($C103)</f>
        <v>0.1513688832895615</v>
      </c>
      <c r="AJ103" s="65">
        <f ca="1">_xll.qlBlackFormulaImpliedStdDev($B$12,AJ$89,$M27,AJ65,$N27)/SQRT($C103)</f>
        <v>0.14911590449355386</v>
      </c>
    </row>
    <row r="104" spans="2:36" x14ac:dyDescent="0.25">
      <c r="B104" s="97">
        <v>43819</v>
      </c>
      <c r="C104" s="223">
        <f>_xll.qlDayCounterYearFraction("Act/365 (Fixed)",$C$6,B104)</f>
        <v>2.7232876712328768</v>
      </c>
      <c r="D104" s="64">
        <f ca="1">_xll.qlBlackFormulaImpliedStdDev($B$12,D$89,$M28,D66,$N28)/SQRT($C104)</f>
        <v>0.22851317989568284</v>
      </c>
      <c r="E104" s="58">
        <f ca="1">_xll.qlBlackFormulaImpliedStdDev($B$12,E$89,$M28,E66,$N28)/SQRT($C104)</f>
        <v>0.18977089341265171</v>
      </c>
      <c r="F104" s="58">
        <f ca="1">_xll.qlBlackFormulaImpliedStdDev($B$12,F$89,$M28,F66,$N28)/SQRT($C104)</f>
        <v>0.17575765451451009</v>
      </c>
      <c r="G104" s="58">
        <f ca="1">_xll.qlBlackFormulaImpliedStdDev($B$12,G$89,$M28,G66,$N28)/SQRT($C104)</f>
        <v>0.17040989417624819</v>
      </c>
      <c r="H104" s="58">
        <f ca="1">_xll.qlBlackFormulaImpliedStdDev($B$12,H$89,$M28,H66,$N28)/SQRT($C104)</f>
        <v>0.1658957840730034</v>
      </c>
      <c r="I104" s="58">
        <f ca="1">_xll.qlBlackFormulaImpliedStdDev($B$12,I$89,$M28,I66,$N28)/SQRT($C104)</f>
        <v>0.16197239074190997</v>
      </c>
      <c r="J104" s="58">
        <f ca="1">_xll.qlBlackFormulaImpliedStdDev($B$12,J$89,$M28,J66,$N28)/SQRT($C104)</f>
        <v>0.15876913857431171</v>
      </c>
      <c r="K104" s="58">
        <f ca="1">_xll.qlBlackFormulaImpliedStdDev($B$12,K$89,$M28,K66,$N28)/SQRT($C104)</f>
        <v>0.15435121013291744</v>
      </c>
      <c r="L104" s="65">
        <f ca="1">_xll.qlBlackFormulaImpliedStdDev($B$12,L$89,$M28,L66,$N28)/SQRT($C104)</f>
        <v>0.15211139327819287</v>
      </c>
      <c r="N104" s="97">
        <v>43819</v>
      </c>
      <c r="O104" s="223">
        <f>_xll.qlDayCounterYearFraction("Act/365 (Fixed)",$C$6,N104)</f>
        <v>2.7232876712328768</v>
      </c>
      <c r="P104" s="64">
        <f ca="1">_xll.qlBlackFormulaImpliedStdDev($B$12,P$89,$M28,P66,$N28)/SQRT($C104)</f>
        <v>0.21957682426523989</v>
      </c>
      <c r="Q104" s="58">
        <f ca="1">_xll.qlBlackFormulaImpliedStdDev($B$12,Q$89,$M28,Q66,$N28)/SQRT($C104)</f>
        <v>0.18735438322750428</v>
      </c>
      <c r="R104" s="58">
        <f ca="1">_xll.qlBlackFormulaImpliedStdDev($B$12,R$89,$M28,R66,$N28)/SQRT($C104)</f>
        <v>0.17467684070661085</v>
      </c>
      <c r="S104" s="58">
        <f ca="1">_xll.qlBlackFormulaImpliedStdDev($B$12,S$89,$M28,S66,$N28)/SQRT($C104)</f>
        <v>0.16938015899767844</v>
      </c>
      <c r="T104" s="58">
        <f ca="1">_xll.qlBlackFormulaImpliedStdDev($B$12,T$89,$M28,T66,$N28)/SQRT($C104)</f>
        <v>0.16488884371713966</v>
      </c>
      <c r="U104" s="58">
        <f ca="1">_xll.qlBlackFormulaImpliedStdDev($B$12,U$89,$M28,U66,$N28)/SQRT($C104)</f>
        <v>0.16126016212257974</v>
      </c>
      <c r="V104" s="58">
        <f ca="1">_xll.qlBlackFormulaImpliedStdDev($B$12,V$89,$M28,V66,$N28)/SQRT($C104)</f>
        <v>0.15850366397502738</v>
      </c>
      <c r="W104" s="58">
        <f ca="1">_xll.qlBlackFormulaImpliedStdDev($B$12,W$89,$M28,W66,$N28)/SQRT($C104)</f>
        <v>0.15537502502278994</v>
      </c>
      <c r="X104" s="65">
        <f ca="1">_xll.qlBlackFormulaImpliedStdDev($B$12,X$89,$M28,X66,$N28)/SQRT($C104)</f>
        <v>0.15470041938912565</v>
      </c>
      <c r="Z104" s="97">
        <v>43819</v>
      </c>
      <c r="AA104" s="223">
        <f ca="1">_xll.qlDayCounterYearFraction("Act/365 (Fixed)",$C$6,Z104)</f>
        <v>2.7232876712328768</v>
      </c>
      <c r="AB104" s="64">
        <f ca="1">_xll.qlBlackFormulaImpliedStdDev($B$12,AB$89,$M28,AB66,$N28)/SQRT($C104)</f>
        <v>0.22916528810886092</v>
      </c>
      <c r="AC104" s="58">
        <f ca="1">_xll.qlBlackFormulaImpliedStdDev($B$12,AC$89,$M28,AC66,$N28)/SQRT($C104)</f>
        <v>0.18991051149313556</v>
      </c>
      <c r="AD104" s="58">
        <f ca="1">_xll.qlBlackFormulaImpliedStdDev($B$12,AD$89,$M28,AD66,$N28)/SQRT($C104)</f>
        <v>0.17643478633000159</v>
      </c>
      <c r="AE104" s="58">
        <f ca="1">_xll.qlBlackFormulaImpliedStdDev($B$12,AE$89,$M28,AE66,$N28)/SQRT($C104)</f>
        <v>0.17101967387956138</v>
      </c>
      <c r="AF104" s="58">
        <f ca="1">_xll.qlBlackFormulaImpliedStdDev($B$12,AF$89,$M28,AF66,$N28)/SQRT($C104)</f>
        <v>0.16622363224968706</v>
      </c>
      <c r="AG104" s="58">
        <f ca="1">_xll.qlBlackFormulaImpliedStdDev($B$12,AG$89,$M28,AG66,$N28)/SQRT($C104)</f>
        <v>0.16248231240724764</v>
      </c>
      <c r="AH104" s="58">
        <f ca="1">_xll.qlBlackFormulaImpliedStdDev($B$12,AH$89,$M28,AH66,$N28)/SQRT($C104)</f>
        <v>0.15931059326476635</v>
      </c>
      <c r="AI104" s="58">
        <f ca="1">_xll.qlBlackFormulaImpliedStdDev($B$12,AI$89,$M28,AI66,$N28)/SQRT($C104)</f>
        <v>0.154888580755175</v>
      </c>
      <c r="AJ104" s="65">
        <f ca="1">_xll.qlBlackFormulaImpliedStdDev($B$12,AJ$89,$M28,AJ66,$N28)/SQRT($C104)</f>
        <v>0.15254052262386536</v>
      </c>
    </row>
    <row r="105" spans="2:36" x14ac:dyDescent="0.25">
      <c r="B105" s="97">
        <v>43910</v>
      </c>
      <c r="C105" s="223">
        <f>_xll.qlDayCounterYearFraction("Act/365 (Fixed)",$C$6,B105)</f>
        <v>2.9726027397260273</v>
      </c>
      <c r="D105" s="64">
        <f ca="1">_xll.qlBlackFormulaImpliedStdDev($B$12,D$89,$M29,D67,$N29)/SQRT($C105)</f>
        <v>0.22654847880505524</v>
      </c>
      <c r="E105" s="58">
        <f ca="1">_xll.qlBlackFormulaImpliedStdDev($B$12,E$89,$M29,E67,$N29)/SQRT($C105)</f>
        <v>0.18988793956559508</v>
      </c>
      <c r="F105" s="58">
        <f ca="1">_xll.qlBlackFormulaImpliedStdDev($B$12,F$89,$M29,F67,$N29)/SQRT($C105)</f>
        <v>0.17695804935880657</v>
      </c>
      <c r="G105" s="58">
        <f ca="1">_xll.qlBlackFormulaImpliedStdDev($B$12,G$89,$M29,G67,$N29)/SQRT($C105)</f>
        <v>0.17186003982165896</v>
      </c>
      <c r="H105" s="58">
        <f ca="1">_xll.qlBlackFormulaImpliedStdDev($B$12,H$89,$M29,H67,$N29)/SQRT($C105)</f>
        <v>0.16757276839700161</v>
      </c>
      <c r="I105" s="58">
        <f ca="1">_xll.qlBlackFormulaImpliedStdDev($B$12,I$89,$M29,I67,$N29)/SQRT($C105)</f>
        <v>0.16396131424439062</v>
      </c>
      <c r="J105" s="58">
        <f ca="1">_xll.qlBlackFormulaImpliedStdDev($B$12,J$89,$M29,J67,$N29)/SQRT($C105)</f>
        <v>0.16108250445620578</v>
      </c>
      <c r="K105" s="58">
        <f ca="1">_xll.qlBlackFormulaImpliedStdDev($B$12,K$89,$M29,K67,$N29)/SQRT($C105)</f>
        <v>0.15695417390520131</v>
      </c>
      <c r="L105" s="65">
        <f ca="1">_xll.qlBlackFormulaImpliedStdDev($B$12,L$89,$M29,L67,$N29)/SQRT($C105)</f>
        <v>0.15470228226474533</v>
      </c>
      <c r="N105" s="97">
        <v>43910</v>
      </c>
      <c r="O105" s="223">
        <f>_xll.qlDayCounterYearFraction("Act/365 (Fixed)",$C$6,N105)</f>
        <v>2.9726027397260273</v>
      </c>
      <c r="P105" s="64">
        <f ca="1">_xll.qlBlackFormulaImpliedStdDev($B$12,P$89,$M29,P67,$N29)/SQRT($C105)</f>
        <v>0.22036742664598663</v>
      </c>
      <c r="Q105" s="58">
        <f ca="1">_xll.qlBlackFormulaImpliedStdDev($B$12,Q$89,$M29,Q67,$N29)/SQRT($C105)</f>
        <v>0.18953221427420056</v>
      </c>
      <c r="R105" s="58">
        <f ca="1">_xll.qlBlackFormulaImpliedStdDev($B$12,R$89,$M29,R67,$N29)/SQRT($C105)</f>
        <v>0.17753932576713582</v>
      </c>
      <c r="S105" s="58">
        <f ca="1">_xll.qlBlackFormulaImpliedStdDev($B$12,S$89,$M29,S67,$N29)/SQRT($C105)</f>
        <v>0.17254211288730406</v>
      </c>
      <c r="T105" s="58">
        <f ca="1">_xll.qlBlackFormulaImpliedStdDev($B$12,T$89,$M29,T67,$N29)/SQRT($C105)</f>
        <v>0.16828978353157228</v>
      </c>
      <c r="U105" s="58">
        <f ca="1">_xll.qlBlackFormulaImpliedStdDev($B$12,U$89,$M29,U67,$N29)/SQRT($C105)</f>
        <v>0.16481931720428952</v>
      </c>
      <c r="V105" s="58">
        <f ca="1">_xll.qlBlackFormulaImpliedStdDev($B$12,V$89,$M29,V67,$N29)/SQRT($C105)</f>
        <v>0.16212994706891901</v>
      </c>
      <c r="W105" s="58">
        <f ca="1">_xll.qlBlackFormulaImpliedStdDev($B$12,W$89,$M29,W67,$N29)/SQRT($C105)</f>
        <v>0.15889302847405917</v>
      </c>
      <c r="X105" s="65">
        <f ca="1">_xll.qlBlackFormulaImpliedStdDev($B$12,X$89,$M29,X67,$N29)/SQRT($C105)</f>
        <v>0.15791142224412993</v>
      </c>
      <c r="Z105" s="97">
        <v>43910</v>
      </c>
      <c r="AA105" s="223">
        <f ca="1">_xll.qlDayCounterYearFraction("Act/365 (Fixed)",$C$6,Z105)</f>
        <v>2.9726027397260273</v>
      </c>
      <c r="AB105" s="64">
        <f ca="1">_xll.qlBlackFormulaImpliedStdDev($B$12,AB$89,$M29,AB67,$N29)/SQRT($C105)</f>
        <v>0.22650106135647621</v>
      </c>
      <c r="AC105" s="58">
        <f ca="1">_xll.qlBlackFormulaImpliedStdDev($B$12,AC$89,$M29,AC67,$N29)/SQRT($C105)</f>
        <v>0.19036718964862329</v>
      </c>
      <c r="AD105" s="58">
        <f ca="1">_xll.qlBlackFormulaImpliedStdDev($B$12,AD$89,$M29,AD67,$N29)/SQRT($C105)</f>
        <v>0.17759220506668921</v>
      </c>
      <c r="AE105" s="58">
        <f ca="1">_xll.qlBlackFormulaImpliedStdDev($B$12,AE$89,$M29,AE67,$N29)/SQRT($C105)</f>
        <v>0.17259044983666738</v>
      </c>
      <c r="AF105" s="58">
        <f ca="1">_xll.qlBlackFormulaImpliedStdDev($B$12,AF$89,$M29,AF67,$N29)/SQRT($C105)</f>
        <v>0.16804056598124401</v>
      </c>
      <c r="AG105" s="58">
        <f ca="1">_xll.qlBlackFormulaImpliedStdDev($B$12,AG$89,$M29,AG67,$N29)/SQRT($C105)</f>
        <v>0.16455347686265084</v>
      </c>
      <c r="AH105" s="58">
        <f ca="1">_xll.qlBlackFormulaImpliedStdDev($B$12,AH$89,$M29,AH67,$N29)/SQRT($C105)</f>
        <v>0.16158597220149776</v>
      </c>
      <c r="AI105" s="58">
        <f ca="1">_xll.qlBlackFormulaImpliedStdDev($B$12,AI$89,$M29,AI67,$N29)/SQRT($C105)</f>
        <v>0.15743529370009454</v>
      </c>
      <c r="AJ105" s="65">
        <f ca="1">_xll.qlBlackFormulaImpliedStdDev($B$12,AJ$89,$M29,AJ67,$N29)/SQRT($C105)</f>
        <v>0.15528341107910842</v>
      </c>
    </row>
    <row r="106" spans="2:36" x14ac:dyDescent="0.25">
      <c r="B106" s="97">
        <v>44001</v>
      </c>
      <c r="C106" s="223">
        <f>_xll.qlDayCounterYearFraction("Act/365 (Fixed)",$C$6,B106)</f>
        <v>3.2219178082191782</v>
      </c>
      <c r="D106" s="64">
        <f ca="1">_xll.qlBlackFormulaImpliedStdDev($B$12,D$89,$M30,D68,$N30)/SQRT($C106)</f>
        <v>0.22606850298685816</v>
      </c>
      <c r="E106" s="58">
        <f ca="1">_xll.qlBlackFormulaImpliedStdDev($B$12,E$89,$M30,E68,$N30)/SQRT($C106)</f>
        <v>0.19126699590626184</v>
      </c>
      <c r="F106" s="58">
        <f ca="1">_xll.qlBlackFormulaImpliedStdDev($B$12,F$89,$M30,F68,$N30)/SQRT($C106)</f>
        <v>0.17949951634747616</v>
      </c>
      <c r="G106" s="58">
        <f ca="1">_xll.qlBlackFormulaImpliedStdDev($B$12,G$89,$M30,G68,$N30)/SQRT($C106)</f>
        <v>0.17482021074985185</v>
      </c>
      <c r="H106" s="58">
        <f ca="1">_xll.qlBlackFormulaImpliedStdDev($B$12,H$89,$M30,H68,$N30)/SQRT($C106)</f>
        <v>0.1707761293527702</v>
      </c>
      <c r="I106" s="58">
        <f ca="1">_xll.qlBlackFormulaImpliedStdDev($B$12,I$89,$M30,I68,$N30)/SQRT($C106)</f>
        <v>0.16741013691931628</v>
      </c>
      <c r="J106" s="58">
        <f ca="1">_xll.qlBlackFormulaImpliedStdDev($B$12,J$89,$M30,J68,$N30)/SQRT($C106)</f>
        <v>0.16481025569907773</v>
      </c>
      <c r="K106" s="58">
        <f ca="1">_xll.qlBlackFormulaImpliedStdDev($B$12,K$89,$M30,K68,$N30)/SQRT($C106)</f>
        <v>0.16095708229743144</v>
      </c>
      <c r="L106" s="65">
        <f ca="1">_xll.qlBlackFormulaImpliedStdDev($B$12,L$89,$M30,L68,$N30)/SQRT($C106)</f>
        <v>0.15887401376632676</v>
      </c>
      <c r="N106" s="97">
        <v>44001</v>
      </c>
      <c r="O106" s="223">
        <f>_xll.qlDayCounterYearFraction("Act/365 (Fixed)",$C$6,N106)</f>
        <v>3.2219178082191782</v>
      </c>
      <c r="P106" s="64">
        <f ca="1">_xll.qlBlackFormulaImpliedStdDev($B$12,P$89,$M30,P68,$N30)/SQRT($C106)</f>
        <v>0.22110530458440836</v>
      </c>
      <c r="Q106" s="58">
        <f ca="1">_xll.qlBlackFormulaImpliedStdDev($B$12,Q$89,$M30,Q68,$N30)/SQRT($C106)</f>
        <v>0.19155065562489962</v>
      </c>
      <c r="R106" s="58">
        <f ca="1">_xll.qlBlackFormulaImpliedStdDev($B$12,R$89,$M30,R68,$N30)/SQRT($C106)</f>
        <v>0.18017832851890583</v>
      </c>
      <c r="S106" s="58">
        <f ca="1">_xll.qlBlackFormulaImpliedStdDev($B$12,S$89,$M30,S68,$N30)/SQRT($C106)</f>
        <v>0.17545006647092626</v>
      </c>
      <c r="T106" s="58">
        <f ca="1">_xll.qlBlackFormulaImpliedStdDev($B$12,T$89,$M30,T68,$N30)/SQRT($C106)</f>
        <v>0.17141522682782184</v>
      </c>
      <c r="U106" s="58">
        <f ca="1">_xll.qlBlackFormulaImpliedStdDev($B$12,U$89,$M30,U68,$N30)/SQRT($C106)</f>
        <v>0.16809518151593045</v>
      </c>
      <c r="V106" s="58">
        <f ca="1">_xll.qlBlackFormulaImpliedStdDev($B$12,V$89,$M30,V68,$N30)/SQRT($C106)</f>
        <v>0.16548134463565903</v>
      </c>
      <c r="W106" s="58">
        <f ca="1">_xll.qlBlackFormulaImpliedStdDev($B$12,W$89,$M30,W68,$N30)/SQRT($C106)</f>
        <v>0.16219111834847413</v>
      </c>
      <c r="X106" s="65">
        <f ca="1">_xll.qlBlackFormulaImpliedStdDev($B$12,X$89,$M30,X68,$N30)/SQRT($C106)</f>
        <v>0.16097411932852046</v>
      </c>
      <c r="Z106" s="97">
        <v>44001</v>
      </c>
      <c r="AA106" s="223">
        <f ca="1">_xll.qlDayCounterYearFraction("Act/365 (Fixed)",$C$6,Z106)</f>
        <v>3.2219178082191782</v>
      </c>
      <c r="AB106" s="64">
        <f ca="1">_xll.qlBlackFormulaImpliedStdDev($B$12,AB$89,$M30,AB68,$N30)/SQRT($C106)</f>
        <v>0.22602531337577575</v>
      </c>
      <c r="AC106" s="58">
        <f ca="1">_xll.qlBlackFormulaImpliedStdDev($B$12,AC$89,$M30,AC68,$N30)/SQRT($C106)</f>
        <v>0.19169168163924238</v>
      </c>
      <c r="AD106" s="58">
        <f ca="1">_xll.qlBlackFormulaImpliedStdDev($B$12,AD$89,$M30,AD68,$N30)/SQRT($C106)</f>
        <v>0.18007303385397522</v>
      </c>
      <c r="AE106" s="58">
        <f ca="1">_xll.qlBlackFormulaImpliedStdDev($B$12,AE$89,$M30,AE68,$N30)/SQRT($C106)</f>
        <v>0.17546752646501876</v>
      </c>
      <c r="AF106" s="58">
        <f ca="1">_xll.qlBlackFormulaImpliedStdDev($B$12,AF$89,$M30,AF68,$N30)/SQRT($C106)</f>
        <v>0.17121371974409691</v>
      </c>
      <c r="AG106" s="58">
        <f ca="1">_xll.qlBlackFormulaImpliedStdDev($B$12,AG$89,$M30,AG68,$N30)/SQRT($C106)</f>
        <v>0.16809399976738906</v>
      </c>
      <c r="AH106" s="58">
        <f ca="1">_xll.qlBlackFormulaImpliedStdDev($B$12,AH$89,$M30,AH68,$N30)/SQRT($C106)</f>
        <v>0.16530822415438831</v>
      </c>
      <c r="AI106" s="58">
        <f ca="1">_xll.qlBlackFormulaImpliedStdDev($B$12,AI$89,$M30,AI68,$N30)/SQRT($C106)</f>
        <v>0.16156807689161307</v>
      </c>
      <c r="AJ106" s="65">
        <f ca="1">_xll.qlBlackFormulaImpliedStdDev($B$12,AJ$89,$M30,AJ68,$N30)/SQRT($C106)</f>
        <v>0.15903330470044613</v>
      </c>
    </row>
    <row r="107" spans="2:36" x14ac:dyDescent="0.25">
      <c r="B107" s="97">
        <v>44092</v>
      </c>
      <c r="C107" s="223">
        <f>_xll.qlDayCounterYearFraction("Act/365 (Fixed)",$C$6,B107)</f>
        <v>3.4712328767123286</v>
      </c>
      <c r="D107" s="64">
        <f ca="1">_xll.qlBlackFormulaImpliedStdDev($B$12,D$89,$M31,D69,$N31)/SQRT($C107)</f>
        <v>0.22535462862515143</v>
      </c>
      <c r="E107" s="58">
        <f ca="1">_xll.qlBlackFormulaImpliedStdDev($B$12,E$89,$M31,E69,$N31)/SQRT($C107)</f>
        <v>0.19289506170221282</v>
      </c>
      <c r="F107" s="58">
        <f ca="1">_xll.qlBlackFormulaImpliedStdDev($B$12,F$89,$M31,F69,$N31)/SQRT($C107)</f>
        <v>0.18183608806021143</v>
      </c>
      <c r="G107" s="58">
        <f ca="1">_xll.qlBlackFormulaImpliedStdDev($B$12,G$89,$M31,G69,$N31)/SQRT($C107)</f>
        <v>0.17753430157715802</v>
      </c>
      <c r="H107" s="58">
        <f ca="1">_xll.qlBlackFormulaImpliedStdDev($B$12,H$89,$M31,H69,$N31)/SQRT($C107)</f>
        <v>0.17376873643823712</v>
      </c>
      <c r="I107" s="58">
        <f ca="1">_xll.qlBlackFormulaImpliedStdDev($B$12,I$89,$M31,I69,$N31)/SQRT($C107)</f>
        <v>0.17067021408363731</v>
      </c>
      <c r="J107" s="58">
        <f ca="1">_xll.qlBlackFormulaImpliedStdDev($B$12,J$89,$M31,J69,$N31)/SQRT($C107)</f>
        <v>0.16816828328736491</v>
      </c>
      <c r="K107" s="58">
        <f ca="1">_xll.qlBlackFormulaImpliedStdDev($B$12,K$89,$M31,K69,$N31)/SQRT($C107)</f>
        <v>0.16455692677350495</v>
      </c>
      <c r="L107" s="65">
        <f ca="1">_xll.qlBlackFormulaImpliedStdDev($B$12,L$89,$M31,L69,$N31)/SQRT($C107)</f>
        <v>0.16259186305996898</v>
      </c>
      <c r="N107" s="97">
        <v>44092</v>
      </c>
      <c r="O107" s="223">
        <f>_xll.qlDayCounterYearFraction("Act/365 (Fixed)",$C$6,N107)</f>
        <v>3.4712328767123286</v>
      </c>
      <c r="P107" s="64">
        <f ca="1">_xll.qlBlackFormulaImpliedStdDev($B$12,P$89,$M31,P69,$N31)/SQRT($C107)</f>
        <v>0.22197643703627515</v>
      </c>
      <c r="Q107" s="58">
        <f ca="1">_xll.qlBlackFormulaImpliedStdDev($B$12,Q$89,$M31,Q69,$N31)/SQRT($C107)</f>
        <v>0.19360441398707923</v>
      </c>
      <c r="R107" s="58">
        <f ca="1">_xll.qlBlackFormulaImpliedStdDev($B$12,R$89,$M31,R69,$N31)/SQRT($C107)</f>
        <v>0.18278117376117781</v>
      </c>
      <c r="S107" s="58">
        <f ca="1">_xll.qlBlackFormulaImpliedStdDev($B$12,S$89,$M31,S69,$N31)/SQRT($C107)</f>
        <v>0.17828308194195563</v>
      </c>
      <c r="T107" s="58">
        <f ca="1">_xll.qlBlackFormulaImpliedStdDev($B$12,T$89,$M31,T69,$N31)/SQRT($C107)</f>
        <v>0.17443033811597849</v>
      </c>
      <c r="U107" s="58">
        <f ca="1">_xll.qlBlackFormulaImpliedStdDev($B$12,U$89,$M31,U69,$N31)/SQRT($C107)</f>
        <v>0.17123323790722755</v>
      </c>
      <c r="V107" s="58">
        <f ca="1">_xll.qlBlackFormulaImpliedStdDev($B$12,V$89,$M31,V69,$N31)/SQRT($C107)</f>
        <v>0.16867849978390692</v>
      </c>
      <c r="W107" s="58">
        <f ca="1">_xll.qlBlackFormulaImpliedStdDev($B$12,W$89,$M31,W69,$N31)/SQRT($C107)</f>
        <v>0.16533275180306095</v>
      </c>
      <c r="X107" s="65">
        <f ca="1">_xll.qlBlackFormulaImpliedStdDev($B$12,X$89,$M31,X69,$N31)/SQRT($C107)</f>
        <v>0.16390086654309033</v>
      </c>
      <c r="Z107" s="97">
        <v>44092</v>
      </c>
      <c r="AA107" s="223">
        <f ca="1">_xll.qlDayCounterYearFraction("Act/365 (Fixed)",$C$6,Z107)</f>
        <v>3.4712328767123286</v>
      </c>
      <c r="AB107" s="64">
        <f ca="1">_xll.qlBlackFormulaImpliedStdDev($B$12,AB$89,$M31,AB69,$N31)/SQRT($C107)</f>
        <v>0.22585922886600732</v>
      </c>
      <c r="AC107" s="58">
        <f ca="1">_xll.qlBlackFormulaImpliedStdDev($B$12,AC$89,$M31,AC69,$N31)/SQRT($C107)</f>
        <v>0.19319731326843087</v>
      </c>
      <c r="AD107" s="58">
        <f ca="1">_xll.qlBlackFormulaImpliedStdDev($B$12,AD$89,$M31,AD69,$N31)/SQRT($C107)</f>
        <v>0.1825069799909787</v>
      </c>
      <c r="AE107" s="58">
        <f ca="1">_xll.qlBlackFormulaImpliedStdDev($B$12,AE$89,$M31,AE69,$N31)/SQRT($C107)</f>
        <v>0.17804858038570681</v>
      </c>
      <c r="AF107" s="58">
        <f ca="1">_xll.qlBlackFormulaImpliedStdDev($B$12,AF$89,$M31,AF69,$N31)/SQRT($C107)</f>
        <v>0.17438411523025166</v>
      </c>
      <c r="AG107" s="58">
        <f ca="1">_xll.qlBlackFormulaImpliedStdDev($B$12,AG$89,$M31,AG69,$N31)/SQRT($C107)</f>
        <v>0.1712351739101545</v>
      </c>
      <c r="AH107" s="58">
        <f ca="1">_xll.qlBlackFormulaImpliedStdDev($B$12,AH$89,$M31,AH69,$N31)/SQRT($C107)</f>
        <v>0.16880818863688038</v>
      </c>
      <c r="AI107" s="58">
        <f ca="1">_xll.qlBlackFormulaImpliedStdDev($B$12,AI$89,$M31,AI69,$N31)/SQRT($C107)</f>
        <v>0.16516328871901786</v>
      </c>
      <c r="AJ107" s="65">
        <f ca="1">_xll.qlBlackFormulaImpliedStdDev($B$12,AJ$89,$M31,AJ69,$N31)/SQRT($C107)</f>
        <v>0.16317029196083724</v>
      </c>
    </row>
    <row r="108" spans="2:36" x14ac:dyDescent="0.25">
      <c r="B108" s="97">
        <v>44185</v>
      </c>
      <c r="C108" s="223">
        <f>_xll.qlDayCounterYearFraction("Act/365 (Fixed)",$C$6,B108)</f>
        <v>3.7260273972602738</v>
      </c>
      <c r="D108" s="64">
        <f ca="1">_xll.qlBlackFormulaImpliedStdDev($B$12,D$89,$M32,D70,$N32)/SQRT($C108)</f>
        <v>0.22548127771024282</v>
      </c>
      <c r="E108" s="58">
        <f ca="1">_xll.qlBlackFormulaImpliedStdDev($B$12,E$89,$M32,E70,$N32)/SQRT($C108)</f>
        <v>0.19446929340342034</v>
      </c>
      <c r="F108" s="58">
        <f ca="1">_xll.qlBlackFormulaImpliedStdDev($B$12,F$89,$M32,F70,$N32)/SQRT($C108)</f>
        <v>0.18394109058725608</v>
      </c>
      <c r="G108" s="58">
        <f ca="1">_xll.qlBlackFormulaImpliedStdDev($B$12,G$89,$M32,G70,$N32)/SQRT($C108)</f>
        <v>0.17998532293062802</v>
      </c>
      <c r="H108" s="58">
        <f ca="1">_xll.qlBlackFormulaImpliedStdDev($B$12,H$89,$M32,H70,$N32)/SQRT($C108)</f>
        <v>0.17651884935150244</v>
      </c>
      <c r="I108" s="58">
        <f ca="1">_xll.qlBlackFormulaImpliedStdDev($B$12,I$89,$M32,I70,$N32)/SQRT($C108)</f>
        <v>0.17361944158172068</v>
      </c>
      <c r="J108" s="58">
        <f ca="1">_xll.qlBlackFormulaImpliedStdDev($B$12,J$89,$M32,J70,$N32)/SQRT($C108)</f>
        <v>0.17120317793457859</v>
      </c>
      <c r="K108" s="58">
        <f ca="1">_xll.qlBlackFormulaImpliedStdDev($B$12,K$89,$M32,K70,$N32)/SQRT($C108)</f>
        <v>0.1677612287676809</v>
      </c>
      <c r="L108" s="65">
        <f ca="1">_xll.qlBlackFormulaImpliedStdDev($B$12,L$89,$M32,L70,$N32)/SQRT($C108)</f>
        <v>0.1657306816947321</v>
      </c>
      <c r="N108" s="97">
        <v>44185</v>
      </c>
      <c r="O108" s="223">
        <f>_xll.qlDayCounterYearFraction("Act/365 (Fixed)",$C$6,N108)</f>
        <v>3.7260273972602738</v>
      </c>
      <c r="P108" s="64">
        <f ca="1">_xll.qlBlackFormulaImpliedStdDev($B$12,P$89,$M32,P70,$N32)/SQRT($C108)</f>
        <v>0.2232118557393529</v>
      </c>
      <c r="Q108" s="58">
        <f ca="1">_xll.qlBlackFormulaImpliedStdDev($B$12,Q$89,$M32,Q70,$N32)/SQRT($C108)</f>
        <v>0.19594723329845998</v>
      </c>
      <c r="R108" s="58">
        <f ca="1">_xll.qlBlackFormulaImpliedStdDev($B$12,R$89,$M32,R70,$N32)/SQRT($C108)</f>
        <v>0.18559755316877818</v>
      </c>
      <c r="S108" s="58">
        <f ca="1">_xll.qlBlackFormulaImpliedStdDev($B$12,S$89,$M32,S70,$N32)/SQRT($C108)</f>
        <v>0.18128546144975952</v>
      </c>
      <c r="T108" s="58">
        <f ca="1">_xll.qlBlackFormulaImpliedStdDev($B$12,T$89,$M32,T70,$N32)/SQRT($C108)</f>
        <v>0.17757025064773829</v>
      </c>
      <c r="U108" s="58">
        <f ca="1">_xll.qlBlackFormulaImpliedStdDev($B$12,U$89,$M32,U70,$N32)/SQRT($C108)</f>
        <v>0.1744549303005275</v>
      </c>
      <c r="V108" s="58">
        <f ca="1">_xll.qlBlackFormulaImpliedStdDev($B$12,V$89,$M32,V70,$N32)/SQRT($C108)</f>
        <v>0.17192417458703341</v>
      </c>
      <c r="W108" s="58">
        <f ca="1">_xll.qlBlackFormulaImpliedStdDev($B$12,W$89,$M32,W70,$N32)/SQRT($C108)</f>
        <v>0.16847402750272986</v>
      </c>
      <c r="X108" s="65">
        <f ca="1">_xll.qlBlackFormulaImpliedStdDev($B$12,X$89,$M32,X70,$N32)/SQRT($C108)</f>
        <v>0.16679889100121295</v>
      </c>
      <c r="Z108" s="97">
        <v>44185</v>
      </c>
      <c r="AA108" s="223">
        <f ca="1">_xll.qlDayCounterYearFraction("Act/365 (Fixed)",$C$6,Z108)</f>
        <v>3.7260273972602738</v>
      </c>
      <c r="AB108" s="64">
        <f ca="1">_xll.qlBlackFormulaImpliedStdDev($B$12,AB$89,$M32,AB70,$N32)/SQRT($C108)</f>
        <v>0.22541170064715774</v>
      </c>
      <c r="AC108" s="58">
        <f ca="1">_xll.qlBlackFormulaImpliedStdDev($B$12,AC$89,$M32,AC70,$N32)/SQRT($C108)</f>
        <v>0.19497483064124399</v>
      </c>
      <c r="AD108" s="58">
        <f ca="1">_xll.qlBlackFormulaImpliedStdDev($B$12,AD$89,$M32,AD70,$N32)/SQRT($C108)</f>
        <v>0.1846703464598077</v>
      </c>
      <c r="AE108" s="58">
        <f ca="1">_xll.qlBlackFormulaImpliedStdDev($B$12,AE$89,$M32,AE70,$N32)/SQRT($C108)</f>
        <v>0.18059248651222326</v>
      </c>
      <c r="AF108" s="58">
        <f ca="1">_xll.qlBlackFormulaImpliedStdDev($B$12,AF$89,$M32,AF70,$N32)/SQRT($C108)</f>
        <v>0.17710752418599793</v>
      </c>
      <c r="AG108" s="58">
        <f ca="1">_xll.qlBlackFormulaImpliedStdDev($B$12,AG$89,$M32,AG70,$N32)/SQRT($C108)</f>
        <v>0.1742874099683672</v>
      </c>
      <c r="AH108" s="58">
        <f ca="1">_xll.qlBlackFormulaImpliedStdDev($B$12,AH$89,$M32,AH70,$N32)/SQRT($C108)</f>
        <v>0.17195552413529094</v>
      </c>
      <c r="AI108" s="58">
        <f ca="1">_xll.qlBlackFormulaImpliedStdDev($B$12,AI$89,$M32,AI70,$N32)/SQRT($C108)</f>
        <v>0.16840651860970401</v>
      </c>
      <c r="AJ108" s="65">
        <f ca="1">_xll.qlBlackFormulaImpliedStdDev($B$12,AJ$89,$M32,AJ70,$N32)/SQRT($C108)</f>
        <v>0.1663777287187867</v>
      </c>
    </row>
    <row r="109" spans="2:36" x14ac:dyDescent="0.25">
      <c r="B109" s="97">
        <v>44274</v>
      </c>
      <c r="C109" s="223">
        <f>_xll.qlDayCounterYearFraction("Act/365 (Fixed)",$C$6,B109)</f>
        <v>3.9698630136986299</v>
      </c>
      <c r="D109" s="64">
        <f ca="1">_xll.qlBlackFormulaImpliedStdDev($B$12,D$89,$M33,D71,$N33)/SQRT($C109)</f>
        <v>0.22481317433024151</v>
      </c>
      <c r="E109" s="58">
        <f ca="1">_xll.qlBlackFormulaImpliedStdDev($B$12,E$89,$M33,E71,$N33)/SQRT($C109)</f>
        <v>0.19571444869773769</v>
      </c>
      <c r="F109" s="58">
        <f ca="1">_xll.qlBlackFormulaImpliedStdDev($B$12,F$89,$M33,F71,$N33)/SQRT($C109)</f>
        <v>0.18545098359906345</v>
      </c>
      <c r="G109" s="58">
        <f ca="1">_xll.qlBlackFormulaImpliedStdDev($B$12,G$89,$M33,G71,$N33)/SQRT($C109)</f>
        <v>0.18213443102573254</v>
      </c>
      <c r="H109" s="58">
        <f ca="1">_xll.qlBlackFormulaImpliedStdDev($B$12,H$89,$M33,H71,$N33)/SQRT($C109)</f>
        <v>0.17881803170329028</v>
      </c>
      <c r="I109" s="58">
        <f ca="1">_xll.qlBlackFormulaImpliedStdDev($B$12,I$89,$M33,I71,$N33)/SQRT($C109)</f>
        <v>0.17600803682059477</v>
      </c>
      <c r="J109" s="58">
        <f ca="1">_xll.qlBlackFormulaImpliedStdDev($B$12,J$89,$M33,J71,$N33)/SQRT($C109)</f>
        <v>0.1736906759681458</v>
      </c>
      <c r="K109" s="58">
        <f ca="1">_xll.qlBlackFormulaImpliedStdDev($B$12,K$89,$M33,K71,$N33)/SQRT($C109)</f>
        <v>0.17042520524410876</v>
      </c>
      <c r="L109" s="65">
        <f ca="1">_xll.qlBlackFormulaImpliedStdDev($B$12,L$89,$M33,L71,$N33)/SQRT($C109)</f>
        <v>0.16842285920694189</v>
      </c>
      <c r="N109" s="97">
        <v>44274</v>
      </c>
      <c r="O109" s="223">
        <f>_xll.qlDayCounterYearFraction("Act/365 (Fixed)",$C$6,N109)</f>
        <v>3.9698630136986299</v>
      </c>
      <c r="P109" s="64">
        <f ca="1">_xll.qlBlackFormulaImpliedStdDev($B$12,P$89,$M33,P71,$N33)/SQRT($C109)</f>
        <v>0.22403161223182624</v>
      </c>
      <c r="Q109" s="58">
        <f ca="1">_xll.qlBlackFormulaImpliedStdDev($B$12,Q$89,$M33,Q71,$N33)/SQRT($C109)</f>
        <v>0.19776424803434961</v>
      </c>
      <c r="R109" s="58">
        <f ca="1">_xll.qlBlackFormulaImpliedStdDev($B$12,R$89,$M33,R71,$N33)/SQRT($C109)</f>
        <v>0.18785562526356092</v>
      </c>
      <c r="S109" s="58">
        <f ca="1">_xll.qlBlackFormulaImpliedStdDev($B$12,S$89,$M33,S71,$N33)/SQRT($C109)</f>
        <v>0.18372647249410867</v>
      </c>
      <c r="T109" s="58">
        <f ca="1">_xll.qlBlackFormulaImpliedStdDev($B$12,T$89,$M33,T71,$N33)/SQRT($C109)</f>
        <v>0.18015792620828103</v>
      </c>
      <c r="U109" s="58">
        <f ca="1">_xll.qlBlackFormulaImpliedStdDev($B$12,U$89,$M33,U71,$N33)/SQRT($C109)</f>
        <v>0.17714683945866672</v>
      </c>
      <c r="V109" s="58">
        <f ca="1">_xll.qlBlackFormulaImpliedStdDev($B$12,V$89,$M33,V71,$N33)/SQRT($C109)</f>
        <v>0.17467517615401332</v>
      </c>
      <c r="W109" s="58">
        <f ca="1">_xll.qlBlackFormulaImpliedStdDev($B$12,W$89,$M33,W71,$N33)/SQRT($C109)</f>
        <v>0.17121743718742527</v>
      </c>
      <c r="X109" s="65">
        <f ca="1">_xll.qlBlackFormulaImpliedStdDev($B$12,X$89,$M33,X71,$N33)/SQRT($C109)</f>
        <v>0.16940817207849115</v>
      </c>
      <c r="Z109" s="97">
        <v>44274</v>
      </c>
      <c r="AA109" s="223">
        <f ca="1">_xll.qlDayCounterYearFraction("Act/365 (Fixed)",$C$6,Z109)</f>
        <v>3.9698630136986299</v>
      </c>
      <c r="AB109" s="64">
        <f ca="1">_xll.qlBlackFormulaImpliedStdDev($B$12,AB$89,$M33,AB71,$N33)/SQRT($C109)</f>
        <v>0.22545933626224224</v>
      </c>
      <c r="AC109" s="58">
        <f ca="1">_xll.qlBlackFormulaImpliedStdDev($B$12,AC$89,$M33,AC71,$N33)/SQRT($C109)</f>
        <v>0.19595858478733733</v>
      </c>
      <c r="AD109" s="58">
        <f ca="1">_xll.qlBlackFormulaImpliedStdDev($B$12,AD$89,$M33,AD71,$N33)/SQRT($C109)</f>
        <v>0.18605434862110534</v>
      </c>
      <c r="AE109" s="58">
        <f ca="1">_xll.qlBlackFormulaImpliedStdDev($B$12,AE$89,$M33,AE71,$N33)/SQRT($C109)</f>
        <v>0.18226517742806156</v>
      </c>
      <c r="AF109" s="58">
        <f ca="1">_xll.qlBlackFormulaImpliedStdDev($B$12,AF$89,$M33,AF71,$N33)/SQRT($C109)</f>
        <v>0.17941281867084427</v>
      </c>
      <c r="AG109" s="58">
        <f ca="1">_xll.qlBlackFormulaImpliedStdDev($B$12,AG$89,$M33,AG71,$N33)/SQRT($C109)</f>
        <v>0.17663672911056968</v>
      </c>
      <c r="AH109" s="58">
        <f ca="1">_xll.qlBlackFormulaImpliedStdDev($B$12,AH$89,$M33,AH71,$N33)/SQRT($C109)</f>
        <v>0.1743725613401069</v>
      </c>
      <c r="AI109" s="58">
        <f ca="1">_xll.qlBlackFormulaImpliedStdDev($B$12,AI$89,$M33,AI71,$N33)/SQRT($C109)</f>
        <v>0.1709677591617012</v>
      </c>
      <c r="AJ109" s="65">
        <f ca="1">_xll.qlBlackFormulaImpliedStdDev($B$12,AJ$89,$M33,AJ71,$N33)/SQRT($C109)</f>
        <v>0.16908584042337207</v>
      </c>
    </row>
    <row r="110" spans="2:36" x14ac:dyDescent="0.25">
      <c r="B110" s="97">
        <v>44365</v>
      </c>
      <c r="C110" s="223">
        <f>_xll.qlDayCounterYearFraction("Act/365 (Fixed)",$C$6,B110)</f>
        <v>4.2191780821917808</v>
      </c>
      <c r="D110" s="64">
        <f ca="1">_xll.qlBlackFormulaImpliedStdDev($B$12,D$89,$M34,D72,$N34)/SQRT($C110)</f>
        <v>0.22521120599168942</v>
      </c>
      <c r="E110" s="58">
        <f ca="1">_xll.qlBlackFormulaImpliedStdDev($B$12,E$89,$M34,E72,$N34)/SQRT($C110)</f>
        <v>0.19651279505207739</v>
      </c>
      <c r="F110" s="58">
        <f ca="1">_xll.qlBlackFormulaImpliedStdDev($B$12,F$89,$M34,F72,$N34)/SQRT($C110)</f>
        <v>0.1856414874214703</v>
      </c>
      <c r="G110" s="58">
        <f ca="1">_xll.qlBlackFormulaImpliedStdDev($B$12,G$89,$M34,G72,$N34)/SQRT($C110)</f>
        <v>0.18365627771729218</v>
      </c>
      <c r="H110" s="58">
        <f ca="1">_xll.qlBlackFormulaImpliedStdDev($B$12,H$89,$M34,H72,$N34)/SQRT($C110)</f>
        <v>0.18092424272854821</v>
      </c>
      <c r="I110" s="58">
        <f ca="1">_xll.qlBlackFormulaImpliedStdDev($B$12,I$89,$M34,I72,$N34)/SQRT($C110)</f>
        <v>0.17876698646477315</v>
      </c>
      <c r="J110" s="58">
        <f ca="1">_xll.qlBlackFormulaImpliedStdDev($B$12,J$89,$M34,J72,$N34)/SQRT($C110)</f>
        <v>0.17687078655479124</v>
      </c>
      <c r="K110" s="58">
        <f ca="1">_xll.qlBlackFormulaImpliedStdDev($B$12,K$89,$M34,K72,$N34)/SQRT($C110)</f>
        <v>0.17378323607837909</v>
      </c>
      <c r="L110" s="65">
        <f ca="1">_xll.qlBlackFormulaImpliedStdDev($B$12,L$89,$M34,L72,$N34)/SQRT($C110)</f>
        <v>0.17186691315485611</v>
      </c>
      <c r="N110" s="97">
        <v>44365</v>
      </c>
      <c r="O110" s="223">
        <f>_xll.qlDayCounterYearFraction("Act/365 (Fixed)",$C$6,N110)</f>
        <v>4.2191780821917808</v>
      </c>
      <c r="P110" s="64">
        <f ca="1">_xll.qlBlackFormulaImpliedStdDev($B$12,P$89,$M34,P72,$N34)/SQRT($C110)</f>
        <v>0.22479400933827468</v>
      </c>
      <c r="Q110" s="58">
        <f ca="1">_xll.qlBlackFormulaImpliedStdDev($B$12,Q$89,$M34,Q72,$N34)/SQRT($C110)</f>
        <v>0.19948278807548178</v>
      </c>
      <c r="R110" s="58">
        <f ca="1">_xll.qlBlackFormulaImpliedStdDev($B$12,R$89,$M34,R72,$N34)/SQRT($C110)</f>
        <v>0.18999149741844018</v>
      </c>
      <c r="S110" s="58">
        <f ca="1">_xll.qlBlackFormulaImpliedStdDev($B$12,S$89,$M34,S72,$N34)/SQRT($C110)</f>
        <v>0.18603582687920472</v>
      </c>
      <c r="T110" s="58">
        <f ca="1">_xll.qlBlackFormulaImpliedStdDev($B$12,T$89,$M34,T72,$N34)/SQRT($C110)</f>
        <v>0.18260810442731112</v>
      </c>
      <c r="U110" s="58">
        <f ca="1">_xll.qlBlackFormulaImpliedStdDev($B$12,U$89,$M34,U72,$N34)/SQRT($C110)</f>
        <v>0.17970021932563152</v>
      </c>
      <c r="V110" s="58">
        <f ca="1">_xll.qlBlackFormulaImpliedStdDev($B$12,V$89,$M34,V72,$N34)/SQRT($C110)</f>
        <v>0.17729200053468025</v>
      </c>
      <c r="W110" s="58">
        <f ca="1">_xll.qlBlackFormulaImpliedStdDev($B$12,W$89,$M34,W72,$N34)/SQRT($C110)</f>
        <v>0.17384924360094892</v>
      </c>
      <c r="X110" s="65">
        <f ca="1">_xll.qlBlackFormulaImpliedStdDev($B$12,X$89,$M34,X72,$N34)/SQRT($C110)</f>
        <v>0.17193898684165676</v>
      </c>
      <c r="Z110" s="97">
        <v>44365</v>
      </c>
      <c r="AA110" s="223">
        <f ca="1">_xll.qlDayCounterYearFraction("Act/365 (Fixed)",$C$6,Z110)</f>
        <v>4.2191780821917808</v>
      </c>
      <c r="AB110" s="64">
        <f ca="1">_xll.qlBlackFormulaImpliedStdDev($B$12,AB$89,$M34,AB72,$N34)/SQRT($C110)</f>
        <v>0.22525392283026779</v>
      </c>
      <c r="AC110" s="58">
        <f ca="1">_xll.qlBlackFormulaImpliedStdDev($B$12,AC$89,$M34,AC72,$N34)/SQRT($C110)</f>
        <v>0.19759543293041798</v>
      </c>
      <c r="AD110" s="58">
        <f ca="1">_xll.qlBlackFormulaImpliedStdDev($B$12,AD$89,$M34,AD72,$N34)/SQRT($C110)</f>
        <v>0.18833672196616008</v>
      </c>
      <c r="AE110" s="58">
        <f ca="1">_xll.qlBlackFormulaImpliedStdDev($B$12,AE$89,$M34,AE72,$N34)/SQRT($C110)</f>
        <v>0.18506665621531726</v>
      </c>
      <c r="AF110" s="58">
        <f ca="1">_xll.qlBlackFormulaImpliedStdDev($B$12,AF$89,$M34,AF72,$N34)/SQRT($C110)</f>
        <v>0.18199892230737444</v>
      </c>
      <c r="AG110" s="58">
        <f ca="1">_xll.qlBlackFormulaImpliedStdDev($B$12,AG$89,$M34,AG72,$N34)/SQRT($C110)</f>
        <v>0.1794275922059245</v>
      </c>
      <c r="AH110" s="58">
        <f ca="1">_xll.qlBlackFormulaImpliedStdDev($B$12,AH$89,$M34,AH72,$N34)/SQRT($C110)</f>
        <v>0.17747155229557637</v>
      </c>
      <c r="AI110" s="58">
        <f ca="1">_xll.qlBlackFormulaImpliedStdDev($B$12,AI$89,$M34,AI72,$N34)/SQRT($C110)</f>
        <v>0.17433967135967404</v>
      </c>
      <c r="AJ110" s="65">
        <f ca="1">_xll.qlBlackFormulaImpliedStdDev($B$12,AJ$89,$M34,AJ72,$N34)/SQRT($C110)</f>
        <v>0.17244629123989197</v>
      </c>
    </row>
    <row r="111" spans="2:36" x14ac:dyDescent="0.25">
      <c r="B111" s="97">
        <v>44456</v>
      </c>
      <c r="C111" s="223">
        <f>_xll.qlDayCounterYearFraction("Act/365 (Fixed)",$C$6,B111)</f>
        <v>4.4684931506849317</v>
      </c>
      <c r="D111" s="64">
        <f ca="1">_xll.qlBlackFormulaImpliedStdDev($B$12,D$89,$M35,D73,$N35)/SQRT($C111)</f>
        <v>0.22524240449860203</v>
      </c>
      <c r="E111" s="58">
        <f ca="1">_xll.qlBlackFormulaImpliedStdDev($B$12,E$89,$M35,E73,$N35)/SQRT($C111)</f>
        <v>0.19797969444366278</v>
      </c>
      <c r="F111" s="58">
        <f ca="1">_xll.qlBlackFormulaImpliedStdDev($B$12,F$89,$M35,F73,$N35)/SQRT($C111)</f>
        <v>0.18881264583032006</v>
      </c>
      <c r="G111" s="58">
        <f ca="1">_xll.qlBlackFormulaImpliedStdDev($B$12,G$89,$M35,G73,$N35)/SQRT($C111)</f>
        <v>0.18593185183126743</v>
      </c>
      <c r="H111" s="58">
        <f ca="1">_xll.qlBlackFormulaImpliedStdDev($B$12,H$89,$M35,H73,$N35)/SQRT($C111)</f>
        <v>0.18341820208510909</v>
      </c>
      <c r="I111" s="58">
        <f ca="1">_xll.qlBlackFormulaImpliedStdDev($B$12,I$89,$M35,I73,$N35)/SQRT($C111)</f>
        <v>0.18091113619912719</v>
      </c>
      <c r="J111" s="58">
        <f ca="1">_xll.qlBlackFormulaImpliedStdDev($B$12,J$89,$M35,J73,$N35)/SQRT($C111)</f>
        <v>0.17918776008707721</v>
      </c>
      <c r="K111" s="58">
        <f ca="1">_xll.qlBlackFormulaImpliedStdDev($B$12,K$89,$M35,K73,$N35)/SQRT($C111)</f>
        <v>0.17663363968007179</v>
      </c>
      <c r="L111" s="65">
        <f ca="1">_xll.qlBlackFormulaImpliedStdDev($B$12,L$89,$M35,L73,$N35)/SQRT($C111)</f>
        <v>0.17476790078976753</v>
      </c>
      <c r="N111" s="97">
        <v>44456</v>
      </c>
      <c r="O111" s="223">
        <f>_xll.qlDayCounterYearFraction("Act/365 (Fixed)",$C$6,N111)</f>
        <v>4.4684931506849317</v>
      </c>
      <c r="P111" s="64">
        <f ca="1">_xll.qlBlackFormulaImpliedStdDev($B$12,P$89,$M35,P73,$N35)/SQRT($C111)</f>
        <v>0.22564164184162694</v>
      </c>
      <c r="Q111" s="58">
        <f ca="1">_xll.qlBlackFormulaImpliedStdDev($B$12,Q$89,$M35,Q73,$N35)/SQRT($C111)</f>
        <v>0.20121797187053664</v>
      </c>
      <c r="R111" s="58">
        <f ca="1">_xll.qlBlackFormulaImpliedStdDev($B$12,R$89,$M35,R73,$N35)/SQRT($C111)</f>
        <v>0.19210011981906017</v>
      </c>
      <c r="S111" s="58">
        <f ca="1">_xll.qlBlackFormulaImpliedStdDev($B$12,S$89,$M35,S73,$N35)/SQRT($C111)</f>
        <v>0.18829609329025451</v>
      </c>
      <c r="T111" s="58">
        <f ca="1">_xll.qlBlackFormulaImpliedStdDev($B$12,T$89,$M35,T73,$N35)/SQRT($C111)</f>
        <v>0.18498949590884056</v>
      </c>
      <c r="U111" s="58">
        <f ca="1">_xll.qlBlackFormulaImpliedStdDev($B$12,U$89,$M35,U73,$N35)/SQRT($C111)</f>
        <v>0.18216871335932683</v>
      </c>
      <c r="V111" s="58">
        <f ca="1">_xll.qlBlackFormulaImpliedStdDev($B$12,V$89,$M35,V73,$N35)/SQRT($C111)</f>
        <v>0.17981232687752943</v>
      </c>
      <c r="W111" s="58">
        <f ca="1">_xll.qlBlackFormulaImpliedStdDev($B$12,W$89,$M35,W73,$N35)/SQRT($C111)</f>
        <v>0.1763748749348501</v>
      </c>
      <c r="X111" s="65">
        <f ca="1">_xll.qlBlackFormulaImpliedStdDev($B$12,X$89,$M35,X73,$N35)/SQRT($C111)</f>
        <v>0.17436817918483577</v>
      </c>
      <c r="Z111" s="97">
        <v>44456</v>
      </c>
      <c r="AA111" s="223">
        <f ca="1">_xll.qlDayCounterYearFraction("Act/365 (Fixed)",$C$6,Z111)</f>
        <v>4.4684931506849317</v>
      </c>
      <c r="AB111" s="64">
        <f ca="1">_xll.qlBlackFormulaImpliedStdDev($B$12,AB$89,$M35,AB73,$N35)/SQRT($C111)</f>
        <v>0.22527004516409765</v>
      </c>
      <c r="AC111" s="58">
        <f ca="1">_xll.qlBlackFormulaImpliedStdDev($B$12,AC$89,$M35,AC73,$N35)/SQRT($C111)</f>
        <v>0.19947369437463733</v>
      </c>
      <c r="AD111" s="58">
        <f ca="1">_xll.qlBlackFormulaImpliedStdDev($B$12,AD$89,$M35,AD73,$N35)/SQRT($C111)</f>
        <v>0.19083998808228514</v>
      </c>
      <c r="AE111" s="58">
        <f ca="1">_xll.qlBlackFormulaImpliedStdDev($B$12,AE$89,$M35,AE73,$N35)/SQRT($C111)</f>
        <v>0.18651823959804992</v>
      </c>
      <c r="AF111" s="58">
        <f ca="1">_xll.qlBlackFormulaImpliedStdDev($B$12,AF$89,$M35,AF73,$N35)/SQRT($C111)</f>
        <v>0.18444359435104668</v>
      </c>
      <c r="AG111" s="58">
        <f ca="1">_xll.qlBlackFormulaImpliedStdDev($B$12,AG$89,$M35,AG73,$N35)/SQRT($C111)</f>
        <v>0.18216027486708483</v>
      </c>
      <c r="AH111" s="58">
        <f ca="1">_xll.qlBlackFormulaImpliedStdDev($B$12,AH$89,$M35,AH73,$N35)/SQRT($C111)</f>
        <v>0.1802790288733348</v>
      </c>
      <c r="AI111" s="58">
        <f ca="1">_xll.qlBlackFormulaImpliedStdDev($B$12,AI$89,$M35,AI73,$N35)/SQRT($C111)</f>
        <v>0.17749694436307362</v>
      </c>
      <c r="AJ111" s="65">
        <f ca="1">_xll.qlBlackFormulaImpliedStdDev($B$12,AJ$89,$M35,AJ73,$N35)/SQRT($C111)</f>
        <v>0.17555839859153649</v>
      </c>
    </row>
    <row r="112" spans="2:36" x14ac:dyDescent="0.25">
      <c r="B112" s="97">
        <v>44547</v>
      </c>
      <c r="C112" s="223">
        <f>_xll.qlDayCounterYearFraction("Act/365 (Fixed)",$C$6,B112)</f>
        <v>4.7178082191780826</v>
      </c>
      <c r="D112" s="64">
        <f ca="1">_xll.qlBlackFormulaImpliedStdDev($B$12,D$89,$M36,D74,$N36)/SQRT($C112)</f>
        <v>0.22548531296736876</v>
      </c>
      <c r="E112" s="58">
        <f ca="1">_xll.qlBlackFormulaImpliedStdDev($B$12,E$89,$M36,E74,$N36)/SQRT($C112)</f>
        <v>0.19966506760700625</v>
      </c>
      <c r="F112" s="58">
        <f ca="1">_xll.qlBlackFormulaImpliedStdDev($B$12,F$89,$M36,F74,$N36)/SQRT($C112)</f>
        <v>0.19142442845677082</v>
      </c>
      <c r="G112" s="58">
        <f ca="1">_xll.qlBlackFormulaImpliedStdDev($B$12,G$89,$M36,G74,$N36)/SQRT($C112)</f>
        <v>0.1882563210790158</v>
      </c>
      <c r="H112" s="58">
        <f ca="1">_xll.qlBlackFormulaImpliedStdDev($B$12,H$89,$M36,H74,$N36)/SQRT($C112)</f>
        <v>0.18601361927449825</v>
      </c>
      <c r="I112" s="58">
        <f ca="1">_xll.qlBlackFormulaImpliedStdDev($B$12,I$89,$M36,I74,$N36)/SQRT($C112)</f>
        <v>0.183649804722614</v>
      </c>
      <c r="J112" s="58">
        <f ca="1">_xll.qlBlackFormulaImpliedStdDev($B$12,J$89,$M36,J74,$N36)/SQRT($C112)</f>
        <v>0.18168099628232198</v>
      </c>
      <c r="K112" s="58">
        <f ca="1">_xll.qlBlackFormulaImpliedStdDev($B$12,K$89,$M36,K74,$N36)/SQRT($C112)</f>
        <v>0.17902516495619103</v>
      </c>
      <c r="L112" s="65">
        <f ca="1">_xll.qlBlackFormulaImpliedStdDev($B$12,L$89,$M36,L74,$N36)/SQRT($C112)</f>
        <v>0.17752320650194492</v>
      </c>
      <c r="N112" s="97">
        <v>44547</v>
      </c>
      <c r="O112" s="223">
        <f>_xll.qlDayCounterYearFraction("Act/365 (Fixed)",$C$6,N112)</f>
        <v>4.7178082191780826</v>
      </c>
      <c r="P112" s="64">
        <f ca="1">_xll.qlBlackFormulaImpliedStdDev($B$12,P$89,$M36,P74,$N36)/SQRT($C112)</f>
        <v>0.22676144757245104</v>
      </c>
      <c r="Q112" s="58">
        <f ca="1">_xll.qlBlackFormulaImpliedStdDev($B$12,Q$89,$M36,Q74,$N36)/SQRT($C112)</f>
        <v>0.20314765767589785</v>
      </c>
      <c r="R112" s="58">
        <f ca="1">_xll.qlBlackFormulaImpliedStdDev($B$12,R$89,$M36,R74,$N36)/SQRT($C112)</f>
        <v>0.19434695645640027</v>
      </c>
      <c r="S112" s="58">
        <f ca="1">_xll.qlBlackFormulaImpliedStdDev($B$12,S$89,$M36,S74,$N36)/SQRT($C112)</f>
        <v>0.1906640892247134</v>
      </c>
      <c r="T112" s="58">
        <f ca="1">_xll.qlBlackFormulaImpliedStdDev($B$12,T$89,$M36,T74,$N36)/SQRT($C112)</f>
        <v>0.18744866532966198</v>
      </c>
      <c r="U112" s="58">
        <f ca="1">_xll.qlBlackFormulaImpliedStdDev($B$12,U$89,$M36,U74,$N36)/SQRT($C112)</f>
        <v>0.18468692350040955</v>
      </c>
      <c r="V112" s="58">
        <f ca="1">_xll.qlBlackFormulaImpliedStdDev($B$12,V$89,$M36,V74,$N36)/SQRT($C112)</f>
        <v>0.18235738078222036</v>
      </c>
      <c r="W112" s="58">
        <f ca="1">_xll.qlBlackFormulaImpliedStdDev($B$12,W$89,$M36,W74,$N36)/SQRT($C112)</f>
        <v>0.17888596486424377</v>
      </c>
      <c r="X112" s="65">
        <f ca="1">_xll.qlBlackFormulaImpliedStdDev($B$12,X$89,$M36,X74,$N36)/SQRT($C112)</f>
        <v>0.17675723244701638</v>
      </c>
      <c r="Z112" s="97">
        <v>44547</v>
      </c>
      <c r="AA112" s="223">
        <f ca="1">_xll.qlDayCounterYearFraction("Act/365 (Fixed)",$C$6,Z112)</f>
        <v>4.7178082191780826</v>
      </c>
      <c r="AB112" s="64">
        <f ca="1">_xll.qlBlackFormulaImpliedStdDev($B$12,AB$89,$M36,AB74,$N36)/SQRT($C112)</f>
        <v>0.22624738174051187</v>
      </c>
      <c r="AC112" s="58">
        <f ca="1">_xll.qlBlackFormulaImpliedStdDev($B$12,AC$89,$M36,AC74,$N36)/SQRT($C112)</f>
        <v>0.20113917086929906</v>
      </c>
      <c r="AD112" s="58">
        <f ca="1">_xll.qlBlackFormulaImpliedStdDev($B$12,AD$89,$M36,AD74,$N36)/SQRT($C112)</f>
        <v>0.19303156347091238</v>
      </c>
      <c r="AE112" s="58">
        <f ca="1">_xll.qlBlackFormulaImpliedStdDev($B$12,AE$89,$M36,AE74,$N36)/SQRT($C112)</f>
        <v>0.18985443009977812</v>
      </c>
      <c r="AF112" s="58">
        <f ca="1">_xll.qlBlackFormulaImpliedStdDev($B$12,AF$89,$M36,AF74,$N36)/SQRT($C112)</f>
        <v>0.1871848060446144</v>
      </c>
      <c r="AG112" s="58">
        <f ca="1">_xll.qlBlackFormulaImpliedStdDev($B$12,AG$89,$M36,AG74,$N36)/SQRT($C112)</f>
        <v>0.18464170229916668</v>
      </c>
      <c r="AH112" s="58">
        <f ca="1">_xll.qlBlackFormulaImpliedStdDev($B$12,AH$89,$M36,AH74,$N36)/SQRT($C112)</f>
        <v>0.18282342430199899</v>
      </c>
      <c r="AI112" s="58">
        <f ca="1">_xll.qlBlackFormulaImpliedStdDev($B$12,AI$89,$M36,AI74,$N36)/SQRT($C112)</f>
        <v>0.17958653100959243</v>
      </c>
      <c r="AJ112" s="65">
        <f ca="1">_xll.qlBlackFormulaImpliedStdDev($B$12,AJ$89,$M36,AJ74,$N36)/SQRT($C112)</f>
        <v>0.17822817905325325</v>
      </c>
    </row>
    <row r="113" spans="2:36" x14ac:dyDescent="0.25">
      <c r="B113" s="97">
        <v>44638</v>
      </c>
      <c r="C113" s="223">
        <f>_xll.qlDayCounterYearFraction("Act/365 (Fixed)",$C$6,B113)</f>
        <v>4.9671232876712326</v>
      </c>
      <c r="D113" s="64">
        <f ca="1">_xll.qlBlackFormulaImpliedStdDev($B$12,D$89,$M37,D75,$N37)/SQRT($C113)</f>
        <v>0.2255313067679012</v>
      </c>
      <c r="E113" s="58">
        <f ca="1">_xll.qlBlackFormulaImpliedStdDev($B$12,E$89,$M37,E75,$N37)/SQRT($C113)</f>
        <v>0.20097237330033016</v>
      </c>
      <c r="F113" s="58">
        <f ca="1">_xll.qlBlackFormulaImpliedStdDev($B$12,F$89,$M37,F75,$N37)/SQRT($C113)</f>
        <v>0.19344170142552483</v>
      </c>
      <c r="G113" s="58">
        <f ca="1">_xll.qlBlackFormulaImpliedStdDev($B$12,G$89,$M37,G75,$N37)/SQRT($C113)</f>
        <v>0.19019900271781415</v>
      </c>
      <c r="H113" s="58">
        <f ca="1">_xll.qlBlackFormulaImpliedStdDev($B$12,H$89,$M37,H75,$N37)/SQRT($C113)</f>
        <v>0.18809908023038269</v>
      </c>
      <c r="I113" s="58">
        <f ca="1">_xll.qlBlackFormulaImpliedStdDev($B$12,I$89,$M37,I75,$N37)/SQRT($C113)</f>
        <v>0.18602709994248692</v>
      </c>
      <c r="J113" s="58">
        <f ca="1">_xll.qlBlackFormulaImpliedStdDev($B$12,J$89,$M37,J75,$N37)/SQRT($C113)</f>
        <v>0.18417398082103911</v>
      </c>
      <c r="K113" s="58">
        <f ca="1">_xll.qlBlackFormulaImpliedStdDev($B$12,K$89,$M37,K75,$N37)/SQRT($C113)</f>
        <v>0.18155837397561303</v>
      </c>
      <c r="L113" s="65">
        <f ca="1">_xll.qlBlackFormulaImpliedStdDev($B$12,L$89,$M37,L75,$N37)/SQRT($C113)</f>
        <v>0.17994719638544354</v>
      </c>
      <c r="N113" s="97">
        <v>44638</v>
      </c>
      <c r="O113" s="223">
        <f>_xll.qlDayCounterYearFraction("Act/365 (Fixed)",$C$6,N113)</f>
        <v>4.9671232876712326</v>
      </c>
      <c r="P113" s="64">
        <f ca="1">_xll.qlBlackFormulaImpliedStdDev($B$12,P$89,$M37,P75,$N37)/SQRT($C113)</f>
        <v>0.22756921302321514</v>
      </c>
      <c r="Q113" s="58">
        <f ca="1">_xll.qlBlackFormulaImpliedStdDev($B$12,Q$89,$M37,Q75,$N37)/SQRT($C113)</f>
        <v>0.20473332736778913</v>
      </c>
      <c r="R113" s="58">
        <f ca="1">_xll.qlBlackFormulaImpliedStdDev($B$12,R$89,$M37,R75,$N37)/SQRT($C113)</f>
        <v>0.19624864183962018</v>
      </c>
      <c r="S113" s="58">
        <f ca="1">_xll.qlBlackFormulaImpliedStdDev($B$12,S$89,$M37,S75,$N37)/SQRT($C113)</f>
        <v>0.19269355139722397</v>
      </c>
      <c r="T113" s="58">
        <f ca="1">_xll.qlBlackFormulaImpliedStdDev($B$12,T$89,$M37,T75,$N37)/SQRT($C113)</f>
        <v>0.18958112796831117</v>
      </c>
      <c r="U113" s="58">
        <f ca="1">_xll.qlBlackFormulaImpliedStdDev($B$12,U$89,$M37,U75,$N37)/SQRT($C113)</f>
        <v>0.18689557587037492</v>
      </c>
      <c r="V113" s="58">
        <f ca="1">_xll.qlBlackFormulaImpliedStdDev($B$12,V$89,$M37,V75,$N37)/SQRT($C113)</f>
        <v>0.18461500185672008</v>
      </c>
      <c r="W113" s="58">
        <f ca="1">_xll.qlBlackFormulaImpliedStdDev($B$12,W$89,$M37,W75,$N37)/SQRT($C113)</f>
        <v>0.18116446789639867</v>
      </c>
      <c r="X113" s="65">
        <f ca="1">_xll.qlBlackFormulaImpliedStdDev($B$12,X$89,$M37,X75,$N37)/SQRT($C113)</f>
        <v>0.17897461721599267</v>
      </c>
      <c r="Z113" s="97">
        <v>44638</v>
      </c>
      <c r="AA113" s="223">
        <f ca="1">_xll.qlDayCounterYearFraction("Act/365 (Fixed)",$C$6,Z113)</f>
        <v>4.9671232876712326</v>
      </c>
      <c r="AB113" s="64">
        <f ca="1">_xll.qlBlackFormulaImpliedStdDev($B$12,AB$89,$M37,AB75,$N37)/SQRT($C113)</f>
        <v>0.22605626301656229</v>
      </c>
      <c r="AC113" s="58">
        <f ca="1">_xll.qlBlackFormulaImpliedStdDev($B$12,AC$89,$M37,AC75,$N37)/SQRT($C113)</f>
        <v>0.20235694909721616</v>
      </c>
      <c r="AD113" s="58">
        <f ca="1">_xll.qlBlackFormulaImpliedStdDev($B$12,AD$89,$M37,AD75,$N37)/SQRT($C113)</f>
        <v>0.19455596039724468</v>
      </c>
      <c r="AE113" s="58">
        <f ca="1">_xll.qlBlackFormulaImpliedStdDev($B$12,AE$89,$M37,AE75,$N37)/SQRT($C113)</f>
        <v>0.19147042624030525</v>
      </c>
      <c r="AF113" s="58">
        <f ca="1">_xll.qlBlackFormulaImpliedStdDev($B$12,AF$89,$M37,AF75,$N37)/SQRT($C113)</f>
        <v>0.18906345076168149</v>
      </c>
      <c r="AG113" s="58">
        <f ca="1">_xll.qlBlackFormulaImpliedStdDev($B$12,AG$89,$M37,AG75,$N37)/SQRT($C113)</f>
        <v>0.18693950528429085</v>
      </c>
      <c r="AH113" s="58">
        <f ca="1">_xll.qlBlackFormulaImpliedStdDev($B$12,AH$89,$M37,AH75,$N37)/SQRT($C113)</f>
        <v>0.18507284238253749</v>
      </c>
      <c r="AI113" s="58">
        <f ca="1">_xll.qlBlackFormulaImpliedStdDev($B$12,AI$89,$M37,AI75,$N37)/SQRT($C113)</f>
        <v>0.1823315726746558</v>
      </c>
      <c r="AJ113" s="65">
        <f ca="1">_xll.qlBlackFormulaImpliedStdDev($B$12,AJ$89,$M37,AJ75,$N37)/SQRT($C113)</f>
        <v>0.18066602352469985</v>
      </c>
    </row>
    <row r="114" spans="2:36" x14ac:dyDescent="0.25">
      <c r="B114" s="97">
        <v>44729</v>
      </c>
      <c r="C114" s="223">
        <f>_xll.qlDayCounterYearFraction("Act/365 (Fixed)",$C$6,B114)</f>
        <v>5.2164383561643834</v>
      </c>
      <c r="D114" s="64">
        <f ca="1">_xll.qlBlackFormulaImpliedStdDev($B$12,D$89,$M38,D76,$N38)/SQRT($C114)</f>
        <v>0.22583561683772721</v>
      </c>
      <c r="E114" s="58">
        <f ca="1">_xll.qlBlackFormulaImpliedStdDev($B$12,E$89,$M38,E76,$N38)/SQRT($C114)</f>
        <v>0.20220225704890898</v>
      </c>
      <c r="F114" s="58">
        <f ca="1">_xll.qlBlackFormulaImpliedStdDev($B$12,F$89,$M38,F76,$N38)/SQRT($C114)</f>
        <v>0.19521114606898421</v>
      </c>
      <c r="G114" s="58">
        <f ca="1">_xll.qlBlackFormulaImpliedStdDev($B$12,G$89,$M38,G76,$N38)/SQRT($C114)</f>
        <v>0.19202267130733516</v>
      </c>
      <c r="H114" s="58">
        <f ca="1">_xll.qlBlackFormulaImpliedStdDev($B$12,H$89,$M38,H76,$N38)/SQRT($C114)</f>
        <v>0.19001728384804278</v>
      </c>
      <c r="I114" s="58">
        <f ca="1">_xll.qlBlackFormulaImpliedStdDev($B$12,I$89,$M38,I76,$N38)/SQRT($C114)</f>
        <v>0.18816564014881521</v>
      </c>
      <c r="J114" s="58">
        <f ca="1">_xll.qlBlackFormulaImpliedStdDev($B$12,J$89,$M38,J76,$N38)/SQRT($C114)</f>
        <v>0.18650565331692559</v>
      </c>
      <c r="K114" s="58">
        <f ca="1">_xll.qlBlackFormulaImpliedStdDev($B$12,K$89,$M38,K76,$N38)/SQRT($C114)</f>
        <v>0.18397737559829341</v>
      </c>
      <c r="L114" s="65">
        <f ca="1">_xll.qlBlackFormulaImpliedStdDev($B$12,L$89,$M38,L76,$N38)/SQRT($C114)</f>
        <v>0.18215478428297882</v>
      </c>
      <c r="N114" s="97">
        <v>44729</v>
      </c>
      <c r="O114" s="223">
        <f>_xll.qlDayCounterYearFraction("Act/365 (Fixed)",$C$6,N114)</f>
        <v>5.2164383561643834</v>
      </c>
      <c r="P114" s="64">
        <f ca="1">_xll.qlBlackFormulaImpliedStdDev($B$12,P$89,$M38,P76,$N38)/SQRT($C114)</f>
        <v>0.22827396270224304</v>
      </c>
      <c r="Q114" s="58">
        <f ca="1">_xll.qlBlackFormulaImpliedStdDev($B$12,Q$89,$M38,Q76,$N38)/SQRT($C114)</f>
        <v>0.20617526511318085</v>
      </c>
      <c r="R114" s="58">
        <f ca="1">_xll.qlBlackFormulaImpliedStdDev($B$12,R$89,$M38,R76,$N38)/SQRT($C114)</f>
        <v>0.19799039212696501</v>
      </c>
      <c r="S114" s="58">
        <f ca="1">_xll.qlBlackFormulaImpliedStdDev($B$12,S$89,$M38,S76,$N38)/SQRT($C114)</f>
        <v>0.19455747023087563</v>
      </c>
      <c r="T114" s="58">
        <f ca="1">_xll.qlBlackFormulaImpliedStdDev($B$12,T$89,$M38,T76,$N38)/SQRT($C114)</f>
        <v>0.19154534231378653</v>
      </c>
      <c r="U114" s="58">
        <f ca="1">_xll.qlBlackFormulaImpliedStdDev($B$12,U$89,$M38,U76,$N38)/SQRT($C114)</f>
        <v>0.18893653269125926</v>
      </c>
      <c r="V114" s="58">
        <f ca="1">_xll.qlBlackFormulaImpliedStdDev($B$12,V$89,$M38,V76,$N38)/SQRT($C114)</f>
        <v>0.18670852847558653</v>
      </c>
      <c r="W114" s="58">
        <f ca="1">_xll.qlBlackFormulaImpliedStdDev($B$12,W$89,$M38,W76,$N38)/SQRT($C114)</f>
        <v>0.1832947645657943</v>
      </c>
      <c r="X114" s="65">
        <f ca="1">_xll.qlBlackFormulaImpliedStdDev($B$12,X$89,$M38,X76,$N38)/SQRT($C114)</f>
        <v>0.18106722117211277</v>
      </c>
      <c r="Z114" s="97">
        <v>44729</v>
      </c>
      <c r="AA114" s="223">
        <f ca="1">_xll.qlDayCounterYearFraction("Act/365 (Fixed)",$C$6,Z114)</f>
        <v>5.2164383561643834</v>
      </c>
      <c r="AB114" s="64">
        <f ca="1">_xll.qlBlackFormulaImpliedStdDev($B$12,AB$89,$M38,AB76,$N38)/SQRT($C114)</f>
        <v>0.22611316894227096</v>
      </c>
      <c r="AC114" s="58">
        <f ca="1">_xll.qlBlackFormulaImpliedStdDev($B$12,AC$89,$M38,AC76,$N38)/SQRT($C114)</f>
        <v>0.20312259740558916</v>
      </c>
      <c r="AD114" s="58">
        <f ca="1">_xll.qlBlackFormulaImpliedStdDev($B$12,AD$89,$M38,AD76,$N38)/SQRT($C114)</f>
        <v>0.19634634548431265</v>
      </c>
      <c r="AE114" s="58">
        <f ca="1">_xll.qlBlackFormulaImpliedStdDev($B$12,AE$89,$M38,AE76,$N38)/SQRT($C114)</f>
        <v>0.19381690612576316</v>
      </c>
      <c r="AF114" s="58">
        <f ca="1">_xll.qlBlackFormulaImpliedStdDev($B$12,AF$89,$M38,AF76,$N38)/SQRT($C114)</f>
        <v>0.19122809001744023</v>
      </c>
      <c r="AG114" s="58">
        <f ca="1">_xll.qlBlackFormulaImpliedStdDev($B$12,AG$89,$M38,AG76,$N38)/SQRT($C114)</f>
        <v>0.18924046885675558</v>
      </c>
      <c r="AH114" s="58">
        <f ca="1">_xll.qlBlackFormulaImpliedStdDev($B$12,AH$89,$M38,AH76,$N38)/SQRT($C114)</f>
        <v>0.1874376832871977</v>
      </c>
      <c r="AI114" s="58">
        <f ca="1">_xll.qlBlackFormulaImpliedStdDev($B$12,AI$89,$M38,AI76,$N38)/SQRT($C114)</f>
        <v>0.18489804488301637</v>
      </c>
      <c r="AJ114" s="65">
        <f ca="1">_xll.qlBlackFormulaImpliedStdDev($B$12,AJ$89,$M38,AJ76,$N38)/SQRT($C114)</f>
        <v>0.1832267515759099</v>
      </c>
    </row>
    <row r="115" spans="2:36" x14ac:dyDescent="0.25">
      <c r="B115" s="97">
        <v>44820</v>
      </c>
      <c r="C115" s="223">
        <f>_xll.qlDayCounterYearFraction("Act/365 (Fixed)",$C$6,B115)</f>
        <v>5.4657534246575343</v>
      </c>
      <c r="D115" s="64">
        <f ca="1">_xll.qlBlackFormulaImpliedStdDev($B$12,D$89,$M39,D77,$N39)/SQRT($C115)</f>
        <v>0.22643408147980396</v>
      </c>
      <c r="E115" s="58">
        <f ca="1">_xll.qlBlackFormulaImpliedStdDev($B$12,E$89,$M39,E77,$N39)/SQRT($C115)</f>
        <v>0.20394086304820078</v>
      </c>
      <c r="F115" s="58">
        <f ca="1">_xll.qlBlackFormulaImpliedStdDev($B$12,F$89,$M39,F77,$N39)/SQRT($C115)</f>
        <v>0.19720433860780301</v>
      </c>
      <c r="G115" s="58">
        <f ca="1">_xll.qlBlackFormulaImpliedStdDev($B$12,G$89,$M39,G77,$N39)/SQRT($C115)</f>
        <v>0.19430369616127877</v>
      </c>
      <c r="H115" s="58">
        <f ca="1">_xll.qlBlackFormulaImpliedStdDev($B$12,H$89,$M39,H77,$N39)/SQRT($C115)</f>
        <v>0.1921577794608369</v>
      </c>
      <c r="I115" s="58">
        <f ca="1">_xll.qlBlackFormulaImpliedStdDev($B$12,I$89,$M39,I77,$N39)/SQRT($C115)</f>
        <v>0.1903356584698587</v>
      </c>
      <c r="J115" s="58">
        <f ca="1">_xll.qlBlackFormulaImpliedStdDev($B$12,J$89,$M39,J77,$N39)/SQRT($C115)</f>
        <v>0.18875418485997938</v>
      </c>
      <c r="K115" s="58">
        <f ca="1">_xll.qlBlackFormulaImpliedStdDev($B$12,K$89,$M39,K77,$N39)/SQRT($C115)</f>
        <v>0.18624458053908138</v>
      </c>
      <c r="L115" s="65">
        <f ca="1">_xll.qlBlackFormulaImpliedStdDev($B$12,L$89,$M39,L77,$N39)/SQRT($C115)</f>
        <v>0.18466364322025347</v>
      </c>
      <c r="N115" s="97">
        <v>44820</v>
      </c>
      <c r="O115" s="223">
        <f>_xll.qlDayCounterYearFraction("Act/365 (Fixed)",$C$6,N115)</f>
        <v>5.4657534246575343</v>
      </c>
      <c r="P115" s="64">
        <f ca="1">_xll.qlBlackFormulaImpliedStdDev($B$12,P$89,$M39,P77,$N39)/SQRT($C115)</f>
        <v>0.22904083069723682</v>
      </c>
      <c r="Q115" s="58">
        <f ca="1">_xll.qlBlackFormulaImpliedStdDev($B$12,Q$89,$M39,Q77,$N39)/SQRT($C115)</f>
        <v>0.20762992187769472</v>
      </c>
      <c r="R115" s="58">
        <f ca="1">_xll.qlBlackFormulaImpliedStdDev($B$12,R$89,$M39,R77,$N39)/SQRT($C115)</f>
        <v>0.19971605036712675</v>
      </c>
      <c r="S115" s="58">
        <f ca="1">_xll.qlBlackFormulaImpliedStdDev($B$12,S$89,$M39,S77,$N39)/SQRT($C115)</f>
        <v>0.19639167911584193</v>
      </c>
      <c r="T115" s="58">
        <f ca="1">_xll.qlBlackFormulaImpliedStdDev($B$12,T$89,$M39,T77,$N39)/SQRT($C115)</f>
        <v>0.19346746352685321</v>
      </c>
      <c r="U115" s="58">
        <f ca="1">_xll.qlBlackFormulaImpliedStdDev($B$12,U$89,$M39,U77,$N39)/SQRT($C115)</f>
        <v>0.19092482785014064</v>
      </c>
      <c r="V115" s="58">
        <f ca="1">_xll.qlBlackFormulaImpliedStdDev($B$12,V$89,$M39,V77,$N39)/SQRT($C115)</f>
        <v>0.18874113964226513</v>
      </c>
      <c r="W115" s="58">
        <f ca="1">_xll.qlBlackFormulaImpliedStdDev($B$12,W$89,$M39,W77,$N39)/SQRT($C115)</f>
        <v>0.18535448501016669</v>
      </c>
      <c r="X115" s="65">
        <f ca="1">_xll.qlBlackFormulaImpliedStdDev($B$12,X$89,$M39,X77,$N39)/SQRT($C115)</f>
        <v>0.18308755725393649</v>
      </c>
      <c r="Z115" s="97">
        <v>44820</v>
      </c>
      <c r="AA115" s="223">
        <f ca="1">_xll.qlDayCounterYearFraction("Act/365 (Fixed)",$C$6,Z115)</f>
        <v>5.4657534246575343</v>
      </c>
      <c r="AB115" s="64">
        <f ca="1">_xll.qlBlackFormulaImpliedStdDev($B$12,AB$89,$M39,AB77,$N39)/SQRT($C115)</f>
        <v>0.22650702729267402</v>
      </c>
      <c r="AC115" s="58">
        <f ca="1">_xll.qlBlackFormulaImpliedStdDev($B$12,AC$89,$M39,AC77,$N39)/SQRT($C115)</f>
        <v>0.20523349361790791</v>
      </c>
      <c r="AD115" s="58">
        <f ca="1">_xll.qlBlackFormulaImpliedStdDev($B$12,AD$89,$M39,AD77,$N39)/SQRT($C115)</f>
        <v>0.19672280483482479</v>
      </c>
      <c r="AE115" s="58">
        <f ca="1">_xll.qlBlackFormulaImpliedStdDev($B$12,AE$89,$M39,AE77,$N39)/SQRT($C115)</f>
        <v>0.19559745232573869</v>
      </c>
      <c r="AF115" s="58">
        <f ca="1">_xll.qlBlackFormulaImpliedStdDev($B$12,AF$89,$M39,AF77,$N39)/SQRT($C115)</f>
        <v>0.19328167063725257</v>
      </c>
      <c r="AG115" s="58">
        <f ca="1">_xll.qlBlackFormulaImpliedStdDev($B$12,AG$89,$M39,AG77,$N39)/SQRT($C115)</f>
        <v>0.1912057029527611</v>
      </c>
      <c r="AH115" s="58">
        <f ca="1">_xll.qlBlackFormulaImpliedStdDev($B$12,AH$89,$M39,AH77,$N39)/SQRT($C115)</f>
        <v>0.18931555406473732</v>
      </c>
      <c r="AI115" s="58">
        <f ca="1">_xll.qlBlackFormulaImpliedStdDev($B$12,AI$89,$M39,AI77,$N39)/SQRT($C115)</f>
        <v>0.18726163760057252</v>
      </c>
      <c r="AJ115" s="65">
        <f ca="1">_xll.qlBlackFormulaImpliedStdDev($B$12,AJ$89,$M39,AJ77,$N39)/SQRT($C115)</f>
        <v>0.18545520743182381</v>
      </c>
    </row>
    <row r="116" spans="2:36" x14ac:dyDescent="0.25">
      <c r="B116" s="97">
        <v>44911</v>
      </c>
      <c r="C116" s="223">
        <f>_xll.qlDayCounterYearFraction("Act/365 (Fixed)",$C$6,B116)</f>
        <v>5.7150684931506852</v>
      </c>
      <c r="D116" s="64">
        <f ca="1">_xll.qlBlackFormulaImpliedStdDev($B$12,D$89,$M40,D78,$N40)/SQRT($C116)</f>
        <v>0.22667363475076144</v>
      </c>
      <c r="E116" s="58">
        <f ca="1">_xll.qlBlackFormulaImpliedStdDev($B$12,E$89,$M40,E78,$N40)/SQRT($C116)</f>
        <v>0.20564338826433529</v>
      </c>
      <c r="F116" s="58">
        <f ca="1">_xll.qlBlackFormulaImpliedStdDev($B$12,F$89,$M40,F78,$N40)/SQRT($C116)</f>
        <v>0.19912731973244335</v>
      </c>
      <c r="G116" s="58">
        <f ca="1">_xll.qlBlackFormulaImpliedStdDev($B$12,G$89,$M40,G78,$N40)/SQRT($C116)</f>
        <v>0.19638204973339796</v>
      </c>
      <c r="H116" s="58">
        <f ca="1">_xll.qlBlackFormulaImpliedStdDev($B$12,H$89,$M40,H78,$N40)/SQRT($C116)</f>
        <v>0.19417183982383224</v>
      </c>
      <c r="I116" s="58">
        <f ca="1">_xll.qlBlackFormulaImpliedStdDev($B$12,I$89,$M40,I78,$N40)/SQRT($C116)</f>
        <v>0.1923554629503815</v>
      </c>
      <c r="J116" s="58">
        <f ca="1">_xll.qlBlackFormulaImpliedStdDev($B$12,J$89,$M40,J78,$N40)/SQRT($C116)</f>
        <v>0.19079514011485146</v>
      </c>
      <c r="K116" s="58">
        <f ca="1">_xll.qlBlackFormulaImpliedStdDev($B$12,K$89,$M40,K78,$N40)/SQRT($C116)</f>
        <v>0.18842074283647242</v>
      </c>
      <c r="L116" s="65">
        <f ca="1">_xll.qlBlackFormulaImpliedStdDev($B$12,L$89,$M40,L78,$N40)/SQRT($C116)</f>
        <v>0.1868783313529728</v>
      </c>
      <c r="N116" s="97">
        <v>44911</v>
      </c>
      <c r="O116" s="223">
        <f>_xll.qlDayCounterYearFraction("Act/365 (Fixed)",$C$6,N116)</f>
        <v>5.7150684931506852</v>
      </c>
      <c r="P116" s="64">
        <f ca="1">_xll.qlBlackFormulaImpliedStdDev($B$12,P$89,$M40,P78,$N40)/SQRT($C116)</f>
        <v>0.23004334011468719</v>
      </c>
      <c r="Q116" s="58">
        <f ca="1">_xll.qlBlackFormulaImpliedStdDev($B$12,Q$89,$M40,Q78,$N40)/SQRT($C116)</f>
        <v>0.20925688236553525</v>
      </c>
      <c r="R116" s="58">
        <f ca="1">_xll.qlBlackFormulaImpliedStdDev($B$12,R$89,$M40,R78,$N40)/SQRT($C116)</f>
        <v>0.20157253685178625</v>
      </c>
      <c r="S116" s="58">
        <f ca="1">_xll.qlBlackFormulaImpliedStdDev($B$12,S$89,$M40,S78,$N40)/SQRT($C116)</f>
        <v>0.19833547639983148</v>
      </c>
      <c r="T116" s="58">
        <f ca="1">_xll.qlBlackFormulaImpliedStdDev($B$12,T$89,$M40,T78,$N40)/SQRT($C116)</f>
        <v>0.19547824292029334</v>
      </c>
      <c r="U116" s="58">
        <f ca="1">_xll.qlBlackFormulaImpliedStdDev($B$12,U$89,$M40,U78,$N40)/SQRT($C116)</f>
        <v>0.19298178520689968</v>
      </c>
      <c r="V116" s="58">
        <f ca="1">_xll.qlBlackFormulaImpliedStdDev($B$12,V$89,$M40,V78,$N40)/SQRT($C116)</f>
        <v>0.19082404423007338</v>
      </c>
      <c r="W116" s="58">
        <f ca="1">_xll.qlBlackFormulaImpliedStdDev($B$12,W$89,$M40,W78,$N40)/SQRT($C116)</f>
        <v>0.18743295868466986</v>
      </c>
      <c r="X116" s="65">
        <f ca="1">_xll.qlBlackFormulaImpliedStdDev($B$12,X$89,$M40,X78,$N40)/SQRT($C116)</f>
        <v>0.1851026937355302</v>
      </c>
      <c r="Z116" s="97">
        <v>44911</v>
      </c>
      <c r="AA116" s="223">
        <f ca="1">_xll.qlDayCounterYearFraction("Act/365 (Fixed)",$C$6,Z116)</f>
        <v>5.7150684931506852</v>
      </c>
      <c r="AB116" s="64">
        <f ca="1">_xll.qlBlackFormulaImpliedStdDev($B$12,AB$89,$M40,AB78,$N40)/SQRT($C116)</f>
        <v>0.2276065639446499</v>
      </c>
      <c r="AC116" s="58">
        <f ca="1">_xll.qlBlackFormulaImpliedStdDev($B$12,AC$89,$M40,AC78,$N40)/SQRT($C116)</f>
        <v>0.20663295272930857</v>
      </c>
      <c r="AD116" s="58">
        <f ca="1">_xll.qlBlackFormulaImpliedStdDev($B$12,AD$89,$M40,AD78,$N40)/SQRT($C116)</f>
        <v>0.19990613151855069</v>
      </c>
      <c r="AE116" s="58">
        <f ca="1">_xll.qlBlackFormulaImpliedStdDev($B$12,AE$89,$M40,AE78,$N40)/SQRT($C116)</f>
        <v>0.19762272429889283</v>
      </c>
      <c r="AF116" s="58">
        <f ca="1">_xll.qlBlackFormulaImpliedStdDev($B$12,AF$89,$M40,AF78,$N40)/SQRT($C116)</f>
        <v>0.19520283866859722</v>
      </c>
      <c r="AG116" s="58">
        <f ca="1">_xll.qlBlackFormulaImpliedStdDev($B$12,AG$89,$M40,AG78,$N40)/SQRT($C116)</f>
        <v>0.19322848059386044</v>
      </c>
      <c r="AH116" s="58">
        <f ca="1">_xll.qlBlackFormulaImpliedStdDev($B$12,AH$89,$M40,AH78,$N40)/SQRT($C116)</f>
        <v>0.19193306929734208</v>
      </c>
      <c r="AI116" s="58">
        <f ca="1">_xll.qlBlackFormulaImpliedStdDev($B$12,AI$89,$M40,AI78,$N40)/SQRT($C116)</f>
        <v>0.18934187867863339</v>
      </c>
      <c r="AJ116" s="65">
        <f ca="1">_xll.qlBlackFormulaImpliedStdDev($B$12,AJ$89,$M40,AJ78,$N40)/SQRT($C116)</f>
        <v>0.18769153371896388</v>
      </c>
    </row>
    <row r="117" spans="2:36" x14ac:dyDescent="0.25">
      <c r="B117" s="97">
        <v>45002</v>
      </c>
      <c r="C117" s="223">
        <f>_xll.qlDayCounterYearFraction("Act/365 (Fixed)",$C$6,B117)</f>
        <v>5.9643835616438352</v>
      </c>
      <c r="D117" s="64">
        <f ca="1">_xll.qlBlackFormulaImpliedStdDev($B$12,D$89,$M41,D79,$N41)/SQRT($C117)</f>
        <v>0.22694363524011965</v>
      </c>
      <c r="E117" s="58">
        <f ca="1">_xll.qlBlackFormulaImpliedStdDev($B$12,E$89,$M41,E79,$N41)/SQRT($C117)</f>
        <v>0.20688716834138315</v>
      </c>
      <c r="F117" s="58">
        <f ca="1">_xll.qlBlackFormulaImpliedStdDev($B$12,F$89,$M41,F79,$N41)/SQRT($C117)</f>
        <v>0.20072196225946365</v>
      </c>
      <c r="G117" s="58">
        <f ca="1">_xll.qlBlackFormulaImpliedStdDev($B$12,G$89,$M41,G79,$N41)/SQRT($C117)</f>
        <v>0.19812401887497411</v>
      </c>
      <c r="H117" s="58">
        <f ca="1">_xll.qlBlackFormulaImpliedStdDev($B$12,H$89,$M41,H79,$N41)/SQRT($C117)</f>
        <v>0.19593666821466355</v>
      </c>
      <c r="I117" s="58">
        <f ca="1">_xll.qlBlackFormulaImpliedStdDev($B$12,I$89,$M41,I79,$N41)/SQRT($C117)</f>
        <v>0.1941198580256373</v>
      </c>
      <c r="J117" s="58">
        <f ca="1">_xll.qlBlackFormulaImpliedStdDev($B$12,J$89,$M41,J79,$N41)/SQRT($C117)</f>
        <v>0.19262747661206919</v>
      </c>
      <c r="K117" s="58">
        <f ca="1">_xll.qlBlackFormulaImpliedStdDev($B$12,K$89,$M41,K79,$N41)/SQRT($C117)</f>
        <v>0.19042960541861195</v>
      </c>
      <c r="L117" s="65">
        <f ca="1">_xll.qlBlackFormulaImpliedStdDev($B$12,L$89,$M41,L79,$N41)/SQRT($C117)</f>
        <v>0.18874752979794679</v>
      </c>
      <c r="N117" s="97">
        <v>45002</v>
      </c>
      <c r="O117" s="223">
        <f>_xll.qlDayCounterYearFraction("Act/365 (Fixed)",$C$6,N117)</f>
        <v>5.9643835616438352</v>
      </c>
      <c r="P117" s="64">
        <f ca="1">_xll.qlBlackFormulaImpliedStdDev($B$12,P$89,$M41,P79,$N41)/SQRT($C117)</f>
        <v>0.2307869825480087</v>
      </c>
      <c r="Q117" s="58">
        <f ca="1">_xll.qlBlackFormulaImpliedStdDev($B$12,Q$89,$M41,Q79,$N41)/SQRT($C117)</f>
        <v>0.2106085531344116</v>
      </c>
      <c r="R117" s="58">
        <f ca="1">_xll.qlBlackFormulaImpliedStdDev($B$12,R$89,$M41,R79,$N41)/SQRT($C117)</f>
        <v>0.20315751237556551</v>
      </c>
      <c r="S117" s="58">
        <f ca="1">_xll.qlBlackFormulaImpliedStdDev($B$12,S$89,$M41,S79,$N41)/SQRT($C117)</f>
        <v>0.20001353860431703</v>
      </c>
      <c r="T117" s="58">
        <f ca="1">_xll.qlBlackFormulaImpliedStdDev($B$12,T$89,$M41,T79,$N41)/SQRT($C117)</f>
        <v>0.19723211784230124</v>
      </c>
      <c r="U117" s="58">
        <f ca="1">_xll.qlBlackFormulaImpliedStdDev($B$12,U$89,$M41,U79,$N41)/SQRT($C117)</f>
        <v>0.19479362888557888</v>
      </c>
      <c r="V117" s="58">
        <f ca="1">_xll.qlBlackFormulaImpliedStdDev($B$12,V$89,$M41,V79,$N41)/SQRT($C117)</f>
        <v>0.19267602666279429</v>
      </c>
      <c r="W117" s="58">
        <f ca="1">_xll.qlBlackFormulaImpliedStdDev($B$12,W$89,$M41,W79,$N41)/SQRT($C117)</f>
        <v>0.1893151767901961</v>
      </c>
      <c r="X117" s="65">
        <f ca="1">_xll.qlBlackFormulaImpliedStdDev($B$12,X$89,$M41,X79,$N41)/SQRT($C117)</f>
        <v>0.18696030697459831</v>
      </c>
      <c r="Z117" s="97">
        <v>45002</v>
      </c>
      <c r="AA117" s="223">
        <f ca="1">_xll.qlDayCounterYearFraction("Act/365 (Fixed)",$C$6,Z117)</f>
        <v>5.9643835616438352</v>
      </c>
      <c r="AB117" s="64">
        <f ca="1">_xll.qlBlackFormulaImpliedStdDev($B$12,AB$89,$M41,AB79,$N41)/SQRT($C117)</f>
        <v>0.22733587191862958</v>
      </c>
      <c r="AC117" s="58">
        <f ca="1">_xll.qlBlackFormulaImpliedStdDev($B$12,AC$89,$M41,AC79,$N41)/SQRT($C117)</f>
        <v>0.20782234036128033</v>
      </c>
      <c r="AD117" s="58">
        <f ca="1">_xll.qlBlackFormulaImpliedStdDev($B$12,AD$89,$M41,AD79,$N41)/SQRT($C117)</f>
        <v>0.20128104251498657</v>
      </c>
      <c r="AE117" s="58">
        <f ca="1">_xll.qlBlackFormulaImpliedStdDev($B$12,AE$89,$M41,AE79,$N41)/SQRT($C117)</f>
        <v>0.19907482148825173</v>
      </c>
      <c r="AF117" s="58">
        <f ca="1">_xll.qlBlackFormulaImpliedStdDev($B$12,AF$89,$M41,AF79,$N41)/SQRT($C117)</f>
        <v>0.19699707404594632</v>
      </c>
      <c r="AG117" s="58">
        <f ca="1">_xll.qlBlackFormulaImpliedStdDev($B$12,AG$89,$M41,AG79,$N41)/SQRT($C117)</f>
        <v>0.19500126037005894</v>
      </c>
      <c r="AH117" s="58">
        <f ca="1">_xll.qlBlackFormulaImpliedStdDev($B$12,AH$89,$M41,AH79,$N41)/SQRT($C117)</f>
        <v>0.19372748696094189</v>
      </c>
      <c r="AI117" s="58">
        <f ca="1">_xll.qlBlackFormulaImpliedStdDev($B$12,AI$89,$M41,AI79,$N41)/SQRT($C117)</f>
        <v>0.19128032939057713</v>
      </c>
      <c r="AJ117" s="65">
        <f ca="1">_xll.qlBlackFormulaImpliedStdDev($B$12,AJ$89,$M41,AJ79,$N41)/SQRT($C117)</f>
        <v>0.18978795358009559</v>
      </c>
    </row>
    <row r="118" spans="2:36" x14ac:dyDescent="0.25">
      <c r="B118" s="97">
        <v>45093</v>
      </c>
      <c r="C118" s="223">
        <f>_xll.qlDayCounterYearFraction("Act/365 (Fixed)",$C$6,B118)</f>
        <v>6.2136986301369861</v>
      </c>
      <c r="D118" s="64">
        <f ca="1">_xll.qlBlackFormulaImpliedStdDev($B$12,D$89,$M42,D80,$N42)/SQRT($C118)</f>
        <v>0.22738210033658895</v>
      </c>
      <c r="E118" s="58">
        <f ca="1">_xll.qlBlackFormulaImpliedStdDev($B$12,E$89,$M42,E80,$N42)/SQRT($C118)</f>
        <v>0.20765080949852974</v>
      </c>
      <c r="F118" s="58">
        <f ca="1">_xll.qlBlackFormulaImpliedStdDev($B$12,F$89,$M42,F80,$N42)/SQRT($C118)</f>
        <v>0.20190381621990358</v>
      </c>
      <c r="G118" s="58">
        <f ca="1">_xll.qlBlackFormulaImpliedStdDev($B$12,G$89,$M42,G80,$N42)/SQRT($C118)</f>
        <v>0.19942742306281575</v>
      </c>
      <c r="H118" s="58">
        <f ca="1">_xll.qlBlackFormulaImpliedStdDev($B$12,H$89,$M42,H80,$N42)/SQRT($C118)</f>
        <v>0.1973429139869608</v>
      </c>
      <c r="I118" s="58">
        <f ca="1">_xll.qlBlackFormulaImpliedStdDev($B$12,I$89,$M42,I80,$N42)/SQRT($C118)</f>
        <v>0.1956386822503984</v>
      </c>
      <c r="J118" s="58">
        <f ca="1">_xll.qlBlackFormulaImpliedStdDev($B$12,J$89,$M42,J80,$N42)/SQRT($C118)</f>
        <v>0.19426132131498958</v>
      </c>
      <c r="K118" s="58">
        <f ca="1">_xll.qlBlackFormulaImpliedStdDev($B$12,K$89,$M42,K80,$N42)/SQRT($C118)</f>
        <v>0.19215210491042714</v>
      </c>
      <c r="L118" s="65">
        <f ca="1">_xll.qlBlackFormulaImpliedStdDev($B$12,L$89,$M42,L80,$N42)/SQRT($C118)</f>
        <v>0.19043367501026884</v>
      </c>
      <c r="N118" s="97">
        <v>45093</v>
      </c>
      <c r="O118" s="223">
        <f>_xll.qlDayCounterYearFraction("Act/365 (Fixed)",$C$6,N118)</f>
        <v>6.2136986301369861</v>
      </c>
      <c r="P118" s="64">
        <f ca="1">_xll.qlBlackFormulaImpliedStdDev($B$12,P$89,$M42,P80,$N42)/SQRT($C118)</f>
        <v>0.23141005296357783</v>
      </c>
      <c r="Q118" s="58">
        <f ca="1">_xll.qlBlackFormulaImpliedStdDev($B$12,Q$89,$M42,Q80,$N42)/SQRT($C118)</f>
        <v>0.21181511041483522</v>
      </c>
      <c r="R118" s="58">
        <f ca="1">_xll.qlBlackFormulaImpliedStdDev($B$12,R$89,$M42,R80,$N42)/SQRT($C118)</f>
        <v>0.2045901953458239</v>
      </c>
      <c r="S118" s="58">
        <f ca="1">_xll.qlBlackFormulaImpliedStdDev($B$12,S$89,$M42,S80,$N42)/SQRT($C118)</f>
        <v>0.20153800293754068</v>
      </c>
      <c r="T118" s="58">
        <f ca="1">_xll.qlBlackFormulaImpliedStdDev($B$12,T$89,$M42,T80,$N42)/SQRT($C118)</f>
        <v>0.19883293596421098</v>
      </c>
      <c r="U118" s="58">
        <f ca="1">_xll.qlBlackFormulaImpliedStdDev($B$12,U$89,$M42,U80,$N42)/SQRT($C118)</f>
        <v>0.19645474231458732</v>
      </c>
      <c r="V118" s="58">
        <f ca="1">_xll.qlBlackFormulaImpliedStdDev($B$12,V$89,$M42,V80,$N42)/SQRT($C118)</f>
        <v>0.1943815035271271</v>
      </c>
      <c r="W118" s="58">
        <f ca="1">_xll.qlBlackFormulaImpliedStdDev($B$12,W$89,$M42,W80,$N42)/SQRT($C118)</f>
        <v>0.19106424784004153</v>
      </c>
      <c r="X118" s="65">
        <f ca="1">_xll.qlBlackFormulaImpliedStdDev($B$12,X$89,$M42,X80,$N42)/SQRT($C118)</f>
        <v>0.18870239164594008</v>
      </c>
      <c r="Z118" s="97">
        <v>45093</v>
      </c>
      <c r="AA118" s="223">
        <f ca="1">_xll.qlDayCounterYearFraction("Act/365 (Fixed)",$C$6,Z118)</f>
        <v>6.2136986301369861</v>
      </c>
      <c r="AB118" s="64">
        <f ca="1">_xll.qlBlackFormulaImpliedStdDev($B$12,AB$89,$M42,AB80,$N42)/SQRT($C118)</f>
        <v>0.22774888666248891</v>
      </c>
      <c r="AC118" s="58">
        <f ca="1">_xll.qlBlackFormulaImpliedStdDev($B$12,AC$89,$M42,AC80,$N42)/SQRT($C118)</f>
        <v>0.2090139752595726</v>
      </c>
      <c r="AD118" s="58">
        <f ca="1">_xll.qlBlackFormulaImpliedStdDev($B$12,AD$89,$M42,AD80,$N42)/SQRT($C118)</f>
        <v>0.20304027174312925</v>
      </c>
      <c r="AE118" s="58">
        <f ca="1">_xll.qlBlackFormulaImpliedStdDev($B$12,AE$89,$M42,AE80,$N42)/SQRT($C118)</f>
        <v>0.20062946010868146</v>
      </c>
      <c r="AF118" s="58">
        <f ca="1">_xll.qlBlackFormulaImpliedStdDev($B$12,AF$89,$M42,AF80,$N42)/SQRT($C118)</f>
        <v>0.19850689503306757</v>
      </c>
      <c r="AG118" s="58">
        <f ca="1">_xll.qlBlackFormulaImpliedStdDev($B$12,AG$89,$M42,AG80,$N42)/SQRT($C118)</f>
        <v>0.19693689352866176</v>
      </c>
      <c r="AH118" s="58">
        <f ca="1">_xll.qlBlackFormulaImpliedStdDev($B$12,AH$89,$M42,AH80,$N42)/SQRT($C118)</f>
        <v>0.19526300562842308</v>
      </c>
      <c r="AI118" s="58">
        <f ca="1">_xll.qlBlackFormulaImpliedStdDev($B$12,AI$89,$M42,AI80,$N42)/SQRT($C118)</f>
        <v>0.19293573806040226</v>
      </c>
      <c r="AJ118" s="65">
        <f ca="1">_xll.qlBlackFormulaImpliedStdDev($B$12,AJ$89,$M42,AJ80,$N42)/SQRT($C118)</f>
        <v>0.19182513027136724</v>
      </c>
    </row>
    <row r="119" spans="2:36" x14ac:dyDescent="0.25">
      <c r="B119" s="97">
        <v>45184</v>
      </c>
      <c r="C119" s="223">
        <f>_xll.qlDayCounterYearFraction("Act/365 (Fixed)",$C$6,B119)</f>
        <v>6.463013698630137</v>
      </c>
      <c r="D119" s="64">
        <f ca="1">_xll.qlBlackFormulaImpliedStdDev($B$12,D$89,$M43,D81,$N43)/SQRT($C119)</f>
        <v>0.22821299101579096</v>
      </c>
      <c r="E119" s="58">
        <f ca="1">_xll.qlBlackFormulaImpliedStdDev($B$12,E$89,$M43,E81,$N43)/SQRT($C119)</f>
        <v>0.20935453393012846</v>
      </c>
      <c r="F119" s="58">
        <f ca="1">_xll.qlBlackFormulaImpliedStdDev($B$12,F$89,$M43,F81,$N43)/SQRT($C119)</f>
        <v>0.20378468700904998</v>
      </c>
      <c r="G119" s="58">
        <f ca="1">_xll.qlBlackFormulaImpliedStdDev($B$12,G$89,$M43,G81,$N43)/SQRT($C119)</f>
        <v>0.20148574766945354</v>
      </c>
      <c r="H119" s="58">
        <f ca="1">_xll.qlBlackFormulaImpliedStdDev($B$12,H$89,$M43,H81,$N43)/SQRT($C119)</f>
        <v>0.19950522763775597</v>
      </c>
      <c r="I119" s="58">
        <f ca="1">_xll.qlBlackFormulaImpliedStdDev($B$12,I$89,$M43,I81,$N43)/SQRT($C119)</f>
        <v>0.1978424193532948</v>
      </c>
      <c r="J119" s="58">
        <f ca="1">_xll.qlBlackFormulaImpliedStdDev($B$12,J$89,$M43,J81,$N43)/SQRT($C119)</f>
        <v>0.19644824154950932</v>
      </c>
      <c r="K119" s="58">
        <f ca="1">_xll.qlBlackFormulaImpliedStdDev($B$12,K$89,$M43,K81,$N43)/SQRT($C119)</f>
        <v>0.19413266812011251</v>
      </c>
      <c r="L119" s="65">
        <f ca="1">_xll.qlBlackFormulaImpliedStdDev($B$12,L$89,$M43,L81,$N43)/SQRT($C119)</f>
        <v>0.192654191377017</v>
      </c>
      <c r="N119" s="97">
        <v>45184</v>
      </c>
      <c r="O119" s="223">
        <f>_xll.qlDayCounterYearFraction("Act/365 (Fixed)",$C$6,N119)</f>
        <v>6.463013698630137</v>
      </c>
      <c r="P119" s="64">
        <f ca="1">_xll.qlBlackFormulaImpliedStdDev($B$12,P$89,$M43,P81,$N43)/SQRT($C119)</f>
        <v>0.23208929282034599</v>
      </c>
      <c r="Q119" s="58">
        <f ca="1">_xll.qlBlackFormulaImpliedStdDev($B$12,Q$89,$M43,Q81,$N43)/SQRT($C119)</f>
        <v>0.21303898748990804</v>
      </c>
      <c r="R119" s="58">
        <f ca="1">_xll.qlBlackFormulaImpliedStdDev($B$12,R$89,$M43,R81,$N43)/SQRT($C119)</f>
        <v>0.20602040947082398</v>
      </c>
      <c r="S119" s="58">
        <f ca="1">_xll.qlBlackFormulaImpliedStdDev($B$12,S$89,$M43,S81,$N43)/SQRT($C119)</f>
        <v>0.20305051067741792</v>
      </c>
      <c r="T119" s="58">
        <f ca="1">_xll.qlBlackFormulaImpliedStdDev($B$12,T$89,$M43,T81,$N43)/SQRT($C119)</f>
        <v>0.20041296472379039</v>
      </c>
      <c r="U119" s="58">
        <f ca="1">_xll.qlBlackFormulaImpliedStdDev($B$12,U$89,$M43,U81,$N43)/SQRT($C119)</f>
        <v>0.19808742524284595</v>
      </c>
      <c r="V119" s="58">
        <f ca="1">_xll.qlBlackFormulaImpliedStdDev($B$12,V$89,$M43,V81,$N43)/SQRT($C119)</f>
        <v>0.19605212607777844</v>
      </c>
      <c r="W119" s="58">
        <f ca="1">_xll.qlBlackFormulaImpliedStdDev($B$12,W$89,$M43,W81,$N43)/SQRT($C119)</f>
        <v>0.19276953828433091</v>
      </c>
      <c r="X119" s="65">
        <f ca="1">_xll.qlBlackFormulaImpliedStdDev($B$12,X$89,$M43,X81,$N43)/SQRT($C119)</f>
        <v>0.19039644081990087</v>
      </c>
      <c r="Z119" s="97">
        <v>45184</v>
      </c>
      <c r="AA119" s="223">
        <f ca="1">_xll.qlDayCounterYearFraction("Act/365 (Fixed)",$C$6,Z119)</f>
        <v>6.463013698630137</v>
      </c>
      <c r="AB119" s="64">
        <f ca="1">_xll.qlBlackFormulaImpliedStdDev($B$12,AB$89,$M43,AB81,$N43)/SQRT($C119)</f>
        <v>0.22820135088448096</v>
      </c>
      <c r="AC119" s="58">
        <f ca="1">_xll.qlBlackFormulaImpliedStdDev($B$12,AC$89,$M43,AC81,$N43)/SQRT($C119)</f>
        <v>0.20959402414111236</v>
      </c>
      <c r="AD119" s="58">
        <f ca="1">_xll.qlBlackFormulaImpliedStdDev($B$12,AD$89,$M43,AD81,$N43)/SQRT($C119)</f>
        <v>0.20393989076043875</v>
      </c>
      <c r="AE119" s="58">
        <f ca="1">_xll.qlBlackFormulaImpliedStdDev($B$12,AE$89,$M43,AE81,$N43)/SQRT($C119)</f>
        <v>0.20168003985580665</v>
      </c>
      <c r="AF119" s="58">
        <f ca="1">_xll.qlBlackFormulaImpliedStdDev($B$12,AF$89,$M43,AF81,$N43)/SQRT($C119)</f>
        <v>0.20025782161508229</v>
      </c>
      <c r="AG119" s="58">
        <f ca="1">_xll.qlBlackFormulaImpliedStdDev($B$12,AG$89,$M43,AG81,$N43)/SQRT($C119)</f>
        <v>0.19857291815967934</v>
      </c>
      <c r="AH119" s="58">
        <f ca="1">_xll.qlBlackFormulaImpliedStdDev($B$12,AH$89,$M43,AH81,$N43)/SQRT($C119)</f>
        <v>0.19703282226315161</v>
      </c>
      <c r="AI119" s="58">
        <f ca="1">_xll.qlBlackFormulaImpliedStdDev($B$12,AI$89,$M43,AI81,$N43)/SQRT($C119)</f>
        <v>0.19511980039239502</v>
      </c>
      <c r="AJ119" s="65">
        <f ca="1">_xll.qlBlackFormulaImpliedStdDev($B$12,AJ$89,$M43,AJ81,$N43)/SQRT($C119)</f>
        <v>0.19360044136088325</v>
      </c>
    </row>
    <row r="120" spans="2:36" x14ac:dyDescent="0.25">
      <c r="B120" s="97">
        <v>45275</v>
      </c>
      <c r="C120" s="223">
        <f>_xll.qlDayCounterYearFraction("Act/365 (Fixed)",$C$6,B120)</f>
        <v>6.7123287671232879</v>
      </c>
      <c r="D120" s="64">
        <f ca="1">_xll.qlBlackFormulaImpliedStdDev($B$12,D$89,$M44,D82,$N44)/SQRT($C120)</f>
        <v>0.22851350969264883</v>
      </c>
      <c r="E120" s="58">
        <f ca="1">_xll.qlBlackFormulaImpliedStdDev($B$12,E$89,$M44,E82,$N44)/SQRT($C120)</f>
        <v>0.21089462049436733</v>
      </c>
      <c r="F120" s="58">
        <f ca="1">_xll.qlBlackFormulaImpliedStdDev($B$12,F$89,$M44,F82,$N44)/SQRT($C120)</f>
        <v>0.20538556807766295</v>
      </c>
      <c r="G120" s="58">
        <f ca="1">_xll.qlBlackFormulaImpliedStdDev($B$12,G$89,$M44,G82,$N44)/SQRT($C120)</f>
        <v>0.20306114897215496</v>
      </c>
      <c r="H120" s="58">
        <f ca="1">_xll.qlBlackFormulaImpliedStdDev($B$12,H$89,$M44,H82,$N44)/SQRT($C120)</f>
        <v>0.20111786116321456</v>
      </c>
      <c r="I120" s="58">
        <f ca="1">_xll.qlBlackFormulaImpliedStdDev($B$12,I$89,$M44,I82,$N44)/SQRT($C120)</f>
        <v>0.19949600630340569</v>
      </c>
      <c r="J120" s="58">
        <f ca="1">_xll.qlBlackFormulaImpliedStdDev($B$12,J$89,$M44,J82,$N44)/SQRT($C120)</f>
        <v>0.19809726732205457</v>
      </c>
      <c r="K120" s="58">
        <f ca="1">_xll.qlBlackFormulaImpliedStdDev($B$12,K$89,$M44,K82,$N44)/SQRT($C120)</f>
        <v>0.19565772149098054</v>
      </c>
      <c r="L120" s="65">
        <f ca="1">_xll.qlBlackFormulaImpliedStdDev($B$12,L$89,$M44,L82,$N44)/SQRT($C120)</f>
        <v>0.19449264785723103</v>
      </c>
      <c r="N120" s="97">
        <v>45275</v>
      </c>
      <c r="O120" s="223">
        <f>_xll.qlDayCounterYearFraction("Act/365 (Fixed)",$C$6,N120)</f>
        <v>6.7123287671232879</v>
      </c>
      <c r="P120" s="64">
        <f ca="1">_xll.qlBlackFormulaImpliedStdDev($B$12,P$89,$M44,P82,$N44)/SQRT($C120)</f>
        <v>0.23297792398492598</v>
      </c>
      <c r="Q120" s="58">
        <f ca="1">_xll.qlBlackFormulaImpliedStdDev($B$12,Q$89,$M44,Q82,$N44)/SQRT($C120)</f>
        <v>0.21442153334096334</v>
      </c>
      <c r="R120" s="58">
        <f ca="1">_xll.qlBlackFormulaImpliedStdDev($B$12,R$89,$M44,R82,$N44)/SQRT($C120)</f>
        <v>0.20757743816829699</v>
      </c>
      <c r="S120" s="58">
        <f ca="1">_xll.qlBlackFormulaImpliedStdDev($B$12,S$89,$M44,S82,$N44)/SQRT($C120)</f>
        <v>0.20467404649272147</v>
      </c>
      <c r="T120" s="58">
        <f ca="1">_xll.qlBlackFormulaImpliedStdDev($B$12,T$89,$M44,T82,$N44)/SQRT($C120)</f>
        <v>0.20208853353887568</v>
      </c>
      <c r="U120" s="58">
        <f ca="1">_xll.qlBlackFormulaImpliedStdDev($B$12,U$89,$M44,U82,$N44)/SQRT($C120)</f>
        <v>0.19980064231744918</v>
      </c>
      <c r="V120" s="58">
        <f ca="1">_xll.qlBlackFormulaImpliedStdDev($B$12,V$89,$M44,V82,$N44)/SQRT($C120)</f>
        <v>0.19778922932675558</v>
      </c>
      <c r="W120" s="58">
        <f ca="1">_xll.qlBlackFormulaImpliedStdDev($B$12,W$89,$M44,W82,$N44)/SQRT($C120)</f>
        <v>0.19451616854112455</v>
      </c>
      <c r="X120" s="65">
        <f ca="1">_xll.qlBlackFormulaImpliedStdDev($B$12,X$89,$M44,X82,$N44)/SQRT($C120)</f>
        <v>0.19211091716957368</v>
      </c>
      <c r="Z120" s="97">
        <v>45275</v>
      </c>
      <c r="AA120" s="223">
        <f ca="1">_xll.qlDayCounterYearFraction("Act/365 (Fixed)",$C$6,Z120)</f>
        <v>6.7123287671232879</v>
      </c>
      <c r="AB120" s="64">
        <f ca="1">_xll.qlBlackFormulaImpliedStdDev($B$12,AB$89,$M44,AB82,$N44)/SQRT($C120)</f>
        <v>0.22932828376716738</v>
      </c>
      <c r="AC120" s="58">
        <f ca="1">_xll.qlBlackFormulaImpliedStdDev($B$12,AC$89,$M44,AC82,$N44)/SQRT($C120)</f>
        <v>0.21111718763689971</v>
      </c>
      <c r="AD120" s="58">
        <f ca="1">_xll.qlBlackFormulaImpliedStdDev($B$12,AD$89,$M44,AD82,$N44)/SQRT($C120)</f>
        <v>0.2058723244562774</v>
      </c>
      <c r="AE120" s="58">
        <f ca="1">_xll.qlBlackFormulaImpliedStdDev($B$12,AE$89,$M44,AE82,$N44)/SQRT($C120)</f>
        <v>0.20352294548059371</v>
      </c>
      <c r="AF120" s="58">
        <f ca="1">_xll.qlBlackFormulaImpliedStdDev($B$12,AF$89,$M44,AF82,$N44)/SQRT($C120)</f>
        <v>0.20168295211381226</v>
      </c>
      <c r="AG120" s="58">
        <f ca="1">_xll.qlBlackFormulaImpliedStdDev($B$12,AG$89,$M44,AG82,$N44)/SQRT($C120)</f>
        <v>0.2003877516632252</v>
      </c>
      <c r="AH120" s="58">
        <f ca="1">_xll.qlBlackFormulaImpliedStdDev($B$12,AH$89,$M44,AH82,$N44)/SQRT($C120)</f>
        <v>0.19899827598136838</v>
      </c>
      <c r="AI120" s="58">
        <f ca="1">_xll.qlBlackFormulaImpliedStdDev($B$12,AI$89,$M44,AI82,$N44)/SQRT($C120)</f>
        <v>0.19664987428833408</v>
      </c>
      <c r="AJ120" s="65">
        <f ca="1">_xll.qlBlackFormulaImpliedStdDev($B$12,AJ$89,$M44,AJ82,$N44)/SQRT($C120)</f>
        <v>0.19533706756676561</v>
      </c>
    </row>
    <row r="121" spans="2:36" x14ac:dyDescent="0.25">
      <c r="B121" s="100">
        <v>45366</v>
      </c>
      <c r="C121" s="224">
        <f>_xll.qlDayCounterYearFraction("Act/365 (Fixed)",$C$6,B121)</f>
        <v>6.9616438356164387</v>
      </c>
      <c r="D121" s="66">
        <f ca="1">_xll.qlBlackFormulaImpliedStdDev($B$12,D$89,$M45,D83,$N45)/SQRT($C121)</f>
        <v>0.2287263277816495</v>
      </c>
      <c r="E121" s="67">
        <f ca="1">_xll.qlBlackFormulaImpliedStdDev($B$12,E$89,$M45,E83,$N45)/SQRT($C121)</f>
        <v>0.21103051093913353</v>
      </c>
      <c r="F121" s="67">
        <f ca="1">_xll.qlBlackFormulaImpliedStdDev($B$12,F$89,$M45,F83,$N45)/SQRT($C121)</f>
        <v>0.20631562218734983</v>
      </c>
      <c r="G121" s="67">
        <f ca="1">_xll.qlBlackFormulaImpliedStdDev($B$12,G$89,$M45,G83,$N45)/SQRT($C121)</f>
        <v>0.20434404856357138</v>
      </c>
      <c r="H121" s="67">
        <f ca="1">_xll.qlBlackFormulaImpliedStdDev($B$12,H$89,$M45,H83,$N45)/SQRT($C121)</f>
        <v>0.20255843128635531</v>
      </c>
      <c r="I121" s="67">
        <f ca="1">_xll.qlBlackFormulaImpliedStdDev($B$12,I$89,$M45,I83,$N45)/SQRT($C121)</f>
        <v>0.20098039884406513</v>
      </c>
      <c r="J121" s="67">
        <f ca="1">_xll.qlBlackFormulaImpliedStdDev($B$12,J$89,$M45,J83,$N45)/SQRT($C121)</f>
        <v>0.19955061165623364</v>
      </c>
      <c r="K121" s="67">
        <f ca="1">_xll.qlBlackFormulaImpliedStdDev($B$12,K$89,$M45,K83,$N45)/SQRT($C121)</f>
        <v>0.19726277295493538</v>
      </c>
      <c r="L121" s="68">
        <f ca="1">_xll.qlBlackFormulaImpliedStdDev($B$12,L$89,$M45,L83,$N45)/SQRT($C121)</f>
        <v>0.19610010777142409</v>
      </c>
      <c r="N121" s="100">
        <v>45366</v>
      </c>
      <c r="O121" s="224">
        <f>_xll.qlDayCounterYearFraction("Act/365 (Fixed)",$C$6,N121)</f>
        <v>6.9616438356164387</v>
      </c>
      <c r="P121" s="66">
        <f ca="1">_xll.qlBlackFormulaImpliedStdDev($B$12,P$89,$M45,P83,$N45)/SQRT($C121)</f>
        <v>0.23365579230424427</v>
      </c>
      <c r="Q121" s="67">
        <f ca="1">_xll.qlBlackFormulaImpliedStdDev($B$12,Q$89,$M45,Q83,$N45)/SQRT($C121)</f>
        <v>0.21558466131243711</v>
      </c>
      <c r="R121" s="67">
        <f ca="1">_xll.qlBlackFormulaImpliedStdDev($B$12,R$89,$M45,R83,$N45)/SQRT($C121)</f>
        <v>0.20891946631742711</v>
      </c>
      <c r="S121" s="67">
        <f ca="1">_xll.qlBlackFormulaImpliedStdDev($B$12,S$89,$M45,S83,$N45)/SQRT($C121)</f>
        <v>0.20608712050615413</v>
      </c>
      <c r="T121" s="67">
        <f ca="1">_xll.qlBlackFormulaImpliedStdDev($B$12,T$89,$M45,T83,$N45)/SQRT($C121)</f>
        <v>0.20356001025388312</v>
      </c>
      <c r="U121" s="67">
        <f ca="1">_xll.qlBlackFormulaImpliedStdDev($B$12,U$89,$M45,U83,$N45)/SQRT($C121)</f>
        <v>0.20131780804207422</v>
      </c>
      <c r="V121" s="67">
        <f ca="1">_xll.qlBlackFormulaImpliedStdDev($B$12,V$89,$M45,V83,$N45)/SQRT($C121)</f>
        <v>0.19933973798680571</v>
      </c>
      <c r="W121" s="67">
        <f ca="1">_xll.qlBlackFormulaImpliedStdDev($B$12,W$89,$M45,W83,$N45)/SQRT($C121)</f>
        <v>0.19609898841069681</v>
      </c>
      <c r="X121" s="68">
        <f ca="1">_xll.qlBlackFormulaImpliedStdDev($B$12,X$89,$M45,X83,$N45)/SQRT($C121)</f>
        <v>0.19368694028407096</v>
      </c>
      <c r="Z121" s="100">
        <v>45366</v>
      </c>
      <c r="AA121" s="224">
        <f ca="1">_xll.qlDayCounterYearFraction("Act/365 (Fixed)",$C$6,Z121)</f>
        <v>6.9616438356164387</v>
      </c>
      <c r="AB121" s="66">
        <f ca="1">_xll.qlBlackFormulaImpliedStdDev($B$12,AB$89,$M45,AB83,$N45)/SQRT($C121)</f>
        <v>0.22957793398178034</v>
      </c>
      <c r="AC121" s="67">
        <f ca="1">_xll.qlBlackFormulaImpliedStdDev($B$12,AC$89,$M45,AC83,$N45)/SQRT($C121)</f>
        <v>0.2125615265403597</v>
      </c>
      <c r="AD121" s="67">
        <f ca="1">_xll.qlBlackFormulaImpliedStdDev($B$12,AD$89,$M45,AD83,$N45)/SQRT($C121)</f>
        <v>0.20744650916658841</v>
      </c>
      <c r="AE121" s="67">
        <f ca="1">_xll.qlBlackFormulaImpliedStdDev($B$12,AE$89,$M45,AE83,$N45)/SQRT($C121)</f>
        <v>0.20499099947184721</v>
      </c>
      <c r="AF121" s="67">
        <f ca="1">_xll.qlBlackFormulaImpliedStdDev($B$12,AF$89,$M45,AF83,$N45)/SQRT($C121)</f>
        <v>0.20350076297222208</v>
      </c>
      <c r="AG121" s="67">
        <f ca="1">_xll.qlBlackFormulaImpliedStdDev($B$12,AG$89,$M45,AG83,$N45)/SQRT($C121)</f>
        <v>0.20176980329379693</v>
      </c>
      <c r="AH121" s="67">
        <f ca="1">_xll.qlBlackFormulaImpliedStdDev($B$12,AH$89,$M45,AH83,$N45)/SQRT($C121)</f>
        <v>0.20056365709510668</v>
      </c>
      <c r="AI121" s="67">
        <f ca="1">_xll.qlBlackFormulaImpliedStdDev($B$12,AI$89,$M45,AI83,$N45)/SQRT($C121)</f>
        <v>0.19832855253924583</v>
      </c>
      <c r="AJ121" s="68">
        <f ca="1">_xll.qlBlackFormulaImpliedStdDev($B$12,AJ$89,$M45,AJ83,$N45)/SQRT($C121)</f>
        <v>0.19710054836617158</v>
      </c>
    </row>
    <row r="126" spans="2:36" x14ac:dyDescent="0.25">
      <c r="B126" s="187" t="s">
        <v>117</v>
      </c>
      <c r="C126" s="193"/>
      <c r="D126" s="194">
        <v>0.6</v>
      </c>
      <c r="E126" s="194">
        <v>0.8</v>
      </c>
      <c r="F126" s="194">
        <v>0.9</v>
      </c>
      <c r="G126" s="194">
        <v>0.95</v>
      </c>
      <c r="H126" s="194">
        <v>1</v>
      </c>
      <c r="I126" s="194">
        <v>1.05</v>
      </c>
      <c r="J126" s="194">
        <v>1.1000000000000001</v>
      </c>
      <c r="K126" s="194">
        <v>1.2</v>
      </c>
      <c r="L126" s="201">
        <v>1.3</v>
      </c>
      <c r="N126" s="187" t="s">
        <v>136</v>
      </c>
      <c r="O126" s="193"/>
      <c r="P126" s="194">
        <v>0.6</v>
      </c>
      <c r="Q126" s="194">
        <v>0.8</v>
      </c>
      <c r="R126" s="194">
        <v>0.9</v>
      </c>
      <c r="S126" s="194">
        <v>0.95</v>
      </c>
      <c r="T126" s="194">
        <v>1</v>
      </c>
      <c r="U126" s="194">
        <v>1.05</v>
      </c>
      <c r="V126" s="194">
        <v>1.1000000000000001</v>
      </c>
      <c r="W126" s="194">
        <v>1.2</v>
      </c>
      <c r="X126" s="201">
        <v>1.3</v>
      </c>
    </row>
    <row r="127" spans="2:36" x14ac:dyDescent="0.25">
      <c r="B127" s="196"/>
      <c r="C127" s="188" t="s">
        <v>66</v>
      </c>
      <c r="D127" s="43">
        <v>4393.7519999999995</v>
      </c>
      <c r="E127" s="43">
        <v>5858.3360000000002</v>
      </c>
      <c r="F127" s="43">
        <v>6590.6280000000006</v>
      </c>
      <c r="G127" s="43">
        <v>6956.7739999999994</v>
      </c>
      <c r="H127" s="43">
        <v>7322.92</v>
      </c>
      <c r="I127" s="43">
        <v>7689.0660000000007</v>
      </c>
      <c r="J127" s="43">
        <v>8055.2120000000004</v>
      </c>
      <c r="K127" s="43">
        <v>8787.503999999999</v>
      </c>
      <c r="L127" s="171">
        <v>9519.7960000000003</v>
      </c>
      <c r="N127" s="196"/>
      <c r="O127" s="188" t="s">
        <v>66</v>
      </c>
      <c r="P127" s="43">
        <v>4393.7519999999995</v>
      </c>
      <c r="Q127" s="43">
        <v>5858.3360000000002</v>
      </c>
      <c r="R127" s="43">
        <v>6590.6280000000006</v>
      </c>
      <c r="S127" s="43">
        <v>6956.7739999999994</v>
      </c>
      <c r="T127" s="43">
        <v>7322.92</v>
      </c>
      <c r="U127" s="43">
        <v>7689.0660000000007</v>
      </c>
      <c r="V127" s="43">
        <v>8055.2120000000004</v>
      </c>
      <c r="W127" s="43">
        <v>8787.503999999999</v>
      </c>
      <c r="X127" s="171">
        <v>9519.7960000000003</v>
      </c>
    </row>
    <row r="128" spans="2:36" x14ac:dyDescent="0.25">
      <c r="B128" s="196" t="s">
        <v>120</v>
      </c>
      <c r="C128" s="189"/>
      <c r="D128" s="192"/>
      <c r="E128" s="192"/>
      <c r="F128" s="192"/>
      <c r="G128" s="192"/>
      <c r="H128" s="192"/>
      <c r="I128" s="192"/>
      <c r="J128" s="192"/>
      <c r="K128" s="192"/>
      <c r="L128" s="190"/>
      <c r="N128" s="196" t="s">
        <v>120</v>
      </c>
      <c r="O128" s="189"/>
      <c r="P128" s="192"/>
      <c r="Q128" s="192"/>
      <c r="R128" s="192"/>
      <c r="S128" s="192"/>
      <c r="T128" s="192"/>
      <c r="U128" s="192"/>
      <c r="V128" s="192"/>
      <c r="W128" s="192"/>
      <c r="X128" s="190"/>
    </row>
    <row r="129" spans="2:24" x14ac:dyDescent="0.25">
      <c r="B129" s="48">
        <v>42832</v>
      </c>
      <c r="C129" s="198"/>
      <c r="D129" s="202">
        <f>_xll.qlInstrumentNPV(D15,_xll.qlInstrumentSetPricingEngine(D15,_xll.qlPricingEngine(,"AE",$C$7)))</f>
        <v>2917.6391964359823</v>
      </c>
      <c r="E129" s="203">
        <f>_xll.qlInstrumentNPV(E15,_xll.qlInstrumentSetPricingEngine(E15,_xll.qlPricingEngine(,"AE",$C$7)))</f>
        <v>1453.1443204284169</v>
      </c>
      <c r="F129" s="203">
        <f>_xll.qlInstrumentNPV(F15,_xll.qlInstrumentSetPricingEngine(F15,_xll.qlPricingEngine(,"AE",$C$7)))</f>
        <v>721.13564214433336</v>
      </c>
      <c r="G129" s="203">
        <f>_xll.qlInstrumentNPV(G15,_xll.qlInstrumentSetPricingEngine(G15,_xll.qlPricingEngine(,"AE",$C$7)))</f>
        <v>356.40209858321037</v>
      </c>
      <c r="H129" s="203">
        <f>_xll.qlInstrumentNPV(H15,_xll.qlInstrumentSetPricingEngine(H15,_xll.qlPricingEngine(,"AE",$C$7)))</f>
        <v>27.393188821455279</v>
      </c>
      <c r="I129" s="203">
        <f>_xll.qlInstrumentNPV(I15,_xll.qlInstrumentSetPricingEngine(I15,_xll.qlPricingEngine(,"AE",$C$7)))</f>
        <v>3.9735076543568226E-2</v>
      </c>
      <c r="J129" s="203">
        <f>_xll.qlInstrumentNPV(J15,_xll.qlInstrumentSetPricingEngine(J15,_xll.qlPricingEngine(,"AE",$C$7)))</f>
        <v>2.2952284962039597E-3</v>
      </c>
      <c r="K129" s="203">
        <f>_xll.qlInstrumentNPV(K15,_xll.qlInstrumentSetPricingEngine(K15,_xll.qlPricingEngine(,"AE",$C$7)))</f>
        <v>9.0024304003766622E-5</v>
      </c>
      <c r="L129" s="204">
        <f>_xll.qlInstrumentNPV(L15,_xll.qlInstrumentSetPricingEngine(L15,_xll.qlPricingEngine(,"AE",$C$7)))</f>
        <v>1.1397616964892313E-5</v>
      </c>
      <c r="N129" s="48">
        <v>42832</v>
      </c>
      <c r="O129" s="198"/>
      <c r="P129" s="61">
        <f>_xll.qlBlackVolTermStructureBlackVol($C$3,$N129,P$127,TRUE)</f>
        <v>0.84364641259263939</v>
      </c>
      <c r="Q129" s="62">
        <f>_xll.qlBlackVolTermStructureBlackVol($C$3,$N129,Q$127,TRUE)</f>
        <v>0.45704293093838888</v>
      </c>
      <c r="R129" s="62">
        <f>_xll.qlBlackVolTermStructureBlackVol($C$3,$N129,R$127,TRUE)</f>
        <v>0.2767698920196906</v>
      </c>
      <c r="S129" s="62">
        <f>_xll.qlBlackVolTermStructureBlackVol($C$3,$N129,S$127,TRUE)</f>
        <v>0.18256019707442558</v>
      </c>
      <c r="T129" s="62">
        <f>_xll.qlBlackVolTermStructureBlackVol($C$3,$N129,T$127,TRUE)</f>
        <v>8.1084055374315414E-2</v>
      </c>
      <c r="U129" s="62">
        <f>_xll.qlBlackVolTermStructureBlackVol($C$3,$N129,U$127,TRUE)</f>
        <v>0.11923599222854069</v>
      </c>
      <c r="V129" s="62">
        <f>_xll.qlBlackVolTermStructureBlackVol($C$3,$N129,V$127,TRUE)</f>
        <v>0.18019358894848445</v>
      </c>
      <c r="W129" s="62">
        <f>_xll.qlBlackVolTermStructureBlackVol($C$3,$N129,W$127,TRUE)</f>
        <v>0.28381945472937342</v>
      </c>
      <c r="X129" s="63">
        <f>_xll.qlBlackVolTermStructureBlackVol($C$3,$N129,X$127,TRUE)</f>
        <v>0.37156842467807388</v>
      </c>
    </row>
    <row r="130" spans="2:24" x14ac:dyDescent="0.25">
      <c r="B130" s="50">
        <v>42843</v>
      </c>
      <c r="C130" s="199"/>
      <c r="D130" s="205">
        <f>_xll.qlInstrumentNPV(D16,_xll.qlInstrumentSetPricingEngine(D16,_xll.qlPricingEngine(,"AE",$C$7)))</f>
        <v>2914.7583435676197</v>
      </c>
      <c r="E130" s="206">
        <f>_xll.qlInstrumentNPV(E16,_xll.qlInstrumentSetPricingEngine(E16,_xll.qlPricingEngine(,"AE",$C$7)))</f>
        <v>1450.5103978333832</v>
      </c>
      <c r="F130" s="206">
        <f>_xll.qlInstrumentNPV(F16,_xll.qlInstrumentSetPricingEngine(F16,_xll.qlPricingEngine(,"AE",$C$7)))</f>
        <v>719.53443609996225</v>
      </c>
      <c r="G130" s="206">
        <f>_xll.qlInstrumentNPV(G16,_xll.qlInstrumentSetPricingEngine(G16,_xll.qlPricingEngine(,"AE",$C$7)))</f>
        <v>358.10435325340183</v>
      </c>
      <c r="H130" s="206">
        <f>_xll.qlInstrumentNPV(H16,_xll.qlInstrumentSetPricingEngine(H16,_xll.qlPricingEngine(,"AE",$C$7)))</f>
        <v>45.364519306695897</v>
      </c>
      <c r="I130" s="206">
        <f>_xll.qlInstrumentNPV(I16,_xll.qlInstrumentSetPricingEngine(I16,_xll.qlPricingEngine(,"AE",$C$7)))</f>
        <v>0.50981492385346616</v>
      </c>
      <c r="J130" s="206">
        <f>_xll.qlInstrumentNPV(J16,_xll.qlInstrumentSetPricingEngine(J16,_xll.qlPricingEngine(,"AE",$C$7)))</f>
        <v>4.7606443533187708E-2</v>
      </c>
      <c r="K130" s="206">
        <f>_xll.qlInstrumentNPV(K16,_xll.qlInstrumentSetPricingEngine(K16,_xll.qlPricingEngine(,"AE",$C$7)))</f>
        <v>3.0975048013843405E-3</v>
      </c>
      <c r="L130" s="207">
        <f>_xll.qlInstrumentNPV(L16,_xll.qlInstrumentSetPricingEngine(L16,_xll.qlPricingEngine(,"AE",$C$7)))</f>
        <v>5.3503799961142568E-4</v>
      </c>
      <c r="N130" s="50">
        <v>42843</v>
      </c>
      <c r="O130" s="199"/>
      <c r="P130" s="64">
        <f>_xll.qlBlackVolTermStructureBlackVol($C$3,$N130,P$127,TRUE)</f>
        <v>0.59872906873846465</v>
      </c>
      <c r="Q130" s="58">
        <f>_xll.qlBlackVolTermStructureBlackVol($C$3,$N130,Q$127,TRUE)</f>
        <v>0.33259573439811752</v>
      </c>
      <c r="R130" s="58">
        <f>_xll.qlBlackVolTermStructureBlackVol($C$3,$N130,R$127,TRUE)</f>
        <v>0.20848140810206114</v>
      </c>
      <c r="S130" s="58">
        <f>_xll.qlBlackVolTermStructureBlackVol($C$3,$N130,S$127,TRUE)</f>
        <v>0.14429713524174012</v>
      </c>
      <c r="T130" s="58">
        <f>_xll.qlBlackVolTermStructureBlackVol($C$3,$N130,T$127,TRUE)</f>
        <v>8.0412839933109506E-2</v>
      </c>
      <c r="U130" s="58">
        <f>_xll.qlBlackVolTermStructureBlackVol($C$3,$N130,U$127,TRUE)</f>
        <v>9.7155581799412333E-2</v>
      </c>
      <c r="V130" s="58">
        <f>_xll.qlBlackVolTermStructureBlackVol($C$3,$N130,V$127,TRUE)</f>
        <v>0.13788207800425131</v>
      </c>
      <c r="W130" s="58">
        <f>_xll.qlBlackVolTermStructureBlackVol($C$3,$N130,W$127,TRUE)</f>
        <v>0.20922740073455429</v>
      </c>
      <c r="X130" s="65">
        <f>_xll.qlBlackVolTermStructureBlackVol($C$3,$N130,X$127,TRUE)</f>
        <v>0.26983067070298244</v>
      </c>
    </row>
    <row r="131" spans="2:24" x14ac:dyDescent="0.25">
      <c r="B131" s="50">
        <v>42874</v>
      </c>
      <c r="C131" s="199"/>
      <c r="D131" s="205">
        <f>_xll.qlInstrumentNPV(D17,_xll.qlInstrumentSetPricingEngine(D17,_xll.qlPricingEngine(,"AE",$C$7)))</f>
        <v>2874.079785108217</v>
      </c>
      <c r="E131" s="206">
        <f>_xll.qlInstrumentNPV(E17,_xll.qlInstrumentSetPricingEngine(E17,_xll.qlPricingEngine(,"AE",$C$7)))</f>
        <v>1412.0718222937439</v>
      </c>
      <c r="F131" s="206">
        <f>_xll.qlInstrumentNPV(F17,_xll.qlInstrumentSetPricingEngine(F17,_xll.qlPricingEngine(,"AE",$C$7)))</f>
        <v>692.22165065683873</v>
      </c>
      <c r="G131" s="206">
        <f>_xll.qlInstrumentNPV(G17,_xll.qlInstrumentSetPricingEngine(G17,_xll.qlPricingEngine(,"AE",$C$7)))</f>
        <v>355.45893280962116</v>
      </c>
      <c r="H131" s="206">
        <f>_xll.qlInstrumentNPV(H17,_xll.qlInstrumentSetPricingEngine(H17,_xll.qlPricingEngine(,"AE",$C$7)))</f>
        <v>93.174831614451136</v>
      </c>
      <c r="I131" s="206">
        <f>_xll.qlInstrumentNPV(I17,_xll.qlInstrumentSetPricingEngine(I17,_xll.qlPricingEngine(,"AE",$C$7)))</f>
        <v>4.8755486064358555</v>
      </c>
      <c r="J131" s="206">
        <f>_xll.qlInstrumentNPV(J17,_xll.qlInstrumentSetPricingEngine(J17,_xll.qlPricingEngine(,"AE",$C$7)))</f>
        <v>0.16202348773290606</v>
      </c>
      <c r="K131" s="206">
        <f>_xll.qlInstrumentNPV(K17,_xll.qlInstrumentSetPricingEngine(K17,_xll.qlPricingEngine(,"AE",$C$7)))</f>
        <v>1.7108306565930204E-3</v>
      </c>
      <c r="L131" s="207">
        <f>_xll.qlInstrumentNPV(L17,_xll.qlInstrumentSetPricingEngine(L17,_xll.qlPricingEngine(,"AE",$C$7)))</f>
        <v>9.0108196295954438E-5</v>
      </c>
      <c r="N131" s="50">
        <v>42874</v>
      </c>
      <c r="O131" s="199"/>
      <c r="P131" s="64">
        <f>_xll.qlBlackVolTermStructureBlackVol($C$3,$N131,P$127,TRUE)</f>
        <v>0.4132625431289555</v>
      </c>
      <c r="Q131" s="58">
        <f>_xll.qlBlackVolTermStructureBlackVol($C$3,$N131,Q$127,TRUE)</f>
        <v>0.25443880187137258</v>
      </c>
      <c r="R131" s="58">
        <f>_xll.qlBlackVolTermStructureBlackVol($C$3,$N131,R$127,TRUE)</f>
        <v>0.18141038658863828</v>
      </c>
      <c r="S131" s="58">
        <f>_xll.qlBlackVolTermStructureBlackVol($C$3,$N131,S$127,TRUE)</f>
        <v>0.14526808746320585</v>
      </c>
      <c r="T131" s="58">
        <f>_xll.qlBlackVolTermStructureBlackVol($C$3,$N131,T$127,TRUE)</f>
        <v>0.11094481396195388</v>
      </c>
      <c r="U131" s="58">
        <f>_xll.qlBlackVolTermStructureBlackVol($C$3,$N131,U$127,TRUE)</f>
        <v>9.1599163500568098E-2</v>
      </c>
      <c r="V131" s="58">
        <f>_xll.qlBlackVolTermStructureBlackVol($C$3,$N131,V$127,TRUE)</f>
        <v>9.7562875686728556E-2</v>
      </c>
      <c r="W131" s="58">
        <f>_xll.qlBlackVolTermStructureBlackVol($C$3,$N131,W$127,TRUE)</f>
        <v>0.1263941772058878</v>
      </c>
      <c r="X131" s="65">
        <f>_xll.qlBlackVolTermStructureBlackVol($C$3,$N131,X$127,TRUE)</f>
        <v>0.15477845633405574</v>
      </c>
    </row>
    <row r="132" spans="2:24" x14ac:dyDescent="0.25">
      <c r="B132" s="50">
        <v>42902</v>
      </c>
      <c r="C132" s="199"/>
      <c r="D132" s="205">
        <f>_xll.qlInstrumentNPV(D18,_xll.qlInstrumentSetPricingEngine(D18,_xll.qlPricingEngine(,"AE",$C$7)))</f>
        <v>2856.70969092826</v>
      </c>
      <c r="E132" s="206">
        <f>_xll.qlInstrumentNPV(E18,_xll.qlInstrumentSetPricingEngine(E18,_xll.qlPricingEngine(,"AE",$C$7)))</f>
        <v>1398.0288079785994</v>
      </c>
      <c r="F132" s="206">
        <f>_xll.qlInstrumentNPV(F18,_xll.qlInstrumentSetPricingEngine(F18,_xll.qlPricingEngine(,"AE",$C$7)))</f>
        <v>688.46420451410495</v>
      </c>
      <c r="G132" s="206">
        <f>_xll.qlInstrumentNPV(G18,_xll.qlInstrumentSetPricingEngine(G18,_xll.qlPricingEngine(,"AE",$C$7)))</f>
        <v>365.09398232080912</v>
      </c>
      <c r="H132" s="206">
        <f>_xll.qlInstrumentNPV(H18,_xll.qlInstrumentSetPricingEngine(H18,_xll.qlPricingEngine(,"AE",$C$7)))</f>
        <v>116.72052498672137</v>
      </c>
      <c r="I132" s="206">
        <f>_xll.qlInstrumentNPV(I18,_xll.qlInstrumentSetPricingEngine(I18,_xll.qlPricingEngine(,"AE",$C$7)))</f>
        <v>13.717953928903404</v>
      </c>
      <c r="J132" s="206">
        <f>_xll.qlInstrumentNPV(J18,_xll.qlInstrumentSetPricingEngine(J18,_xll.qlPricingEngine(,"AE",$C$7)))</f>
        <v>0.94705622071846296</v>
      </c>
      <c r="K132" s="206">
        <f>_xll.qlInstrumentNPV(K18,_xll.qlInstrumentSetPricingEngine(K18,_xll.qlPricingEngine(,"AE",$C$7)))</f>
        <v>1.6365611499748984E-2</v>
      </c>
      <c r="L132" s="207">
        <f>_xll.qlInstrumentNPV(L18,_xll.qlInstrumentSetPricingEngine(L18,_xll.qlPricingEngine(,"AE",$C$7)))</f>
        <v>1.0710212789882571E-3</v>
      </c>
      <c r="N132" s="50">
        <v>42902</v>
      </c>
      <c r="O132" s="199"/>
      <c r="P132" s="64">
        <f>_xll.qlBlackVolTermStructureBlackVol($C$3,$N132,P$127,TRUE)</f>
        <v>0.36074512194911756</v>
      </c>
      <c r="Q132" s="58">
        <f>_xll.qlBlackVolTermStructureBlackVol($C$3,$N132,Q$127,TRUE)</f>
        <v>0.22802830831319543</v>
      </c>
      <c r="R132" s="58">
        <f>_xll.qlBlackVolTermStructureBlackVol($C$3,$N132,R$127,TRUE)</f>
        <v>0.16782893417452199</v>
      </c>
      <c r="S132" s="58">
        <f>_xll.qlBlackVolTermStructureBlackVol($C$3,$N132,S$127,TRUE)</f>
        <v>0.13874050348637854</v>
      </c>
      <c r="T132" s="58">
        <f>_xll.qlBlackVolTermStructureBlackVol($C$3,$N132,T$127,TRUE)</f>
        <v>0.11200984400010182</v>
      </c>
      <c r="U132" s="58">
        <f>_xll.qlBlackVolTermStructureBlackVol($C$3,$N132,U$127,TRUE)</f>
        <v>9.5250419193120647E-2</v>
      </c>
      <c r="V132" s="58">
        <f>_xll.qlBlackVolTermStructureBlackVol($C$3,$N132,V$127,TRUE)</f>
        <v>9.5755485890423028E-2</v>
      </c>
      <c r="W132" s="58">
        <f>_xll.qlBlackVolTermStructureBlackVol($C$3,$N132,W$127,TRUE)</f>
        <v>0.11601987111430782</v>
      </c>
      <c r="X132" s="65">
        <f>_xll.qlBlackVolTermStructureBlackVol($C$3,$N132,X$127,TRUE)</f>
        <v>0.13853041030005189</v>
      </c>
    </row>
    <row r="133" spans="2:24" x14ac:dyDescent="0.25">
      <c r="B133" s="50">
        <v>42993</v>
      </c>
      <c r="C133" s="199"/>
      <c r="D133" s="205">
        <f>_xll.qlInstrumentNPV(D19,_xll.qlInstrumentSetPricingEngine(D19,_xll.qlPricingEngine(,"AE",$C$7)))</f>
        <v>2790.2282963176212</v>
      </c>
      <c r="E133" s="206">
        <f>_xll.qlInstrumentNPV(E19,_xll.qlInstrumentSetPricingEngine(E19,_xll.qlPricingEngine(,"AE",$C$7)))</f>
        <v>1351.0009599031425</v>
      </c>
      <c r="F133" s="206">
        <f>_xll.qlInstrumentNPV(F19,_xll.qlInstrumentSetPricingEngine(F19,_xll.qlPricingEngine(,"AE",$C$7)))</f>
        <v>682.68205688359365</v>
      </c>
      <c r="G133" s="206">
        <f>_xll.qlInstrumentNPV(G19,_xll.qlInstrumentSetPricingEngine(G19,_xll.qlPricingEngine(,"AE",$C$7)))</f>
        <v>396.13409255543399</v>
      </c>
      <c r="H133" s="206">
        <f>_xll.qlInstrumentNPV(H19,_xll.qlInstrumentSetPricingEngine(H19,_xll.qlPricingEngine(,"AE",$C$7)))</f>
        <v>176.38874144292342</v>
      </c>
      <c r="I133" s="206">
        <f>_xll.qlInstrumentNPV(I19,_xll.qlInstrumentSetPricingEngine(I19,_xll.qlPricingEngine(,"AE",$C$7)))</f>
        <v>51.353794860154551</v>
      </c>
      <c r="J133" s="206">
        <f>_xll.qlInstrumentNPV(J19,_xll.qlInstrumentSetPricingEngine(J19,_xll.qlPricingEngine(,"AE",$C$7)))</f>
        <v>9.1703821317833309</v>
      </c>
      <c r="K133" s="206">
        <f>_xll.qlInstrumentNPV(K19,_xll.qlInstrumentSetPricingEngine(K19,_xll.qlPricingEngine(,"AE",$C$7)))</f>
        <v>0.20603610506804768</v>
      </c>
      <c r="L133" s="207">
        <f>_xll.qlInstrumentNPV(L19,_xll.qlInstrumentSetPricingEngine(L19,_xll.qlPricingEngine(,"AE",$C$7)))</f>
        <v>9.7041795436799156E-3</v>
      </c>
      <c r="N133" s="50">
        <v>42993</v>
      </c>
      <c r="O133" s="199"/>
      <c r="P133" s="64">
        <f>_xll.qlBlackVolTermStructureBlackVol($C$3,$N133,P$127,TRUE)</f>
        <v>0.29171724882727873</v>
      </c>
      <c r="Q133" s="58">
        <f>_xll.qlBlackVolTermStructureBlackVol($C$3,$N133,Q$127,TRUE)</f>
        <v>0.19879698990980912</v>
      </c>
      <c r="R133" s="58">
        <f>_xll.qlBlackVolTermStructureBlackVol($C$3,$N133,R$127,TRUE)</f>
        <v>0.15801070559015398</v>
      </c>
      <c r="S133" s="58">
        <f>_xll.qlBlackVolTermStructureBlackVol($C$3,$N133,S$127,TRUE)</f>
        <v>0.13894929372835615</v>
      </c>
      <c r="T133" s="58">
        <f>_xll.qlBlackVolTermStructureBlackVol($C$3,$N133,T$127,TRUE)</f>
        <v>0.12143693857166168</v>
      </c>
      <c r="U133" s="58">
        <f>_xll.qlBlackVolTermStructureBlackVol($C$3,$N133,U$127,TRUE)</f>
        <v>0.10710304363286487</v>
      </c>
      <c r="V133" s="58">
        <f>_xll.qlBlackVolTermStructureBlackVol($C$3,$N133,V$127,TRUE)</f>
        <v>9.8545292383831903E-2</v>
      </c>
      <c r="W133" s="58">
        <f>_xll.qlBlackVolTermStructureBlackVol($C$3,$N133,W$127,TRUE)</f>
        <v>9.8881794685520413E-2</v>
      </c>
      <c r="X133" s="65">
        <f>_xll.qlBlackVolTermStructureBlackVol($C$3,$N133,X$127,TRUE)</f>
        <v>0.10858111956751799</v>
      </c>
    </row>
    <row r="134" spans="2:24" x14ac:dyDescent="0.25">
      <c r="B134" s="50">
        <v>43084</v>
      </c>
      <c r="C134" s="199"/>
      <c r="D134" s="205">
        <f>_xll.qlInstrumentNPV(D20,_xll.qlInstrumentSetPricingEngine(D20,_xll.qlPricingEngine(,"AE",$C$7)))</f>
        <v>2749.4990345154952</v>
      </c>
      <c r="E134" s="206">
        <f>_xll.qlInstrumentNPV(E20,_xll.qlInstrumentSetPricingEngine(E20,_xll.qlPricingEngine(,"AE",$C$7)))</f>
        <v>1341.4129448122746</v>
      </c>
      <c r="F134" s="206">
        <f>_xll.qlInstrumentNPV(F20,_xll.qlInstrumentSetPricingEngine(F20,_xll.qlPricingEngine(,"AE",$C$7)))</f>
        <v>710.4011491444727</v>
      </c>
      <c r="G134" s="206">
        <f>_xll.qlInstrumentNPV(G20,_xll.qlInstrumentSetPricingEngine(G20,_xll.qlPricingEngine(,"AE",$C$7)))</f>
        <v>444.70238554692196</v>
      </c>
      <c r="H134" s="206">
        <f>_xll.qlInstrumentNPV(H20,_xll.qlInstrumentSetPricingEngine(H20,_xll.qlPricingEngine(,"AE",$C$7)))</f>
        <v>235.23539413086718</v>
      </c>
      <c r="I134" s="206">
        <f>_xll.qlInstrumentNPV(I20,_xll.qlInstrumentSetPricingEngine(I20,_xll.qlPricingEngine(,"AE",$C$7)))</f>
        <v>97.802534299524737</v>
      </c>
      <c r="J134" s="206">
        <f>_xll.qlInstrumentNPV(J20,_xll.qlInstrumentSetPricingEngine(J20,_xll.qlPricingEngine(,"AE",$C$7)))</f>
        <v>30.421335123782299</v>
      </c>
      <c r="K134" s="206">
        <f>_xll.qlInstrumentNPV(K20,_xll.qlInstrumentSetPricingEngine(K20,_xll.qlPricingEngine(,"AE",$C$7)))</f>
        <v>1.7194160097178846</v>
      </c>
      <c r="L134" s="207">
        <f>_xll.qlInstrumentNPV(L20,_xll.qlInstrumentSetPricingEngine(L20,_xll.qlPricingEngine(,"AE",$C$7)))</f>
        <v>0.1170402136287213</v>
      </c>
      <c r="N134" s="50">
        <v>43084</v>
      </c>
      <c r="O134" s="199"/>
      <c r="P134" s="64">
        <f>_xll.qlBlackVolTermStructureBlackVol($C$3,$N134,P$127,TRUE)</f>
        <v>0.27591570462332249</v>
      </c>
      <c r="Q134" s="58">
        <f>_xll.qlBlackVolTermStructureBlackVol($C$3,$N134,Q$127,TRUE)</f>
        <v>0.19551902735299309</v>
      </c>
      <c r="R134" s="58">
        <f>_xll.qlBlackVolTermStructureBlackVol($C$3,$N134,R$127,TRUE)</f>
        <v>0.16090450880089924</v>
      </c>
      <c r="S134" s="58">
        <f>_xll.qlBlackVolTermStructureBlackVol($C$3,$N134,S$127,TRUE)</f>
        <v>0.14494246867835978</v>
      </c>
      <c r="T134" s="58">
        <f>_xll.qlBlackVolTermStructureBlackVol($C$3,$N134,T$127,TRUE)</f>
        <v>0.13025575627247571</v>
      </c>
      <c r="U134" s="58">
        <f>_xll.qlBlackVolTermStructureBlackVol($C$3,$N134,U$127,TRUE)</f>
        <v>0.11759215896753321</v>
      </c>
      <c r="V134" s="58">
        <f>_xll.qlBlackVolTermStructureBlackVol($C$3,$N134,V$127,TRUE)</f>
        <v>0.10813320101177358</v>
      </c>
      <c r="W134" s="58">
        <f>_xll.qlBlackVolTermStructureBlackVol($C$3,$N134,W$127,TRUE)</f>
        <v>0.10133828480509285</v>
      </c>
      <c r="X134" s="65">
        <f>_xll.qlBlackVolTermStructureBlackVol($C$3,$N134,X$127,TRUE)</f>
        <v>0.10512366130482974</v>
      </c>
    </row>
    <row r="135" spans="2:24" x14ac:dyDescent="0.25">
      <c r="B135" s="50">
        <v>43175</v>
      </c>
      <c r="C135" s="199"/>
      <c r="D135" s="205">
        <f>_xll.qlInstrumentNPV(D21,_xll.qlInstrumentSetPricingEngine(D21,_xll.qlPricingEngine(,"AE",$C$7)))</f>
        <v>2681.5060799350949</v>
      </c>
      <c r="E135" s="206">
        <f>_xll.qlInstrumentNPV(E21,_xll.qlInstrumentSetPricingEngine(E21,_xll.qlPricingEngine(,"AE",$C$7)))</f>
        <v>1306.9333091796786</v>
      </c>
      <c r="F135" s="206">
        <f>_xll.qlInstrumentNPV(F21,_xll.qlInstrumentSetPricingEngine(F21,_xll.qlPricingEngine(,"AE",$C$7)))</f>
        <v>710.96228051864671</v>
      </c>
      <c r="G135" s="206">
        <f>_xll.qlInstrumentNPV(G21,_xll.qlInstrumentSetPricingEngine(G21,_xll.qlPricingEngine(,"AE",$C$7)))</f>
        <v>465.19704929236553</v>
      </c>
      <c r="H135" s="206">
        <f>_xll.qlInstrumentNPV(H21,_xll.qlInstrumentSetPricingEngine(H21,_xll.qlPricingEngine(,"AE",$C$7)))</f>
        <v>270.85307632096072</v>
      </c>
      <c r="I135" s="206">
        <f>_xll.qlInstrumentNPV(I21,_xll.qlInstrumentSetPricingEngine(I21,_xll.qlPricingEngine(,"AE",$C$7)))</f>
        <v>136.44457287542321</v>
      </c>
      <c r="J135" s="206">
        <f>_xll.qlInstrumentNPV(J21,_xll.qlInstrumentSetPricingEngine(J21,_xll.qlPricingEngine(,"AE",$C$7)))</f>
        <v>58.967654443929447</v>
      </c>
      <c r="K135" s="206">
        <f>_xll.qlInstrumentNPV(K21,_xll.qlInstrumentSetPricingEngine(K21,_xll.qlPricingEngine(,"AE",$C$7)))</f>
        <v>8.175380574990422</v>
      </c>
      <c r="L135" s="207">
        <f>_xll.qlInstrumentNPV(L21,_xll.qlInstrumentSetPricingEngine(L21,_xll.qlPricingEngine(,"AE",$C$7)))</f>
        <v>1.1493944026603891</v>
      </c>
      <c r="N135" s="50">
        <v>43175</v>
      </c>
      <c r="O135" s="199"/>
      <c r="P135" s="64">
        <f>_xll.qlBlackVolTermStructureBlackVol($C$3,$N135,P$127,TRUE)</f>
        <v>0.2620688853250131</v>
      </c>
      <c r="Q135" s="58">
        <f>_xll.qlBlackVolTermStructureBlackVol($C$3,$N135,Q$127,TRUE)</f>
        <v>0.19100014371326196</v>
      </c>
      <c r="R135" s="58">
        <f>_xll.qlBlackVolTermStructureBlackVol($C$3,$N135,R$127,TRUE)</f>
        <v>0.16143367312830298</v>
      </c>
      <c r="S135" s="58">
        <f>_xll.qlBlackVolTermStructureBlackVol($C$3,$N135,S$127,TRUE)</f>
        <v>0.14825654990638618</v>
      </c>
      <c r="T135" s="58">
        <f>_xll.qlBlackVolTermStructureBlackVol($C$3,$N135,T$127,TRUE)</f>
        <v>0.13650704506421374</v>
      </c>
      <c r="U135" s="58">
        <f>_xll.qlBlackVolTermStructureBlackVol($C$3,$N135,U$127,TRUE)</f>
        <v>0.12667555155984622</v>
      </c>
      <c r="V135" s="58">
        <f>_xll.qlBlackVolTermStructureBlackVol($C$3,$N135,V$127,TRUE)</f>
        <v>0.11933025832389466</v>
      </c>
      <c r="W135" s="58">
        <f>_xll.qlBlackVolTermStructureBlackVol($C$3,$N135,W$127,TRUE)</f>
        <v>0.11289010625295802</v>
      </c>
      <c r="X135" s="65">
        <f>_xll.qlBlackVolTermStructureBlackVol($C$3,$N135,X$127,TRUE)</f>
        <v>0.11446050560093191</v>
      </c>
    </row>
    <row r="136" spans="2:24" x14ac:dyDescent="0.25">
      <c r="B136" s="50">
        <v>43266</v>
      </c>
      <c r="C136" s="199"/>
      <c r="D136" s="205">
        <f>_xll.qlInstrumentNPV(D22,_xll.qlInstrumentSetPricingEngine(D22,_xll.qlPricingEngine(,"AE",$C$7)))</f>
        <v>2621.6031285221543</v>
      </c>
      <c r="E136" s="206">
        <f>_xll.qlInstrumentNPV(E22,_xll.qlInstrumentSetPricingEngine(E22,_xll.qlPricingEngine(,"AE",$C$7)))</f>
        <v>1278.6960250417155</v>
      </c>
      <c r="F136" s="206">
        <f>_xll.qlInstrumentNPV(F22,_xll.qlInstrumentSetPricingEngine(F22,_xll.qlPricingEngine(,"AE",$C$7)))</f>
        <v>712.45527642486672</v>
      </c>
      <c r="G136" s="206">
        <f>_xll.qlInstrumentNPV(G22,_xll.qlInstrumentSetPricingEngine(G22,_xll.qlPricingEngine(,"AE",$C$7)))</f>
        <v>482.14831881078607</v>
      </c>
      <c r="H136" s="206">
        <f>_xll.qlInstrumentNPV(H22,_xll.qlInstrumentSetPricingEngine(H22,_xll.qlPricingEngine(,"AE",$C$7)))</f>
        <v>299.11854600382355</v>
      </c>
      <c r="I136" s="206">
        <f>_xll.qlInstrumentNPV(I22,_xll.qlInstrumentSetPricingEngine(I22,_xll.qlPricingEngine(,"AE",$C$7)))</f>
        <v>167.9914718796816</v>
      </c>
      <c r="J136" s="206">
        <f>_xll.qlInstrumentNPV(J22,_xll.qlInstrumentSetPricingEngine(J22,_xll.qlPricingEngine(,"AE",$C$7)))</f>
        <v>85.401246507594465</v>
      </c>
      <c r="K136" s="206">
        <f>_xll.qlInstrumentNPV(K22,_xll.qlInstrumentSetPricingEngine(K22,_xll.qlPricingEngine(,"AE",$C$7)))</f>
        <v>17.956247797273516</v>
      </c>
      <c r="L136" s="207">
        <f>_xll.qlInstrumentNPV(L22,_xll.qlInstrumentSetPricingEngine(L22,_xll.qlPricingEngine(,"AE",$C$7)))</f>
        <v>3.6214679974448853</v>
      </c>
      <c r="N136" s="50">
        <v>43266</v>
      </c>
      <c r="O136" s="199"/>
      <c r="P136" s="64">
        <f>_xll.qlBlackVolTermStructureBlackVol($C$3,$N136,P$127,TRUE)</f>
        <v>0.25052713601425042</v>
      </c>
      <c r="Q136" s="58">
        <f>_xll.qlBlackVolTermStructureBlackVol($C$3,$N136,Q$127,TRUE)</f>
        <v>0.1871561982463722</v>
      </c>
      <c r="R136" s="58">
        <f>_xll.qlBlackVolTermStructureBlackVol($C$3,$N136,R$127,TRUE)</f>
        <v>0.16152962115185607</v>
      </c>
      <c r="S136" s="58">
        <f>_xll.qlBlackVolTermStructureBlackVol($C$3,$N136,S$127,TRUE)</f>
        <v>0.15036482195812759</v>
      </c>
      <c r="T136" s="58">
        <f>_xll.qlBlackVolTermStructureBlackVol($C$3,$N136,T$127,TRUE)</f>
        <v>0.14056205567922053</v>
      </c>
      <c r="U136" s="58">
        <f>_xll.qlBlackVolTermStructureBlackVol($C$3,$N136,U$127,TRUE)</f>
        <v>0.13241554090757407</v>
      </c>
      <c r="V136" s="58">
        <f>_xll.qlBlackVolTermStructureBlackVol($C$3,$N136,V$127,TRUE)</f>
        <v>0.12620940718727278</v>
      </c>
      <c r="W136" s="58">
        <f>_xll.qlBlackVolTermStructureBlackVol($C$3,$N136,W$127,TRUE)</f>
        <v>0.11987199613585044</v>
      </c>
      <c r="X136" s="65">
        <f>_xll.qlBlackVolTermStructureBlackVol($C$3,$N136,X$127,TRUE)</f>
        <v>0.11984054502030131</v>
      </c>
    </row>
    <row r="137" spans="2:24" x14ac:dyDescent="0.25">
      <c r="B137" s="50">
        <v>43364</v>
      </c>
      <c r="C137" s="199"/>
      <c r="D137" s="205">
        <f>_xll.qlInstrumentNPV(D23,_xll.qlInstrumentSetPricingEngine(D23,_xll.qlPricingEngine(,"AE",$C$7)))</f>
        <v>2573.9025101013044</v>
      </c>
      <c r="E137" s="206">
        <f>_xll.qlInstrumentNPV(E23,_xll.qlInstrumentSetPricingEngine(E23,_xll.qlPricingEngine(,"AE",$C$7)))</f>
        <v>1267.6383360563505</v>
      </c>
      <c r="F137" s="206">
        <f>_xll.qlInstrumentNPV(F23,_xll.qlInstrumentSetPricingEngine(F23,_xll.qlPricingEngine(,"AE",$C$7)))</f>
        <v>731.39762142860036</v>
      </c>
      <c r="G137" s="206">
        <f>_xll.qlInstrumentNPV(G23,_xll.qlInstrumentSetPricingEngine(G23,_xll.qlPricingEngine(,"AE",$C$7)))</f>
        <v>514.90411268213677</v>
      </c>
      <c r="H137" s="206">
        <f>_xll.qlInstrumentNPV(H23,_xll.qlInstrumentSetPricingEngine(H23,_xll.qlPricingEngine(,"AE",$C$7)))</f>
        <v>340.84867935118552</v>
      </c>
      <c r="I137" s="206">
        <f>_xll.qlInstrumentNPV(I23,_xll.qlInstrumentSetPricingEngine(I23,_xll.qlPricingEngine(,"AE",$C$7)))</f>
        <v>211.23791097680868</v>
      </c>
      <c r="J137" s="206">
        <f>_xll.qlInstrumentNPV(J23,_xll.qlInstrumentSetPricingEngine(J23,_xll.qlPricingEngine(,"AE",$C$7)))</f>
        <v>122.8639410646371</v>
      </c>
      <c r="K137" s="206">
        <f>_xll.qlInstrumentNPV(K23,_xll.qlInstrumentSetPricingEngine(K23,_xll.qlPricingEngine(,"AE",$C$7)))</f>
        <v>36.150013990107766</v>
      </c>
      <c r="L137" s="207">
        <f>_xll.qlInstrumentNPV(L23,_xll.qlInstrumentSetPricingEngine(L23,_xll.qlPricingEngine(,"AE",$C$7)))</f>
        <v>10.001754039300202</v>
      </c>
      <c r="N137" s="50">
        <v>43364</v>
      </c>
      <c r="O137" s="199"/>
      <c r="P137" s="64">
        <f>_xll.qlBlackVolTermStructureBlackVol($C$3,$N137,P$127,TRUE)</f>
        <v>0.24318503165980251</v>
      </c>
      <c r="Q137" s="58">
        <f>_xll.qlBlackVolTermStructureBlackVol($C$3,$N137,Q$127,TRUE)</f>
        <v>0.18703267653369288</v>
      </c>
      <c r="R137" s="58">
        <f>_xll.qlBlackVolTermStructureBlackVol($C$3,$N137,R$127,TRUE)</f>
        <v>0.16506643741638899</v>
      </c>
      <c r="S137" s="58">
        <f>_xll.qlBlackVolTermStructureBlackVol($C$3,$N137,S$127,TRUE)</f>
        <v>0.15570274356007435</v>
      </c>
      <c r="T137" s="58">
        <f>_xll.qlBlackVolTermStructureBlackVol($C$3,$N137,T$127,TRUE)</f>
        <v>0.14757364967694134</v>
      </c>
      <c r="U137" s="58">
        <f>_xll.qlBlackVolTermStructureBlackVol($C$3,$N137,U$127,TRUE)</f>
        <v>0.14082103470916726</v>
      </c>
      <c r="V137" s="58">
        <f>_xll.qlBlackVolTermStructureBlackVol($C$3,$N137,V$127,TRUE)</f>
        <v>0.13555458142358021</v>
      </c>
      <c r="W137" s="58">
        <f>_xll.qlBlackVolTermStructureBlackVol($C$3,$N137,W$127,TRUE)</f>
        <v>0.12944686771854333</v>
      </c>
      <c r="X137" s="65">
        <f>_xll.qlBlackVolTermStructureBlackVol($C$3,$N137,X$127,TRUE)</f>
        <v>0.12814616728247313</v>
      </c>
    </row>
    <row r="138" spans="2:24" x14ac:dyDescent="0.25">
      <c r="B138" s="50">
        <v>43455</v>
      </c>
      <c r="C138" s="199"/>
      <c r="D138" s="205">
        <f>_xll.qlInstrumentNPV(D24,_xll.qlInstrumentSetPricingEngine(D24,_xll.qlPricingEngine(,"AE",$C$7)))</f>
        <v>2549.5451018805402</v>
      </c>
      <c r="E138" s="206">
        <f>_xll.qlInstrumentNPV(E24,_xll.qlInstrumentSetPricingEngine(E24,_xll.qlPricingEngine(,"AE",$C$7)))</f>
        <v>1274.3513555945599</v>
      </c>
      <c r="F138" s="206">
        <f>_xll.qlInstrumentNPV(F24,_xll.qlInstrumentSetPricingEngine(F24,_xll.qlPricingEngine(,"AE",$C$7)))</f>
        <v>759.04418472942552</v>
      </c>
      <c r="G138" s="206">
        <f>_xll.qlInstrumentNPV(G24,_xll.qlInstrumentSetPricingEngine(G24,_xll.qlPricingEngine(,"AE",$C$7)))</f>
        <v>550.89284582729886</v>
      </c>
      <c r="H138" s="206">
        <f>_xll.qlInstrumentNPV(H24,_xll.qlInstrumentSetPricingEngine(H24,_xll.qlPricingEngine(,"AE",$C$7)))</f>
        <v>381.43686459307025</v>
      </c>
      <c r="I138" s="206">
        <f>_xll.qlInstrumentNPV(I24,_xll.qlInstrumentSetPricingEngine(I24,_xll.qlPricingEngine(,"AE",$C$7)))</f>
        <v>251.57411506474531</v>
      </c>
      <c r="J138" s="206">
        <f>_xll.qlInstrumentNPV(J24,_xll.qlInstrumentSetPricingEngine(J24,_xll.qlPricingEngine(,"AE",$C$7)))</f>
        <v>158.46763070971795</v>
      </c>
      <c r="K138" s="206">
        <f>_xll.qlInstrumentNPV(K24,_xll.qlInstrumentSetPricingEngine(K24,_xll.qlPricingEngine(,"AE",$C$7)))</f>
        <v>56.616691278870022</v>
      </c>
      <c r="L138" s="207">
        <f>_xll.qlInstrumentNPV(L24,_xll.qlInstrumentSetPricingEngine(L24,_xll.qlPricingEngine(,"AE",$C$7)))</f>
        <v>19.031425888572684</v>
      </c>
      <c r="N138" s="50">
        <v>43455</v>
      </c>
      <c r="O138" s="199"/>
      <c r="P138" s="64">
        <f>_xll.qlBlackVolTermStructureBlackVol($C$3,$N138,P$127,TRUE)</f>
        <v>0.23815289588049129</v>
      </c>
      <c r="Q138" s="58">
        <f>_xll.qlBlackVolTermStructureBlackVol($C$3,$N138,Q$127,TRUE)</f>
        <v>0.18712728693946623</v>
      </c>
      <c r="R138" s="58">
        <f>_xll.qlBlackVolTermStructureBlackVol($C$3,$N138,R$127,TRUE)</f>
        <v>0.16761268759119174</v>
      </c>
      <c r="S138" s="58">
        <f>_xll.qlBlackVolTermStructureBlackVol($C$3,$N138,S$127,TRUE)</f>
        <v>0.15939007969627492</v>
      </c>
      <c r="T138" s="58">
        <f>_xll.qlBlackVolTermStructureBlackVol($C$3,$N138,T$127,TRUE)</f>
        <v>0.15227701379430725</v>
      </c>
      <c r="U138" s="58">
        <f>_xll.qlBlackVolTermStructureBlackVol($C$3,$N138,U$127,TRUE)</f>
        <v>0.14634224509699548</v>
      </c>
      <c r="V138" s="58">
        <f>_xll.qlBlackVolTermStructureBlackVol($C$3,$N138,V$127,TRUE)</f>
        <v>0.14162613658096324</v>
      </c>
      <c r="W138" s="58">
        <f>_xll.qlBlackVolTermStructureBlackVol($C$3,$N138,W$127,TRUE)</f>
        <v>0.13572611138811125</v>
      </c>
      <c r="X138" s="65">
        <f>_xll.qlBlackVolTermStructureBlackVol($C$3,$N138,X$127,TRUE)</f>
        <v>0.13374518674532332</v>
      </c>
    </row>
    <row r="139" spans="2:24" x14ac:dyDescent="0.25">
      <c r="B139" s="50">
        <v>43539</v>
      </c>
      <c r="C139" s="199"/>
      <c r="D139" s="205">
        <f>_xll.qlInstrumentNPV(D25,_xll.qlInstrumentSetPricingEngine(D25,_xll.qlPricingEngine(,"AE",$C$7)))</f>
        <v>2508.2285680049245</v>
      </c>
      <c r="E139" s="206">
        <f>_xll.qlInstrumentNPV(E25,_xll.qlInstrumentSetPricingEngine(E25,_xll.qlPricingEngine(,"AE",$C$7)))</f>
        <v>1266.3692147046845</v>
      </c>
      <c r="F139" s="206">
        <f>_xll.qlInstrumentNPV(F25,_xll.qlInstrumentSetPricingEngine(F25,_xll.qlPricingEngine(,"AE",$C$7)))</f>
        <v>772.77443600228787</v>
      </c>
      <c r="G139" s="206">
        <f>_xll.qlInstrumentNPV(G25,_xll.qlInstrumentSetPricingEngine(G25,_xll.qlPricingEngine(,"AE",$C$7)))</f>
        <v>573.76208888593487</v>
      </c>
      <c r="H139" s="206">
        <f>_xll.qlInstrumentNPV(H25,_xll.qlInstrumentSetPricingEngine(H25,_xll.qlPricingEngine(,"AE",$C$7)))</f>
        <v>410.51218272561471</v>
      </c>
      <c r="I139" s="206">
        <f>_xll.qlInstrumentNPV(I25,_xll.qlInstrumentSetPricingEngine(I25,_xll.qlPricingEngine(,"AE",$C$7)))</f>
        <v>283.04971397310896</v>
      </c>
      <c r="J139" s="206">
        <f>_xll.qlInstrumentNPV(J25,_xll.qlInstrumentSetPricingEngine(J25,_xll.qlPricingEngine(,"AE",$C$7)))</f>
        <v>188.60650610861629</v>
      </c>
      <c r="K139" s="206">
        <f>_xll.qlInstrumentNPV(K25,_xll.qlInstrumentSetPricingEngine(K25,_xll.qlPricingEngine(,"AE",$C$7)))</f>
        <v>77.441973474767309</v>
      </c>
      <c r="L139" s="207">
        <f>_xll.qlInstrumentNPV(L25,_xll.qlInstrumentSetPricingEngine(L25,_xll.qlPricingEngine(,"AE",$C$7)))</f>
        <v>30.230043235004977</v>
      </c>
      <c r="N139" s="50">
        <v>43539</v>
      </c>
      <c r="O139" s="199"/>
      <c r="P139" s="64">
        <f>_xll.qlBlackVolTermStructureBlackVol($C$3,$N139,P$127,TRUE)</f>
        <v>0.23511091870963333</v>
      </c>
      <c r="Q139" s="58">
        <f>_xll.qlBlackVolTermStructureBlackVol($C$3,$N139,Q$127,TRUE)</f>
        <v>0.18814472831928442</v>
      </c>
      <c r="R139" s="58">
        <f>_xll.qlBlackVolTermStructureBlackVol($C$3,$N139,R$127,TRUE)</f>
        <v>0.17058807768976478</v>
      </c>
      <c r="S139" s="58">
        <f>_xll.qlBlackVolTermStructureBlackVol($C$3,$N139,S$127,TRUE)</f>
        <v>0.16327958591316605</v>
      </c>
      <c r="T139" s="58">
        <f>_xll.qlBlackVolTermStructureBlackVol($C$3,$N139,T$127,TRUE)</f>
        <v>0.1569907282031581</v>
      </c>
      <c r="U139" s="58">
        <f>_xll.qlBlackVolTermStructureBlackVol($C$3,$N139,U$127,TRUE)</f>
        <v>0.15174523149711638</v>
      </c>
      <c r="V139" s="58">
        <f>_xll.qlBlackVolTermStructureBlackVol($C$3,$N139,V$127,TRUE)</f>
        <v>0.14754247063337178</v>
      </c>
      <c r="W139" s="58">
        <f>_xll.qlBlackVolTermStructureBlackVol($C$3,$N139,W$127,TRUE)</f>
        <v>0.14207559374172654</v>
      </c>
      <c r="X139" s="65">
        <f>_xll.qlBlackVolTermStructureBlackVol($C$3,$N139,X$127,TRUE)</f>
        <v>0.13986883354404389</v>
      </c>
    </row>
    <row r="140" spans="2:24" x14ac:dyDescent="0.25">
      <c r="B140" s="50">
        <v>43637</v>
      </c>
      <c r="C140" s="199"/>
      <c r="D140" s="205">
        <f>_xll.qlInstrumentNPV(D26,_xll.qlInstrumentSetPricingEngine(D26,_xll.qlPricingEngine(,"AE",$C$7)))</f>
        <v>2453.7391829506805</v>
      </c>
      <c r="E140" s="206">
        <f>_xll.qlInstrumentNPV(E26,_xll.qlInstrumentSetPricingEngine(E26,_xll.qlPricingEngine(,"AE",$C$7)))</f>
        <v>1249.9347910137767</v>
      </c>
      <c r="F140" s="206">
        <f>_xll.qlInstrumentNPV(F26,_xll.qlInstrumentSetPricingEngine(F26,_xll.qlPricingEngine(,"AE",$C$7)))</f>
        <v>779.64249914708694</v>
      </c>
      <c r="G140" s="206">
        <f>_xll.qlInstrumentNPV(G26,_xll.qlInstrumentSetPricingEngine(G26,_xll.qlPricingEngine(,"AE",$C$7)))</f>
        <v>590.44447996224972</v>
      </c>
      <c r="H140" s="206">
        <f>_xll.qlInstrumentNPV(H26,_xll.qlInstrumentSetPricingEngine(H26,_xll.qlPricingEngine(,"AE",$C$7)))</f>
        <v>434.29648258958036</v>
      </c>
      <c r="I140" s="206">
        <f>_xll.qlInstrumentNPV(I26,_xll.qlInstrumentSetPricingEngine(I26,_xll.qlPricingEngine(,"AE",$C$7)))</f>
        <v>310.55362714439741</v>
      </c>
      <c r="J140" s="206">
        <f>_xll.qlInstrumentNPV(J26,_xll.qlInstrumentSetPricingEngine(J26,_xll.qlPricingEngine(,"AE",$C$7)))</f>
        <v>216.48492769904692</v>
      </c>
      <c r="K140" s="206">
        <f>_xll.qlInstrumentNPV(K26,_xll.qlInstrumentSetPricingEngine(K26,_xll.qlPricingEngine(,"AE",$C$7)))</f>
        <v>99.299083339030247</v>
      </c>
      <c r="L140" s="207">
        <f>_xll.qlInstrumentNPV(L26,_xll.qlInstrumentSetPricingEngine(L26,_xll.qlPricingEngine(,"AE",$C$7)))</f>
        <v>43.806720873280796</v>
      </c>
      <c r="N140" s="50">
        <v>43637</v>
      </c>
      <c r="O140" s="199"/>
      <c r="P140" s="64">
        <f>_xll.qlBlackVolTermStructureBlackVol($C$3,$N140,P$127,TRUE)</f>
        <v>0.23192435056550589</v>
      </c>
      <c r="Q140" s="58">
        <f>_xll.qlBlackVolTermStructureBlackVol($C$3,$N140,Q$127,TRUE)</f>
        <v>0.188757398959053</v>
      </c>
      <c r="R140" s="58">
        <f>_xll.qlBlackVolTermStructureBlackVol($C$3,$N140,R$127,TRUE)</f>
        <v>0.17298634034318275</v>
      </c>
      <c r="S140" s="58">
        <f>_xll.qlBlackVolTermStructureBlackVol($C$3,$N140,S$127,TRUE)</f>
        <v>0.16649688683254318</v>
      </c>
      <c r="T140" s="58">
        <f>_xll.qlBlackVolTermStructureBlackVol($C$3,$N140,T$127,TRUE)</f>
        <v>0.16094179163958824</v>
      </c>
      <c r="U140" s="58">
        <f>_xll.qlBlackVolTermStructureBlackVol($C$3,$N140,U$127,TRUE)</f>
        <v>0.15631403711167616</v>
      </c>
      <c r="V140" s="58">
        <f>_xll.qlBlackVolTermStructureBlackVol($C$3,$N140,V$127,TRUE)</f>
        <v>0.15258739376767413</v>
      </c>
      <c r="W140" s="58">
        <f>_xll.qlBlackVolTermStructureBlackVol($C$3,$N140,W$127,TRUE)</f>
        <v>0.14761132377903266</v>
      </c>
      <c r="X140" s="65">
        <f>_xll.qlBlackVolTermStructureBlackVol($C$3,$N140,X$127,TRUE)</f>
        <v>0.14536614370953752</v>
      </c>
    </row>
    <row r="141" spans="2:24" x14ac:dyDescent="0.25">
      <c r="B141" s="50">
        <v>43728</v>
      </c>
      <c r="C141" s="199"/>
      <c r="D141" s="205">
        <f>_xll.qlInstrumentNPV(D27,_xll.qlInstrumentSetPricingEngine(D27,_xll.qlPricingEngine(,"AE",$C$7)))</f>
        <v>2413.3033479747342</v>
      </c>
      <c r="E141" s="206">
        <f>_xll.qlInstrumentNPV(E27,_xll.qlInstrumentSetPricingEngine(E27,_xll.qlPricingEngine(,"AE",$C$7)))</f>
        <v>1241.6772801935308</v>
      </c>
      <c r="F141" s="206">
        <f>_xll.qlInstrumentNPV(F27,_xll.qlInstrumentSetPricingEngine(F27,_xll.qlPricingEngine(,"AE",$C$7)))</f>
        <v>789.32535561895304</v>
      </c>
      <c r="G141" s="206">
        <f>_xll.qlInstrumentNPV(G27,_xll.qlInstrumentSetPricingEngine(G27,_xll.qlPricingEngine(,"AE",$C$7)))</f>
        <v>607.30674666324546</v>
      </c>
      <c r="H141" s="206">
        <f>_xll.qlInstrumentNPV(H27,_xll.qlInstrumentSetPricingEngine(H27,_xll.qlPricingEngine(,"AE",$C$7)))</f>
        <v>456.19980275233991</v>
      </c>
      <c r="I141" s="206">
        <f>_xll.qlInstrumentNPV(I27,_xll.qlInstrumentSetPricingEngine(I27,_xll.qlPricingEngine(,"AE",$C$7)))</f>
        <v>335.01499938710447</v>
      </c>
      <c r="J141" s="206">
        <f>_xll.qlInstrumentNPV(J27,_xll.qlInstrumentSetPricingEngine(J27,_xll.qlPricingEngine(,"AE",$C$7)))</f>
        <v>241.12704479887893</v>
      </c>
      <c r="K141" s="206">
        <f>_xll.qlInstrumentNPV(K27,_xll.qlInstrumentSetPricingEngine(K27,_xll.qlPricingEngine(,"AE",$C$7)))</f>
        <v>119.39735509575551</v>
      </c>
      <c r="L141" s="207">
        <f>_xll.qlInstrumentNPV(L27,_xll.qlInstrumentSetPricingEngine(L27,_xll.qlPricingEngine(,"AE",$C$7)))</f>
        <v>57.308754384197883</v>
      </c>
      <c r="N141" s="50">
        <v>43728</v>
      </c>
      <c r="O141" s="199"/>
      <c r="P141" s="64">
        <f>_xll.qlBlackVolTermStructureBlackVol($C$3,$N141,P$127,TRUE)</f>
        <v>0.22952050362817292</v>
      </c>
      <c r="Q141" s="58">
        <f>_xll.qlBlackVolTermStructureBlackVol($C$3,$N141,Q$127,TRUE)</f>
        <v>0.18924989001228415</v>
      </c>
      <c r="R141" s="58">
        <f>_xll.qlBlackVolTermStructureBlackVol($C$3,$N141,R$127,TRUE)</f>
        <v>0.1747871789684742</v>
      </c>
      <c r="S141" s="58">
        <f>_xll.qlBlackVolTermStructureBlackVol($C$3,$N141,S$127,TRUE)</f>
        <v>0.16888138909967856</v>
      </c>
      <c r="T141" s="58">
        <f>_xll.qlBlackVolTermStructureBlackVol($C$3,$N141,T$127,TRUE)</f>
        <v>0.16384014730030505</v>
      </c>
      <c r="U141" s="58">
        <f>_xll.qlBlackVolTermStructureBlackVol($C$3,$N141,U$127,TRUE)</f>
        <v>0.15963953968367375</v>
      </c>
      <c r="V141" s="58">
        <f>_xll.qlBlackVolTermStructureBlackVol($C$3,$N141,V$127,TRUE)</f>
        <v>0.15624102532557507</v>
      </c>
      <c r="W141" s="58">
        <f>_xll.qlBlackVolTermStructureBlackVol($C$3,$N141,W$127,TRUE)</f>
        <v>0.15161426617234774</v>
      </c>
      <c r="X141" s="65">
        <f>_xll.qlBlackVolTermStructureBlackVol($C$3,$N141,X$127,TRUE)</f>
        <v>0.14936938673050659</v>
      </c>
    </row>
    <row r="142" spans="2:24" x14ac:dyDescent="0.25">
      <c r="B142" s="50">
        <v>43819</v>
      </c>
      <c r="C142" s="199"/>
      <c r="D142" s="205">
        <f>_xll.qlInstrumentNPV(D28,_xll.qlInstrumentSetPricingEngine(D28,_xll.qlPricingEngine(,"AE",$C$7)))</f>
        <v>2395.3139453336184</v>
      </c>
      <c r="E142" s="206">
        <f>_xll.qlInstrumentNPV(E28,_xll.qlInstrumentSetPricingEngine(E28,_xll.qlPricingEngine(,"AE",$C$7)))</f>
        <v>1250.6628075757878</v>
      </c>
      <c r="F142" s="206">
        <f>_xll.qlInstrumentNPV(F28,_xll.qlInstrumentSetPricingEngine(F28,_xll.qlPricingEngine(,"AE",$C$7)))</f>
        <v>811.34137862735895</v>
      </c>
      <c r="G142" s="206">
        <f>_xll.qlInstrumentNPV(G28,_xll.qlInstrumentSetPricingEngine(G28,_xll.qlPricingEngine(,"AE",$C$7)))</f>
        <v>633.90621923441518</v>
      </c>
      <c r="H142" s="206">
        <f>_xll.qlInstrumentNPV(H28,_xll.qlInstrumentSetPricingEngine(H28,_xll.qlPricingEngine(,"AE",$C$7)))</f>
        <v>485.49874305507205</v>
      </c>
      <c r="I142" s="206">
        <f>_xll.qlInstrumentNPV(I28,_xll.qlInstrumentSetPricingEngine(I28,_xll.qlPricingEngine(,"AE",$C$7)))</f>
        <v>365.00112222380938</v>
      </c>
      <c r="J142" s="206">
        <f>_xll.qlInstrumentNPV(J28,_xll.qlInstrumentSetPricingEngine(J28,_xll.qlPricingEngine(,"AE",$C$7)))</f>
        <v>269.97997078763245</v>
      </c>
      <c r="K142" s="206">
        <f>_xll.qlInstrumentNPV(K28,_xll.qlInstrumentSetPricingEngine(K28,_xll.qlPricingEngine(,"AE",$C$7)))</f>
        <v>142.42105021758667</v>
      </c>
      <c r="L142" s="207">
        <f>_xll.qlInstrumentNPV(L28,_xll.qlInstrumentSetPricingEngine(L28,_xll.qlPricingEngine(,"AE",$C$7)))</f>
        <v>73.226804052450134</v>
      </c>
      <c r="N142" s="50">
        <v>43819</v>
      </c>
      <c r="O142" s="199"/>
      <c r="P142" s="64">
        <f>_xll.qlBlackVolTermStructureBlackVol($C$3,$N142,P$127,TRUE)</f>
        <v>0.22784451454405677</v>
      </c>
      <c r="Q142" s="58">
        <f>_xll.qlBlackVolTermStructureBlackVol($C$3,$N142,Q$127,TRUE)</f>
        <v>0.18997356935992935</v>
      </c>
      <c r="R142" s="58">
        <f>_xll.qlBlackVolTermStructureBlackVol($C$3,$N142,R$127,TRUE)</f>
        <v>0.17654655586001397</v>
      </c>
      <c r="S142" s="58">
        <f>_xll.qlBlackVolTermStructureBlackVol($C$3,$N142,S$127,TRUE)</f>
        <v>0.17108843528205828</v>
      </c>
      <c r="T142" s="58">
        <f>_xll.qlBlackVolTermStructureBlackVol($C$3,$N142,T$127,TRUE)</f>
        <v>0.1664326386160731</v>
      </c>
      <c r="U142" s="58">
        <f>_xll.qlBlackVolTermStructureBlackVol($C$3,$N142,U$127,TRUE)</f>
        <v>0.1625453498557454</v>
      </c>
      <c r="V142" s="58">
        <f>_xll.qlBlackVolTermStructureBlackVol($C$3,$N142,V$127,TRUE)</f>
        <v>0.15938207126931406</v>
      </c>
      <c r="W142" s="58">
        <f>_xll.qlBlackVolTermStructureBlackVol($C$3,$N142,W$127,TRUE)</f>
        <v>0.15499444704909762</v>
      </c>
      <c r="X142" s="65">
        <f>_xll.qlBlackVolTermStructureBlackVol($C$3,$N142,X$127,TRUE)</f>
        <v>0.15273138471696118</v>
      </c>
    </row>
    <row r="143" spans="2:24" x14ac:dyDescent="0.25">
      <c r="B143" s="50">
        <v>43910</v>
      </c>
      <c r="C143" s="199"/>
      <c r="D143" s="205">
        <f>_xll.qlInstrumentNPV(D29,_xll.qlInstrumentSetPricingEngine(D29,_xll.qlPricingEngine(,"AE",$C$7)))</f>
        <v>2356.7891883988677</v>
      </c>
      <c r="E143" s="206">
        <f>_xll.qlInstrumentNPV(E29,_xll.qlInstrumentSetPricingEngine(E29,_xll.qlPricingEngine(,"AE",$C$7)))</f>
        <v>1241.2142576929007</v>
      </c>
      <c r="F143" s="206">
        <f>_xll.qlInstrumentNPV(F29,_xll.qlInstrumentSetPricingEngine(F29,_xll.qlPricingEngine(,"AE",$C$7)))</f>
        <v>816.76689542304382</v>
      </c>
      <c r="G143" s="206">
        <f>_xll.qlInstrumentNPV(G29,_xll.qlInstrumentSetPricingEngine(G29,_xll.qlPricingEngine(,"AE",$C$7)))</f>
        <v>645.23062579707744</v>
      </c>
      <c r="H143" s="206">
        <f>_xll.qlInstrumentNPV(H29,_xll.qlInstrumentSetPricingEngine(H29,_xll.qlPricingEngine(,"AE",$C$7)))</f>
        <v>501.15012120696565</v>
      </c>
      <c r="I143" s="206">
        <f>_xll.qlInstrumentNPV(I29,_xll.qlInstrumentSetPricingEngine(I29,_xll.qlPricingEngine(,"AE",$C$7)))</f>
        <v>383.242606986363</v>
      </c>
      <c r="J143" s="206">
        <f>_xll.qlInstrumentNPV(J29,_xll.qlInstrumentSetPricingEngine(J29,_xll.qlPricingEngine(,"AE",$C$7)))</f>
        <v>289.15609434738934</v>
      </c>
      <c r="K143" s="206">
        <f>_xll.qlInstrumentNPV(K29,_xll.qlInstrumentSetPricingEngine(K29,_xll.qlPricingEngine(,"AE",$C$7)))</f>
        <v>159.76023463488232</v>
      </c>
      <c r="L143" s="207">
        <f>_xll.qlInstrumentNPV(L29,_xll.qlInstrumentSetPricingEngine(L29,_xll.qlPricingEngine(,"AE",$C$7)))</f>
        <v>86.427440043397354</v>
      </c>
      <c r="N143" s="50">
        <v>43910</v>
      </c>
      <c r="O143" s="199"/>
      <c r="P143" s="64">
        <f>_xll.qlBlackVolTermStructureBlackVol($C$3,$N143,P$127,TRUE)</f>
        <v>0.22582522397225188</v>
      </c>
      <c r="Q143" s="58">
        <f>_xll.qlBlackVolTermStructureBlackVol($C$3,$N143,Q$127,TRUE)</f>
        <v>0.19014289332916187</v>
      </c>
      <c r="R143" s="58">
        <f>_xll.qlBlackVolTermStructureBlackVol($C$3,$N143,R$127,TRUE)</f>
        <v>0.17764546705641113</v>
      </c>
      <c r="S143" s="58">
        <f>_xll.qlBlackVolTermStructureBlackVol($C$3,$N143,S$127,TRUE)</f>
        <v>0.17258730661504562</v>
      </c>
      <c r="T143" s="58">
        <f>_xll.qlBlackVolTermStructureBlackVol($C$3,$N143,T$127,TRUE)</f>
        <v>0.16827681516527807</v>
      </c>
      <c r="U143" s="58">
        <f>_xll.qlBlackVolTermStructureBlackVol($C$3,$N143,U$127,TRUE)</f>
        <v>0.16467334028790012</v>
      </c>
      <c r="V143" s="58">
        <f>_xll.qlBlackVolTermStructureBlackVol($C$3,$N143,V$127,TRUE)</f>
        <v>0.16172862828990342</v>
      </c>
      <c r="W143" s="58">
        <f>_xll.qlBlackVolTermStructureBlackVol($C$3,$N143,W$127,TRUE)</f>
        <v>0.1575865293772413</v>
      </c>
      <c r="X143" s="65">
        <f>_xll.qlBlackVolTermStructureBlackVol($C$3,$N143,X$127,TRUE)</f>
        <v>0.1553526253968254</v>
      </c>
    </row>
    <row r="144" spans="2:24" x14ac:dyDescent="0.25">
      <c r="B144" s="50">
        <v>44001</v>
      </c>
      <c r="C144" s="199"/>
      <c r="D144" s="205">
        <f>_xll.qlInstrumentNPV(D30,_xll.qlInstrumentSetPricingEngine(D30,_xll.qlPricingEngine(,"AE",$C$7)))</f>
        <v>2317.5409123645059</v>
      </c>
      <c r="E144" s="206">
        <f>_xll.qlInstrumentNPV(E30,_xll.qlInstrumentSetPricingEngine(E30,_xll.qlPricingEngine(,"AE",$C$7)))</f>
        <v>1233.7199051301675</v>
      </c>
      <c r="F144" s="206">
        <f>_xll.qlInstrumentNPV(F30,_xll.qlInstrumentSetPricingEngine(F30,_xll.qlPricingEngine(,"AE",$C$7)))</f>
        <v>824.90705302464949</v>
      </c>
      <c r="G144" s="206">
        <f>_xll.qlInstrumentNPV(G30,_xll.qlInstrumentSetPricingEngine(G30,_xll.qlPricingEngine(,"AE",$C$7)))</f>
        <v>659.5115998652069</v>
      </c>
      <c r="H144" s="206">
        <f>_xll.qlInstrumentNPV(H30,_xll.qlInstrumentSetPricingEngine(H30,_xll.qlPricingEngine(,"AE",$C$7)))</f>
        <v>519.95644682941804</v>
      </c>
      <c r="I144" s="206">
        <f>_xll.qlInstrumentNPV(I30,_xll.qlInstrumentSetPricingEngine(I30,_xll.qlPricingEngine(,"AE",$C$7)))</f>
        <v>404.82171927429704</v>
      </c>
      <c r="J144" s="206">
        <f>_xll.qlInstrumentNPV(J30,_xll.qlInstrumentSetPricingEngine(J30,_xll.qlPricingEngine(,"AE",$C$7)))</f>
        <v>311.84004778724949</v>
      </c>
      <c r="K144" s="206">
        <f>_xll.qlInstrumentNPV(K30,_xll.qlInstrumentSetPricingEngine(K30,_xll.qlPricingEngine(,"AE",$C$7)))</f>
        <v>180.81744201156062</v>
      </c>
      <c r="L144" s="207">
        <f>_xll.qlInstrumentNPV(L30,_xll.qlInstrumentSetPricingEngine(L30,_xll.qlPricingEngine(,"AE",$C$7)))</f>
        <v>103.22039047170037</v>
      </c>
      <c r="N144" s="50">
        <v>44001</v>
      </c>
      <c r="O144" s="199"/>
      <c r="P144" s="64">
        <f>_xll.qlBlackVolTermStructureBlackVol($C$3,$N144,P$127,TRUE)</f>
        <v>0.22535119516527105</v>
      </c>
      <c r="Q144" s="58">
        <f>_xll.qlBlackVolTermStructureBlackVol($C$3,$N144,Q$127,TRUE)</f>
        <v>0.19170453363754161</v>
      </c>
      <c r="R144" s="58">
        <f>_xll.qlBlackVolTermStructureBlackVol($C$3,$N144,R$127,TRUE)</f>
        <v>0.1801092139541608</v>
      </c>
      <c r="S144" s="58">
        <f>_xll.qlBlackVolTermStructureBlackVol($C$3,$N144,S$127,TRUE)</f>
        <v>0.17544943868416857</v>
      </c>
      <c r="T144" s="58">
        <f>_xll.qlBlackVolTermStructureBlackVol($C$3,$N144,T$127,TRUE)</f>
        <v>0.17149150847774589</v>
      </c>
      <c r="U144" s="58">
        <f>_xll.qlBlackVolTermStructureBlackVol($C$3,$N144,U$127,TRUE)</f>
        <v>0.16818841266306439</v>
      </c>
      <c r="V144" s="58">
        <f>_xll.qlBlackVolTermStructureBlackVol($C$3,$N144,V$127,TRUE)</f>
        <v>0.16548817019694975</v>
      </c>
      <c r="W144" s="58">
        <f>_xll.qlBlackVolTermStructureBlackVol($C$3,$N144,W$127,TRUE)</f>
        <v>0.16166807313481682</v>
      </c>
      <c r="X144" s="65">
        <f>_xll.qlBlackVolTermStructureBlackVol($C$3,$N144,X$127,TRUE)</f>
        <v>0.15956140107777597</v>
      </c>
    </row>
    <row r="145" spans="2:24" x14ac:dyDescent="0.25">
      <c r="B145" s="50">
        <v>44092</v>
      </c>
      <c r="C145" s="199"/>
      <c r="D145" s="205">
        <f>_xll.qlInstrumentNPV(D31,_xll.qlInstrumentSetPricingEngine(D31,_xll.qlPricingEngine(,"AE",$C$7)))</f>
        <v>2286.0974667615096</v>
      </c>
      <c r="E145" s="206">
        <f>_xll.qlInstrumentNPV(E31,_xll.qlInstrumentSetPricingEngine(E31,_xll.qlPricingEngine(,"AE",$C$7)))</f>
        <v>1231.7469727634225</v>
      </c>
      <c r="F145" s="206">
        <f>_xll.qlInstrumentNPV(F31,_xll.qlInstrumentSetPricingEngine(F31,_xll.qlPricingEngine(,"AE",$C$7)))</f>
        <v>836.54083567329883</v>
      </c>
      <c r="G145" s="206">
        <f>_xll.qlInstrumentNPV(G31,_xll.qlInstrumentSetPricingEngine(G31,_xll.qlPricingEngine(,"AE",$C$7)))</f>
        <v>676.29262376502379</v>
      </c>
      <c r="H145" s="206">
        <f>_xll.qlInstrumentNPV(H31,_xll.qlInstrumentSetPricingEngine(H31,_xll.qlPricingEngine(,"AE",$C$7)))</f>
        <v>540.42165453639188</v>
      </c>
      <c r="I145" s="206">
        <f>_xll.qlInstrumentNPV(I31,_xll.qlInstrumentSetPricingEngine(I31,_xll.qlPricingEngine(,"AE",$C$7)))</f>
        <v>427.44335501274867</v>
      </c>
      <c r="J145" s="206">
        <f>_xll.qlInstrumentNPV(J31,_xll.qlInstrumentSetPricingEngine(J31,_xll.qlPricingEngine(,"AE",$C$7)))</f>
        <v>335.19750484183447</v>
      </c>
      <c r="K145" s="206">
        <f>_xll.qlInstrumentNPV(K31,_xll.qlInstrumentSetPricingEngine(K31,_xll.qlPricingEngine(,"AE",$C$7)))</f>
        <v>202.41028037447296</v>
      </c>
      <c r="L145" s="207">
        <f>_xll.qlInstrumentNPV(L31,_xll.qlInstrumentSetPricingEngine(L31,_xll.qlPricingEngine(,"AE",$C$7)))</f>
        <v>120.77996708372132</v>
      </c>
      <c r="N145" s="50">
        <v>44092</v>
      </c>
      <c r="O145" s="199"/>
      <c r="P145" s="64">
        <f>_xll.qlBlackVolTermStructureBlackVol($C$3,$N145,P$127,TRUE)</f>
        <v>0.22498096616611066</v>
      </c>
      <c r="Q145" s="58">
        <f>_xll.qlBlackVolTermStructureBlackVol($C$3,$N145,Q$127,TRUE)</f>
        <v>0.19323821555277843</v>
      </c>
      <c r="R145" s="58">
        <f>_xll.qlBlackVolTermStructureBlackVol($C$3,$N145,R$127,TRUE)</f>
        <v>0.18244380621950643</v>
      </c>
      <c r="S145" s="58">
        <f>_xll.qlBlackVolTermStructureBlackVol($C$3,$N145,S$127,TRUE)</f>
        <v>0.17812669751737356</v>
      </c>
      <c r="T145" s="58">
        <f>_xll.qlBlackVolTermStructureBlackVol($C$3,$N145,T$127,TRUE)</f>
        <v>0.17446542189823905</v>
      </c>
      <c r="U145" s="58">
        <f>_xll.qlBlackVolTermStructureBlackVol($C$3,$N145,U$127,TRUE)</f>
        <v>0.1714093478753877</v>
      </c>
      <c r="V145" s="58">
        <f>_xll.qlBlackVolTermStructureBlackVol($C$3,$N145,V$127,TRUE)</f>
        <v>0.16890520214904642</v>
      </c>
      <c r="W145" s="58">
        <f>_xll.qlBlackVolTermStructureBlackVol($C$3,$N145,W$127,TRUE)</f>
        <v>0.16533136413944863</v>
      </c>
      <c r="X145" s="65">
        <f>_xll.qlBlackVolTermStructureBlackVol($C$3,$N145,X$127,TRUE)</f>
        <v>0.16330578110249094</v>
      </c>
    </row>
    <row r="146" spans="2:24" x14ac:dyDescent="0.25">
      <c r="B146" s="50">
        <v>44185</v>
      </c>
      <c r="C146" s="199"/>
      <c r="D146" s="205">
        <f>_xll.qlInstrumentNPV(D32,_xll.qlInstrumentSetPricingEngine(D32,_xll.qlPricingEngine(,"AE",$C$7)))</f>
        <v>2275.5500853217509</v>
      </c>
      <c r="E146" s="206">
        <f>_xll.qlInstrumentNPV(E32,_xll.qlInstrumentSetPricingEngine(E32,_xll.qlPricingEngine(,"AE",$C$7)))</f>
        <v>1245.7812339353306</v>
      </c>
      <c r="F146" s="206">
        <f>_xll.qlInstrumentNPV(F32,_xll.qlInstrumentSetPricingEngine(F32,_xll.qlPricingEngine(,"AE",$C$7)))</f>
        <v>860.37374349090612</v>
      </c>
      <c r="G146" s="206">
        <f>_xll.qlInstrumentNPV(G32,_xll.qlInstrumentSetPricingEngine(G32,_xll.qlPricingEngine(,"AE",$C$7)))</f>
        <v>703.34682340037773</v>
      </c>
      <c r="H146" s="206">
        <f>_xll.qlInstrumentNPV(H32,_xll.qlInstrumentSetPricingEngine(H32,_xll.qlPricingEngine(,"AE",$C$7)))</f>
        <v>569.38216136393601</v>
      </c>
      <c r="I146" s="206">
        <f>_xll.qlInstrumentNPV(I32,_xll.qlInstrumentSetPricingEngine(I32,_xll.qlPricingEngine(,"AE",$C$7)))</f>
        <v>457.01914366432288</v>
      </c>
      <c r="J146" s="206">
        <f>_xll.qlInstrumentNPV(J32,_xll.qlInstrumentSetPricingEngine(J32,_xll.qlPricingEngine(,"AE",$C$7)))</f>
        <v>364.24677063425139</v>
      </c>
      <c r="K146" s="206">
        <f>_xll.qlInstrumentNPV(K32,_xll.qlInstrumentSetPricingEngine(K32,_xll.qlPricingEngine(,"AE",$C$7)))</f>
        <v>227.95783730660384</v>
      </c>
      <c r="L146" s="207">
        <f>_xll.qlInstrumentNPV(L32,_xll.qlInstrumentSetPricingEngine(L32,_xll.qlPricingEngine(,"AE",$C$7)))</f>
        <v>141.29884706069635</v>
      </c>
      <c r="N146" s="50">
        <v>44185</v>
      </c>
      <c r="O146" s="199"/>
      <c r="P146" s="64">
        <f>_xll.qlBlackVolTermStructureBlackVol($C$3,$N146,P$127,TRUE)</f>
        <v>0.22496082713882895</v>
      </c>
      <c r="Q146" s="58">
        <f>_xll.qlBlackVolTermStructureBlackVol($C$3,$N146,Q$127,TRUE)</f>
        <v>0.19486800537924676</v>
      </c>
      <c r="R146" s="58">
        <f>_xll.qlBlackVolTermStructureBlackVol($C$3,$N146,R$127,TRUE)</f>
        <v>0.18471897506062673</v>
      </c>
      <c r="S146" s="58">
        <f>_xll.qlBlackVolTermStructureBlackVol($C$3,$N146,S$127,TRUE)</f>
        <v>0.18066523269910251</v>
      </c>
      <c r="T146" s="58">
        <f>_xll.qlBlackVolTermStructureBlackVol($C$3,$N146,T$127,TRUE)</f>
        <v>0.17722369085468484</v>
      </c>
      <c r="U146" s="58">
        <f>_xll.qlBlackVolTermStructureBlackVol($C$3,$N146,U$127,TRUE)</f>
        <v>0.17434259826177032</v>
      </c>
      <c r="V146" s="58">
        <f>_xll.qlBlackVolTermStructureBlackVol($C$3,$N146,V$127,TRUE)</f>
        <v>0.17196940985335596</v>
      </c>
      <c r="W146" s="58">
        <f>_xll.qlBlackVolTermStructureBlackVol($C$3,$N146,W$127,TRUE)</f>
        <v>0.16853665829159273</v>
      </c>
      <c r="X146" s="65">
        <f>_xll.qlBlackVolTermStructureBlackVol($C$3,$N146,X$127,TRUE)</f>
        <v>0.16652059175480513</v>
      </c>
    </row>
    <row r="147" spans="2:24" x14ac:dyDescent="0.25">
      <c r="B147" s="50">
        <v>44274</v>
      </c>
      <c r="C147" s="199"/>
      <c r="D147" s="205">
        <f>_xll.qlInstrumentNPV(D33,_xll.qlInstrumentSetPricingEngine(D33,_xll.qlPricingEngine(,"AE",$C$7)))</f>
        <v>2245.0999797796671</v>
      </c>
      <c r="E147" s="206">
        <f>_xll.qlInstrumentNPV(E33,_xll.qlInstrumentSetPricingEngine(E33,_xll.qlPricingEngine(,"AE",$C$7)))</f>
        <v>1241.8100926899951</v>
      </c>
      <c r="F147" s="206">
        <f>_xll.qlInstrumentNPV(F33,_xll.qlInstrumentSetPricingEngine(F33,_xll.qlPricingEngine(,"AE",$C$7)))</f>
        <v>868.00736458661345</v>
      </c>
      <c r="G147" s="206">
        <f>_xll.qlInstrumentNPV(G33,_xll.qlInstrumentSetPricingEngine(G33,_xll.qlPricingEngine(,"AE",$C$7)))</f>
        <v>715.39448887870492</v>
      </c>
      <c r="H147" s="206">
        <f>_xll.qlInstrumentNPV(H33,_xll.qlInstrumentSetPricingEngine(H33,_xll.qlPricingEngine(,"AE",$C$7)))</f>
        <v>584.70905912325816</v>
      </c>
      <c r="I147" s="206">
        <f>_xll.qlInstrumentNPV(I33,_xll.qlInstrumentSetPricingEngine(I33,_xll.qlPricingEngine(,"AE",$C$7)))</f>
        <v>474.47169235231036</v>
      </c>
      <c r="J147" s="206">
        <f>_xll.qlInstrumentNPV(J33,_xll.qlInstrumentSetPricingEngine(J33,_xll.qlPricingEngine(,"AE",$C$7)))</f>
        <v>382.75640590481345</v>
      </c>
      <c r="K147" s="206">
        <f>_xll.qlInstrumentNPV(K33,_xll.qlInstrumentSetPricingEngine(K33,_xll.qlPricingEngine(,"AE",$C$7)))</f>
        <v>246.06066684944111</v>
      </c>
      <c r="L147" s="207">
        <f>_xll.qlInstrumentNPV(L33,_xll.qlInstrumentSetPricingEngine(L33,_xll.qlPricingEngine(,"AE",$C$7)))</f>
        <v>156.98226699750182</v>
      </c>
      <c r="N147" s="50">
        <v>44274</v>
      </c>
      <c r="O147" s="199"/>
      <c r="P147" s="64">
        <f>_xll.qlBlackVolTermStructureBlackVol($C$3,$N147,P$127,TRUE)</f>
        <v>0.22453729624127111</v>
      </c>
      <c r="Q147" s="58">
        <f>_xll.qlBlackVolTermStructureBlackVol($C$3,$N147,Q$127,TRUE)</f>
        <v>0.19599568133668413</v>
      </c>
      <c r="R147" s="58">
        <f>_xll.qlBlackVolTermStructureBlackVol($C$3,$N147,R$127,TRUE)</f>
        <v>0.18645132106511056</v>
      </c>
      <c r="S147" s="58">
        <f>_xll.qlBlackVolTermStructureBlackVol($C$3,$N147,S$127,TRUE)</f>
        <v>0.18264590023397623</v>
      </c>
      <c r="T147" s="58">
        <f>_xll.qlBlackVolTermStructureBlackVol($C$3,$N147,T$127,TRUE)</f>
        <v>0.1794138193790924</v>
      </c>
      <c r="U147" s="58">
        <f>_xll.qlBlackVolTermStructureBlackVol($C$3,$N147,U$127,TRUE)</f>
        <v>0.17670278307758874</v>
      </c>
      <c r="V147" s="58">
        <f>_xll.qlBlackVolTermStructureBlackVol($C$3,$N147,V$127,TRUE)</f>
        <v>0.17446113165038807</v>
      </c>
      <c r="W147" s="58">
        <f>_xll.qlBlackVolTermStructureBlackVol($C$3,$N147,W$127,TRUE)</f>
        <v>0.17118567967982612</v>
      </c>
      <c r="X147" s="65">
        <f>_xll.qlBlackVolTermStructureBlackVol($C$3,$N147,X$127,TRUE)</f>
        <v>0.16921016756129187</v>
      </c>
    </row>
    <row r="148" spans="2:24" x14ac:dyDescent="0.25">
      <c r="B148" s="50">
        <v>44365</v>
      </c>
      <c r="C148" s="199"/>
      <c r="D148" s="205">
        <f>_xll.qlInstrumentNPV(D34,_xll.qlInstrumentSetPricingEngine(D34,_xll.qlPricingEngine(,"AE",$C$7)))</f>
        <v>2212.7432101694135</v>
      </c>
      <c r="E148" s="206">
        <f>_xll.qlInstrumentNPV(E34,_xll.qlInstrumentSetPricingEngine(E34,_xll.qlPricingEngine(,"AE",$C$7)))</f>
        <v>1237.2773601769536</v>
      </c>
      <c r="F148" s="206">
        <f>_xll.qlInstrumentNPV(F34,_xll.qlInstrumentSetPricingEngine(F34,_xll.qlPricingEngine(,"AE",$C$7)))</f>
        <v>875.53934069665343</v>
      </c>
      <c r="G148" s="206">
        <f>_xll.qlInstrumentNPV(G34,_xll.qlInstrumentSetPricingEngine(G34,_xll.qlPricingEngine(,"AE",$C$7)))</f>
        <v>727.57540146899703</v>
      </c>
      <c r="H148" s="206">
        <f>_xll.qlInstrumentNPV(H34,_xll.qlInstrumentSetPricingEngine(H34,_xll.qlPricingEngine(,"AE",$C$7)))</f>
        <v>600.42802445732411</v>
      </c>
      <c r="I148" s="206">
        <f>_xll.qlInstrumentNPV(I34,_xll.qlInstrumentSetPricingEngine(I34,_xll.qlPricingEngine(,"AE",$C$7)))</f>
        <v>492.60088996472706</v>
      </c>
      <c r="J148" s="206">
        <f>_xll.qlInstrumentNPV(J34,_xll.qlInstrumentSetPricingEngine(J34,_xll.qlPricingEngine(,"AE",$C$7)))</f>
        <v>402.24265743446125</v>
      </c>
      <c r="K148" s="206">
        <f>_xll.qlInstrumentNPV(K34,_xll.qlInstrumentSetPricingEngine(K34,_xll.qlPricingEngine(,"AE",$C$7)))</f>
        <v>265.70819767288538</v>
      </c>
      <c r="L148" s="207">
        <f>_xll.qlInstrumentNPV(L34,_xll.qlInstrumentSetPricingEngine(L34,_xll.qlPricingEngine(,"AE",$C$7)))</f>
        <v>174.61050855457799</v>
      </c>
      <c r="N148" s="50">
        <v>44365</v>
      </c>
      <c r="O148" s="199"/>
      <c r="P148" s="64">
        <f>_xll.qlBlackVolTermStructureBlackVol($C$3,$N148,P$127,TRUE)</f>
        <v>0.22473059781807328</v>
      </c>
      <c r="Q148" s="58">
        <f>_xll.qlBlackVolTermStructureBlackVol($C$3,$N148,Q$127,TRUE)</f>
        <v>0.19763874443291668</v>
      </c>
      <c r="R148" s="58">
        <f>_xll.qlBlackVolTermStructureBlackVol($C$3,$N148,R$127,TRUE)</f>
        <v>0.18868849976657129</v>
      </c>
      <c r="S148" s="58">
        <f>_xll.qlBlackVolTermStructureBlackVol($C$3,$N148,S$127,TRUE)</f>
        <v>0.18513635315968743</v>
      </c>
      <c r="T148" s="58">
        <f>_xll.qlBlackVolTermStructureBlackVol($C$3,$N148,T$127,TRUE)</f>
        <v>0.18212545081964365</v>
      </c>
      <c r="U148" s="58">
        <f>_xll.qlBlackVolTermStructureBlackVol($C$3,$N148,U$127,TRUE)</f>
        <v>0.17960265245205337</v>
      </c>
      <c r="V148" s="58">
        <f>_xll.qlBlackVolTermStructureBlackVol($C$3,$N148,V$127,TRUE)</f>
        <v>0.17751662736932303</v>
      </c>
      <c r="W148" s="58">
        <f>_xll.qlBlackVolTermStructureBlackVol($C$3,$N148,W$127,TRUE)</f>
        <v>0.17446105474111259</v>
      </c>
      <c r="X148" s="65">
        <f>_xll.qlBlackVolTermStructureBlackVol($C$3,$N148,X$127,TRUE)</f>
        <v>0.17260124103533053</v>
      </c>
    </row>
    <row r="149" spans="2:24" x14ac:dyDescent="0.25">
      <c r="B149" s="50">
        <v>44456</v>
      </c>
      <c r="C149" s="199"/>
      <c r="D149" s="205">
        <f>_xll.qlInstrumentNPV(D35,_xll.qlInstrumentSetPricingEngine(D35,_xll.qlPricingEngine(,"AE",$C$7)))</f>
        <v>2187.3206031217046</v>
      </c>
      <c r="E149" s="206">
        <f>_xll.qlInstrumentNPV(E35,_xll.qlInstrumentSetPricingEngine(E35,_xll.qlPricingEngine(,"AE",$C$7)))</f>
        <v>1237.5595767503253</v>
      </c>
      <c r="F149" s="206">
        <f>_xll.qlInstrumentNPV(F35,_xll.qlInstrumentSetPricingEngine(F35,_xll.qlPricingEngine(,"AE",$C$7)))</f>
        <v>886.35976789503138</v>
      </c>
      <c r="G149" s="206">
        <f>_xll.qlInstrumentNPV(G35,_xll.qlInstrumentSetPricingEngine(G35,_xll.qlPricingEngine(,"AE",$C$7)))</f>
        <v>742.31934479268875</v>
      </c>
      <c r="H149" s="206">
        <f>_xll.qlInstrumentNPV(H35,_xll.qlInstrumentSetPricingEngine(H35,_xll.qlPricingEngine(,"AE",$C$7)))</f>
        <v>618.07329058896084</v>
      </c>
      <c r="I149" s="206">
        <f>_xll.qlInstrumentNPV(I35,_xll.qlInstrumentSetPricingEngine(I35,_xll.qlPricingEngine(,"AE",$C$7)))</f>
        <v>512.13833884705798</v>
      </c>
      <c r="J149" s="206">
        <f>_xll.qlInstrumentNPV(J35,_xll.qlInstrumentSetPricingEngine(J35,_xll.qlPricingEngine(,"AE",$C$7)))</f>
        <v>422.7488169590867</v>
      </c>
      <c r="K149" s="206">
        <f>_xll.qlInstrumentNPV(K35,_xll.qlInstrumentSetPricingEngine(K35,_xll.qlPricingEngine(,"AE",$C$7)))</f>
        <v>285.95066392249288</v>
      </c>
      <c r="L149" s="207">
        <f>_xll.qlInstrumentNPV(L35,_xll.qlInstrumentSetPricingEngine(L35,_xll.qlPricingEngine(,"AE",$C$7)))</f>
        <v>192.72923524723942</v>
      </c>
      <c r="N149" s="50">
        <v>44456</v>
      </c>
      <c r="O149" s="199"/>
      <c r="P149" s="64">
        <f>_xll.qlBlackVolTermStructureBlackVol($C$3,$N149,P$127,TRUE)</f>
        <v>0.22499596034562758</v>
      </c>
      <c r="Q149" s="58">
        <f>_xll.qlBlackVolTermStructureBlackVol($C$3,$N149,Q$127,TRUE)</f>
        <v>0.1992737301298968</v>
      </c>
      <c r="R149" s="58">
        <f>_xll.qlBlackVolTermStructureBlackVol($C$3,$N149,R$127,TRUE)</f>
        <v>0.19085049998279663</v>
      </c>
      <c r="S149" s="58">
        <f>_xll.qlBlackVolTermStructureBlackVol($C$3,$N149,S$127,TRUE)</f>
        <v>0.18751479639109561</v>
      </c>
      <c r="T149" s="58">
        <f>_xll.qlBlackVolTermStructureBlackVol($C$3,$N149,T$127,TRUE)</f>
        <v>0.18468777743872</v>
      </c>
      <c r="U149" s="58">
        <f>_xll.qlBlackVolTermStructureBlackVol($C$3,$N149,U$127,TRUE)</f>
        <v>0.18231665042954817</v>
      </c>
      <c r="V149" s="58">
        <f>_xll.qlBlackVolTermStructureBlackVol($C$3,$N149,V$127,TRUE)</f>
        <v>0.18035138759273889</v>
      </c>
      <c r="W149" s="58">
        <f>_xll.qlBlackVolTermStructureBlackVol($C$3,$N149,W$127,TRUE)</f>
        <v>0.17745356551219424</v>
      </c>
      <c r="X149" s="65">
        <f>_xll.qlBlackVolTermStructureBlackVol($C$3,$N149,X$127,TRUE)</f>
        <v>0.17565896128096614</v>
      </c>
    </row>
    <row r="150" spans="2:24" x14ac:dyDescent="0.25">
      <c r="B150" s="50">
        <v>44547</v>
      </c>
      <c r="C150" s="199"/>
      <c r="D150" s="205">
        <f>_xll.qlInstrumentNPV(D36,_xll.qlInstrumentSetPricingEngine(D36,_xll.qlPricingEngine(,"AE",$C$7)))</f>
        <v>2181.0871245982089</v>
      </c>
      <c r="E150" s="206">
        <f>_xll.qlInstrumentNPV(E36,_xll.qlInstrumentSetPricingEngine(E36,_xll.qlPricingEngine(,"AE",$C$7)))</f>
        <v>1252.1461122349474</v>
      </c>
      <c r="F150" s="206">
        <f>_xll.qlInstrumentNPV(F36,_xll.qlInstrumentSetPricingEngine(F36,_xll.qlPricingEngine(,"AE",$C$7)))</f>
        <v>908.38395563433482</v>
      </c>
      <c r="G150" s="206">
        <f>_xll.qlInstrumentNPV(G36,_xll.qlInstrumentSetPricingEngine(G36,_xll.qlPricingEngine(,"AE",$C$7)))</f>
        <v>766.77086947686712</v>
      </c>
      <c r="H150" s="206">
        <f>_xll.qlInstrumentNPV(H36,_xll.qlInstrumentSetPricingEngine(H36,_xll.qlPricingEngine(,"AE",$C$7)))</f>
        <v>644.04488959320975</v>
      </c>
      <c r="I150" s="206">
        <f>_xll.qlInstrumentNPV(I36,_xll.qlInstrumentSetPricingEngine(I36,_xll.qlPricingEngine(,"AE",$C$7)))</f>
        <v>538.77359640673842</v>
      </c>
      <c r="J150" s="206">
        <f>_xll.qlInstrumentNPV(J36,_xll.qlInstrumentSetPricingEngine(J36,_xll.qlPricingEngine(,"AE",$C$7)))</f>
        <v>449.29438384295912</v>
      </c>
      <c r="K150" s="206">
        <f>_xll.qlInstrumentNPV(K36,_xll.qlInstrumentSetPricingEngine(K36,_xll.qlPricingEngine(,"AE",$C$7)))</f>
        <v>310.61031560436186</v>
      </c>
      <c r="L150" s="207">
        <f>_xll.qlInstrumentNPV(L36,_xll.qlInstrumentSetPricingEngine(L36,_xll.qlPricingEngine(,"AE",$C$7)))</f>
        <v>214.1784624565808</v>
      </c>
      <c r="N150" s="50">
        <v>44547</v>
      </c>
      <c r="O150" s="199"/>
      <c r="P150" s="64">
        <f>_xll.qlBlackVolTermStructureBlackVol($C$3,$N150,P$127,TRUE)</f>
        <v>0.22550616673256829</v>
      </c>
      <c r="Q150" s="58">
        <f>_xll.qlBlackVolTermStructureBlackVol($C$3,$N150,Q$127,TRUE)</f>
        <v>0.20098221610081657</v>
      </c>
      <c r="R150" s="58">
        <f>_xll.qlBlackVolTermStructureBlackVol($C$3,$N150,R$127,TRUE)</f>
        <v>0.19298947079171982</v>
      </c>
      <c r="S150" s="58">
        <f>_xll.qlBlackVolTermStructureBlackVol($C$3,$N150,S$127,TRUE)</f>
        <v>0.18982311557437409</v>
      </c>
      <c r="T150" s="58">
        <f>_xll.qlBlackVolTermStructureBlackVol($C$3,$N150,T$127,TRUE)</f>
        <v>0.18713516179608403</v>
      </c>
      <c r="U150" s="58">
        <f>_xll.qlBlackVolTermStructureBlackVol($C$3,$N150,U$127,TRUE)</f>
        <v>0.18487404196288526</v>
      </c>
      <c r="V150" s="58">
        <f>_xll.qlBlackVolTermStructureBlackVol($C$3,$N150,V$127,TRUE)</f>
        <v>0.18299163486807288</v>
      </c>
      <c r="W150" s="58">
        <f>_xll.qlBlackVolTermStructureBlackVol($C$3,$N150,W$127,TRUE)</f>
        <v>0.18018804414047931</v>
      </c>
      <c r="X150" s="65">
        <f>_xll.qlBlackVolTermStructureBlackVol($C$3,$N150,X$127,TRUE)</f>
        <v>0.17841099569416558</v>
      </c>
    </row>
    <row r="151" spans="2:24" x14ac:dyDescent="0.25">
      <c r="B151" s="50">
        <v>44638</v>
      </c>
      <c r="C151" s="199"/>
      <c r="D151" s="205">
        <f>_xll.qlInstrumentNPV(D37,_xll.qlInstrumentSetPricingEngine(D37,_xll.qlPricingEngine(,"AE",$C$7)))</f>
        <v>2156.8222802216706</v>
      </c>
      <c r="E151" s="206">
        <f>_xll.qlInstrumentNPV(E37,_xll.qlInstrumentSetPricingEngine(E37,_xll.qlPricingEngine(,"AE",$C$7)))</f>
        <v>1251.3380282152191</v>
      </c>
      <c r="F151" s="206">
        <f>_xll.qlInstrumentNPV(F37,_xll.qlInstrumentSetPricingEngine(F37,_xll.qlPricingEngine(,"AE",$C$7)))</f>
        <v>916.85068994590154</v>
      </c>
      <c r="G151" s="206">
        <f>_xll.qlInstrumentNPV(G37,_xll.qlInstrumentSetPricingEngine(G37,_xll.qlPricingEngine(,"AE",$C$7)))</f>
        <v>778.70737588651161</v>
      </c>
      <c r="H151" s="206">
        <f>_xll.qlInstrumentNPV(H37,_xll.qlInstrumentSetPricingEngine(H37,_xll.qlPricingEngine(,"AE",$C$7)))</f>
        <v>658.60510043623776</v>
      </c>
      <c r="I151" s="206">
        <f>_xll.qlInstrumentNPV(I37,_xll.qlInstrumentSetPricingEngine(I37,_xll.qlPricingEngine(,"AE",$C$7)))</f>
        <v>555.13665537937686</v>
      </c>
      <c r="J151" s="206">
        <f>_xll.qlInstrumentNPV(J37,_xll.qlInstrumentSetPricingEngine(J37,_xll.qlPricingEngine(,"AE",$C$7)))</f>
        <v>466.7124778881045</v>
      </c>
      <c r="K151" s="206">
        <f>_xll.qlInstrumentNPV(K37,_xll.qlInstrumentSetPricingEngine(K37,_xll.qlPricingEngine(,"AE",$C$7)))</f>
        <v>328.32955872616316</v>
      </c>
      <c r="L151" s="207">
        <f>_xll.qlInstrumentNPV(L37,_xll.qlInstrumentSetPricingEngine(L37,_xll.qlPricingEngine(,"AE",$C$7)))</f>
        <v>230.5848954377276</v>
      </c>
      <c r="N151" s="50">
        <v>44638</v>
      </c>
      <c r="O151" s="199"/>
      <c r="P151" s="64">
        <f>_xll.qlBlackVolTermStructureBlackVol($C$3,$N151,P$127,TRUE)</f>
        <v>0.22561067979047367</v>
      </c>
      <c r="Q151" s="58">
        <f>_xll.qlBlackVolTermStructureBlackVol($C$3,$N151,Q$127,TRUE)</f>
        <v>0.20227758022975223</v>
      </c>
      <c r="R151" s="58">
        <f>_xll.qlBlackVolTermStructureBlackVol($C$3,$N151,R$127,TRUE)</f>
        <v>0.1947105572290001</v>
      </c>
      <c r="S151" s="58">
        <f>_xll.qlBlackVolTermStructureBlackVol($C$3,$N151,S$127,TRUE)</f>
        <v>0.19171247644487127</v>
      </c>
      <c r="T151" s="58">
        <f>_xll.qlBlackVolTermStructureBlackVol($C$3,$N151,T$127,TRUE)</f>
        <v>0.18916381319673112</v>
      </c>
      <c r="U151" s="58">
        <f>_xll.qlBlackVolTermStructureBlackVol($C$3,$N151,U$127,TRUE)</f>
        <v>0.18701437723100528</v>
      </c>
      <c r="V151" s="58">
        <f>_xll.qlBlackVolTermStructureBlackVol($C$3,$N151,V$127,TRUE)</f>
        <v>0.18521796527524345</v>
      </c>
      <c r="W151" s="58">
        <f>_xll.qlBlackVolTermStructureBlackVol($C$3,$N151,W$127,TRUE)</f>
        <v>0.18251875152447478</v>
      </c>
      <c r="X151" s="65">
        <f>_xll.qlBlackVolTermStructureBlackVol($C$3,$N151,X$127,TRUE)</f>
        <v>0.1807730456091009</v>
      </c>
    </row>
    <row r="152" spans="2:24" x14ac:dyDescent="0.25">
      <c r="B152" s="50">
        <v>44729</v>
      </c>
      <c r="C152" s="199"/>
      <c r="D152" s="205">
        <f>_xll.qlInstrumentNPV(D38,_xll.qlInstrumentSetPricingEngine(D38,_xll.qlPricingEngine(,"AE",$C$7)))</f>
        <v>2128.7262048766579</v>
      </c>
      <c r="E152" s="206">
        <f>_xll.qlInstrumentNPV(E38,_xll.qlInstrumentSetPricingEngine(E38,_xll.qlPricingEngine(,"AE",$C$7)))</f>
        <v>1247.3139263160681</v>
      </c>
      <c r="F152" s="206">
        <f>_xll.qlInstrumentNPV(F38,_xll.qlInstrumentSetPricingEngine(F38,_xll.qlPricingEngine(,"AE",$C$7)))</f>
        <v>922.44608443631114</v>
      </c>
      <c r="G152" s="206">
        <f>_xll.qlInstrumentNPV(G38,_xll.qlInstrumentSetPricingEngine(G38,_xll.qlPricingEngine(,"AE",$C$7)))</f>
        <v>787.99748800459724</v>
      </c>
      <c r="H152" s="206">
        <f>_xll.qlInstrumentNPV(H38,_xll.qlInstrumentSetPricingEngine(H38,_xll.qlPricingEngine(,"AE",$C$7)))</f>
        <v>670.78451834868542</v>
      </c>
      <c r="I152" s="206">
        <f>_xll.qlInstrumentNPV(I38,_xll.qlInstrumentSetPricingEngine(I38,_xll.qlPricingEngine(,"AE",$C$7)))</f>
        <v>569.42059487179642</v>
      </c>
      <c r="J152" s="206">
        <f>_xll.qlInstrumentNPV(J38,_xll.qlInstrumentSetPricingEngine(J38,_xll.qlPricingEngine(,"AE",$C$7)))</f>
        <v>482.37884928469913</v>
      </c>
      <c r="K152" s="206">
        <f>_xll.qlInstrumentNPV(K38,_xll.qlInstrumentSetPricingEngine(K38,_xll.qlPricingEngine(,"AE",$C$7)))</f>
        <v>344.973245581583</v>
      </c>
      <c r="L152" s="207">
        <f>_xll.qlInstrumentNPV(L38,_xll.qlInstrumentSetPricingEngine(L38,_xll.qlPricingEngine(,"AE",$C$7)))</f>
        <v>246.53168250040298</v>
      </c>
      <c r="N152" s="50">
        <v>44729</v>
      </c>
      <c r="O152" s="199"/>
      <c r="P152" s="64">
        <f>_xll.qlBlackVolTermStructureBlackVol($C$3,$N152,P$127,TRUE)</f>
        <v>0.22589404204660657</v>
      </c>
      <c r="Q152" s="58">
        <f>_xll.qlBlackVolTermStructureBlackVol($C$3,$N152,Q$127,TRUE)</f>
        <v>0.20368993527892368</v>
      </c>
      <c r="R152" s="58">
        <f>_xll.qlBlackVolTermStructureBlackVol($C$3,$N152,R$127,TRUE)</f>
        <v>0.19653810035146654</v>
      </c>
      <c r="S152" s="58">
        <f>_xll.qlBlackVolTermStructureBlackVol($C$3,$N152,S$127,TRUE)</f>
        <v>0.19370838509031385</v>
      </c>
      <c r="T152" s="58">
        <f>_xll.qlBlackVolTermStructureBlackVol($C$3,$N152,T$127,TRUE)</f>
        <v>0.19130258429813021</v>
      </c>
      <c r="U152" s="58">
        <f>_xll.qlBlackVolTermStructureBlackVol($C$3,$N152,U$127,TRUE)</f>
        <v>0.1892716740036465</v>
      </c>
      <c r="V152" s="58">
        <f>_xll.qlBlackVolTermStructureBlackVol($C$3,$N152,V$127,TRUE)</f>
        <v>0.18757105432541607</v>
      </c>
      <c r="W152" s="58">
        <f>_xll.qlBlackVolTermStructureBlackVol($C$3,$N152,W$127,TRUE)</f>
        <v>0.18500306726844998</v>
      </c>
      <c r="X152" s="65">
        <f>_xll.qlBlackVolTermStructureBlackVol($C$3,$N152,X$127,TRUE)</f>
        <v>0.18332229797923894</v>
      </c>
    </row>
    <row r="153" spans="2:24" x14ac:dyDescent="0.25">
      <c r="B153" s="50">
        <v>44820</v>
      </c>
      <c r="C153" s="199"/>
      <c r="D153" s="205">
        <f>_xll.qlInstrumentNPV(D39,_xll.qlInstrumentSetPricingEngine(D39,_xll.qlPricingEngine(,"AE",$C$7)))</f>
        <v>2107.2221956794565</v>
      </c>
      <c r="E153" s="206">
        <f>_xll.qlInstrumentNPV(E39,_xll.qlInstrumentSetPricingEngine(E39,_xll.qlPricingEngine(,"AE",$C$7)))</f>
        <v>1247.4959468545526</v>
      </c>
      <c r="F153" s="206">
        <f>_xll.qlInstrumentNPV(F39,_xll.qlInstrumentSetPricingEngine(F39,_xll.qlPricingEngine(,"AE",$C$7)))</f>
        <v>930.92664767970621</v>
      </c>
      <c r="G153" s="206">
        <f>_xll.qlInstrumentNPV(G39,_xll.qlInstrumentSetPricingEngine(G39,_xll.qlPricingEngine(,"AE",$C$7)))</f>
        <v>799.6015286660014</v>
      </c>
      <c r="H153" s="206">
        <f>_xll.qlInstrumentNPV(H39,_xll.qlInstrumentSetPricingEngine(H39,_xll.qlPricingEngine(,"AE",$C$7)))</f>
        <v>684.79563654209778</v>
      </c>
      <c r="I153" s="206">
        <f>_xll.qlInstrumentNPV(I39,_xll.qlInstrumentSetPricingEngine(I39,_xll.qlPricingEngine(,"AE",$C$7)))</f>
        <v>585.15139959293822</v>
      </c>
      <c r="J153" s="206">
        <f>_xll.qlInstrumentNPV(J39,_xll.qlInstrumentSetPricingEngine(J39,_xll.qlPricingEngine(,"AE",$C$7)))</f>
        <v>499.20291702725456</v>
      </c>
      <c r="K153" s="206">
        <f>_xll.qlInstrumentNPV(K39,_xll.qlInstrumentSetPricingEngine(K39,_xll.qlPricingEngine(,"AE",$C$7)))</f>
        <v>362.44118817530131</v>
      </c>
      <c r="L153" s="207">
        <f>_xll.qlInstrumentNPV(L39,_xll.qlInstrumentSetPricingEngine(L39,_xll.qlPricingEngine(,"AE",$C$7)))</f>
        <v>263.19543029202674</v>
      </c>
      <c r="N153" s="50">
        <v>44820</v>
      </c>
      <c r="O153" s="199"/>
      <c r="P153" s="64">
        <f>_xll.qlBlackVolTermStructureBlackVol($C$3,$N153,P$127,TRUE)</f>
        <v>0.22639516344971483</v>
      </c>
      <c r="Q153" s="58">
        <f>_xll.qlBlackVolTermStructureBlackVol($C$3,$N153,Q$127,TRUE)</f>
        <v>0.20510804500365185</v>
      </c>
      <c r="R153" s="58">
        <f>_xll.qlBlackVolTermStructureBlackVol($C$3,$N153,R$127,TRUE)</f>
        <v>0.19829587938436727</v>
      </c>
      <c r="S153" s="58">
        <f>_xll.qlBlackVolTermStructureBlackVol($C$3,$N153,S$127,TRUE)</f>
        <v>0.195605087394217</v>
      </c>
      <c r="T153" s="58">
        <f>_xll.qlBlackVolTermStructureBlackVol($C$3,$N153,T$127,TRUE)</f>
        <v>0.19331824084527385</v>
      </c>
      <c r="U153" s="58">
        <f>_xll.qlBlackVolTermStructureBlackVol($C$3,$N153,U$127,TRUE)</f>
        <v>0.19138729277922523</v>
      </c>
      <c r="V153" s="58">
        <f>_xll.qlBlackVolTermStructureBlackVol($C$3,$N153,V$127,TRUE)</f>
        <v>0.18976892691197156</v>
      </c>
      <c r="W153" s="58">
        <f>_xll.qlBlackVolTermStructureBlackVol($C$3,$N153,W$127,TRUE)</f>
        <v>0.18731841368531466</v>
      </c>
      <c r="X153" s="65">
        <f>_xll.qlBlackVolTermStructureBlackVol($C$3,$N153,X$127,TRUE)</f>
        <v>0.1857032212615212</v>
      </c>
    </row>
    <row r="154" spans="2:24" x14ac:dyDescent="0.25">
      <c r="B154" s="50">
        <v>44911</v>
      </c>
      <c r="C154" s="199"/>
      <c r="D154" s="205">
        <f>_xll.qlInstrumentNPV(D40,_xll.qlInstrumentSetPricingEngine(D40,_xll.qlPricingEngine(,"AE",$C$7)))</f>
        <v>2103.0433702202067</v>
      </c>
      <c r="E154" s="206">
        <f>_xll.qlInstrumentNPV(E40,_xll.qlInstrumentSetPricingEngine(E40,_xll.qlPricingEngine(,"AE",$C$7)))</f>
        <v>1260.9559976407452</v>
      </c>
      <c r="F154" s="206">
        <f>_xll.qlInstrumentNPV(F40,_xll.qlInstrumentSetPricingEngine(F40,_xll.qlPricingEngine(,"AE",$C$7)))</f>
        <v>950.28408170403918</v>
      </c>
      <c r="G154" s="206">
        <f>_xll.qlInstrumentNPV(G40,_xll.qlInstrumentSetPricingEngine(G40,_xll.qlPricingEngine(,"AE",$C$7)))</f>
        <v>820.91072556644235</v>
      </c>
      <c r="H154" s="206">
        <f>_xll.qlInstrumentNPV(H40,_xll.qlInstrumentSetPricingEngine(H40,_xll.qlPricingEngine(,"AE",$C$7)))</f>
        <v>707.40102138208533</v>
      </c>
      <c r="I154" s="206">
        <f>_xll.qlInstrumentNPV(I40,_xll.qlInstrumentSetPricingEngine(I40,_xll.qlPricingEngine(,"AE",$C$7)))</f>
        <v>608.44800341372184</v>
      </c>
      <c r="J154" s="206">
        <f>_xll.qlInstrumentNPV(J40,_xll.qlInstrumentSetPricingEngine(J40,_xll.qlPricingEngine(,"AE",$C$7)))</f>
        <v>522.65973781829837</v>
      </c>
      <c r="K154" s="206">
        <f>_xll.qlInstrumentNPV(K40,_xll.qlInstrumentSetPricingEngine(K40,_xll.qlPricingEngine(,"AE",$C$7)))</f>
        <v>384.9765296034451</v>
      </c>
      <c r="L154" s="207">
        <f>_xll.qlInstrumentNPV(L40,_xll.qlInstrumentSetPricingEngine(L40,_xll.qlPricingEngine(,"AE",$C$7)))</f>
        <v>283.73462723112664</v>
      </c>
      <c r="N154" s="50">
        <v>44911</v>
      </c>
      <c r="O154" s="199"/>
      <c r="P154" s="64">
        <f>_xll.qlBlackVolTermStructureBlackVol($C$3,$N154,P$127,TRUE)</f>
        <v>0.22699627410498729</v>
      </c>
      <c r="Q154" s="58">
        <f>_xll.qlBlackVolTermStructureBlackVol($C$3,$N154,Q$127,TRUE)</f>
        <v>0.20660586768240274</v>
      </c>
      <c r="R154" s="58">
        <f>_xll.qlBlackVolTermStructureBlackVol($C$3,$N154,R$127,TRUE)</f>
        <v>0.20009203062573314</v>
      </c>
      <c r="S154" s="58">
        <f>_xll.qlBlackVolTermStructureBlackVol($C$3,$N154,S$127,TRUE)</f>
        <v>0.19751504271999357</v>
      </c>
      <c r="T154" s="58">
        <f>_xll.qlBlackVolTermStructureBlackVol($C$3,$N154,T$127,TRUE)</f>
        <v>0.19532024673573922</v>
      </c>
      <c r="U154" s="58">
        <f>_xll.qlBlackVolTermStructureBlackVol($C$3,$N154,U$127,TRUE)</f>
        <v>0.19346132443567229</v>
      </c>
      <c r="V154" s="58">
        <f>_xll.qlBlackVolTermStructureBlackVol($C$3,$N154,V$127,TRUE)</f>
        <v>0.19189686564432426</v>
      </c>
      <c r="W154" s="58">
        <f>_xll.qlBlackVolTermStructureBlackVol($C$3,$N154,W$127,TRUE)</f>
        <v>0.18950774827496622</v>
      </c>
      <c r="X154" s="65">
        <f>_xll.qlBlackVolTermStructureBlackVol($C$3,$N154,X$127,TRUE)</f>
        <v>0.18790483510235212</v>
      </c>
    </row>
    <row r="155" spans="2:24" x14ac:dyDescent="0.25">
      <c r="B155" s="50">
        <v>45002</v>
      </c>
      <c r="C155" s="199"/>
      <c r="D155" s="205">
        <f>_xll.qlInstrumentNPV(D41,_xll.qlInstrumentSetPricingEngine(D41,_xll.qlPricingEngine(,"AE",$C$7)))</f>
        <v>2083.6915665479614</v>
      </c>
      <c r="E155" s="206">
        <f>_xll.qlInstrumentNPV(E41,_xll.qlInstrumentSetPricingEngine(E41,_xll.qlPricingEngine(,"AE",$C$7)))</f>
        <v>1261.3626130044302</v>
      </c>
      <c r="F155" s="206">
        <f>_xll.qlInstrumentNPV(F41,_xll.qlInstrumentSetPricingEngine(F41,_xll.qlPricingEngine(,"AE",$C$7)))</f>
        <v>958.05251444560417</v>
      </c>
      <c r="G155" s="206">
        <f>_xll.qlInstrumentNPV(G41,_xll.qlInstrumentSetPricingEngine(G41,_xll.qlPricingEngine(,"AE",$C$7)))</f>
        <v>831.44839371570026</v>
      </c>
      <c r="H155" s="206">
        <f>_xll.qlInstrumentNPV(H41,_xll.qlInstrumentSetPricingEngine(H41,_xll.qlPricingEngine(,"AE",$C$7)))</f>
        <v>720.09019979603067</v>
      </c>
      <c r="I155" s="206">
        <f>_xll.qlInstrumentNPV(I41,_xll.qlInstrumentSetPricingEngine(I41,_xll.qlPricingEngine(,"AE",$C$7)))</f>
        <v>622.70331830926182</v>
      </c>
      <c r="J155" s="206">
        <f>_xll.qlInstrumentNPV(J41,_xll.qlInstrumentSetPricingEngine(J41,_xll.qlPricingEngine(,"AE",$C$7)))</f>
        <v>537.95058268577884</v>
      </c>
      <c r="K155" s="206">
        <f>_xll.qlInstrumentNPV(K41,_xll.qlInstrumentSetPricingEngine(K41,_xll.qlPricingEngine(,"AE",$C$7)))</f>
        <v>401.02693690951116</v>
      </c>
      <c r="L155" s="207">
        <f>_xll.qlInstrumentNPV(L41,_xll.qlInstrumentSetPricingEngine(L41,_xll.qlPricingEngine(,"AE",$C$7)))</f>
        <v>299.28776901107051</v>
      </c>
      <c r="N155" s="50">
        <v>45002</v>
      </c>
      <c r="O155" s="199"/>
      <c r="P155" s="64">
        <f>_xll.qlBlackVolTermStructureBlackVol($C$3,$N155,P$127,TRUE)</f>
        <v>0.22731666705446166</v>
      </c>
      <c r="Q155" s="58">
        <f>_xll.qlBlackVolTermStructureBlackVol($C$3,$N155,Q$127,TRUE)</f>
        <v>0.20778229722810751</v>
      </c>
      <c r="R155" s="58">
        <f>_xll.qlBlackVolTermStructureBlackVol($C$3,$N155,R$127,TRUE)</f>
        <v>0.20156386425997297</v>
      </c>
      <c r="S155" s="58">
        <f>_xll.qlBlackVolTermStructureBlackVol($C$3,$N155,S$127,TRUE)</f>
        <v>0.19910333729024912</v>
      </c>
      <c r="T155" s="58">
        <f>_xll.qlBlackVolTermStructureBlackVol($C$3,$N155,T$127,TRUE)</f>
        <v>0.19700572605499861</v>
      </c>
      <c r="U155" s="58">
        <f>_xll.qlBlackVolTermStructureBlackVol($C$3,$N155,U$127,TRUE)</f>
        <v>0.19522616710165944</v>
      </c>
      <c r="V155" s="58">
        <f>_xll.qlBlackVolTermStructureBlackVol($C$3,$N155,V$127,TRUE)</f>
        <v>0.19372484630467429</v>
      </c>
      <c r="W155" s="58">
        <f>_xll.qlBlackVolTermStructureBlackVol($C$3,$N155,W$127,TRUE)</f>
        <v>0.1914199667436752</v>
      </c>
      <c r="X155" s="65">
        <f>_xll.qlBlackVolTermStructureBlackVol($C$3,$N155,X$127,TRUE)</f>
        <v>0.18985596299005925</v>
      </c>
    </row>
    <row r="156" spans="2:24" x14ac:dyDescent="0.25">
      <c r="B156" s="50">
        <v>45093</v>
      </c>
      <c r="C156" s="199"/>
      <c r="D156" s="205">
        <f>_xll.qlInstrumentNPV(D42,_xll.qlInstrumentSetPricingEngine(D42,_xll.qlPricingEngine(,"AE",$C$7)))</f>
        <v>2058.9165390286403</v>
      </c>
      <c r="E156" s="206">
        <f>_xll.qlInstrumentNPV(E42,_xll.qlInstrumentSetPricingEngine(E42,_xll.qlPricingEngine(,"AE",$C$7)))</f>
        <v>1257.112160081075</v>
      </c>
      <c r="F156" s="206">
        <f>_xll.qlInstrumentNPV(F42,_xll.qlInstrumentSetPricingEngine(F42,_xll.qlPricingEngine(,"AE",$C$7)))</f>
        <v>961.66358901667752</v>
      </c>
      <c r="G156" s="206">
        <f>_xll.qlInstrumentNPV(G42,_xll.qlInstrumentSetPricingEngine(G42,_xll.qlPricingEngine(,"AE",$C$7)))</f>
        <v>838.12072786951103</v>
      </c>
      <c r="H156" s="206">
        <f>_xll.qlInstrumentNPV(H42,_xll.qlInstrumentSetPricingEngine(H42,_xll.qlPricingEngine(,"AE",$C$7)))</f>
        <v>729.23108165089116</v>
      </c>
      <c r="I156" s="206">
        <f>_xll.qlInstrumentNPV(I42,_xll.qlInstrumentSetPricingEngine(I42,_xll.qlPricingEngine(,"AE",$C$7)))</f>
        <v>633.74631424489507</v>
      </c>
      <c r="J156" s="206">
        <f>_xll.qlInstrumentNPV(J42,_xll.qlInstrumentSetPricingEngine(J42,_xll.qlPricingEngine(,"AE",$C$7)))</f>
        <v>550.3760633653701</v>
      </c>
      <c r="K156" s="206">
        <f>_xll.qlInstrumentNPV(K42,_xll.qlInstrumentSetPricingEngine(K42,_xll.qlPricingEngine(,"AE",$C$7)))</f>
        <v>414.90418372948147</v>
      </c>
      <c r="L156" s="207">
        <f>_xll.qlInstrumentNPV(L42,_xll.qlInstrumentSetPricingEngine(L42,_xll.qlPricingEngine(,"AE",$C$7)))</f>
        <v>313.30684871228601</v>
      </c>
      <c r="N156" s="50">
        <v>45093</v>
      </c>
      <c r="O156" s="199"/>
      <c r="P156" s="64">
        <f>_xll.qlBlackVolTermStructureBlackVol($C$3,$N156,P$127,TRUE)</f>
        <v>0.22771027009457484</v>
      </c>
      <c r="Q156" s="58">
        <f>_xll.qlBlackVolTermStructureBlackVol($C$3,$N156,Q$127,TRUE)</f>
        <v>0.20898820447432917</v>
      </c>
      <c r="R156" s="58">
        <f>_xll.qlBlackVolTermStructureBlackVol($C$3,$N156,R$127,TRUE)</f>
        <v>0.20306022922834119</v>
      </c>
      <c r="S156" s="58">
        <f>_xll.qlBlackVolTermStructureBlackVol($C$3,$N156,S$127,TRUE)</f>
        <v>0.200717439911755</v>
      </c>
      <c r="T156" s="58">
        <f>_xll.qlBlackVolTermStructureBlackVol($C$3,$N156,T$127,TRUE)</f>
        <v>0.19872051595763757</v>
      </c>
      <c r="U156" s="58">
        <f>_xll.qlBlackVolTermStructureBlackVol($C$3,$N156,U$127,TRUE)</f>
        <v>0.19702580319757204</v>
      </c>
      <c r="V156" s="58">
        <f>_xll.qlBlackVolTermStructureBlackVol($C$3,$N156,V$127,TRUE)</f>
        <v>0.19559481903036532</v>
      </c>
      <c r="W156" s="58">
        <f>_xll.qlBlackVolTermStructureBlackVol($C$3,$N156,W$127,TRUE)</f>
        <v>0.19339264396073902</v>
      </c>
      <c r="X156" s="65">
        <f>_xll.qlBlackVolTermStructureBlackVol($C$3,$N156,X$127,TRUE)</f>
        <v>0.19188975505730579</v>
      </c>
    </row>
    <row r="157" spans="2:24" x14ac:dyDescent="0.25">
      <c r="B157" s="50">
        <v>45184</v>
      </c>
      <c r="C157" s="199"/>
      <c r="D157" s="205">
        <f>_xll.qlInstrumentNPV(D43,_xll.qlInstrumentSetPricingEngine(D43,_xll.qlPricingEngine(,"AE",$C$7)))</f>
        <v>2040.1621846892133</v>
      </c>
      <c r="E157" s="206">
        <f>_xll.qlInstrumentNPV(E43,_xll.qlInstrumentSetPricingEngine(E43,_xll.qlPricingEngine(,"AE",$C$7)))</f>
        <v>1257.2701661611309</v>
      </c>
      <c r="F157" s="206">
        <f>_xll.qlInstrumentNPV(F43,_xll.qlInstrumentSetPricingEngine(F43,_xll.qlPricingEngine(,"AE",$C$7)))</f>
        <v>968.6785223242249</v>
      </c>
      <c r="G157" s="206">
        <f>_xll.qlInstrumentNPV(G43,_xll.qlInstrumentSetPricingEngine(G43,_xll.qlPricingEngine(,"AE",$C$7)))</f>
        <v>847.71073509380324</v>
      </c>
      <c r="H157" s="206">
        <f>_xll.qlInstrumentNPV(H43,_xll.qlInstrumentSetPricingEngine(H43,_xll.qlPricingEngine(,"AE",$C$7)))</f>
        <v>740.83488255941825</v>
      </c>
      <c r="I157" s="206">
        <f>_xll.qlInstrumentNPV(I43,_xll.qlInstrumentSetPricingEngine(I43,_xll.qlPricingEngine(,"AE",$C$7)))</f>
        <v>646.83909514105949</v>
      </c>
      <c r="J157" s="206">
        <f>_xll.qlInstrumentNPV(J43,_xll.qlInstrumentSetPricingEngine(J43,_xll.qlPricingEngine(,"AE",$C$7)))</f>
        <v>564.48556300426014</v>
      </c>
      <c r="K157" s="206">
        <f>_xll.qlInstrumentNPV(K43,_xll.qlInstrumentSetPricingEngine(K43,_xll.qlPricingEngine(,"AE",$C$7)))</f>
        <v>429.88039678297059</v>
      </c>
      <c r="L157" s="207">
        <f>_xll.qlInstrumentNPV(L43,_xll.qlInstrumentSetPricingEngine(L43,_xll.qlPricingEngine(,"AE",$C$7)))</f>
        <v>328.01748046765761</v>
      </c>
      <c r="N157" s="50">
        <v>45184</v>
      </c>
      <c r="O157" s="199"/>
      <c r="P157" s="64">
        <f>_xll.qlBlackVolTermStructureBlackVol($C$3,$N157,P$127,TRUE)</f>
        <v>0.22821561178320091</v>
      </c>
      <c r="Q157" s="58">
        <f>_xll.qlBlackVolTermStructureBlackVol($C$3,$N157,Q$127,TRUE)</f>
        <v>0.21026412551217144</v>
      </c>
      <c r="R157" s="58">
        <f>_xll.qlBlackVolTermStructureBlackVol($C$3,$N157,R$127,TRUE)</f>
        <v>0.20458483762440152</v>
      </c>
      <c r="S157" s="58">
        <f>_xll.qlBlackVolTermStructureBlackVol($C$3,$N157,S$127,TRUE)</f>
        <v>0.2023362946240381</v>
      </c>
      <c r="T157" s="58">
        <f>_xll.qlBlackVolTermStructureBlackVol($C$3,$N157,T$127,TRUE)</f>
        <v>0.20041564624593936</v>
      </c>
      <c r="U157" s="58">
        <f>_xll.qlBlackVolTermStructureBlackVol($C$3,$N157,U$127,TRUE)</f>
        <v>0.19878093940175676</v>
      </c>
      <c r="V157" s="58">
        <f>_xll.qlBlackVolTermStructureBlackVol($C$3,$N157,V$127,TRUE)</f>
        <v>0.19739541716908954</v>
      </c>
      <c r="W157" s="58">
        <f>_xll.qlBlackVolTermStructureBlackVol($C$3,$N157,W$127,TRUE)</f>
        <v>0.19524722959708865</v>
      </c>
      <c r="X157" s="65">
        <f>_xll.qlBlackVolTermStructureBlackVol($C$3,$N157,X$127,TRUE)</f>
        <v>0.19375929150596136</v>
      </c>
    </row>
    <row r="158" spans="2:24" x14ac:dyDescent="0.25">
      <c r="B158" s="50">
        <v>45275</v>
      </c>
      <c r="C158" s="199"/>
      <c r="D158" s="205">
        <f>_xll.qlInstrumentNPV(D44,_xll.qlInstrumentSetPricingEngine(D44,_xll.qlPricingEngine(,"AE",$C$7)))</f>
        <v>2037.5667758071409</v>
      </c>
      <c r="E158" s="206">
        <f>_xll.qlInstrumentNPV(E44,_xll.qlInstrumentSetPricingEngine(E44,_xll.qlPricingEngine(,"AE",$C$7)))</f>
        <v>1269.6187102628019</v>
      </c>
      <c r="F158" s="206">
        <f>_xll.qlInstrumentNPV(F44,_xll.qlInstrumentSetPricingEngine(F44,_xll.qlPricingEngine(,"AE",$C$7)))</f>
        <v>985.82840649215598</v>
      </c>
      <c r="G158" s="206">
        <f>_xll.qlInstrumentNPV(G44,_xll.qlInstrumentSetPricingEngine(G44,_xll.qlPricingEngine(,"AE",$C$7)))</f>
        <v>866.47769838598435</v>
      </c>
      <c r="H158" s="206">
        <f>_xll.qlInstrumentNPV(H44,_xll.qlInstrumentSetPricingEngine(H44,_xll.qlPricingEngine(,"AE",$C$7)))</f>
        <v>760.72453060595819</v>
      </c>
      <c r="I158" s="206">
        <f>_xll.qlInstrumentNPV(I44,_xll.qlInstrumentSetPricingEngine(I44,_xll.qlPricingEngine(,"AE",$C$7)))</f>
        <v>667.40130894369497</v>
      </c>
      <c r="J158" s="206">
        <f>_xll.qlInstrumentNPV(J44,_xll.qlInstrumentSetPricingEngine(J44,_xll.qlPricingEngine(,"AE",$C$7)))</f>
        <v>585.32547247053355</v>
      </c>
      <c r="K158" s="206">
        <f>_xll.qlInstrumentNPV(K44,_xll.qlInstrumentSetPricingEngine(K44,_xll.qlPricingEngine(,"AE",$C$7)))</f>
        <v>450.33325998446719</v>
      </c>
      <c r="L158" s="207">
        <f>_xll.qlInstrumentNPV(L44,_xll.qlInstrumentSetPricingEngine(L44,_xll.qlPricingEngine(,"AE",$C$7)))</f>
        <v>347.21544594907988</v>
      </c>
      <c r="N158" s="50">
        <v>45275</v>
      </c>
      <c r="O158" s="199"/>
      <c r="P158" s="64">
        <f>_xll.qlBlackVolTermStructureBlackVol($C$3,$N158,P$127,TRUE)</f>
        <v>0.22881731628145419</v>
      </c>
      <c r="Q158" s="58">
        <f>_xll.qlBlackVolTermStructureBlackVol($C$3,$N158,Q$127,TRUE)</f>
        <v>0.21156073161327527</v>
      </c>
      <c r="R158" s="58">
        <f>_xll.qlBlackVolTermStructureBlackVol($C$3,$N158,R$127,TRUE)</f>
        <v>0.20609844786787265</v>
      </c>
      <c r="S158" s="58">
        <f>_xll.qlBlackVolTermStructureBlackVol($C$3,$N158,S$127,TRUE)</f>
        <v>0.20393066265631174</v>
      </c>
      <c r="T158" s="58">
        <f>_xll.qlBlackVolTermStructureBlackVol($C$3,$N158,T$127,TRUE)</f>
        <v>0.2020744694266188</v>
      </c>
      <c r="U158" s="58">
        <f>_xll.qlBlackVolTermStructureBlackVol($C$3,$N158,U$127,TRUE)</f>
        <v>0.20048960372367444</v>
      </c>
      <c r="V158" s="58">
        <f>_xll.qlBlackVolTermStructureBlackVol($C$3,$N158,V$127,TRUE)</f>
        <v>0.19914096897988096</v>
      </c>
      <c r="W158" s="58">
        <f>_xll.qlBlackVolTermStructureBlackVol($C$3,$N158,W$127,TRUE)</f>
        <v>0.19703395518513156</v>
      </c>
      <c r="X158" s="65">
        <f>_xll.qlBlackVolTermStructureBlackVol($C$3,$N158,X$127,TRUE)</f>
        <v>0.19555303951810701</v>
      </c>
    </row>
    <row r="159" spans="2:24" x14ac:dyDescent="0.25">
      <c r="B159" s="53">
        <v>45366</v>
      </c>
      <c r="C159" s="200"/>
      <c r="D159" s="208">
        <f>_xll.qlInstrumentNPV(D45,_xll.qlInstrumentSetPricingEngine(D45,_xll.qlPricingEngine(,"AE",$C$7)))</f>
        <v>2022.5918013543271</v>
      </c>
      <c r="E159" s="209">
        <f>_xll.qlInstrumentNPV(E45,_xll.qlInstrumentSetPricingEngine(E45,_xll.qlPricingEngine(,"AE",$C$7)))</f>
        <v>1271.1436085173232</v>
      </c>
      <c r="F159" s="209">
        <f>_xll.qlInstrumentNPV(F45,_xll.qlInstrumentSetPricingEngine(F45,_xll.qlPricingEngine(,"AE",$C$7)))</f>
        <v>993.28192521726044</v>
      </c>
      <c r="G159" s="209">
        <f>_xll.qlInstrumentNPV(G45,_xll.qlInstrumentSetPricingEngine(G45,_xll.qlPricingEngine(,"AE",$C$7)))</f>
        <v>876.18580146019917</v>
      </c>
      <c r="H159" s="209">
        <f>_xll.qlInstrumentNPV(H45,_xll.qlInstrumentSetPricingEngine(H45,_xll.qlPricingEngine(,"AE",$C$7)))</f>
        <v>772.2260640725666</v>
      </c>
      <c r="I159" s="209">
        <f>_xll.qlInstrumentNPV(I45,_xll.qlInstrumentSetPricingEngine(I45,_xll.qlPricingEngine(,"AE",$C$7)))</f>
        <v>680.26503849991411</v>
      </c>
      <c r="J159" s="209">
        <f>_xll.qlInstrumentNPV(J45,_xll.qlInstrumentSetPricingEngine(J45,_xll.qlPricingEngine(,"AE",$C$7)))</f>
        <v>599.16089884946564</v>
      </c>
      <c r="K159" s="209">
        <f>_xll.qlInstrumentNPV(K45,_xll.qlInstrumentSetPricingEngine(K45,_xll.qlPricingEngine(,"AE",$C$7)))</f>
        <v>465.13053100871389</v>
      </c>
      <c r="L159" s="210">
        <f>_xll.qlInstrumentNPV(L45,_xll.qlInstrumentSetPricingEngine(L45,_xll.qlPricingEngine(,"AE",$C$7)))</f>
        <v>361.98803641891362</v>
      </c>
      <c r="N159" s="53">
        <v>45366</v>
      </c>
      <c r="O159" s="200"/>
      <c r="P159" s="66">
        <f>_xll.qlBlackVolTermStructureBlackVol($C$3,$N159,P$127,TRUE)</f>
        <v>0.22932231829465283</v>
      </c>
      <c r="Q159" s="67">
        <f>_xll.qlBlackVolTermStructureBlackVol($C$3,$N159,Q$127,TRUE)</f>
        <v>0.21265125421714337</v>
      </c>
      <c r="R159" s="67">
        <f>_xll.qlBlackVolTermStructureBlackVol($C$3,$N159,R$127,TRUE)</f>
        <v>0.20739359844516309</v>
      </c>
      <c r="S159" s="67">
        <f>_xll.qlBlackVolTermStructureBlackVol($C$3,$N159,S$127,TRUE)</f>
        <v>0.20530849344818985</v>
      </c>
      <c r="T159" s="67">
        <f>_xll.qlBlackVolTermStructureBlackVol($C$3,$N159,T$127,TRUE)</f>
        <v>0.20352313952807952</v>
      </c>
      <c r="U159" s="67">
        <f>_xll.qlBlackVolTermStructureBlackVol($C$3,$N159,U$127,TRUE)</f>
        <v>0.20199828405921727</v>
      </c>
      <c r="V159" s="67">
        <f>_xll.qlBlackVolTermStructureBlackVol($C$3,$N159,V$127,TRUE)</f>
        <v>0.20069985727030454</v>
      </c>
      <c r="W159" s="67">
        <f>_xll.qlBlackVolTermStructureBlackVol($C$3,$N159,W$127,TRUE)</f>
        <v>0.19866785227280589</v>
      </c>
      <c r="X159" s="68">
        <f>_xll.qlBlackVolTermStructureBlackVol($C$3,$N159,X$127,TRUE)</f>
        <v>0.19723422834683094</v>
      </c>
    </row>
    <row r="163" spans="2:36" x14ac:dyDescent="0.25">
      <c r="B163" s="187" t="s">
        <v>118</v>
      </c>
      <c r="C163" s="193"/>
      <c r="D163" s="194">
        <v>0.6</v>
      </c>
      <c r="E163" s="194">
        <v>0.8</v>
      </c>
      <c r="F163" s="194">
        <v>0.9</v>
      </c>
      <c r="G163" s="194">
        <v>0.95</v>
      </c>
      <c r="H163" s="194">
        <v>1</v>
      </c>
      <c r="I163" s="194">
        <v>1.05</v>
      </c>
      <c r="J163" s="194">
        <v>1.1000000000000001</v>
      </c>
      <c r="K163" s="194">
        <v>1.2</v>
      </c>
      <c r="L163" s="201">
        <v>1.3</v>
      </c>
      <c r="N163" s="187" t="s">
        <v>118</v>
      </c>
      <c r="O163" s="193"/>
      <c r="P163" s="194">
        <v>0.6</v>
      </c>
      <c r="Q163" s="194">
        <v>0.8</v>
      </c>
      <c r="R163" s="194">
        <v>0.9</v>
      </c>
      <c r="S163" s="194">
        <v>0.95</v>
      </c>
      <c r="T163" s="194">
        <v>1</v>
      </c>
      <c r="U163" s="194">
        <v>1.05</v>
      </c>
      <c r="V163" s="194">
        <v>1.1000000000000001</v>
      </c>
      <c r="W163" s="194">
        <v>1.2</v>
      </c>
      <c r="X163" s="201">
        <v>1.3</v>
      </c>
      <c r="Z163" s="187" t="s">
        <v>118</v>
      </c>
      <c r="AA163" s="193"/>
      <c r="AB163" s="194">
        <v>0.6</v>
      </c>
      <c r="AC163" s="194">
        <v>0.8</v>
      </c>
      <c r="AD163" s="194">
        <v>0.9</v>
      </c>
      <c r="AE163" s="194">
        <v>0.95</v>
      </c>
      <c r="AF163" s="194">
        <v>1</v>
      </c>
      <c r="AG163" s="194">
        <v>1.05</v>
      </c>
      <c r="AH163" s="194">
        <v>1.1000000000000001</v>
      </c>
      <c r="AI163" s="194">
        <v>1.2</v>
      </c>
      <c r="AJ163" s="201">
        <v>1.3</v>
      </c>
    </row>
    <row r="164" spans="2:36" x14ac:dyDescent="0.25">
      <c r="B164" s="196"/>
      <c r="C164" s="188" t="s">
        <v>66</v>
      </c>
      <c r="D164" s="43">
        <v>4393.7519999999995</v>
      </c>
      <c r="E164" s="43">
        <v>5858.3360000000002</v>
      </c>
      <c r="F164" s="43">
        <v>6590.6280000000006</v>
      </c>
      <c r="G164" s="43">
        <v>6956.7739999999994</v>
      </c>
      <c r="H164" s="43">
        <v>7322.92</v>
      </c>
      <c r="I164" s="43">
        <v>7689.0660000000007</v>
      </c>
      <c r="J164" s="43">
        <v>8055.2120000000004</v>
      </c>
      <c r="K164" s="43">
        <v>8787.503999999999</v>
      </c>
      <c r="L164" s="171">
        <v>9519.7960000000003</v>
      </c>
      <c r="N164" s="196"/>
      <c r="O164" s="188" t="s">
        <v>66</v>
      </c>
      <c r="P164" s="43">
        <v>4393.7519999999995</v>
      </c>
      <c r="Q164" s="43">
        <v>5858.3360000000002</v>
      </c>
      <c r="R164" s="43">
        <v>6590.6280000000006</v>
      </c>
      <c r="S164" s="43">
        <v>6956.7739999999994</v>
      </c>
      <c r="T164" s="43">
        <v>7322.92</v>
      </c>
      <c r="U164" s="43">
        <v>7689.0660000000007</v>
      </c>
      <c r="V164" s="43">
        <v>8055.2120000000004</v>
      </c>
      <c r="W164" s="43">
        <v>8787.503999999999</v>
      </c>
      <c r="X164" s="171">
        <v>9519.7960000000003</v>
      </c>
      <c r="Z164" s="196"/>
      <c r="AA164" s="188" t="s">
        <v>66</v>
      </c>
      <c r="AB164" s="43">
        <v>4393.7519999999995</v>
      </c>
      <c r="AC164" s="43">
        <v>5858.3360000000002</v>
      </c>
      <c r="AD164" s="43">
        <v>6590.6280000000006</v>
      </c>
      <c r="AE164" s="43">
        <v>6956.7739999999994</v>
      </c>
      <c r="AF164" s="43">
        <v>7322.92</v>
      </c>
      <c r="AG164" s="43">
        <v>7689.0660000000007</v>
      </c>
      <c r="AH164" s="43">
        <v>8055.2120000000004</v>
      </c>
      <c r="AI164" s="43">
        <v>8787.503999999999</v>
      </c>
      <c r="AJ164" s="171">
        <v>9519.7960000000003</v>
      </c>
    </row>
    <row r="165" spans="2:36" x14ac:dyDescent="0.25">
      <c r="B165" s="196" t="s">
        <v>120</v>
      </c>
      <c r="C165" s="189"/>
      <c r="D165" s="192"/>
      <c r="E165" s="192"/>
      <c r="F165" s="192"/>
      <c r="G165" s="192"/>
      <c r="H165" s="192"/>
      <c r="I165" s="192"/>
      <c r="J165" s="192"/>
      <c r="K165" s="192"/>
      <c r="L165" s="190"/>
      <c r="N165" s="196" t="s">
        <v>120</v>
      </c>
      <c r="O165" s="189"/>
      <c r="P165" s="192"/>
      <c r="Q165" s="192"/>
      <c r="R165" s="192"/>
      <c r="S165" s="192"/>
      <c r="T165" s="192"/>
      <c r="U165" s="192"/>
      <c r="V165" s="192"/>
      <c r="W165" s="192"/>
      <c r="X165" s="190"/>
      <c r="Z165" s="196" t="s">
        <v>120</v>
      </c>
      <c r="AA165" s="189"/>
      <c r="AB165" s="192"/>
      <c r="AC165" s="192"/>
      <c r="AD165" s="192"/>
      <c r="AE165" s="192"/>
      <c r="AF165" s="192"/>
      <c r="AG165" s="192"/>
      <c r="AH165" s="192"/>
      <c r="AI165" s="192"/>
      <c r="AJ165" s="190"/>
    </row>
    <row r="166" spans="2:36" x14ac:dyDescent="0.25">
      <c r="B166" s="48">
        <v>42832</v>
      </c>
      <c r="C166" s="198"/>
      <c r="D166" s="211">
        <f t="shared" ref="D166:L166" ca="1" si="0">D53/D129-1</f>
        <v>4.3754080980562549E-7</v>
      </c>
      <c r="E166" s="212">
        <f t="shared" ca="1" si="0"/>
        <v>-1.5099068883750455E-5</v>
      </c>
      <c r="F166" s="212">
        <f t="shared" ca="1" si="0"/>
        <v>-7.648145561023334E-5</v>
      </c>
      <c r="G166" s="212">
        <f t="shared" ca="1" si="0"/>
        <v>-3.035598535841455E-3</v>
      </c>
      <c r="H166" s="212">
        <f t="shared" ca="1" si="0"/>
        <v>-0.11289605474145803</v>
      </c>
      <c r="I166" s="212">
        <f t="shared" ca="1" si="0"/>
        <v>-0.66173823084678141</v>
      </c>
      <c r="J166" s="212">
        <f t="shared" ca="1" si="0"/>
        <v>-0.93086490881422479</v>
      </c>
      <c r="K166" s="212">
        <f t="shared" ca="1" si="0"/>
        <v>-1</v>
      </c>
      <c r="L166" s="213">
        <f t="shared" ca="1" si="0"/>
        <v>-1</v>
      </c>
      <c r="N166" s="48">
        <v>42832</v>
      </c>
      <c r="O166" s="198"/>
      <c r="P166" s="211">
        <f t="shared" ref="P166:P196" ca="1" si="1">P53/D129-1</f>
        <v>2.2323742121521661E-7</v>
      </c>
      <c r="Q166" s="211">
        <f t="shared" ref="Q166:Q196" ca="1" si="2">Q53/E129-1</f>
        <v>-1.5529349592369179E-5</v>
      </c>
      <c r="R166" s="211">
        <f t="shared" ref="R166:R196" ca="1" si="3">R53/F129-1</f>
        <v>-8.7607868246686316E-5</v>
      </c>
      <c r="S166" s="211">
        <f t="shared" ref="S166:S196" ca="1" si="4">S53/G129-1</f>
        <v>-3.9866115851019401E-3</v>
      </c>
      <c r="T166" s="211">
        <f t="shared" ref="T166:T196" ca="1" si="5">T53/H129-1</f>
        <v>0.41570976529098935</v>
      </c>
      <c r="U166" s="211">
        <f t="shared" ref="U166:U196" ca="1" si="6">U53/I129-1</f>
        <v>-0.92145063221581869</v>
      </c>
      <c r="V166" s="211">
        <f t="shared" ref="V166:V196" ca="1" si="7">V53/J129-1</f>
        <v>-1.0000000016304404</v>
      </c>
      <c r="W166" s="211">
        <f t="shared" ref="W166:W196" ca="1" si="8">W53/K129-1</f>
        <v>-1</v>
      </c>
      <c r="X166" s="211">
        <f t="shared" ref="X166:X196" ca="1" si="9">X53/L129-1</f>
        <v>-1</v>
      </c>
      <c r="Z166" s="48">
        <v>42832</v>
      </c>
      <c r="AA166" s="198"/>
      <c r="AB166" s="211">
        <f ca="1">AB53/D129-1</f>
        <v>5.1821625341053057E-4</v>
      </c>
      <c r="AC166" s="211">
        <f ca="1">AC53/E129-1</f>
        <v>4.9738522753584036E-4</v>
      </c>
      <c r="AD166" s="211">
        <f ca="1">AD53/F129-1</f>
        <v>1.6748868746208068E-4</v>
      </c>
      <c r="AE166" s="211">
        <f ca="1">AE53/G129-1</f>
        <v>-2.9434345651392357E-3</v>
      </c>
      <c r="AF166" s="211">
        <f ca="1">AF53/H129-1</f>
        <v>-0.12083646605961684</v>
      </c>
      <c r="AG166" s="211">
        <f ca="1">AG53/I129-1</f>
        <v>-0.75164353661321925</v>
      </c>
      <c r="AH166" s="211">
        <f ca="1">AH53/J129-1</f>
        <v>-0.70075674050112158</v>
      </c>
      <c r="AI166" s="211">
        <f ca="1">AI53/K129-1</f>
        <v>-0.76877137967455778</v>
      </c>
      <c r="AJ166" s="211">
        <f ca="1">AJ53/L129-1</f>
        <v>-0.86538703359573288</v>
      </c>
    </row>
    <row r="167" spans="2:36" x14ac:dyDescent="0.25">
      <c r="B167" s="50">
        <v>42843</v>
      </c>
      <c r="C167" s="199"/>
      <c r="D167" s="214">
        <f t="shared" ref="D167:L167" ca="1" si="10">D54/D130-1</f>
        <v>-1.0398308235570752E-6</v>
      </c>
      <c r="E167" s="215">
        <f t="shared" ca="1" si="10"/>
        <v>-1.2370734859767918E-4</v>
      </c>
      <c r="F167" s="215">
        <f t="shared" ca="1" si="10"/>
        <v>-5.0986183055912182E-4</v>
      </c>
      <c r="G167" s="215">
        <f t="shared" ca="1" si="10"/>
        <v>-4.0609565336119369E-3</v>
      </c>
      <c r="H167" s="215">
        <f t="shared" ca="1" si="10"/>
        <v>-3.2943906784363208E-2</v>
      </c>
      <c r="I167" s="215">
        <f t="shared" ca="1" si="10"/>
        <v>-0.24250863940882206</v>
      </c>
      <c r="J167" s="215">
        <f t="shared" ca="1" si="10"/>
        <v>-0.52832330548950723</v>
      </c>
      <c r="K167" s="215">
        <f t="shared" ca="1" si="10"/>
        <v>-1</v>
      </c>
      <c r="L167" s="216">
        <f t="shared" ca="1" si="10"/>
        <v>-1</v>
      </c>
      <c r="N167" s="50">
        <v>42843</v>
      </c>
      <c r="O167" s="199"/>
      <c r="P167" s="211">
        <f t="shared" ca="1" si="1"/>
        <v>-2.5096059059759313E-6</v>
      </c>
      <c r="Q167" s="211">
        <f t="shared" ca="1" si="2"/>
        <v>-1.2666081876278046E-4</v>
      </c>
      <c r="R167" s="211">
        <f t="shared" ca="1" si="3"/>
        <v>-1.4531199499712155E-3</v>
      </c>
      <c r="S167" s="211">
        <f t="shared" ca="1" si="4"/>
        <v>-8.3976913687884291E-3</v>
      </c>
      <c r="T167" s="211">
        <f t="shared" ca="1" si="5"/>
        <v>0.42499831724579806</v>
      </c>
      <c r="U167" s="211">
        <f t="shared" ca="1" si="6"/>
        <v>0.2797587364936156</v>
      </c>
      <c r="V167" s="211">
        <f t="shared" ca="1" si="7"/>
        <v>-0.99743808440739901</v>
      </c>
      <c r="W167" s="211">
        <f t="shared" ca="1" si="8"/>
        <v>-1</v>
      </c>
      <c r="X167" s="211">
        <f t="shared" ca="1" si="9"/>
        <v>-1</v>
      </c>
      <c r="Z167" s="50">
        <v>42843</v>
      </c>
      <c r="AA167" s="199"/>
      <c r="AB167" s="211">
        <f ca="1">AB54/D130-1</f>
        <v>5.8159458238082884E-4</v>
      </c>
      <c r="AC167" s="211">
        <f ca="1">AC54/E130-1</f>
        <v>4.5621843973986387E-4</v>
      </c>
      <c r="AD167" s="211">
        <f ca="1">AD54/F130-1</f>
        <v>-4.9181906196982261E-4</v>
      </c>
      <c r="AE167" s="211">
        <f ca="1">AE54/G130-1</f>
        <v>-4.6298051962458953E-3</v>
      </c>
      <c r="AF167" s="211">
        <f ca="1">AF54/H130-1</f>
        <v>-5.5303251203956516E-2</v>
      </c>
      <c r="AG167" s="211">
        <f ca="1">AG54/I130-1</f>
        <v>-0.34689539111812318</v>
      </c>
      <c r="AH167" s="211">
        <f ca="1">AH54/J130-1</f>
        <v>-0.40827552302658376</v>
      </c>
      <c r="AI167" s="211">
        <f ca="1">AI54/K130-1</f>
        <v>-0.45879434840369515</v>
      </c>
      <c r="AJ167" s="211">
        <f ca="1">AJ54/L130-1</f>
        <v>0.38672912447975527</v>
      </c>
    </row>
    <row r="168" spans="2:36" x14ac:dyDescent="0.25">
      <c r="B168" s="50">
        <v>42874</v>
      </c>
      <c r="C168" s="199"/>
      <c r="D168" s="214">
        <f t="shared" ref="D168:L168" ca="1" si="11">D55/D131-1</f>
        <v>-2.3223286819695765E-5</v>
      </c>
      <c r="E168" s="215">
        <f t="shared" ca="1" si="11"/>
        <v>4.9811640904451338E-5</v>
      </c>
      <c r="F168" s="215">
        <f t="shared" ca="1" si="11"/>
        <v>-1.4141070568965963E-3</v>
      </c>
      <c r="G168" s="215">
        <f t="shared" ca="1" si="11"/>
        <v>-5.3374162776390621E-3</v>
      </c>
      <c r="H168" s="215">
        <f t="shared" ca="1" si="11"/>
        <v>-2.2671863334878251E-2</v>
      </c>
      <c r="I168" s="215">
        <f t="shared" ca="1" si="11"/>
        <v>-9.6127469623206174E-3</v>
      </c>
      <c r="J168" s="215">
        <f t="shared" ca="1" si="11"/>
        <v>-0.1103065657208312</v>
      </c>
      <c r="K168" s="215">
        <f t="shared" ca="1" si="11"/>
        <v>-1.3052298514210274</v>
      </c>
      <c r="L168" s="216">
        <f t="shared" ca="1" si="11"/>
        <v>-2.0315344263084025</v>
      </c>
      <c r="N168" s="50">
        <v>42874</v>
      </c>
      <c r="O168" s="199"/>
      <c r="P168" s="211">
        <f t="shared" ca="1" si="1"/>
        <v>-3.045739683282811E-5</v>
      </c>
      <c r="Q168" s="211">
        <f t="shared" ca="1" si="2"/>
        <v>-1.0338490493074781E-3</v>
      </c>
      <c r="R168" s="211">
        <f t="shared" ca="1" si="3"/>
        <v>-1.4918368774040736E-2</v>
      </c>
      <c r="S168" s="211">
        <f t="shared" ca="1" si="4"/>
        <v>-3.9550367365556949E-2</v>
      </c>
      <c r="T168" s="211">
        <f t="shared" ca="1" si="5"/>
        <v>6.6360642028227002E-3</v>
      </c>
      <c r="U168" s="211">
        <f t="shared" ca="1" si="6"/>
        <v>0.70237584443398804</v>
      </c>
      <c r="V168" s="211">
        <f t="shared" ca="1" si="7"/>
        <v>0.45577725422130788</v>
      </c>
      <c r="W168" s="211">
        <f t="shared" ca="1" si="8"/>
        <v>-0.98365088595469641</v>
      </c>
      <c r="X168" s="211">
        <f t="shared" ca="1" si="9"/>
        <v>-0.99998288956021752</v>
      </c>
      <c r="Z168" s="50">
        <v>42874</v>
      </c>
      <c r="AA168" s="199"/>
      <c r="AB168" s="211">
        <f ca="1">AB55/D131-1</f>
        <v>6.2194132835369231E-4</v>
      </c>
      <c r="AC168" s="211">
        <f ca="1">AC55/E131-1</f>
        <v>2.3392257271148686E-4</v>
      </c>
      <c r="AD168" s="211">
        <f ca="1">AD55/F131-1</f>
        <v>-1.3457325378514184E-3</v>
      </c>
      <c r="AE168" s="211">
        <f ca="1">AE55/G131-1</f>
        <v>-4.379961488955586E-3</v>
      </c>
      <c r="AF168" s="211">
        <f ca="1">AF55/H131-1</f>
        <v>-1.570328742645033E-2</v>
      </c>
      <c r="AG168" s="211">
        <f ca="1">AG55/I131-1</f>
        <v>-7.9920181454392059E-2</v>
      </c>
      <c r="AH168" s="211">
        <f ca="1">AH55/J131-1</f>
        <v>-0.24051643371996223</v>
      </c>
      <c r="AI168" s="211">
        <f ca="1">AI55/K131-1</f>
        <v>-8.833176129044884E-2</v>
      </c>
      <c r="AJ168" s="211">
        <f ca="1">AJ55/L131-1</f>
        <v>7.9163502214686758</v>
      </c>
    </row>
    <row r="169" spans="2:36" x14ac:dyDescent="0.25">
      <c r="B169" s="50">
        <v>42902</v>
      </c>
      <c r="C169" s="199"/>
      <c r="D169" s="214">
        <f t="shared" ref="D169:L169" ca="1" si="12">D56/D132-1</f>
        <v>-9.8685218074656689E-5</v>
      </c>
      <c r="E169" s="215">
        <f t="shared" ca="1" si="12"/>
        <v>1.0618479185864338E-4</v>
      </c>
      <c r="F169" s="215">
        <f t="shared" ca="1" si="12"/>
        <v>-1.0695105742185573E-3</v>
      </c>
      <c r="G169" s="215">
        <f t="shared" ca="1" si="12"/>
        <v>-2.8062993083619592E-3</v>
      </c>
      <c r="H169" s="215">
        <f t="shared" ca="1" si="12"/>
        <v>-8.1748910932832874E-3</v>
      </c>
      <c r="I169" s="215">
        <f t="shared" ca="1" si="12"/>
        <v>-2.0067481710242197E-2</v>
      </c>
      <c r="J169" s="215">
        <f t="shared" ca="1" si="12"/>
        <v>-2.6575435578887086E-2</v>
      </c>
      <c r="K169" s="215">
        <f t="shared" ca="1" si="12"/>
        <v>-0.46166545012743909</v>
      </c>
      <c r="L169" s="216">
        <f t="shared" ca="1" si="12"/>
        <v>-1.6429509550761559</v>
      </c>
      <c r="N169" s="50">
        <v>42902</v>
      </c>
      <c r="O169" s="199"/>
      <c r="P169" s="211">
        <f t="shared" ca="1" si="1"/>
        <v>-1.079173979087189E-4</v>
      </c>
      <c r="Q169" s="211">
        <f t="shared" ca="1" si="2"/>
        <v>-2.9487478981836679E-3</v>
      </c>
      <c r="R169" s="211">
        <f t="shared" ca="1" si="3"/>
        <v>-2.0177776940782044E-2</v>
      </c>
      <c r="S169" s="211">
        <f t="shared" ca="1" si="4"/>
        <v>-3.4758346427230191E-2</v>
      </c>
      <c r="T169" s="211">
        <f t="shared" ca="1" si="5"/>
        <v>1.5866550504765486E-2</v>
      </c>
      <c r="U169" s="211">
        <f t="shared" ca="1" si="6"/>
        <v>0.42784256154662015</v>
      </c>
      <c r="V169" s="211">
        <f t="shared" ca="1" si="7"/>
        <v>0.81096881042370583</v>
      </c>
      <c r="W169" s="211">
        <f t="shared" ca="1" si="8"/>
        <v>-0.66914881359802769</v>
      </c>
      <c r="X169" s="211">
        <f t="shared" ca="1" si="9"/>
        <v>-0.98934915120236877</v>
      </c>
      <c r="Z169" s="50">
        <v>42902</v>
      </c>
      <c r="AA169" s="199"/>
      <c r="AB169" s="211">
        <f ca="1">AB56/D132-1</f>
        <v>6.4107781060962488E-4</v>
      </c>
      <c r="AC169" s="211">
        <f ca="1">AC56/E132-1</f>
        <v>1.0277670854197396E-4</v>
      </c>
      <c r="AD169" s="211">
        <f ca="1">AD56/F132-1</f>
        <v>-1.3844536714602285E-3</v>
      </c>
      <c r="AE169" s="211">
        <f ca="1">AE56/G132-1</f>
        <v>-3.7253376990873388E-3</v>
      </c>
      <c r="AF169" s="211">
        <f ca="1">AF56/H132-1</f>
        <v>-1.0518685150167295E-2</v>
      </c>
      <c r="AG169" s="211">
        <f ca="1">AG56/I132-1</f>
        <v>-3.4467178194289683E-2</v>
      </c>
      <c r="AH169" s="211">
        <f ca="1">AH56/J132-1</f>
        <v>-9.1516950297037658E-2</v>
      </c>
      <c r="AI169" s="211">
        <f ca="1">AI56/K132-1</f>
        <v>-0.25893554570696564</v>
      </c>
      <c r="AJ169" s="211">
        <f ca="1">AJ56/L132-1</f>
        <v>0.71125578424938896</v>
      </c>
    </row>
    <row r="170" spans="2:36" x14ac:dyDescent="0.25">
      <c r="B170" s="50">
        <v>42993</v>
      </c>
      <c r="C170" s="199"/>
      <c r="D170" s="214">
        <f t="shared" ref="D170:L170" ca="1" si="13">D57/D133-1</f>
        <v>2.4846377690401766E-4</v>
      </c>
      <c r="E170" s="215">
        <f t="shared" ca="1" si="13"/>
        <v>8.6661769913565223E-5</v>
      </c>
      <c r="F170" s="215">
        <f t="shared" ca="1" si="13"/>
        <v>-8.4370893456453544E-4</v>
      </c>
      <c r="G170" s="215">
        <f t="shared" ca="1" si="13"/>
        <v>-1.8708943236495079E-3</v>
      </c>
      <c r="H170" s="215">
        <f t="shared" ca="1" si="13"/>
        <v>-4.8308187318073514E-3</v>
      </c>
      <c r="I170" s="215">
        <f t="shared" ca="1" si="13"/>
        <v>-1.0691694428867637E-2</v>
      </c>
      <c r="J170" s="215">
        <f t="shared" ca="1" si="13"/>
        <v>-1.368686875612235E-2</v>
      </c>
      <c r="K170" s="215">
        <f t="shared" ca="1" si="13"/>
        <v>-0.10800872650732896</v>
      </c>
      <c r="L170" s="216">
        <f t="shared" ca="1" si="13"/>
        <v>-0.73435310984704461</v>
      </c>
      <c r="N170" s="50">
        <v>42993</v>
      </c>
      <c r="O170" s="199"/>
      <c r="P170" s="211">
        <f t="shared" ca="1" si="1"/>
        <v>-3.1439148368683778E-4</v>
      </c>
      <c r="Q170" s="211">
        <f t="shared" ca="1" si="2"/>
        <v>-1.0221604474706103E-2</v>
      </c>
      <c r="R170" s="211">
        <f t="shared" ca="1" si="3"/>
        <v>-2.9084983366271189E-2</v>
      </c>
      <c r="S170" s="211">
        <f t="shared" ca="1" si="4"/>
        <v>-3.8261927586078825E-2</v>
      </c>
      <c r="T170" s="211">
        <f t="shared" ca="1" si="5"/>
        <v>-2.043537188742961E-2</v>
      </c>
      <c r="U170" s="211">
        <f t="shared" ca="1" si="6"/>
        <v>0.13821875577777742</v>
      </c>
      <c r="V170" s="211">
        <f t="shared" ca="1" si="7"/>
        <v>0.73295559810069011</v>
      </c>
      <c r="W170" s="211">
        <f t="shared" ca="1" si="8"/>
        <v>3.5122424904477896</v>
      </c>
      <c r="X170" s="211">
        <f t="shared" ca="1" si="9"/>
        <v>4.3376969163268146</v>
      </c>
      <c r="Z170" s="50">
        <v>42993</v>
      </c>
      <c r="AA170" s="199"/>
      <c r="AB170" s="211">
        <f ca="1">AB57/D133-1</f>
        <v>5.9699605358898289E-4</v>
      </c>
      <c r="AC170" s="211">
        <f ca="1">AC57/E133-1</f>
        <v>-1.2644491757429765E-4</v>
      </c>
      <c r="AD170" s="211">
        <f ca="1">AD57/F133-1</f>
        <v>-1.1441433025690673E-3</v>
      </c>
      <c r="AE170" s="211">
        <f ca="1">AE57/G133-1</f>
        <v>-2.2383416334578188E-3</v>
      </c>
      <c r="AF170" s="211">
        <f ca="1">AF57/H133-1</f>
        <v>-4.8225455770717351E-3</v>
      </c>
      <c r="AG170" s="211">
        <f ca="1">AG57/I133-1</f>
        <v>-9.9461102128460821E-3</v>
      </c>
      <c r="AH170" s="211">
        <f ca="1">AH57/J133-1</f>
        <v>-2.0396760818487292E-2</v>
      </c>
      <c r="AI170" s="211">
        <f ca="1">AI57/K133-1</f>
        <v>-0.14163944815620022</v>
      </c>
      <c r="AJ170" s="211">
        <f ca="1">AJ57/L133-1</f>
        <v>0.24745924828813237</v>
      </c>
    </row>
    <row r="171" spans="2:36" x14ac:dyDescent="0.25">
      <c r="B171" s="50">
        <v>43084</v>
      </c>
      <c r="C171" s="199"/>
      <c r="D171" s="214">
        <f t="shared" ref="D171:L171" ca="1" si="14">D58/D134-1</f>
        <v>3.9631723521882378E-4</v>
      </c>
      <c r="E171" s="215">
        <f t="shared" ca="1" si="14"/>
        <v>2.4546070019226818E-5</v>
      </c>
      <c r="F171" s="215">
        <f t="shared" ca="1" si="14"/>
        <v>-7.4991149373948573E-4</v>
      </c>
      <c r="G171" s="215">
        <f t="shared" ca="1" si="14"/>
        <v>-1.5842427604548792E-3</v>
      </c>
      <c r="H171" s="215">
        <f t="shared" ca="1" si="14"/>
        <v>-3.425718863578342E-3</v>
      </c>
      <c r="I171" s="215">
        <f t="shared" ca="1" si="14"/>
        <v>-7.0973847237901788E-3</v>
      </c>
      <c r="J171" s="215">
        <f t="shared" ca="1" si="14"/>
        <v>-1.1067363057137736E-2</v>
      </c>
      <c r="K171" s="215">
        <f t="shared" ca="1" si="14"/>
        <v>-2.0465459419147347E-2</v>
      </c>
      <c r="L171" s="216">
        <f t="shared" ca="1" si="14"/>
        <v>-0.1802642584917038</v>
      </c>
      <c r="N171" s="50">
        <v>43084</v>
      </c>
      <c r="O171" s="199"/>
      <c r="P171" s="211">
        <f t="shared" ca="1" si="1"/>
        <v>-2.1050062275144166E-3</v>
      </c>
      <c r="Q171" s="211">
        <f t="shared" ca="1" si="2"/>
        <v>-1.82201238140971E-2</v>
      </c>
      <c r="R171" s="211">
        <f t="shared" ca="1" si="3"/>
        <v>-3.8318028341873811E-2</v>
      </c>
      <c r="S171" s="211">
        <f t="shared" ca="1" si="4"/>
        <v>-4.7792868758775198E-2</v>
      </c>
      <c r="T171" s="211">
        <f t="shared" ca="1" si="5"/>
        <v>-3.9595015679647849E-2</v>
      </c>
      <c r="U171" s="211">
        <f t="shared" ca="1" si="6"/>
        <v>4.4689435227837082E-2</v>
      </c>
      <c r="V171" s="211">
        <f t="shared" ca="1" si="7"/>
        <v>0.34478879252151762</v>
      </c>
      <c r="W171" s="211">
        <f t="shared" ca="1" si="8"/>
        <v>2.3760373918875053</v>
      </c>
      <c r="X171" s="211">
        <f t="shared" ca="1" si="9"/>
        <v>6.0958544215256456</v>
      </c>
      <c r="Z171" s="50">
        <v>43084</v>
      </c>
      <c r="AA171" s="199"/>
      <c r="AB171" s="211">
        <f ca="1">AB58/D134-1</f>
        <v>6.8871071374876358E-4</v>
      </c>
      <c r="AC171" s="211">
        <f ca="1">AC58/E134-1</f>
        <v>-2.432470853364066E-5</v>
      </c>
      <c r="AD171" s="211">
        <f ca="1">AD58/F134-1</f>
        <v>-1.0070467741055689E-3</v>
      </c>
      <c r="AE171" s="211">
        <f ca="1">AE58/G134-1</f>
        <v>-3.438191730145701E-3</v>
      </c>
      <c r="AF171" s="211">
        <f ca="1">AF58/H134-1</f>
        <v>-2.822909407376728E-3</v>
      </c>
      <c r="AG171" s="211">
        <f ca="1">AG58/I134-1</f>
        <v>-4.9564320180603971E-3</v>
      </c>
      <c r="AH171" s="211">
        <f ca="1">AH58/J134-1</f>
        <v>-8.2189060381491208E-3</v>
      </c>
      <c r="AI171" s="211">
        <f ca="1">AI58/K134-1</f>
        <v>-2.9395002025352834E-2</v>
      </c>
      <c r="AJ171" s="211">
        <f ca="1">AJ58/L134-1</f>
        <v>-9.0738023865168049E-2</v>
      </c>
    </row>
    <row r="172" spans="2:36" x14ac:dyDescent="0.25">
      <c r="B172" s="50">
        <v>43175</v>
      </c>
      <c r="C172" s="199"/>
      <c r="D172" s="214">
        <f t="shared" ref="D172:L172" ca="1" si="15">D59/D135-1</f>
        <v>4.4624014695093805E-4</v>
      </c>
      <c r="E172" s="215">
        <f t="shared" ca="1" si="15"/>
        <v>1.5717592495612109E-4</v>
      </c>
      <c r="F172" s="215">
        <f t="shared" ca="1" si="15"/>
        <v>-7.5545071185956214E-4</v>
      </c>
      <c r="G172" s="215">
        <f t="shared" ca="1" si="15"/>
        <v>-1.8486024587435201E-3</v>
      </c>
      <c r="H172" s="215">
        <f t="shared" ca="1" si="15"/>
        <v>-3.9453982268580212E-3</v>
      </c>
      <c r="I172" s="215">
        <f t="shared" ca="1" si="15"/>
        <v>-7.3129318636052654E-3</v>
      </c>
      <c r="J172" s="215">
        <f t="shared" ca="1" si="15"/>
        <v>-1.1380062298598781E-2</v>
      </c>
      <c r="K172" s="215">
        <f t="shared" ca="1" si="15"/>
        <v>-1.4945277247727984E-2</v>
      </c>
      <c r="L172" s="216">
        <f t="shared" ca="1" si="15"/>
        <v>-1.9376937246216919E-2</v>
      </c>
      <c r="N172" s="50">
        <v>43175</v>
      </c>
      <c r="O172" s="199"/>
      <c r="P172" s="211">
        <f t="shared" ca="1" si="1"/>
        <v>-4.2085077680076299E-3</v>
      </c>
      <c r="Q172" s="211">
        <f t="shared" ca="1" si="2"/>
        <v>-2.19267026185338E-2</v>
      </c>
      <c r="R172" s="211">
        <f t="shared" ca="1" si="3"/>
        <v>-3.909933586147607E-2</v>
      </c>
      <c r="S172" s="211">
        <f t="shared" ca="1" si="4"/>
        <v>-4.6968688886379617E-2</v>
      </c>
      <c r="T172" s="211">
        <f t="shared" ca="1" si="5"/>
        <v>-4.4196041869952629E-2</v>
      </c>
      <c r="U172" s="211">
        <f t="shared" ca="1" si="6"/>
        <v>-4.2034411605309518E-3</v>
      </c>
      <c r="V172" s="211">
        <f t="shared" ca="1" si="7"/>
        <v>0.11952659732077953</v>
      </c>
      <c r="W172" s="211">
        <f t="shared" ca="1" si="8"/>
        <v>0.76491013860452539</v>
      </c>
      <c r="X172" s="211">
        <f t="shared" ca="1" si="9"/>
        <v>1.8052592953091562</v>
      </c>
      <c r="Z172" s="50">
        <v>43175</v>
      </c>
      <c r="AA172" s="199"/>
      <c r="AB172" s="211">
        <f ca="1">AB59/D135-1</f>
        <v>5.32409290084912E-4</v>
      </c>
      <c r="AC172" s="211">
        <f ca="1">AC59/E135-1</f>
        <v>-5.2770590562412067E-5</v>
      </c>
      <c r="AD172" s="211">
        <f ca="1">AD59/F135-1</f>
        <v>-6.5255829317023561E-4</v>
      </c>
      <c r="AE172" s="211">
        <f ca="1">AE59/G135-1</f>
        <v>-1.1597227976498647E-3</v>
      </c>
      <c r="AF172" s="211">
        <f ca="1">AF59/H135-1</f>
        <v>-1.6506982694588501E-3</v>
      </c>
      <c r="AG172" s="211">
        <f ca="1">AG59/I135-1</f>
        <v>-3.2131147114785596E-3</v>
      </c>
      <c r="AH172" s="211">
        <f ca="1">AH59/J135-1</f>
        <v>-4.9264487767033405E-3</v>
      </c>
      <c r="AI172" s="211">
        <f ca="1">AI59/K135-1</f>
        <v>-1.4484027395884946E-2</v>
      </c>
      <c r="AJ172" s="211">
        <f ca="1">AJ59/L135-1</f>
        <v>-5.8349709414373674E-3</v>
      </c>
    </row>
    <row r="173" spans="2:36" x14ac:dyDescent="0.25">
      <c r="B173" s="50">
        <v>43266</v>
      </c>
      <c r="C173" s="199"/>
      <c r="D173" s="214">
        <f t="shared" ref="D173:L173" ca="1" si="16">D60/D136-1</f>
        <v>5.3486649364486993E-4</v>
      </c>
      <c r="E173" s="215">
        <f t="shared" ca="1" si="16"/>
        <v>9.1986484263451018E-5</v>
      </c>
      <c r="F173" s="215">
        <f t="shared" ca="1" si="16"/>
        <v>-1.046467925926553E-3</v>
      </c>
      <c r="G173" s="215">
        <f t="shared" ca="1" si="16"/>
        <v>-1.9427508031634177E-3</v>
      </c>
      <c r="H173" s="215">
        <f t="shared" ca="1" si="16"/>
        <v>-4.0321857477690903E-3</v>
      </c>
      <c r="I173" s="215">
        <f t="shared" ca="1" si="16"/>
        <v>-6.4702480809234464E-3</v>
      </c>
      <c r="J173" s="215">
        <f t="shared" ca="1" si="16"/>
        <v>-1.0096121423668891E-2</v>
      </c>
      <c r="K173" s="215">
        <f t="shared" ca="1" si="16"/>
        <v>-1.6227186000448923E-2</v>
      </c>
      <c r="L173" s="216">
        <f t="shared" ca="1" si="16"/>
        <v>-1.8658828051709597E-2</v>
      </c>
      <c r="N173" s="50">
        <v>43266</v>
      </c>
      <c r="O173" s="199"/>
      <c r="P173" s="211">
        <f t="shared" ca="1" si="1"/>
        <v>-5.6970281899700881E-3</v>
      </c>
      <c r="Q173" s="211">
        <f t="shared" ca="1" si="2"/>
        <v>-2.1105367903772043E-2</v>
      </c>
      <c r="R173" s="211">
        <f t="shared" ca="1" si="3"/>
        <v>-3.2274159242424827E-2</v>
      </c>
      <c r="S173" s="211">
        <f t="shared" ca="1" si="4"/>
        <v>-3.5642866390345751E-2</v>
      </c>
      <c r="T173" s="211">
        <f t="shared" ca="1" si="5"/>
        <v>-2.9969202584069987E-2</v>
      </c>
      <c r="U173" s="211">
        <f t="shared" ca="1" si="6"/>
        <v>7.4063404318636117E-4</v>
      </c>
      <c r="V173" s="211">
        <f t="shared" ca="1" si="7"/>
        <v>8.1023943870228932E-2</v>
      </c>
      <c r="W173" s="211">
        <f t="shared" ca="1" si="8"/>
        <v>0.46528946598951615</v>
      </c>
      <c r="X173" s="211">
        <f t="shared" ca="1" si="9"/>
        <v>1.1154647121062711</v>
      </c>
      <c r="Z173" s="50">
        <v>43266</v>
      </c>
      <c r="AA173" s="199"/>
      <c r="AB173" s="211">
        <f ca="1">AB60/D136-1</f>
        <v>7.5266764218473448E-4</v>
      </c>
      <c r="AC173" s="211">
        <f ca="1">AC60/E136-1</f>
        <v>-1.4703679902561273E-4</v>
      </c>
      <c r="AD173" s="211">
        <f ca="1">AD60/F136-1</f>
        <v>-5.4885343121702235E-4</v>
      </c>
      <c r="AE173" s="211">
        <f ca="1">AE60/G136-1</f>
        <v>-9.759449583101043E-4</v>
      </c>
      <c r="AF173" s="211">
        <f ca="1">AF60/H136-1</f>
        <v>-1.8023809712031102E-3</v>
      </c>
      <c r="AG173" s="211">
        <f ca="1">AG60/I136-1</f>
        <v>-2.7789987013666639E-3</v>
      </c>
      <c r="AH173" s="211">
        <f ca="1">AH60/J136-1</f>
        <v>-4.1458007642295458E-3</v>
      </c>
      <c r="AI173" s="211">
        <f ca="1">AI60/K136-1</f>
        <v>-1.1139235128615921E-2</v>
      </c>
      <c r="AJ173" s="211">
        <f ca="1">AJ60/L136-1</f>
        <v>-8.4242749662800653E-3</v>
      </c>
    </row>
    <row r="174" spans="2:36" x14ac:dyDescent="0.25">
      <c r="B174" s="50">
        <v>43364</v>
      </c>
      <c r="C174" s="199"/>
      <c r="D174" s="214">
        <f t="shared" ref="D174:L174" ca="1" si="17">D61/D137-1</f>
        <v>6.6814168814155472E-4</v>
      </c>
      <c r="E174" s="215">
        <f t="shared" ca="1" si="17"/>
        <v>-1.0974398474206115E-4</v>
      </c>
      <c r="F174" s="215">
        <f t="shared" ca="1" si="17"/>
        <v>-7.4436968310298557E-4</v>
      </c>
      <c r="G174" s="215">
        <f t="shared" ca="1" si="17"/>
        <v>-8.7702821163726519E-4</v>
      </c>
      <c r="H174" s="215">
        <f t="shared" ca="1" si="17"/>
        <v>-3.4412360828756094E-3</v>
      </c>
      <c r="I174" s="215">
        <f t="shared" ca="1" si="17"/>
        <v>-6.740040625766941E-3</v>
      </c>
      <c r="J174" s="215">
        <f t="shared" ca="1" si="17"/>
        <v>-1.0097452654245997E-2</v>
      </c>
      <c r="K174" s="215">
        <f t="shared" ca="1" si="17"/>
        <v>-1.4725183253600393E-2</v>
      </c>
      <c r="L174" s="216">
        <f t="shared" ca="1" si="17"/>
        <v>-2.1398496996415939E-2</v>
      </c>
      <c r="N174" s="50">
        <v>43364</v>
      </c>
      <c r="O174" s="199"/>
      <c r="P174" s="211">
        <f t="shared" ca="1" si="1"/>
        <v>-6.9882928100434283E-3</v>
      </c>
      <c r="Q174" s="211">
        <f t="shared" ca="1" si="2"/>
        <v>-2.1483045184620186E-2</v>
      </c>
      <c r="R174" s="211">
        <f t="shared" ca="1" si="3"/>
        <v>-3.3177440536339198E-2</v>
      </c>
      <c r="S174" s="211">
        <f t="shared" ca="1" si="4"/>
        <v>-3.9215843870129663E-2</v>
      </c>
      <c r="T174" s="211">
        <f t="shared" ca="1" si="5"/>
        <v>-4.1376290074350175E-2</v>
      </c>
      <c r="U174" s="211">
        <f t="shared" ca="1" si="6"/>
        <v>-3.1326609508739556E-2</v>
      </c>
      <c r="V174" s="211">
        <f t="shared" ca="1" si="7"/>
        <v>3.0523700307278911E-3</v>
      </c>
      <c r="W174" s="211">
        <f t="shared" ca="1" si="8"/>
        <v>0.18158410226515986</v>
      </c>
      <c r="X174" s="211">
        <f t="shared" ca="1" si="9"/>
        <v>0.50383591772819281</v>
      </c>
      <c r="Z174" s="50">
        <v>43364</v>
      </c>
      <c r="AA174" s="199"/>
      <c r="AB174" s="211">
        <f ca="1">AB61/D137-1</f>
        <v>1.0353775623448414E-3</v>
      </c>
      <c r="AC174" s="211">
        <f ca="1">AC61/E137-1</f>
        <v>-2.3044553851370164E-4</v>
      </c>
      <c r="AD174" s="211">
        <f ca="1">AD61/F137-1</f>
        <v>-3.9062739794182288E-4</v>
      </c>
      <c r="AE174" s="211">
        <f ca="1">AE61/G137-1</f>
        <v>-1.0443578410748167E-3</v>
      </c>
      <c r="AF174" s="211">
        <f ca="1">AF61/H137-1</f>
        <v>-1.5640215639949329E-3</v>
      </c>
      <c r="AG174" s="211">
        <f ca="1">AG61/I137-1</f>
        <v>-1.9356648631698725E-3</v>
      </c>
      <c r="AH174" s="211">
        <f ca="1">AH61/J137-1</f>
        <v>-2.5899880487636473E-3</v>
      </c>
      <c r="AI174" s="211">
        <f ca="1">AI61/K137-1</f>
        <v>-7.6837356759141828E-3</v>
      </c>
      <c r="AJ174" s="211">
        <f ca="1">AJ61/L137-1</f>
        <v>-7.8223463617845823E-3</v>
      </c>
    </row>
    <row r="175" spans="2:36" x14ac:dyDescent="0.25">
      <c r="B175" s="50">
        <v>43455</v>
      </c>
      <c r="C175" s="199"/>
      <c r="D175" s="214">
        <f t="shared" ref="D175:L175" ca="1" si="18">D62/D138-1</f>
        <v>5.6935468423913171E-4</v>
      </c>
      <c r="E175" s="215">
        <f t="shared" ca="1" si="18"/>
        <v>-1.5353072563950576E-5</v>
      </c>
      <c r="F175" s="215">
        <f t="shared" ca="1" si="18"/>
        <v>-3.2653522626835407E-4</v>
      </c>
      <c r="G175" s="215">
        <f t="shared" ca="1" si="18"/>
        <v>-1.0605828245695559E-3</v>
      </c>
      <c r="H175" s="215">
        <f t="shared" ca="1" si="18"/>
        <v>-2.7445420370647566E-3</v>
      </c>
      <c r="I175" s="215">
        <f t="shared" ca="1" si="18"/>
        <v>-5.363036462495141E-3</v>
      </c>
      <c r="J175" s="215">
        <f t="shared" ca="1" si="18"/>
        <v>-7.6856343329722021E-3</v>
      </c>
      <c r="K175" s="215">
        <f t="shared" ca="1" si="18"/>
        <v>-1.2851779504019833E-2</v>
      </c>
      <c r="L175" s="216">
        <f t="shared" ca="1" si="18"/>
        <v>-1.9623289008082523E-2</v>
      </c>
      <c r="N175" s="50">
        <v>43455</v>
      </c>
      <c r="O175" s="199"/>
      <c r="P175" s="211">
        <f t="shared" ca="1" si="1"/>
        <v>-7.3694974029405724E-3</v>
      </c>
      <c r="Q175" s="211">
        <f t="shared" ca="1" si="2"/>
        <v>-1.891433607750781E-2</v>
      </c>
      <c r="R175" s="211">
        <f t="shared" ca="1" si="3"/>
        <v>-2.7840047683324598E-2</v>
      </c>
      <c r="S175" s="211">
        <f t="shared" ca="1" si="4"/>
        <v>-3.2666280446215112E-2</v>
      </c>
      <c r="T175" s="211">
        <f t="shared" ca="1" si="5"/>
        <v>-3.513365949898084E-2</v>
      </c>
      <c r="U175" s="211">
        <f t="shared" ca="1" si="6"/>
        <v>-3.0053067398514433E-2</v>
      </c>
      <c r="V175" s="211">
        <f t="shared" ca="1" si="7"/>
        <v>-9.9407630258001589E-3</v>
      </c>
      <c r="W175" s="211">
        <f t="shared" ca="1" si="8"/>
        <v>0.10022568349127914</v>
      </c>
      <c r="X175" s="211">
        <f t="shared" ca="1" si="9"/>
        <v>0.31065753584977851</v>
      </c>
      <c r="Z175" s="50">
        <v>43455</v>
      </c>
      <c r="AA175" s="199"/>
      <c r="AB175" s="211">
        <f ca="1">AB62/D138-1</f>
        <v>6.3607702365398033E-4</v>
      </c>
      <c r="AC175" s="211">
        <f ca="1">AC62/E138-1</f>
        <v>1.087786211466657E-4</v>
      </c>
      <c r="AD175" s="211">
        <f ca="1">AD62/F138-1</f>
        <v>-6.1365505660515574E-4</v>
      </c>
      <c r="AE175" s="211">
        <f ca="1">AE62/G138-1</f>
        <v>-3.6468345114709644E-3</v>
      </c>
      <c r="AF175" s="211">
        <f ca="1">AF62/H138-1</f>
        <v>-1.8869810823703981E-3</v>
      </c>
      <c r="AG175" s="211">
        <f ca="1">AG62/I138-1</f>
        <v>-2.0239158448032146E-3</v>
      </c>
      <c r="AH175" s="211">
        <f ca="1">AH62/J138-1</f>
        <v>-2.5064511331270856E-3</v>
      </c>
      <c r="AI175" s="211">
        <f ca="1">AI62/K138-1</f>
        <v>-6.2097753521265231E-3</v>
      </c>
      <c r="AJ175" s="211">
        <f ca="1">AJ62/L138-1</f>
        <v>-1.0168267178721879E-2</v>
      </c>
    </row>
    <row r="176" spans="2:36" x14ac:dyDescent="0.25">
      <c r="B176" s="50">
        <v>43539</v>
      </c>
      <c r="C176" s="199"/>
      <c r="D176" s="214">
        <f t="shared" ref="D176:L176" ca="1" si="19">D63/D139-1</f>
        <v>5.2648669768462497E-4</v>
      </c>
      <c r="E176" s="215">
        <f t="shared" ca="1" si="19"/>
        <v>-1.3464055948297915E-4</v>
      </c>
      <c r="F176" s="215">
        <f t="shared" ca="1" si="19"/>
        <v>-1.1445124141219454E-3</v>
      </c>
      <c r="G176" s="215">
        <f t="shared" ca="1" si="19"/>
        <v>-1.8166331640725453E-3</v>
      </c>
      <c r="H176" s="215">
        <f t="shared" ca="1" si="19"/>
        <v>-3.5073995509772304E-3</v>
      </c>
      <c r="I176" s="215">
        <f t="shared" ca="1" si="19"/>
        <v>-5.2289037214866552E-3</v>
      </c>
      <c r="J176" s="215">
        <f t="shared" ca="1" si="19"/>
        <v>-8.2164806077567043E-3</v>
      </c>
      <c r="K176" s="215">
        <f t="shared" ca="1" si="19"/>
        <v>-1.355831930394924E-2</v>
      </c>
      <c r="L176" s="216">
        <f t="shared" ca="1" si="19"/>
        <v>-1.8930502639455393E-2</v>
      </c>
      <c r="N176" s="50">
        <v>43539</v>
      </c>
      <c r="O176" s="199"/>
      <c r="P176" s="211">
        <f t="shared" ca="1" si="1"/>
        <v>-7.8277463772780109E-3</v>
      </c>
      <c r="Q176" s="211">
        <f t="shared" ca="1" si="2"/>
        <v>-1.8507755386401259E-2</v>
      </c>
      <c r="R176" s="211">
        <f t="shared" ca="1" si="3"/>
        <v>-2.8004232329023937E-2</v>
      </c>
      <c r="S176" s="211">
        <f t="shared" ca="1" si="4"/>
        <v>-3.4079742507177047E-2</v>
      </c>
      <c r="T176" s="211">
        <f t="shared" ca="1" si="5"/>
        <v>-3.9365354083544579E-2</v>
      </c>
      <c r="U176" s="211">
        <f t="shared" ca="1" si="6"/>
        <v>-4.0411388567449746E-2</v>
      </c>
      <c r="V176" s="211">
        <f t="shared" ca="1" si="7"/>
        <v>-3.2290223842672661E-2</v>
      </c>
      <c r="W176" s="211">
        <f t="shared" ca="1" si="8"/>
        <v>2.8320769427595538E-2</v>
      </c>
      <c r="X176" s="211">
        <f t="shared" ca="1" si="9"/>
        <v>0.1553582043297439</v>
      </c>
      <c r="Z176" s="50">
        <v>43539</v>
      </c>
      <c r="AA176" s="199"/>
      <c r="AB176" s="211">
        <f ca="1">AB63/D139-1</f>
        <v>5.6928708727954636E-4</v>
      </c>
      <c r="AC176" s="211">
        <f ca="1">AC63/E139-1</f>
        <v>3.0285646841110569E-4</v>
      </c>
      <c r="AD176" s="211">
        <f ca="1">AD63/F139-1</f>
        <v>-8.4565587780371931E-4</v>
      </c>
      <c r="AE176" s="211">
        <f ca="1">AE63/G139-1</f>
        <v>-3.1852241928476133E-6</v>
      </c>
      <c r="AF176" s="211">
        <f ca="1">AF63/H139-1</f>
        <v>-1.021110776680545E-3</v>
      </c>
      <c r="AG176" s="211">
        <f ca="1">AG63/I139-1</f>
        <v>-1.0793180146996262E-3</v>
      </c>
      <c r="AH176" s="211">
        <f ca="1">AH63/J139-1</f>
        <v>-3.1969451418276673E-3</v>
      </c>
      <c r="AI176" s="211">
        <f ca="1">AI63/K139-1</f>
        <v>-4.413474836586051E-3</v>
      </c>
      <c r="AJ176" s="211">
        <f ca="1">AJ63/L139-1</f>
        <v>-1.1713929238144738E-2</v>
      </c>
    </row>
    <row r="177" spans="2:36" x14ac:dyDescent="0.25">
      <c r="B177" s="50">
        <v>43637</v>
      </c>
      <c r="C177" s="199"/>
      <c r="D177" s="214">
        <f t="shared" ref="D177:L177" ca="1" si="20">D64/D140-1</f>
        <v>5.4770848834806429E-4</v>
      </c>
      <c r="E177" s="215">
        <f t="shared" ca="1" si="20"/>
        <v>-1.5127064963260661E-4</v>
      </c>
      <c r="F177" s="215">
        <f t="shared" ca="1" si="20"/>
        <v>-1.0787781649620465E-3</v>
      </c>
      <c r="G177" s="215">
        <f t="shared" ca="1" si="20"/>
        <v>-2.6428325065278591E-3</v>
      </c>
      <c r="H177" s="215">
        <f t="shared" ca="1" si="20"/>
        <v>-3.905309238497745E-3</v>
      </c>
      <c r="I177" s="215">
        <f t="shared" ca="1" si="20"/>
        <v>-5.3918835648884E-3</v>
      </c>
      <c r="J177" s="215">
        <f t="shared" ca="1" si="20"/>
        <v>-7.4059076241690391E-3</v>
      </c>
      <c r="K177" s="215">
        <f t="shared" ca="1" si="20"/>
        <v>-1.3212504011881232E-2</v>
      </c>
      <c r="L177" s="216">
        <f t="shared" ca="1" si="20"/>
        <v>-1.8008570608858299E-2</v>
      </c>
      <c r="N177" s="50">
        <v>43637</v>
      </c>
      <c r="O177" s="199"/>
      <c r="P177" s="211">
        <f t="shared" ca="1" si="1"/>
        <v>-7.8431120902664464E-3</v>
      </c>
      <c r="Q177" s="211">
        <f t="shared" ca="1" si="2"/>
        <v>-1.6249791067181496E-2</v>
      </c>
      <c r="R177" s="211">
        <f t="shared" ca="1" si="3"/>
        <v>-2.4310281614385865E-2</v>
      </c>
      <c r="S177" s="211">
        <f t="shared" ca="1" si="4"/>
        <v>-2.9781864425332816E-2</v>
      </c>
      <c r="T177" s="211">
        <f t="shared" ca="1" si="5"/>
        <v>-3.5040465727235848E-2</v>
      </c>
      <c r="U177" s="211">
        <f t="shared" ca="1" si="6"/>
        <v>-3.7725727983624058E-2</v>
      </c>
      <c r="V177" s="211">
        <f t="shared" ca="1" si="7"/>
        <v>-3.453847918170605E-2</v>
      </c>
      <c r="W177" s="211">
        <f t="shared" ca="1" si="8"/>
        <v>1.0959110762256419E-3</v>
      </c>
      <c r="X177" s="211">
        <f t="shared" ca="1" si="9"/>
        <v>8.2467077635963504E-2</v>
      </c>
      <c r="Z177" s="50">
        <v>43637</v>
      </c>
      <c r="AA177" s="199"/>
      <c r="AB177" s="211">
        <f ca="1">AB64/D140-1</f>
        <v>1.0533134479588924E-3</v>
      </c>
      <c r="AC177" s="211">
        <f ca="1">AC64/E140-1</f>
        <v>-1.4718605672081608E-4</v>
      </c>
      <c r="AD177" s="211">
        <f ca="1">AD64/F140-1</f>
        <v>-5.2031840659094719E-4</v>
      </c>
      <c r="AE177" s="211">
        <f ca="1">AE64/G140-1</f>
        <v>-7.325128081502319E-4</v>
      </c>
      <c r="AF177" s="211">
        <f ca="1">AF64/H140-1</f>
        <v>-2.0015432444856485E-3</v>
      </c>
      <c r="AG177" s="211">
        <f ca="1">AG64/I140-1</f>
        <v>-1.200304361221094E-3</v>
      </c>
      <c r="AH177" s="211">
        <f ca="1">AH64/J140-1</f>
        <v>-1.6363318469161392E-3</v>
      </c>
      <c r="AI177" s="211">
        <f ca="1">AI64/K140-1</f>
        <v>-3.1328775165537781E-3</v>
      </c>
      <c r="AJ177" s="211">
        <f ca="1">AJ64/L140-1</f>
        <v>-7.1786539382781012E-3</v>
      </c>
    </row>
    <row r="178" spans="2:36" x14ac:dyDescent="0.25">
      <c r="B178" s="50">
        <v>43728</v>
      </c>
      <c r="C178" s="199"/>
      <c r="D178" s="214">
        <f t="shared" ref="D178:L178" ca="1" si="21">D65/D141-1</f>
        <v>5.3874941303622137E-4</v>
      </c>
      <c r="E178" s="215">
        <f t="shared" ca="1" si="21"/>
        <v>-2.9505551229269678E-5</v>
      </c>
      <c r="F178" s="215">
        <f t="shared" ca="1" si="21"/>
        <v>-1.6924273954335156E-3</v>
      </c>
      <c r="G178" s="215">
        <f t="shared" ca="1" si="21"/>
        <v>-2.7696312219074315E-3</v>
      </c>
      <c r="H178" s="215">
        <f t="shared" ca="1" si="21"/>
        <v>-3.9557706229037537E-3</v>
      </c>
      <c r="I178" s="215">
        <f t="shared" ca="1" si="21"/>
        <v>-5.6173301537613129E-3</v>
      </c>
      <c r="J178" s="215">
        <f t="shared" ca="1" si="21"/>
        <v>-7.8989771002868636E-3</v>
      </c>
      <c r="K178" s="215">
        <f t="shared" ca="1" si="21"/>
        <v>-1.1713094963673565E-2</v>
      </c>
      <c r="L178" s="216">
        <f t="shared" ca="1" si="21"/>
        <v>-1.5688771215936259E-2</v>
      </c>
      <c r="N178" s="50">
        <v>43728</v>
      </c>
      <c r="O178" s="199"/>
      <c r="P178" s="211">
        <f t="shared" ca="1" si="1"/>
        <v>-7.2775080648418422E-3</v>
      </c>
      <c r="Q178" s="211">
        <f t="shared" ca="1" si="2"/>
        <v>-1.2551691961630973E-2</v>
      </c>
      <c r="R178" s="211">
        <f t="shared" ca="1" si="3"/>
        <v>-1.8004096932423552E-2</v>
      </c>
      <c r="S178" s="211">
        <f t="shared" ca="1" si="4"/>
        <v>-2.1905425291830705E-2</v>
      </c>
      <c r="T178" s="211">
        <f t="shared" ca="1" si="5"/>
        <v>-2.5726890735592089E-2</v>
      </c>
      <c r="U178" s="211">
        <f t="shared" ca="1" si="6"/>
        <v>-2.7772109668990796E-2</v>
      </c>
      <c r="V178" s="211">
        <f t="shared" ca="1" si="7"/>
        <v>-2.5698500874643648E-2</v>
      </c>
      <c r="W178" s="211">
        <f t="shared" ca="1" si="8"/>
        <v>-5.5369725842080442E-4</v>
      </c>
      <c r="X178" s="211">
        <f t="shared" ca="1" si="9"/>
        <v>5.8849523547860993E-2</v>
      </c>
      <c r="Z178" s="50">
        <v>43728</v>
      </c>
      <c r="AA178" s="199"/>
      <c r="AB178" s="211">
        <f ca="1">AB65/D141-1</f>
        <v>4.1368123922436162E-4</v>
      </c>
      <c r="AC178" s="211">
        <f ca="1">AC65/E141-1</f>
        <v>6.070466291363541E-4</v>
      </c>
      <c r="AD178" s="211">
        <f ca="1">AD65/F141-1</f>
        <v>-1.0921037437561232E-4</v>
      </c>
      <c r="AE178" s="211">
        <f ca="1">AE65/G141-1</f>
        <v>-1.0979758016318453E-3</v>
      </c>
      <c r="AF178" s="211">
        <f ca="1">AF65/H141-1</f>
        <v>-9.4047316214729282E-4</v>
      </c>
      <c r="AG178" s="211">
        <f ca="1">AG65/I141-1</f>
        <v>-1.7080501101115475E-3</v>
      </c>
      <c r="AH178" s="211">
        <f ca="1">AH65/J141-1</f>
        <v>-1.8326814247946466E-3</v>
      </c>
      <c r="AI178" s="211">
        <f ca="1">AI65/K141-1</f>
        <v>-5.1930080435212966E-3</v>
      </c>
      <c r="AJ178" s="211">
        <f ca="1">AJ65/L141-1</f>
        <v>-7.3181228070503535E-3</v>
      </c>
    </row>
    <row r="179" spans="2:36" x14ac:dyDescent="0.25">
      <c r="B179" s="50">
        <v>43819</v>
      </c>
      <c r="C179" s="199"/>
      <c r="D179" s="214">
        <f t="shared" ref="D179:L179" ca="1" si="22">D66/D142-1</f>
        <v>5.1322317585023036E-4</v>
      </c>
      <c r="E179" s="215">
        <f t="shared" ca="1" si="22"/>
        <v>-5.9226882883955945E-4</v>
      </c>
      <c r="F179" s="215">
        <f t="shared" ca="1" si="22"/>
        <v>-4.1240203899219896E-3</v>
      </c>
      <c r="G179" s="215">
        <f t="shared" ca="1" si="22"/>
        <v>-4.6357056021986143E-3</v>
      </c>
      <c r="H179" s="215">
        <f t="shared" ca="1" si="22"/>
        <v>-4.7067455826709237E-3</v>
      </c>
      <c r="I179" s="215">
        <f t="shared" ca="1" si="22"/>
        <v>-6.3263264438967459E-3</v>
      </c>
      <c r="J179" s="215">
        <f t="shared" ca="1" si="22"/>
        <v>-8.3604704035065147E-3</v>
      </c>
      <c r="K179" s="215">
        <f t="shared" ca="1" si="22"/>
        <v>-1.2646018368858591E-2</v>
      </c>
      <c r="L179" s="216">
        <f t="shared" ca="1" si="22"/>
        <v>-1.6375731457258791E-2</v>
      </c>
      <c r="N179" s="50">
        <v>43819</v>
      </c>
      <c r="O179" s="199"/>
      <c r="P179" s="211">
        <f t="shared" ca="1" si="1"/>
        <v>-6.1871918885639809E-3</v>
      </c>
      <c r="Q179" s="211">
        <f t="shared" ca="1" si="2"/>
        <v>-7.6315224825335148E-3</v>
      </c>
      <c r="R179" s="211">
        <f t="shared" ca="1" si="3"/>
        <v>-9.7782601610683084E-3</v>
      </c>
      <c r="S179" s="211">
        <f t="shared" ca="1" si="4"/>
        <v>-1.167079709473029E-2</v>
      </c>
      <c r="T179" s="211">
        <f t="shared" ca="1" si="5"/>
        <v>-1.3531307949575244E-2</v>
      </c>
      <c r="U179" s="211">
        <f t="shared" ca="1" si="6"/>
        <v>-1.4182701659411268E-2</v>
      </c>
      <c r="V179" s="211">
        <f t="shared" ca="1" si="7"/>
        <v>-1.1976820957947831E-2</v>
      </c>
      <c r="W179" s="211">
        <f t="shared" ca="1" si="8"/>
        <v>7.5095753469200943E-3</v>
      </c>
      <c r="X179" s="211">
        <f t="shared" ca="1" si="9"/>
        <v>5.2856279908952253E-2</v>
      </c>
      <c r="Z179" s="50">
        <v>43819</v>
      </c>
      <c r="AA179" s="199"/>
      <c r="AB179" s="211">
        <f ca="1">AB66/D142-1</f>
        <v>1.01491373108753E-3</v>
      </c>
      <c r="AC179" s="211">
        <f ca="1">AC66/E142-1</f>
        <v>-1.8275230971809275E-4</v>
      </c>
      <c r="AD179" s="211">
        <f ca="1">AD66/F142-1</f>
        <v>-5.8443329017932033E-4</v>
      </c>
      <c r="AE179" s="211">
        <f ca="1">AE66/G142-1</f>
        <v>-4.6976712295099254E-4</v>
      </c>
      <c r="AF179" s="211">
        <f ca="1">AF66/H142-1</f>
        <v>-1.8325689070257667E-3</v>
      </c>
      <c r="AG179" s="211">
        <f ca="1">AG66/I142-1</f>
        <v>-6.9629597513831687E-4</v>
      </c>
      <c r="AH179" s="211">
        <f ca="1">AH66/J142-1</f>
        <v>-9.7575317388776117E-4</v>
      </c>
      <c r="AI179" s="211">
        <f ca="1">AI66/K142-1</f>
        <v>-2.0853403359165634E-3</v>
      </c>
      <c r="AJ179" s="211">
        <f ca="1">AJ66/L142-1</f>
        <v>-5.0549128623617046E-3</v>
      </c>
    </row>
    <row r="180" spans="2:36" x14ac:dyDescent="0.25">
      <c r="B180" s="50">
        <v>43910</v>
      </c>
      <c r="C180" s="199"/>
      <c r="D180" s="214">
        <f t="shared" ref="D180:L180" ca="1" si="23">D67/D143-1</f>
        <v>6.2428867578723235E-4</v>
      </c>
      <c r="E180" s="215">
        <f t="shared" ca="1" si="23"/>
        <v>-7.9059596674235788E-4</v>
      </c>
      <c r="F180" s="215">
        <f t="shared" ca="1" si="23"/>
        <v>-3.7087997415592433E-3</v>
      </c>
      <c r="G180" s="215">
        <f t="shared" ca="1" si="23"/>
        <v>-5.0470260771590114E-3</v>
      </c>
      <c r="H180" s="215">
        <f t="shared" ca="1" si="23"/>
        <v>-6.1782492793552857E-3</v>
      </c>
      <c r="I180" s="215">
        <f t="shared" ca="1" si="23"/>
        <v>-7.7614321142216447E-3</v>
      </c>
      <c r="J180" s="215">
        <f t="shared" ca="1" si="23"/>
        <v>-8.5939525237733738E-3</v>
      </c>
      <c r="K180" s="215">
        <f t="shared" ca="1" si="23"/>
        <v>-1.1883535041399496E-2</v>
      </c>
      <c r="L180" s="216">
        <f t="shared" ca="1" si="23"/>
        <v>-1.6195529307522771E-2</v>
      </c>
      <c r="N180" s="50">
        <v>43910</v>
      </c>
      <c r="O180" s="199"/>
      <c r="P180" s="211">
        <f t="shared" ca="1" si="1"/>
        <v>-4.6380643489347673E-3</v>
      </c>
      <c r="Q180" s="211">
        <f t="shared" ca="1" si="2"/>
        <v>-1.8942290380977722E-3</v>
      </c>
      <c r="R180" s="211">
        <f t="shared" ca="1" si="3"/>
        <v>-5.7108196726252114E-4</v>
      </c>
      <c r="S180" s="211">
        <f t="shared" ca="1" si="4"/>
        <v>-3.1363262272521286E-4</v>
      </c>
      <c r="T180" s="211">
        <f t="shared" ca="1" si="5"/>
        <v>1.1382387243763503E-4</v>
      </c>
      <c r="U180" s="211">
        <f t="shared" ca="1" si="6"/>
        <v>1.5922317803882535E-3</v>
      </c>
      <c r="V180" s="211">
        <f t="shared" ca="1" si="7"/>
        <v>5.345748495142244E-3</v>
      </c>
      <c r="W180" s="211">
        <f t="shared" ca="1" si="8"/>
        <v>2.4708970487123949E-2</v>
      </c>
      <c r="X180" s="211">
        <f t="shared" ca="1" si="9"/>
        <v>6.4892384698040262E-2</v>
      </c>
      <c r="Z180" s="50">
        <v>43910</v>
      </c>
      <c r="AA180" s="199"/>
      <c r="AB180" s="211">
        <f ca="1">AB67/D143-1</f>
        <v>5.8299375593628966E-4</v>
      </c>
      <c r="AC180" s="211">
        <f ca="1">AC67/E143-1</f>
        <v>6.9556339068110873E-4</v>
      </c>
      <c r="AD180" s="211">
        <f ca="1">AD67/F143-1</f>
        <v>-2.8809101376969792E-4</v>
      </c>
      <c r="AE180" s="211">
        <f ca="1">AE67/G143-1</f>
        <v>2.1813138178172764E-5</v>
      </c>
      <c r="AF180" s="211">
        <f ca="1">AF67/H143-1</f>
        <v>-2.0734294167111811E-3</v>
      </c>
      <c r="AG180" s="211">
        <f ca="1">AG67/I143-1</f>
        <v>-1.3071444121579567E-3</v>
      </c>
      <c r="AH180" s="211">
        <f ca="1">AH67/J143-1</f>
        <v>-1.898790600175837E-3</v>
      </c>
      <c r="AI180" s="211">
        <f ca="1">AI67/K143-1</f>
        <v>-2.8466216443668868E-3</v>
      </c>
      <c r="AJ180" s="211">
        <f ca="1">AJ67/L143-1</f>
        <v>-1.7294224064150487E-3</v>
      </c>
    </row>
    <row r="181" spans="2:36" x14ac:dyDescent="0.25">
      <c r="B181" s="50">
        <v>44001</v>
      </c>
      <c r="C181" s="199"/>
      <c r="D181" s="214">
        <f t="shared" ref="D181:L181" ca="1" si="24">D68/D144-1</f>
        <v>6.927157854572652E-4</v>
      </c>
      <c r="E181" s="215">
        <f t="shared" ca="1" si="24"/>
        <v>-1.4320739588540299E-3</v>
      </c>
      <c r="F181" s="215">
        <f t="shared" ca="1" si="24"/>
        <v>-3.3634916720894914E-3</v>
      </c>
      <c r="G181" s="215">
        <f t="shared" ca="1" si="24"/>
        <v>-4.3967919467825523E-3</v>
      </c>
      <c r="H181" s="215">
        <f t="shared" ca="1" si="24"/>
        <v>-6.2263596051067571E-3</v>
      </c>
      <c r="I181" s="215">
        <f t="shared" ca="1" si="24"/>
        <v>-8.2955939762330289E-3</v>
      </c>
      <c r="J181" s="215">
        <f t="shared" ca="1" si="24"/>
        <v>-8.7036499571165882E-3</v>
      </c>
      <c r="K181" s="215">
        <f t="shared" ca="1" si="24"/>
        <v>-1.262004904788272E-2</v>
      </c>
      <c r="L181" s="216">
        <f t="shared" ca="1" si="24"/>
        <v>-1.5920326583944489E-2</v>
      </c>
      <c r="N181" s="50">
        <v>44001</v>
      </c>
      <c r="O181" s="199"/>
      <c r="P181" s="211">
        <f t="shared" ca="1" si="1"/>
        <v>-4.0570098149655953E-3</v>
      </c>
      <c r="Q181" s="211">
        <f t="shared" ca="1" si="2"/>
        <v>-5.0529304489654869E-4</v>
      </c>
      <c r="R181" s="211">
        <f t="shared" ca="1" si="3"/>
        <v>3.8126249313075178E-4</v>
      </c>
      <c r="S181" s="211">
        <f t="shared" ca="1" si="4"/>
        <v>4.3867645156403512E-6</v>
      </c>
      <c r="T181" s="211">
        <f t="shared" ca="1" si="5"/>
        <v>-6.640414150008711E-4</v>
      </c>
      <c r="U181" s="211">
        <f t="shared" ca="1" si="6"/>
        <v>-9.9423357776606824E-4</v>
      </c>
      <c r="V181" s="211">
        <f t="shared" ca="1" si="7"/>
        <v>-8.7710438228416621E-5</v>
      </c>
      <c r="W181" s="211">
        <f t="shared" ca="1" si="8"/>
        <v>9.3183436032933109E-3</v>
      </c>
      <c r="X181" s="211">
        <f t="shared" ca="1" si="9"/>
        <v>3.3071588489110182E-2</v>
      </c>
      <c r="Z181" s="50">
        <v>44001</v>
      </c>
      <c r="AA181" s="199"/>
      <c r="AB181" s="211">
        <f ca="1">AB68/D144-1</f>
        <v>6.5128516704815453E-4</v>
      </c>
      <c r="AC181" s="211">
        <f ca="1">AC68/E144-1</f>
        <v>-4.3204163800103501E-5</v>
      </c>
      <c r="AD181" s="211">
        <f ca="1">AD68/F144-1</f>
        <v>-1.9958485739468568E-4</v>
      </c>
      <c r="AE181" s="211">
        <f ca="1">AE68/G144-1</f>
        <v>1.2639141429438006E-4</v>
      </c>
      <c r="AF181" s="211">
        <f ca="1">AF68/H144-1</f>
        <v>-2.4180510899732832E-3</v>
      </c>
      <c r="AG181" s="211">
        <f ca="1">AG68/I144-1</f>
        <v>-1.0068351053078572E-3</v>
      </c>
      <c r="AH181" s="211">
        <f ca="1">AH68/J144-1</f>
        <v>-2.3118296847336461E-3</v>
      </c>
      <c r="AI181" s="211">
        <f ca="1">AI68/K144-1</f>
        <v>-1.7781853482241594E-3</v>
      </c>
      <c r="AJ181" s="211">
        <f ca="1">AJ68/L144-1</f>
        <v>-1.2241089229366175E-2</v>
      </c>
    </row>
    <row r="182" spans="2:36" x14ac:dyDescent="0.25">
      <c r="B182" s="50">
        <v>44092</v>
      </c>
      <c r="C182" s="199"/>
      <c r="D182" s="214">
        <f t="shared" ref="D182:L182" ca="1" si="25">D69/D145-1</f>
        <v>3.9632078556528505E-4</v>
      </c>
      <c r="E182" s="215">
        <f t="shared" ca="1" si="25"/>
        <v>-1.1722601294693602E-3</v>
      </c>
      <c r="F182" s="215">
        <f t="shared" ca="1" si="25"/>
        <v>-3.4038690048951992E-3</v>
      </c>
      <c r="G182" s="215">
        <f t="shared" ca="1" si="25"/>
        <v>-4.1463664872292139E-3</v>
      </c>
      <c r="H182" s="215">
        <f t="shared" ca="1" si="25"/>
        <v>-5.9962422676433924E-3</v>
      </c>
      <c r="I182" s="215">
        <f t="shared" ca="1" si="25"/>
        <v>-7.6984307535007401E-3</v>
      </c>
      <c r="J182" s="215">
        <f t="shared" ca="1" si="25"/>
        <v>-9.1444822199757692E-3</v>
      </c>
      <c r="K182" s="215">
        <f t="shared" ca="1" si="25"/>
        <v>-1.3049122768383326E-2</v>
      </c>
      <c r="L182" s="216">
        <f t="shared" ca="1" si="25"/>
        <v>-1.5496306231673307E-2</v>
      </c>
      <c r="N182" s="50">
        <v>44092</v>
      </c>
      <c r="O182" s="199"/>
      <c r="P182" s="211">
        <f t="shared" ca="1" si="1"/>
        <v>-3.1695796754879213E-3</v>
      </c>
      <c r="Q182" s="211">
        <f t="shared" ca="1" si="2"/>
        <v>1.2536165645398167E-3</v>
      </c>
      <c r="R182" s="211">
        <f t="shared" ca="1" si="3"/>
        <v>1.8894793234032203E-3</v>
      </c>
      <c r="S182" s="211">
        <f t="shared" ca="1" si="4"/>
        <v>1.0946026217990568E-3</v>
      </c>
      <c r="T182" s="211">
        <f t="shared" ca="1" si="5"/>
        <v>-3.0201499965909484E-4</v>
      </c>
      <c r="U182" s="211">
        <f t="shared" ca="1" si="6"/>
        <v>-1.8349779413715517E-3</v>
      </c>
      <c r="V182" s="211">
        <f t="shared" ca="1" si="7"/>
        <v>-2.8149494645580697E-3</v>
      </c>
      <c r="W182" s="211">
        <f t="shared" ca="1" si="8"/>
        <v>2.3431551587904664E-5</v>
      </c>
      <c r="X182" s="211">
        <f t="shared" ca="1" si="9"/>
        <v>1.299515563212994E-2</v>
      </c>
      <c r="Z182" s="50">
        <v>44092</v>
      </c>
      <c r="AA182" s="199"/>
      <c r="AB182" s="211">
        <f ca="1">AB69/D145-1</f>
        <v>9.3292137952594167E-4</v>
      </c>
      <c r="AC182" s="211">
        <f ca="1">AC69/E145-1</f>
        <v>-1.3933447146152744E-4</v>
      </c>
      <c r="AD182" s="211">
        <f ca="1">AD69/F145-1</f>
        <v>3.5382204144718266E-4</v>
      </c>
      <c r="AE182" s="211">
        <f ca="1">AE69/G145-1</f>
        <v>-5.4677292741311945E-4</v>
      </c>
      <c r="AF182" s="211">
        <f ca="1">AF69/H145-1</f>
        <v>-6.9991085495024752E-4</v>
      </c>
      <c r="AG182" s="211">
        <f ca="1">AG69/I145-1</f>
        <v>-1.8148081590518839E-3</v>
      </c>
      <c r="AH182" s="211">
        <f ca="1">AH69/J145-1</f>
        <v>-1.2048040799719217E-3</v>
      </c>
      <c r="AI182" s="211">
        <f ca="1">AI69/K145-1</f>
        <v>-2.8367457185325406E-3</v>
      </c>
      <c r="AJ182" s="211">
        <f ca="1">AJ69/L145-1</f>
        <v>-2.9488163975019965E-3</v>
      </c>
    </row>
    <row r="183" spans="2:36" x14ac:dyDescent="0.25">
      <c r="B183" s="50">
        <v>44185</v>
      </c>
      <c r="C183" s="199"/>
      <c r="D183" s="214">
        <f t="shared" ref="D183:L183" ca="1" si="26">D70/D146-1</f>
        <v>5.9451759292494799E-4</v>
      </c>
      <c r="E183" s="215">
        <f t="shared" ca="1" si="26"/>
        <v>-1.3975742147664949E-3</v>
      </c>
      <c r="F183" s="215">
        <f t="shared" ca="1" si="26"/>
        <v>-4.3601255487467627E-3</v>
      </c>
      <c r="G183" s="215">
        <f t="shared" ca="1" si="26"/>
        <v>-4.7080028880185365E-3</v>
      </c>
      <c r="H183" s="215">
        <f t="shared" ca="1" si="26"/>
        <v>-5.9376401514789068E-3</v>
      </c>
      <c r="I183" s="215">
        <f t="shared" ca="1" si="26"/>
        <v>-7.3004540431296228E-3</v>
      </c>
      <c r="J183" s="215">
        <f t="shared" ca="1" si="26"/>
        <v>-9.1353702712518858E-3</v>
      </c>
      <c r="K183" s="215">
        <f t="shared" ca="1" si="26"/>
        <v>-1.2377657784990781E-2</v>
      </c>
      <c r="L183" s="216">
        <f t="shared" ca="1" si="26"/>
        <v>-1.6076851766093192E-2</v>
      </c>
      <c r="N183" s="50">
        <v>44185</v>
      </c>
      <c r="O183" s="199"/>
      <c r="P183" s="211">
        <f t="shared" ca="1" si="1"/>
        <v>-1.990784729899886E-3</v>
      </c>
      <c r="Q183" s="211">
        <f t="shared" ca="1" si="2"/>
        <v>3.7852035302550213E-3</v>
      </c>
      <c r="R183" s="211">
        <f t="shared" ca="1" si="3"/>
        <v>4.9238511292573062E-3</v>
      </c>
      <c r="S183" s="211">
        <f t="shared" ca="1" si="4"/>
        <v>4.2948447489989938E-3</v>
      </c>
      <c r="T183" s="211">
        <f t="shared" ca="1" si="5"/>
        <v>2.9202308192357584E-3</v>
      </c>
      <c r="U183" s="211">
        <f t="shared" ca="1" si="6"/>
        <v>1.1346161934620014E-3</v>
      </c>
      <c r="V183" s="211">
        <f t="shared" ca="1" si="7"/>
        <v>-5.3975492002511505E-4</v>
      </c>
      <c r="W183" s="211">
        <f t="shared" ca="1" si="8"/>
        <v>-1.0014918441767495E-3</v>
      </c>
      <c r="X183" s="211">
        <f t="shared" ca="1" si="9"/>
        <v>5.6892894579292363E-3</v>
      </c>
      <c r="Z183" s="50">
        <v>44185</v>
      </c>
      <c r="AA183" s="199"/>
      <c r="AB183" s="211">
        <f ca="1">AB70/D146-1</f>
        <v>5.153459099658253E-4</v>
      </c>
      <c r="AC183" s="211">
        <f ca="1">AC70/E146-1</f>
        <v>3.7369635104278487E-4</v>
      </c>
      <c r="AD183" s="211">
        <f ca="1">AD70/F146-1</f>
        <v>-2.7255213308507997E-4</v>
      </c>
      <c r="AE183" s="211">
        <f ca="1">AE70/G146-1</f>
        <v>-5.0373315758611703E-4</v>
      </c>
      <c r="AF183" s="211">
        <f ca="1">AF70/H146-1</f>
        <v>-9.7874479772430689E-4</v>
      </c>
      <c r="AG183" s="211">
        <f ca="1">AG70/I146-1</f>
        <v>-5.5737413879297648E-4</v>
      </c>
      <c r="AH183" s="211">
        <f ca="1">AH70/J146-1</f>
        <v>-1.6569259594911845E-4</v>
      </c>
      <c r="AI183" s="211">
        <f ca="1">AI70/K146-1</f>
        <v>-2.0806414393651496E-3</v>
      </c>
      <c r="AJ183" s="211">
        <f ca="1">AJ70/L146-1</f>
        <v>-2.9154830456229464E-3</v>
      </c>
    </row>
    <row r="184" spans="2:36" x14ac:dyDescent="0.25">
      <c r="B184" s="50">
        <v>44274</v>
      </c>
      <c r="C184" s="199"/>
      <c r="D184" s="214">
        <f t="shared" ref="D184:L184" ca="1" si="27">D71/D147-1</f>
        <v>3.3991755309425997E-4</v>
      </c>
      <c r="E184" s="215">
        <f t="shared" ca="1" si="27"/>
        <v>-1.0201773895970323E-3</v>
      </c>
      <c r="F184" s="215">
        <f t="shared" ca="1" si="27"/>
        <v>-5.6867519298766656E-3</v>
      </c>
      <c r="G184" s="215">
        <f t="shared" ca="1" si="27"/>
        <v>-3.5564780723998934E-3</v>
      </c>
      <c r="H184" s="215">
        <f t="shared" ca="1" si="27"/>
        <v>-4.9932681132068835E-3</v>
      </c>
      <c r="I184" s="215">
        <f t="shared" ca="1" si="27"/>
        <v>-6.9179113929184188E-3</v>
      </c>
      <c r="J184" s="215">
        <f t="shared" ca="1" si="27"/>
        <v>-8.9900925911285956E-3</v>
      </c>
      <c r="K184" s="215">
        <f t="shared" ca="1" si="27"/>
        <v>-1.1729192357327167E-2</v>
      </c>
      <c r="L184" s="216">
        <f t="shared" ca="1" si="27"/>
        <v>-1.5337807080279875E-2</v>
      </c>
      <c r="N184" s="50">
        <v>44274</v>
      </c>
      <c r="O184" s="199"/>
      <c r="P184" s="211">
        <f t="shared" ca="1" si="1"/>
        <v>-6.2251501299814826E-4</v>
      </c>
      <c r="Q184" s="211">
        <f t="shared" ca="1" si="2"/>
        <v>6.4227898626580959E-3</v>
      </c>
      <c r="R184" s="211">
        <f t="shared" ca="1" si="3"/>
        <v>7.9816181333862701E-3</v>
      </c>
      <c r="S184" s="211">
        <f t="shared" ca="1" si="4"/>
        <v>7.514004043415845E-3</v>
      </c>
      <c r="T184" s="211">
        <f t="shared" ca="1" si="5"/>
        <v>6.2384747292045795E-3</v>
      </c>
      <c r="U184" s="211">
        <f t="shared" ca="1" si="6"/>
        <v>4.4247556806038535E-3</v>
      </c>
      <c r="V184" s="211">
        <f t="shared" ca="1" si="7"/>
        <v>2.5002431019016669E-3</v>
      </c>
      <c r="W184" s="211">
        <f t="shared" ca="1" si="8"/>
        <v>4.9071081054741228E-4</v>
      </c>
      <c r="X184" s="211">
        <f t="shared" ca="1" si="9"/>
        <v>3.872054279712378E-3</v>
      </c>
      <c r="Z184" s="50">
        <v>44274</v>
      </c>
      <c r="AA184" s="199"/>
      <c r="AB184" s="211">
        <f ca="1">AB71/D147-1</f>
        <v>1.1374293092982768E-3</v>
      </c>
      <c r="AC184" s="211">
        <f ca="1">AC71/E147-1</f>
        <v>-1.3558102543365091E-4</v>
      </c>
      <c r="AD184" s="211">
        <f ca="1">AD71/F147-1</f>
        <v>-2.2566080263982657E-3</v>
      </c>
      <c r="AE184" s="211">
        <f ca="1">AE71/G147-1</f>
        <v>-2.6473477582470428E-3</v>
      </c>
      <c r="AF184" s="211">
        <f ca="1">AF71/H147-1</f>
        <v>-8.3881802297458563E-6</v>
      </c>
      <c r="AG184" s="211">
        <f ca="1">AG71/I147-1</f>
        <v>-6.5798379068238155E-4</v>
      </c>
      <c r="AH184" s="211">
        <f ca="1">AH71/J147-1</f>
        <v>-1.0342487796806132E-3</v>
      </c>
      <c r="AI184" s="211">
        <f ca="1">AI71/K147-1</f>
        <v>-3.3653275551331907E-3</v>
      </c>
      <c r="AJ184" s="211">
        <f ca="1">AJ71/L147-1</f>
        <v>-2.4282596567246628E-3</v>
      </c>
    </row>
    <row r="185" spans="2:36" x14ac:dyDescent="0.25">
      <c r="B185" s="50">
        <v>44365</v>
      </c>
      <c r="C185" s="199"/>
      <c r="D185" s="214">
        <f t="shared" ref="D185:L185" ca="1" si="28">D72/D148-1</f>
        <v>6.3816043774966857E-4</v>
      </c>
      <c r="E185" s="215">
        <f t="shared" ca="1" si="28"/>
        <v>-4.224036485220628E-3</v>
      </c>
      <c r="F185" s="215">
        <f t="shared" ca="1" si="28"/>
        <v>-1.7532059565573022E-2</v>
      </c>
      <c r="G185" s="215">
        <f t="shared" ca="1" si="28"/>
        <v>-1.0311881854539795E-2</v>
      </c>
      <c r="H185" s="215">
        <f t="shared" ca="1" si="28"/>
        <v>-9.9918340158239305E-3</v>
      </c>
      <c r="I185" s="215">
        <f t="shared" ca="1" si="28"/>
        <v>-8.187847254943148E-3</v>
      </c>
      <c r="J185" s="215">
        <f t="shared" ca="1" si="28"/>
        <v>-7.3581601558865284E-3</v>
      </c>
      <c r="K185" s="215">
        <f t="shared" ca="1" si="28"/>
        <v>-1.0070942175439024E-2</v>
      </c>
      <c r="L185" s="216">
        <f t="shared" ca="1" si="28"/>
        <v>-1.3638329508512181E-2</v>
      </c>
      <c r="N185" s="50">
        <v>44365</v>
      </c>
      <c r="O185" s="199"/>
      <c r="P185" s="211">
        <f t="shared" ca="1" si="1"/>
        <v>8.4286938935473898E-5</v>
      </c>
      <c r="Q185" s="211">
        <f t="shared" ca="1" si="2"/>
        <v>6.9180488221298742E-3</v>
      </c>
      <c r="R185" s="211">
        <f t="shared" ca="1" si="3"/>
        <v>7.4945238923374013E-3</v>
      </c>
      <c r="S185" s="211">
        <f t="shared" ca="1" si="4"/>
        <v>6.2672454353032148E-3</v>
      </c>
      <c r="T185" s="211">
        <f t="shared" ca="1" si="5"/>
        <v>4.0165575897361805E-3</v>
      </c>
      <c r="U185" s="211">
        <f t="shared" ca="1" si="6"/>
        <v>9.5649248993079361E-4</v>
      </c>
      <c r="V185" s="211">
        <f t="shared" ca="1" si="7"/>
        <v>-2.5603211112246171E-3</v>
      </c>
      <c r="W185" s="211">
        <f t="shared" ca="1" si="8"/>
        <v>-9.0915118641587966E-3</v>
      </c>
      <c r="X185" s="211">
        <f t="shared" ca="1" si="9"/>
        <v>-1.2302904436146789E-2</v>
      </c>
      <c r="Z185" s="50">
        <v>44365</v>
      </c>
      <c r="AA185" s="199"/>
      <c r="AB185" s="211">
        <f ca="1">AB72/D148-1</f>
        <v>6.9457816152906915E-4</v>
      </c>
      <c r="AC185" s="211">
        <f ca="1">AC72/E148-1</f>
        <v>-1.6336629074575892E-4</v>
      </c>
      <c r="AD185" s="211">
        <f ca="1">AD72/F148-1</f>
        <v>-2.023622794895652E-3</v>
      </c>
      <c r="AE185" s="211">
        <f ca="1">AE72/G148-1</f>
        <v>-4.8561106855249392E-4</v>
      </c>
      <c r="AF185" s="211">
        <f ca="1">AF72/H148-1</f>
        <v>-1.0527813333438552E-3</v>
      </c>
      <c r="AG185" s="211">
        <f ca="1">AG72/I148-1</f>
        <v>-1.7159169953511189E-3</v>
      </c>
      <c r="AH185" s="211">
        <f ca="1">AH72/J148-1</f>
        <v>-5.1386558844379593E-4</v>
      </c>
      <c r="AI185" s="211">
        <f ca="1">AI72/K148-1</f>
        <v>-1.8056694814921892E-3</v>
      </c>
      <c r="AJ185" s="211">
        <f ca="1">AJ72/L148-1</f>
        <v>-2.8837540019448493E-3</v>
      </c>
    </row>
    <row r="186" spans="2:36" x14ac:dyDescent="0.25">
      <c r="B186" s="50">
        <v>44456</v>
      </c>
      <c r="C186" s="199"/>
      <c r="D186" s="214">
        <f t="shared" ref="D186:L186" ca="1" si="29">D73/D149-1</f>
        <v>3.4899898180595912E-4</v>
      </c>
      <c r="E186" s="215">
        <f t="shared" ca="1" si="29"/>
        <v>-4.9798887651472112E-3</v>
      </c>
      <c r="F186" s="215">
        <f t="shared" ca="1" si="29"/>
        <v>-1.1806283368080317E-2</v>
      </c>
      <c r="G186" s="215">
        <f t="shared" ca="1" si="29"/>
        <v>-1.100876135708273E-2</v>
      </c>
      <c r="H186" s="215">
        <f t="shared" ca="1" si="29"/>
        <v>-1.0455587742566608E-2</v>
      </c>
      <c r="I186" s="215">
        <f t="shared" ca="1" si="29"/>
        <v>-1.3527901143700727E-2</v>
      </c>
      <c r="J186" s="215">
        <f t="shared" ca="1" si="29"/>
        <v>-1.2932190320081305E-2</v>
      </c>
      <c r="K186" s="215">
        <f t="shared" ca="1" si="29"/>
        <v>-1.1750634967698348E-2</v>
      </c>
      <c r="L186" s="216">
        <f t="shared" ca="1" si="29"/>
        <v>-1.5820827844863716E-2</v>
      </c>
      <c r="N186" s="50">
        <v>44456</v>
      </c>
      <c r="O186" s="199"/>
      <c r="P186" s="211">
        <f t="shared" ca="1" si="1"/>
        <v>9.1370507573262927E-4</v>
      </c>
      <c r="Q186" s="211">
        <f t="shared" ca="1" si="2"/>
        <v>7.4823793285436757E-3</v>
      </c>
      <c r="R186" s="211">
        <f t="shared" ca="1" si="3"/>
        <v>7.2376503219442334E-3</v>
      </c>
      <c r="S186" s="211">
        <f t="shared" ca="1" si="4"/>
        <v>5.4340866672037968E-3</v>
      </c>
      <c r="T186" s="211">
        <f t="shared" ca="1" si="5"/>
        <v>2.4858131821194895E-3</v>
      </c>
      <c r="U186" s="211">
        <f t="shared" ca="1" si="6"/>
        <v>-1.4249127215818502E-3</v>
      </c>
      <c r="V186" s="211">
        <f t="shared" ca="1" si="7"/>
        <v>-5.99464519887416E-3</v>
      </c>
      <c r="W186" s="211">
        <f t="shared" ca="1" si="8"/>
        <v>-1.5450948053200908E-2</v>
      </c>
      <c r="X186" s="211">
        <f t="shared" ca="1" si="9"/>
        <v>-2.2887494862498525E-2</v>
      </c>
      <c r="Z186" s="50">
        <v>44456</v>
      </c>
      <c r="AA186" s="199"/>
      <c r="AB186" s="211">
        <f ca="1">AB73/D149-1</f>
        <v>3.878273111146413E-4</v>
      </c>
      <c r="AC186" s="211">
        <f ca="1">AC73/E149-1</f>
        <v>7.6882662866739615E-4</v>
      </c>
      <c r="AD186" s="211">
        <f ca="1">AD73/F149-1</f>
        <v>-6.0890202687402528E-5</v>
      </c>
      <c r="AE186" s="211">
        <f ca="1">AE73/G149-1</f>
        <v>-6.9308194598293182E-3</v>
      </c>
      <c r="AF186" s="211">
        <f ca="1">AF73/H149-1</f>
        <v>-2.0115059800227542E-3</v>
      </c>
      <c r="AG186" s="211">
        <f ca="1">AG73/I149-1</f>
        <v>-1.5061840070156318E-3</v>
      </c>
      <c r="AH186" s="211">
        <f ca="1">AH73/J149-1</f>
        <v>-8.0503611533100372E-4</v>
      </c>
      <c r="AI186" s="211">
        <f ca="1">AI73/K149-1</f>
        <v>6.2276237039848859E-4</v>
      </c>
      <c r="AJ186" s="211">
        <f ca="1">AJ73/L149-1</f>
        <v>-1.7901609941225471E-3</v>
      </c>
    </row>
    <row r="187" spans="2:36" x14ac:dyDescent="0.25">
      <c r="B187" s="50">
        <v>44547</v>
      </c>
      <c r="C187" s="199"/>
      <c r="D187" s="214">
        <f t="shared" ref="D187:L187" ca="1" si="30">D74/D150-1</f>
        <v>-3.1158067237080367E-5</v>
      </c>
      <c r="E187" s="215">
        <f t="shared" ca="1" si="30"/>
        <v>-5.1297424998137942E-3</v>
      </c>
      <c r="F187" s="215">
        <f t="shared" ca="1" si="30"/>
        <v>-9.0257115129614984E-3</v>
      </c>
      <c r="G187" s="215">
        <f t="shared" ca="1" si="30"/>
        <v>-1.0766333307925535E-2</v>
      </c>
      <c r="H187" s="215">
        <f t="shared" ca="1" si="30"/>
        <v>-9.0637026169613222E-3</v>
      </c>
      <c r="I187" s="215">
        <f t="shared" ca="1" si="30"/>
        <v>-1.1491292778397111E-2</v>
      </c>
      <c r="J187" s="215">
        <f t="shared" ca="1" si="30"/>
        <v>-1.4122381079163526E-2</v>
      </c>
      <c r="K187" s="215">
        <f t="shared" ca="1" si="30"/>
        <v>-1.6000114070793048E-2</v>
      </c>
      <c r="L187" s="216">
        <f t="shared" ca="1" si="30"/>
        <v>-1.5039350529330364E-2</v>
      </c>
      <c r="N187" s="50">
        <v>44547</v>
      </c>
      <c r="O187" s="199"/>
      <c r="P187" s="211">
        <f t="shared" ca="1" si="1"/>
        <v>1.8631882780202336E-3</v>
      </c>
      <c r="Q187" s="211">
        <f t="shared" ca="1" si="2"/>
        <v>8.4340785537502239E-3</v>
      </c>
      <c r="R187" s="211">
        <f t="shared" ca="1" si="3"/>
        <v>7.8266836050362443E-3</v>
      </c>
      <c r="S187" s="211">
        <f t="shared" ca="1" si="4"/>
        <v>5.7792092088313485E-3</v>
      </c>
      <c r="T187" s="211">
        <f t="shared" ca="1" si="5"/>
        <v>2.5344320173794621E-3</v>
      </c>
      <c r="U187" s="211">
        <f t="shared" ca="1" si="6"/>
        <v>-1.7573610546764984E-3</v>
      </c>
      <c r="V187" s="211">
        <f t="shared" ca="1" si="7"/>
        <v>-6.8384332788473667E-3</v>
      </c>
      <c r="W187" s="211">
        <f t="shared" ca="1" si="8"/>
        <v>-1.7910693796272303E-2</v>
      </c>
      <c r="X187" s="211">
        <f t="shared" ca="1" si="9"/>
        <v>-2.7949653156527088E-2</v>
      </c>
      <c r="Z187" s="50">
        <v>44547</v>
      </c>
      <c r="AA187" s="199"/>
      <c r="AB187" s="211">
        <f ca="1">AB74/D150-1</f>
        <v>1.0998123924794712E-3</v>
      </c>
      <c r="AC187" s="211">
        <f ca="1">AC74/E150-1</f>
        <v>6.1190923526588392E-4</v>
      </c>
      <c r="AD187" s="211">
        <f ca="1">AD74/F150-1</f>
        <v>2.4271698974809297E-4</v>
      </c>
      <c r="AE187" s="211">
        <f ca="1">AE74/G150-1</f>
        <v>2.1519006588288647E-4</v>
      </c>
      <c r="AF187" s="211">
        <f ca="1">AF74/H150-1</f>
        <v>4.0131015907185486E-4</v>
      </c>
      <c r="AG187" s="211">
        <f ca="1">AG74/I150-1</f>
        <v>-2.182012700274738E-3</v>
      </c>
      <c r="AH187" s="211">
        <f ca="1">AH74/J150-1</f>
        <v>-1.8143882153309754E-3</v>
      </c>
      <c r="AI187" s="211">
        <f ca="1">AI74/K150-1</f>
        <v>-8.2849424995979914E-3</v>
      </c>
      <c r="AJ187" s="211">
        <f ca="1">AJ74/L150-1</f>
        <v>-3.103578987410982E-3</v>
      </c>
    </row>
    <row r="188" spans="2:36" x14ac:dyDescent="0.25">
      <c r="B188" s="50">
        <v>44638</v>
      </c>
      <c r="C188" s="199"/>
      <c r="D188" s="214">
        <f t="shared" ref="D188:L188" ca="1" si="31">D75/D151-1</f>
        <v>-1.2396141220005763E-4</v>
      </c>
      <c r="E188" s="215">
        <f t="shared" ca="1" si="31"/>
        <v>-5.1959510952686028E-3</v>
      </c>
      <c r="F188" s="215">
        <f t="shared" ca="1" si="31"/>
        <v>-7.3670974407844536E-3</v>
      </c>
      <c r="G188" s="215">
        <f t="shared" ca="1" si="31"/>
        <v>-1.0398624812913315E-2</v>
      </c>
      <c r="H188" s="215">
        <f t="shared" ca="1" si="31"/>
        <v>-8.5487878898079517E-3</v>
      </c>
      <c r="I188" s="215">
        <f t="shared" ca="1" si="31"/>
        <v>-9.1543415164876407E-3</v>
      </c>
      <c r="J188" s="215">
        <f t="shared" ca="1" si="31"/>
        <v>-1.1055174589130412E-2</v>
      </c>
      <c r="K188" s="215">
        <f t="shared" ca="1" si="31"/>
        <v>-1.2873531362041724E-2</v>
      </c>
      <c r="L188" s="216">
        <f t="shared" ca="1" si="31"/>
        <v>-1.3535517556011456E-2</v>
      </c>
      <c r="N188" s="50">
        <v>44638</v>
      </c>
      <c r="O188" s="199"/>
      <c r="P188" s="211">
        <f t="shared" ca="1" si="1"/>
        <v>3.0673166648211847E-3</v>
      </c>
      <c r="Q188" s="211">
        <f t="shared" ca="1" si="2"/>
        <v>9.7729403526900516E-3</v>
      </c>
      <c r="R188" s="211">
        <f t="shared" ca="1" si="3"/>
        <v>8.9280343240707438E-3</v>
      </c>
      <c r="S188" s="211">
        <f t="shared" ca="1" si="4"/>
        <v>6.7412029458053802E-3</v>
      </c>
      <c r="T188" s="211">
        <f t="shared" ca="1" si="5"/>
        <v>3.3518087269199803E-3</v>
      </c>
      <c r="U188" s="211">
        <f t="shared" ca="1" si="6"/>
        <v>-1.1020600645383904E-3</v>
      </c>
      <c r="V188" s="211">
        <f t="shared" ca="1" si="7"/>
        <v>-6.3874937873722448E-3</v>
      </c>
      <c r="W188" s="211">
        <f t="shared" ca="1" si="8"/>
        <v>-1.8140982572956932E-2</v>
      </c>
      <c r="X188" s="211">
        <f t="shared" ca="1" si="9"/>
        <v>-2.9393496688929543E-2</v>
      </c>
      <c r="Z188" s="50">
        <v>44638</v>
      </c>
      <c r="AA188" s="199"/>
      <c r="AB188" s="211">
        <f ca="1">AB75/D151-1</f>
        <v>6.968145511108137E-4</v>
      </c>
      <c r="AC188" s="211">
        <f ca="1">AC75/E151-1</f>
        <v>3.1488771938614768E-4</v>
      </c>
      <c r="AD188" s="211">
        <f ca="1">AD75/F151-1</f>
        <v>-8.9751550002747926E-4</v>
      </c>
      <c r="AE188" s="211">
        <f ca="1">AE75/G151-1</f>
        <v>-1.6631237817580358E-3</v>
      </c>
      <c r="AF188" s="211">
        <f ca="1">AF75/H151-1</f>
        <v>-8.0599833260641685E-4</v>
      </c>
      <c r="AG188" s="211">
        <f ca="1">AG75/I151-1</f>
        <v>-6.9456488351893331E-4</v>
      </c>
      <c r="AH188" s="211">
        <f ca="1">AH75/J151-1</f>
        <v>-1.5379734519191945E-3</v>
      </c>
      <c r="AI188" s="211">
        <f ca="1">AI75/K151-1</f>
        <v>-2.5125011508450035E-3</v>
      </c>
      <c r="AJ188" s="211">
        <f ca="1">AJ75/L151-1</f>
        <v>-1.7576731847729343E-3</v>
      </c>
    </row>
    <row r="189" spans="2:36" x14ac:dyDescent="0.25">
      <c r="B189" s="50">
        <v>44729</v>
      </c>
      <c r="C189" s="199"/>
      <c r="D189" s="214">
        <f t="shared" ref="D189:L189" ca="1" si="32">D76/D152-1</f>
        <v>-9.6711233912749606E-5</v>
      </c>
      <c r="E189" s="215">
        <f t="shared" ca="1" si="32"/>
        <v>-6.0552158864286554E-3</v>
      </c>
      <c r="F189" s="215">
        <f t="shared" ca="1" si="32"/>
        <v>-7.763850739931466E-3</v>
      </c>
      <c r="G189" s="215">
        <f t="shared" ca="1" si="32"/>
        <v>-1.1594230346158918E-2</v>
      </c>
      <c r="H189" s="215">
        <f t="shared" ca="1" si="32"/>
        <v>-1.0266659355834706E-2</v>
      </c>
      <c r="I189" s="215">
        <f t="shared" ca="1" si="32"/>
        <v>-1.0144948068375736E-2</v>
      </c>
      <c r="J189" s="215">
        <f t="shared" ca="1" si="32"/>
        <v>-1.1103388205107478E-2</v>
      </c>
      <c r="K189" s="215">
        <f t="shared" ca="1" si="32"/>
        <v>-1.341158682331256E-2</v>
      </c>
      <c r="L189" s="216">
        <f t="shared" ca="1" si="32"/>
        <v>-1.852170542048337E-2</v>
      </c>
      <c r="N189" s="50">
        <v>44729</v>
      </c>
      <c r="O189" s="199"/>
      <c r="P189" s="211">
        <f t="shared" ca="1" si="1"/>
        <v>3.9276058896240418E-3</v>
      </c>
      <c r="Q189" s="211">
        <f t="shared" ca="1" si="2"/>
        <v>1.0110626505035469E-2</v>
      </c>
      <c r="R189" s="211">
        <f t="shared" ca="1" si="3"/>
        <v>8.4951188159274604E-3</v>
      </c>
      <c r="S189" s="211">
        <f t="shared" ca="1" si="4"/>
        <v>5.840494079663916E-3</v>
      </c>
      <c r="T189" s="211">
        <f t="shared" ca="1" si="5"/>
        <v>1.9397937797944742E-3</v>
      </c>
      <c r="U189" s="211">
        <f t="shared" ca="1" si="6"/>
        <v>-3.0752490552303779E-3</v>
      </c>
      <c r="V189" s="211">
        <f t="shared" ca="1" si="7"/>
        <v>-8.9906164406612366E-3</v>
      </c>
      <c r="W189" s="211">
        <f t="shared" ca="1" si="8"/>
        <v>-2.2311242377700324E-2</v>
      </c>
      <c r="X189" s="211">
        <f t="shared" ca="1" si="9"/>
        <v>-3.5668863437624432E-2</v>
      </c>
      <c r="Z189" s="50">
        <v>44729</v>
      </c>
      <c r="AA189" s="199"/>
      <c r="AB189" s="211">
        <f ca="1">AB76/D152-1</f>
        <v>3.6134060521386679E-4</v>
      </c>
      <c r="AC189" s="211">
        <f ca="1">AC76/E152-1</f>
        <v>-2.3085098462225506E-3</v>
      </c>
      <c r="AD189" s="211">
        <f ca="1">AD76/F152-1</f>
        <v>-1.1218242090715869E-3</v>
      </c>
      <c r="AE189" s="211">
        <f ca="1">AE76/G152-1</f>
        <v>7.4645068948919757E-4</v>
      </c>
      <c r="AF189" s="211">
        <f ca="1">AF76/H152-1</f>
        <v>-5.9521321787603387E-4</v>
      </c>
      <c r="AG189" s="211">
        <f ca="1">AG76/I152-1</f>
        <v>-2.8638182160201087E-4</v>
      </c>
      <c r="AH189" s="211">
        <f ca="1">AH76/J152-1</f>
        <v>-1.3910624523482129E-3</v>
      </c>
      <c r="AI189" s="211">
        <f ca="1">AI76/K152-1</f>
        <v>-1.3753695139381295E-3</v>
      </c>
      <c r="AJ189" s="211">
        <f ca="1">AJ76/L152-1</f>
        <v>-1.5201668740987273E-3</v>
      </c>
    </row>
    <row r="190" spans="2:36" x14ac:dyDescent="0.25">
      <c r="B190" s="50">
        <v>44820</v>
      </c>
      <c r="C190" s="199"/>
      <c r="D190" s="214">
        <f t="shared" ref="D190:L190" ca="1" si="33">D77/D153-1</f>
        <v>6.6973007631698778E-5</v>
      </c>
      <c r="E190" s="215">
        <f t="shared" ca="1" si="33"/>
        <v>-4.8319619510772682E-3</v>
      </c>
      <c r="F190" s="215">
        <f t="shared" ca="1" si="33"/>
        <v>-6.4126568322507849E-3</v>
      </c>
      <c r="G190" s="215">
        <f t="shared" ca="1" si="33"/>
        <v>-8.9351509674980845E-3</v>
      </c>
      <c r="H190" s="215">
        <f t="shared" ca="1" si="33"/>
        <v>-9.2028835426891664E-3</v>
      </c>
      <c r="I190" s="215">
        <f t="shared" ca="1" si="33"/>
        <v>-9.528638768011799E-3</v>
      </c>
      <c r="J190" s="215">
        <f t="shared" ca="1" si="33"/>
        <v>-1.0399198751228189E-2</v>
      </c>
      <c r="K190" s="215">
        <f t="shared" ca="1" si="33"/>
        <v>-1.3697408455193405E-2</v>
      </c>
      <c r="L190" s="216">
        <f t="shared" ca="1" si="33"/>
        <v>-1.5995012868321168E-2</v>
      </c>
      <c r="N190" s="50">
        <v>44820</v>
      </c>
      <c r="O190" s="199"/>
      <c r="P190" s="211">
        <f t="shared" ca="1" si="1"/>
        <v>4.5684783730095546E-3</v>
      </c>
      <c r="Q190" s="211">
        <f t="shared" ca="1" si="2"/>
        <v>1.0434887801950232E-2</v>
      </c>
      <c r="R190" s="211">
        <f t="shared" ca="1" si="3"/>
        <v>8.3414810807949102E-3</v>
      </c>
      <c r="S190" s="211">
        <f t="shared" ca="1" si="4"/>
        <v>5.4010385404874572E-3</v>
      </c>
      <c r="T190" s="211">
        <f t="shared" ca="1" si="5"/>
        <v>1.1837521465831724E-3</v>
      </c>
      <c r="U190" s="211">
        <f t="shared" ca="1" si="6"/>
        <v>-4.1915217502489499E-3</v>
      </c>
      <c r="V190" s="211">
        <f t="shared" ca="1" si="7"/>
        <v>-1.0532775239423531E-2</v>
      </c>
      <c r="W190" s="211">
        <f t="shared" ca="1" si="8"/>
        <v>-2.5015006056024802E-2</v>
      </c>
      <c r="X190" s="211">
        <f t="shared" ca="1" si="9"/>
        <v>-4.0081094120397065E-2</v>
      </c>
      <c r="Z190" s="50">
        <v>44820</v>
      </c>
      <c r="AA190" s="199"/>
      <c r="AB190" s="211">
        <f ca="1">AB77/D153-1</f>
        <v>1.9297936131934534E-4</v>
      </c>
      <c r="AC190" s="211">
        <f ca="1">AC77/E153-1</f>
        <v>5.1876487331870003E-4</v>
      </c>
      <c r="AD190" s="211">
        <f ca="1">AD77/F153-1</f>
        <v>-9.2419870292060891E-3</v>
      </c>
      <c r="AE190" s="211">
        <f ca="1">AE77/G153-1</f>
        <v>-5.2423793353906234E-5</v>
      </c>
      <c r="AF190" s="211">
        <f ca="1">AF77/H153-1</f>
        <v>-2.9009132082580269E-4</v>
      </c>
      <c r="AG190" s="211">
        <f ca="1">AG77/I153-1</f>
        <v>-1.6460556658159931E-3</v>
      </c>
      <c r="AH190" s="211">
        <f ca="1">AH77/J153-1</f>
        <v>-4.648347380348139E-3</v>
      </c>
      <c r="AI190" s="211">
        <f ca="1">AI77/K153-1</f>
        <v>-7.2539648426994674E-4</v>
      </c>
      <c r="AJ190" s="211">
        <f ca="1">AJ77/L153-1</f>
        <v>-3.8236763014057873E-3</v>
      </c>
    </row>
    <row r="191" spans="2:36" x14ac:dyDescent="0.25">
      <c r="B191" s="50">
        <v>44911</v>
      </c>
      <c r="C191" s="199"/>
      <c r="D191" s="214">
        <f t="shared" ref="D191:L191" ca="1" si="34">D78/D154-1</f>
        <v>-5.7352277752176217E-4</v>
      </c>
      <c r="E191" s="215">
        <f t="shared" ca="1" si="34"/>
        <v>-4.0067193453837691E-3</v>
      </c>
      <c r="F191" s="215">
        <f t="shared" ca="1" si="34"/>
        <v>-5.6351634764301162E-3</v>
      </c>
      <c r="G191" s="215">
        <f t="shared" ca="1" si="34"/>
        <v>-7.6948360273320082E-3</v>
      </c>
      <c r="H191" s="215">
        <f t="shared" ca="1" si="34"/>
        <v>-8.9663163350840458E-3</v>
      </c>
      <c r="I191" s="215">
        <f t="shared" ca="1" si="34"/>
        <v>-9.822472784606795E-3</v>
      </c>
      <c r="J191" s="215">
        <f t="shared" ca="1" si="34"/>
        <v>-1.1025212077807933E-2</v>
      </c>
      <c r="K191" s="215">
        <f t="shared" ca="1" si="34"/>
        <v>-1.3453676035533046E-2</v>
      </c>
      <c r="L191" s="216">
        <f t="shared" ca="1" si="34"/>
        <v>-1.5250561473168167E-2</v>
      </c>
      <c r="N191" s="50">
        <v>44911</v>
      </c>
      <c r="O191" s="199"/>
      <c r="P191" s="211">
        <f t="shared" ca="1" si="1"/>
        <v>5.4317697761441242E-3</v>
      </c>
      <c r="Q191" s="211">
        <f t="shared" ca="1" si="2"/>
        <v>1.1031392637092852E-2</v>
      </c>
      <c r="R191" s="211">
        <f t="shared" ca="1" si="3"/>
        <v>8.646110850261346E-3</v>
      </c>
      <c r="S191" s="211">
        <f t="shared" ca="1" si="4"/>
        <v>5.5723608639528521E-3</v>
      </c>
      <c r="T191" s="211">
        <f t="shared" ca="1" si="5"/>
        <v>1.2339186922725176E-3</v>
      </c>
      <c r="U191" s="211">
        <f t="shared" ca="1" si="6"/>
        <v>-4.2605920521556762E-3</v>
      </c>
      <c r="V191" s="211">
        <f t="shared" ca="1" si="7"/>
        <v>-1.073619977502327E-2</v>
      </c>
      <c r="W191" s="211">
        <f t="shared" ca="1" si="8"/>
        <v>-2.5640884748716619E-2</v>
      </c>
      <c r="X191" s="211">
        <f t="shared" ca="1" si="9"/>
        <v>-4.1452659026634753E-2</v>
      </c>
      <c r="Z191" s="50">
        <v>44911</v>
      </c>
      <c r="AA191" s="199"/>
      <c r="AB191" s="211">
        <f ca="1">AB78/D154-1</f>
        <v>1.0857495606411138E-3</v>
      </c>
      <c r="AC191" s="211">
        <f ca="1">AC78/E154-1</f>
        <v>1.1341117581098459E-4</v>
      </c>
      <c r="AD191" s="211">
        <f ca="1">AD78/F154-1</f>
        <v>-1.0858140449949705E-3</v>
      </c>
      <c r="AE191" s="211">
        <f ca="1">AE78/G154-1</f>
        <v>7.3135624578601899E-4</v>
      </c>
      <c r="AF191" s="211">
        <f ca="1">AF78/H154-1</f>
        <v>-9.1687996256739623E-4</v>
      </c>
      <c r="AG191" s="211">
        <f ca="1">AG78/I154-1</f>
        <v>-2.0689965875163585E-3</v>
      </c>
      <c r="AH191" s="211">
        <f ca="1">AH78/J154-1</f>
        <v>3.6261157862127469E-4</v>
      </c>
      <c r="AI191" s="211">
        <f ca="1">AI78/K154-1</f>
        <v>-2.0557765935148575E-3</v>
      </c>
      <c r="AJ191" s="211">
        <f ca="1">AJ78/L154-1</f>
        <v>-3.1751219612383697E-3</v>
      </c>
    </row>
    <row r="192" spans="2:36" x14ac:dyDescent="0.25">
      <c r="B192" s="50">
        <v>45002</v>
      </c>
      <c r="C192" s="199"/>
      <c r="D192" s="214">
        <f t="shared" ref="D192:L192" ca="1" si="35">D79/D155-1</f>
        <v>-6.8937051047124331E-4</v>
      </c>
      <c r="E192" s="215">
        <f t="shared" ca="1" si="35"/>
        <v>-3.7783771066017824E-3</v>
      </c>
      <c r="F192" s="215">
        <f t="shared" ca="1" si="35"/>
        <v>-4.9341815701235969E-3</v>
      </c>
      <c r="G192" s="215">
        <f t="shared" ca="1" si="35"/>
        <v>-6.6410086544268498E-3</v>
      </c>
      <c r="H192" s="215">
        <f t="shared" ca="1" si="35"/>
        <v>-8.2968259047846438E-3</v>
      </c>
      <c r="I192" s="215">
        <f t="shared" ca="1" si="35"/>
        <v>-9.7274123267141466E-3</v>
      </c>
      <c r="J192" s="215">
        <f t="shared" ca="1" si="35"/>
        <v>-1.0830547132191448E-2</v>
      </c>
      <c r="K192" s="215">
        <f t="shared" ca="1" si="35"/>
        <v>-1.201394064195338E-2</v>
      </c>
      <c r="L192" s="216">
        <f t="shared" ca="1" si="35"/>
        <v>-1.6054176684150545E-2</v>
      </c>
      <c r="N192" s="50">
        <v>45002</v>
      </c>
      <c r="O192" s="199"/>
      <c r="P192" s="211">
        <f t="shared" ca="1" si="1"/>
        <v>6.4260449429969224E-3</v>
      </c>
      <c r="Q192" s="211">
        <f t="shared" ca="1" si="2"/>
        <v>1.1925759905995426E-2</v>
      </c>
      <c r="R192" s="211">
        <f t="shared" ca="1" si="3"/>
        <v>9.3378482227490789E-3</v>
      </c>
      <c r="S192" s="211">
        <f t="shared" ca="1" si="4"/>
        <v>6.1726264600980851E-3</v>
      </c>
      <c r="T192" s="211">
        <f t="shared" ca="1" si="5"/>
        <v>1.7574760586622773E-3</v>
      </c>
      <c r="U192" s="211">
        <f t="shared" ca="1" si="6"/>
        <v>-3.8043163846677164E-3</v>
      </c>
      <c r="V192" s="211">
        <f t="shared" ca="1" si="7"/>
        <v>-1.0351751283244393E-2</v>
      </c>
      <c r="W192" s="211">
        <f t="shared" ca="1" si="8"/>
        <v>-2.5491676134993035E-2</v>
      </c>
      <c r="X192" s="211">
        <f t="shared" ca="1" si="9"/>
        <v>-4.1767424117583052E-2</v>
      </c>
      <c r="Z192" s="50">
        <v>45002</v>
      </c>
      <c r="AA192" s="199"/>
      <c r="AB192" s="211">
        <f ca="1">AB79/D155-1</f>
        <v>3.5482283612386922E-5</v>
      </c>
      <c r="AC192" s="211">
        <f ca="1">AC79/E155-1</f>
        <v>1.6993232800621705E-4</v>
      </c>
      <c r="AD192" s="211">
        <f ca="1">AD79/F155-1</f>
        <v>-1.6574630308888727E-3</v>
      </c>
      <c r="AE192" s="211">
        <f ca="1">AE79/G155-1</f>
        <v>-1.9337816382525297E-4</v>
      </c>
      <c r="AF192" s="211">
        <f ca="1">AF79/H155-1</f>
        <v>-6.7162140867771392E-5</v>
      </c>
      <c r="AG192" s="211">
        <f ca="1">AG79/I155-1</f>
        <v>-1.9783120573129143E-3</v>
      </c>
      <c r="AH192" s="211">
        <f ca="1">AH79/J155-1</f>
        <v>2.6083146409616731E-5</v>
      </c>
      <c r="AI192" s="211">
        <f ca="1">AI79/K155-1</f>
        <v>-1.6959907218619952E-3</v>
      </c>
      <c r="AJ192" s="211">
        <f ca="1">AJ79/L155-1</f>
        <v>-9.8735344355760368E-4</v>
      </c>
    </row>
    <row r="193" spans="2:36" x14ac:dyDescent="0.25">
      <c r="B193" s="50">
        <v>45093</v>
      </c>
      <c r="C193" s="199"/>
      <c r="D193" s="214">
        <f t="shared" ref="D193:L193" ca="1" si="36">D80/D156-1</f>
        <v>-6.3035593930271805E-4</v>
      </c>
      <c r="E193" s="215">
        <f t="shared" ca="1" si="36"/>
        <v>-5.7388028828107007E-3</v>
      </c>
      <c r="F193" s="215">
        <f t="shared" ca="1" si="36"/>
        <v>-6.8161849447408995E-3</v>
      </c>
      <c r="G193" s="215">
        <f t="shared" ca="1" si="36"/>
        <v>-8.7562190220924485E-3</v>
      </c>
      <c r="H193" s="215">
        <f t="shared" ca="1" si="36"/>
        <v>-1.0654226554199897E-2</v>
      </c>
      <c r="I193" s="215">
        <f t="shared" ca="1" si="36"/>
        <v>-1.210454000782013E-2</v>
      </c>
      <c r="J193" s="215">
        <f t="shared" ca="1" si="36"/>
        <v>-1.3013209918247726E-2</v>
      </c>
      <c r="K193" s="215">
        <f t="shared" ca="1" si="36"/>
        <v>-1.4782639137388753E-2</v>
      </c>
      <c r="L193" s="216">
        <f t="shared" ca="1" si="36"/>
        <v>-2.0601374501505676E-2</v>
      </c>
      <c r="N193" s="50">
        <v>45093</v>
      </c>
      <c r="O193" s="199"/>
      <c r="P193" s="211">
        <f t="shared" ca="1" si="1"/>
        <v>7.123003622504287E-3</v>
      </c>
      <c r="Q193" s="211">
        <f t="shared" ca="1" si="2"/>
        <v>1.2120146053610004E-2</v>
      </c>
      <c r="R193" s="211">
        <f t="shared" ca="1" si="3"/>
        <v>9.0157624863784758E-3</v>
      </c>
      <c r="S193" s="211">
        <f t="shared" ca="1" si="4"/>
        <v>5.5700766396169499E-3</v>
      </c>
      <c r="T193" s="211">
        <f t="shared" ca="1" si="5"/>
        <v>8.6971717029071804E-4</v>
      </c>
      <c r="U193" s="211">
        <f t="shared" ca="1" si="6"/>
        <v>-4.9850944711227196E-3</v>
      </c>
      <c r="V193" s="211">
        <f t="shared" ca="1" si="7"/>
        <v>-1.1841415802807842E-2</v>
      </c>
      <c r="W193" s="211">
        <f t="shared" ca="1" si="8"/>
        <v>-2.7703544236725386E-2</v>
      </c>
      <c r="X193" s="211">
        <f t="shared" ca="1" si="9"/>
        <v>-4.4923877132734158E-2</v>
      </c>
      <c r="Z193" s="50">
        <v>45093</v>
      </c>
      <c r="AA193" s="199"/>
      <c r="AB193" s="211">
        <f ca="1">AB80/D156-1</f>
        <v>7.3999681749592483E-5</v>
      </c>
      <c r="AC193" s="211">
        <f ca="1">AC80/E156-1</f>
        <v>1.1096075756689139E-4</v>
      </c>
      <c r="AD193" s="211">
        <f ca="1">AD80/F156-1</f>
        <v>-1.1762213950350375E-4</v>
      </c>
      <c r="AE193" s="211">
        <f ca="1">AE80/G156-1</f>
        <v>-5.9720127361695408E-4</v>
      </c>
      <c r="AF193" s="211">
        <f ca="1">AF80/H156-1</f>
        <v>-1.6525277277122941E-3</v>
      </c>
      <c r="AG193" s="211">
        <f ca="1">AG80/I156-1</f>
        <v>-7.7630406790440976E-4</v>
      </c>
      <c r="AH193" s="211">
        <f ca="1">AH80/J156-1</f>
        <v>-3.2404007719231132E-3</v>
      </c>
      <c r="AI193" s="211">
        <f ca="1">AI80/K156-1</f>
        <v>-5.4505566975094899E-3</v>
      </c>
      <c r="AJ193" s="211">
        <f ca="1">AJ80/L156-1</f>
        <v>-9.1712030301804859E-4</v>
      </c>
    </row>
    <row r="194" spans="2:36" x14ac:dyDescent="0.25">
      <c r="B194" s="50">
        <v>45184</v>
      </c>
      <c r="C194" s="199"/>
      <c r="D194" s="214">
        <f t="shared" ref="D194:L194" ca="1" si="37">D81/D157-1</f>
        <v>-5.4485461977726857E-6</v>
      </c>
      <c r="E194" s="215">
        <f t="shared" ca="1" si="37"/>
        <v>-3.9472307182639721E-3</v>
      </c>
      <c r="F194" s="215">
        <f t="shared" ca="1" si="37"/>
        <v>-4.7263499182853552E-3</v>
      </c>
      <c r="G194" s="215">
        <f t="shared" ca="1" si="37"/>
        <v>-5.7612097959690578E-3</v>
      </c>
      <c r="H194" s="215">
        <f t="shared" ca="1" si="37"/>
        <v>-6.9995876832915638E-3</v>
      </c>
      <c r="I194" s="215">
        <f t="shared" ca="1" si="37"/>
        <v>-8.1135385672785887E-3</v>
      </c>
      <c r="J194" s="215">
        <f t="shared" ca="1" si="37"/>
        <v>-9.1284431797206134E-3</v>
      </c>
      <c r="K194" s="215">
        <f t="shared" ca="1" si="37"/>
        <v>-1.3044149221561385E-2</v>
      </c>
      <c r="L194" s="216">
        <f t="shared" ca="1" si="37"/>
        <v>-1.5299699443117154E-2</v>
      </c>
      <c r="N194" s="50">
        <v>45184</v>
      </c>
      <c r="O194" s="199"/>
      <c r="P194" s="211">
        <f t="shared" ca="1" si="1"/>
        <v>7.7110351546920697E-3</v>
      </c>
      <c r="Q194" s="211">
        <f t="shared" ca="1" si="2"/>
        <v>1.2038435970291861E-2</v>
      </c>
      <c r="R194" s="211">
        <f t="shared" ca="1" si="3"/>
        <v>8.4779047508451999E-3</v>
      </c>
      <c r="S194" s="211">
        <f t="shared" ca="1" si="4"/>
        <v>4.8379895354422331E-3</v>
      </c>
      <c r="T194" s="211">
        <f t="shared" ca="1" si="5"/>
        <v>-2.0620232724422038E-5</v>
      </c>
      <c r="U194" s="211">
        <f t="shared" ca="1" si="6"/>
        <v>-5.9960851037025309E-3</v>
      </c>
      <c r="V194" s="211">
        <f t="shared" ca="1" si="7"/>
        <v>-1.2942442996969672E-2</v>
      </c>
      <c r="W194" s="211">
        <f t="shared" ca="1" si="8"/>
        <v>-2.8944127025597788E-2</v>
      </c>
      <c r="X194" s="211">
        <f t="shared" ca="1" si="9"/>
        <v>-4.633538727923725E-2</v>
      </c>
      <c r="Z194" s="50">
        <v>45184</v>
      </c>
      <c r="AA194" s="199"/>
      <c r="AB194" s="211">
        <f ca="1">AB81/D157-1</f>
        <v>-2.8003023498479607E-5</v>
      </c>
      <c r="AC194" s="211">
        <f ca="1">AC81/E157-1</f>
        <v>-2.9086835417992951E-3</v>
      </c>
      <c r="AD194" s="211">
        <f ca="1">AD81/F157-1</f>
        <v>-3.8095341080979228E-3</v>
      </c>
      <c r="AE194" s="211">
        <f ca="1">AE81/G157-1</f>
        <v>-4.4451915856792423E-3</v>
      </c>
      <c r="AF194" s="211">
        <f ca="1">AF81/H157-1</f>
        <v>-1.2135935108528173E-3</v>
      </c>
      <c r="AG194" s="211">
        <f ca="1">AG81/I157-1</f>
        <v>-1.7989132282715259E-3</v>
      </c>
      <c r="AH194" s="211">
        <f ca="1">AH81/J157-1</f>
        <v>-3.4959401292018466E-3</v>
      </c>
      <c r="AI194" s="211">
        <f ca="1">AI81/K157-1</f>
        <v>-1.4933141877200296E-3</v>
      </c>
      <c r="AJ194" s="211">
        <f ca="1">AJ81/L157-1</f>
        <v>-2.203556378731486E-3</v>
      </c>
    </row>
    <row r="195" spans="2:36" x14ac:dyDescent="0.25">
      <c r="B195" s="50">
        <v>45275</v>
      </c>
      <c r="C195" s="199"/>
      <c r="D195" s="214">
        <f t="shared" ref="D195:L195" ca="1" si="38">D82/D158-1</f>
        <v>-6.1760763108875683E-4</v>
      </c>
      <c r="E195" s="215">
        <f t="shared" ca="1" si="38"/>
        <v>-2.8974134687030917E-3</v>
      </c>
      <c r="F195" s="215">
        <f t="shared" ca="1" si="38"/>
        <v>-4.185276047301012E-3</v>
      </c>
      <c r="G195" s="215">
        <f t="shared" ca="1" si="38"/>
        <v>-5.8320031263909833E-3</v>
      </c>
      <c r="H195" s="215">
        <f t="shared" ca="1" si="38"/>
        <v>-7.2577345595481457E-3</v>
      </c>
      <c r="I195" s="215">
        <f t="shared" ca="1" si="38"/>
        <v>-8.4501135769583513E-3</v>
      </c>
      <c r="J195" s="215">
        <f t="shared" ca="1" si="38"/>
        <v>-9.8673968111476773E-3</v>
      </c>
      <c r="K195" s="215">
        <f t="shared" ca="1" si="38"/>
        <v>-1.5722396752696599E-2</v>
      </c>
      <c r="L195" s="216">
        <f t="shared" ca="1" si="38"/>
        <v>-1.4284305516556239E-2</v>
      </c>
      <c r="N195" s="50">
        <v>45275</v>
      </c>
      <c r="O195" s="199"/>
      <c r="P195" s="211">
        <f t="shared" ca="1" si="1"/>
        <v>8.4698996914638336E-3</v>
      </c>
      <c r="Q195" s="211">
        <f t="shared" ca="1" si="2"/>
        <v>1.2439313468686208E-2</v>
      </c>
      <c r="R195" s="211">
        <f t="shared" ca="1" si="3"/>
        <v>8.6811667906196988E-3</v>
      </c>
      <c r="S195" s="211">
        <f t="shared" ca="1" si="4"/>
        <v>4.986177616145504E-3</v>
      </c>
      <c r="T195" s="211">
        <f t="shared" ca="1" si="5"/>
        <v>1.067230762541449E-4</v>
      </c>
      <c r="U195" s="211">
        <f t="shared" ca="1" si="6"/>
        <v>-5.8600336442586887E-3</v>
      </c>
      <c r="V195" s="211">
        <f t="shared" ca="1" si="7"/>
        <v>-1.2777074370375452E-2</v>
      </c>
      <c r="W195" s="211">
        <f t="shared" ca="1" si="8"/>
        <v>-2.8721941059327571E-2</v>
      </c>
      <c r="X195" s="211">
        <f t="shared" ca="1" si="9"/>
        <v>-4.6147947119229871E-2</v>
      </c>
      <c r="Z195" s="50">
        <v>45275</v>
      </c>
      <c r="AA195" s="199"/>
      <c r="AB195" s="211">
        <f ca="1">AB82/D158-1</f>
        <v>1.0389608183232202E-3</v>
      </c>
      <c r="AC195" s="211">
        <f ca="1">AC82/E158-1</f>
        <v>-1.9302767226039297E-3</v>
      </c>
      <c r="AD195" s="211">
        <f ca="1">AD82/F158-1</f>
        <v>-1.3274936705596208E-3</v>
      </c>
      <c r="AE195" s="211">
        <f ca="1">AE82/G158-1</f>
        <v>-2.7346668327750123E-3</v>
      </c>
      <c r="AF195" s="211">
        <f ca="1">AF82/H158-1</f>
        <v>-2.9707366356024334E-3</v>
      </c>
      <c r="AG195" s="211">
        <f ca="1">AG82/I158-1</f>
        <v>-8.6651625374256636E-4</v>
      </c>
      <c r="AH195" s="211">
        <f ca="1">AH82/J158-1</f>
        <v>-1.3498446640451967E-3</v>
      </c>
      <c r="AI195" s="211">
        <f ca="1">AI82/K158-1</f>
        <v>-4.39330719391684E-3</v>
      </c>
      <c r="AJ195" s="211">
        <f ca="1">AJ82/L158-1</f>
        <v>-2.9141392368819963E-3</v>
      </c>
    </row>
    <row r="196" spans="2:36" x14ac:dyDescent="0.25">
      <c r="B196" s="53">
        <v>45366</v>
      </c>
      <c r="C196" s="200"/>
      <c r="D196" s="217">
        <f t="shared" ref="D196:L196" ca="1" si="39">D83/D159-1</f>
        <v>-1.2448348884641636E-3</v>
      </c>
      <c r="E196" s="218">
        <f t="shared" ca="1" si="39"/>
        <v>-7.1162796467586498E-3</v>
      </c>
      <c r="F196" s="218">
        <f t="shared" ca="1" si="39"/>
        <v>-6.3349210054053362E-3</v>
      </c>
      <c r="G196" s="218">
        <f t="shared" ca="1" si="39"/>
        <v>-6.4514799836072889E-3</v>
      </c>
      <c r="H196" s="218">
        <f t="shared" ca="1" si="39"/>
        <v>-7.2753897578310411E-3</v>
      </c>
      <c r="I196" s="218">
        <f t="shared" ca="1" si="39"/>
        <v>-8.5784920223822558E-3</v>
      </c>
      <c r="J196" s="218">
        <f t="shared" ca="1" si="39"/>
        <v>-1.0736390952192254E-2</v>
      </c>
      <c r="K196" s="218">
        <f t="shared" ca="1" si="39"/>
        <v>-1.5785306768438923E-2</v>
      </c>
      <c r="L196" s="219">
        <f t="shared" ca="1" si="39"/>
        <v>-1.4962014270485269E-2</v>
      </c>
      <c r="N196" s="53">
        <v>45366</v>
      </c>
      <c r="O196" s="200"/>
      <c r="P196" s="211">
        <f t="shared" ca="1" si="1"/>
        <v>9.0686417639849193E-3</v>
      </c>
      <c r="Q196" s="211">
        <f t="shared" ca="1" si="2"/>
        <v>1.2868840942503068E-2</v>
      </c>
      <c r="R196" s="211">
        <f t="shared" ca="1" si="3"/>
        <v>8.9646619280663309E-3</v>
      </c>
      <c r="S196" s="211">
        <f t="shared" ca="1" si="4"/>
        <v>5.2086327385336695E-3</v>
      </c>
      <c r="T196" s="211">
        <f t="shared" ca="1" si="5"/>
        <v>2.7811259389953769E-4</v>
      </c>
      <c r="U196" s="211">
        <f t="shared" ca="1" si="6"/>
        <v>-5.7356396674653753E-3</v>
      </c>
      <c r="V196" s="211">
        <f t="shared" ca="1" si="7"/>
        <v>-1.2704698726046182E-2</v>
      </c>
      <c r="W196" s="211">
        <f t="shared" ca="1" si="8"/>
        <v>-2.8818672058031236E-2</v>
      </c>
      <c r="X196" s="211">
        <f t="shared" ca="1" si="9"/>
        <v>-4.6582115368946519E-2</v>
      </c>
      <c r="Z196" s="53">
        <v>45366</v>
      </c>
      <c r="AA196" s="200"/>
      <c r="AB196" s="211">
        <f ca="1">AB83/D159-1</f>
        <v>5.3397604959859457E-4</v>
      </c>
      <c r="AC196" s="211">
        <f ca="1">AC83/E159-1</f>
        <v>-3.9377993613121109E-4</v>
      </c>
      <c r="AD196" s="211">
        <f ca="1">AD83/F159-1</f>
        <v>3.1090393563815155E-4</v>
      </c>
      <c r="AE196" s="211">
        <f ca="1">AE83/G159-1</f>
        <v>-2.1238428521206387E-3</v>
      </c>
      <c r="AF196" s="211">
        <f ca="1">AF83/H159-1</f>
        <v>-1.6878257377961337E-4</v>
      </c>
      <c r="AG196" s="211">
        <f ca="1">AG83/I159-1</f>
        <v>-1.9261691312182361E-3</v>
      </c>
      <c r="AH196" s="211">
        <f ca="1">AH83/J159-1</f>
        <v>-1.2732095968639445E-3</v>
      </c>
      <c r="AI196" s="211">
        <f ca="1">AI83/K159-1</f>
        <v>-3.8167661510076778E-3</v>
      </c>
      <c r="AJ196" s="211">
        <f ca="1">AJ83/L159-1</f>
        <v>-1.7669102807937875E-3</v>
      </c>
    </row>
    <row r="198" spans="2:36" x14ac:dyDescent="0.25">
      <c r="E198" s="191"/>
    </row>
    <row r="201" spans="2:36" x14ac:dyDescent="0.25">
      <c r="B201" s="187" t="s">
        <v>119</v>
      </c>
      <c r="C201" s="193"/>
      <c r="D201" s="194">
        <v>0.6</v>
      </c>
      <c r="E201" s="194">
        <v>0.8</v>
      </c>
      <c r="F201" s="194">
        <v>0.9</v>
      </c>
      <c r="G201" s="194">
        <v>0.95</v>
      </c>
      <c r="H201" s="194">
        <v>1</v>
      </c>
      <c r="I201" s="194">
        <v>1.05</v>
      </c>
      <c r="J201" s="194">
        <v>1.1000000000000001</v>
      </c>
      <c r="K201" s="194">
        <v>1.2</v>
      </c>
      <c r="L201" s="201">
        <v>1.3</v>
      </c>
      <c r="N201" s="187" t="s">
        <v>119</v>
      </c>
      <c r="O201" s="193"/>
      <c r="P201" s="194">
        <v>0.6</v>
      </c>
      <c r="Q201" s="194">
        <v>0.8</v>
      </c>
      <c r="R201" s="194">
        <v>0.9</v>
      </c>
      <c r="S201" s="194">
        <v>0.95</v>
      </c>
      <c r="T201" s="194">
        <v>1</v>
      </c>
      <c r="U201" s="194">
        <v>1.05</v>
      </c>
      <c r="V201" s="194">
        <v>1.1000000000000001</v>
      </c>
      <c r="W201" s="194">
        <v>1.2</v>
      </c>
      <c r="X201" s="201">
        <v>1.3</v>
      </c>
      <c r="Z201" s="187" t="s">
        <v>119</v>
      </c>
      <c r="AA201" s="193"/>
      <c r="AB201" s="194">
        <v>0.6</v>
      </c>
      <c r="AC201" s="194">
        <v>0.8</v>
      </c>
      <c r="AD201" s="194">
        <v>0.9</v>
      </c>
      <c r="AE201" s="194">
        <v>0.95</v>
      </c>
      <c r="AF201" s="194">
        <v>1</v>
      </c>
      <c r="AG201" s="194">
        <v>1.05</v>
      </c>
      <c r="AH201" s="194">
        <v>1.1000000000000001</v>
      </c>
      <c r="AI201" s="194">
        <v>1.2</v>
      </c>
      <c r="AJ201" s="201">
        <v>1.3</v>
      </c>
    </row>
    <row r="202" spans="2:36" x14ac:dyDescent="0.25">
      <c r="B202" s="196"/>
      <c r="C202" s="188" t="s">
        <v>66</v>
      </c>
      <c r="D202" s="43">
        <v>4393.7519999999995</v>
      </c>
      <c r="E202" s="43">
        <v>5858.3360000000002</v>
      </c>
      <c r="F202" s="43">
        <v>6590.6280000000006</v>
      </c>
      <c r="G202" s="43">
        <v>6956.7739999999994</v>
      </c>
      <c r="H202" s="43">
        <v>7322.92</v>
      </c>
      <c r="I202" s="43">
        <v>7689.0660000000007</v>
      </c>
      <c r="J202" s="43">
        <v>8055.2120000000004</v>
      </c>
      <c r="K202" s="43">
        <v>8787.503999999999</v>
      </c>
      <c r="L202" s="171">
        <v>9519.7960000000003</v>
      </c>
      <c r="N202" s="196"/>
      <c r="O202" s="188" t="s">
        <v>66</v>
      </c>
      <c r="P202" s="43">
        <v>4393.7519999999995</v>
      </c>
      <c r="Q202" s="43">
        <v>5858.3360000000002</v>
      </c>
      <c r="R202" s="43">
        <v>6590.6280000000006</v>
      </c>
      <c r="S202" s="43">
        <v>6956.7739999999994</v>
      </c>
      <c r="T202" s="43">
        <v>7322.92</v>
      </c>
      <c r="U202" s="43">
        <v>7689.0660000000007</v>
      </c>
      <c r="V202" s="43">
        <v>8055.2120000000004</v>
      </c>
      <c r="W202" s="43">
        <v>8787.503999999999</v>
      </c>
      <c r="X202" s="171">
        <v>9519.7960000000003</v>
      </c>
      <c r="Z202" s="196"/>
      <c r="AA202" s="188" t="s">
        <v>66</v>
      </c>
      <c r="AB202" s="43">
        <v>4393.7519999999995</v>
      </c>
      <c r="AC202" s="43">
        <v>5858.3360000000002</v>
      </c>
      <c r="AD202" s="43">
        <v>6590.6280000000006</v>
      </c>
      <c r="AE202" s="43">
        <v>6956.7739999999994</v>
      </c>
      <c r="AF202" s="43">
        <v>7322.92</v>
      </c>
      <c r="AG202" s="43">
        <v>7689.0660000000007</v>
      </c>
      <c r="AH202" s="43">
        <v>8055.2120000000004</v>
      </c>
      <c r="AI202" s="43">
        <v>8787.503999999999</v>
      </c>
      <c r="AJ202" s="171">
        <v>9519.7960000000003</v>
      </c>
    </row>
    <row r="203" spans="2:36" x14ac:dyDescent="0.25">
      <c r="B203" s="196" t="s">
        <v>120</v>
      </c>
      <c r="C203" s="189"/>
      <c r="D203" s="192"/>
      <c r="E203" s="192"/>
      <c r="F203" s="192"/>
      <c r="G203" s="192"/>
      <c r="H203" s="192"/>
      <c r="I203" s="192"/>
      <c r="J203" s="192"/>
      <c r="K203" s="192"/>
      <c r="L203" s="190"/>
      <c r="N203" s="196" t="s">
        <v>120</v>
      </c>
      <c r="O203" s="189"/>
      <c r="P203" s="192"/>
      <c r="Q203" s="192"/>
      <c r="R203" s="192"/>
      <c r="S203" s="192"/>
      <c r="T203" s="192"/>
      <c r="U203" s="192"/>
      <c r="V203" s="192"/>
      <c r="W203" s="192"/>
      <c r="X203" s="190"/>
      <c r="Z203" s="196" t="s">
        <v>120</v>
      </c>
      <c r="AA203" s="189"/>
      <c r="AB203" s="192"/>
      <c r="AC203" s="192"/>
      <c r="AD203" s="192"/>
      <c r="AE203" s="192"/>
      <c r="AF203" s="192"/>
      <c r="AG203" s="192"/>
      <c r="AH203" s="192"/>
      <c r="AI203" s="192"/>
      <c r="AJ203" s="190"/>
    </row>
    <row r="204" spans="2:36" x14ac:dyDescent="0.25">
      <c r="B204" s="48">
        <v>42832</v>
      </c>
      <c r="C204" s="198"/>
      <c r="D204" s="234">
        <f ca="1">D91-P129</f>
        <v>3.6086533573119417E-2</v>
      </c>
      <c r="E204" s="235">
        <f ca="1">E91-Q129</f>
        <v>-6.0625564954327138E-2</v>
      </c>
      <c r="F204" s="235">
        <f ca="1">F91-R129</f>
        <v>-6.111710060948683E-3</v>
      </c>
      <c r="G204" s="235">
        <f t="shared" ref="G204:L204" ca="1" si="40">G91-S129</f>
        <v>-2.5572823434059672E-2</v>
      </c>
      <c r="H204" s="235">
        <f t="shared" ca="1" si="40"/>
        <v>-7.7322857978461834E-3</v>
      </c>
      <c r="I204" s="235">
        <f t="shared" ca="1" si="40"/>
        <v>-9.7104343572642221E-3</v>
      </c>
      <c r="J204" s="235">
        <f t="shared" ca="1" si="40"/>
        <v>-2.25161122401418E-2</v>
      </c>
      <c r="K204" s="235">
        <f t="shared" ca="1" si="40"/>
        <v>-0.28381945472937342</v>
      </c>
      <c r="L204" s="236">
        <f t="shared" ca="1" si="40"/>
        <v>-0.37156842467807388</v>
      </c>
      <c r="N204" s="48">
        <v>42832</v>
      </c>
      <c r="O204" s="226"/>
      <c r="P204" s="234">
        <f ca="1">P91-P129</f>
        <v>2.1731031035405968E-2</v>
      </c>
      <c r="Q204" s="235">
        <f t="shared" ref="Q204:X204" ca="1" si="41">Q91-Q129</f>
        <v>-6.7487883395429105E-2</v>
      </c>
      <c r="R204" s="235">
        <f t="shared" ca="1" si="41"/>
        <v>-7.0942807986886791E-3</v>
      </c>
      <c r="S204" s="235">
        <f t="shared" ca="1" si="41"/>
        <v>-4.1003334758940774E-2</v>
      </c>
      <c r="T204" s="235">
        <f t="shared" ca="1" si="41"/>
        <v>2.837256719510306E-2</v>
      </c>
      <c r="U204" s="235">
        <f t="shared" ca="1" si="41"/>
        <v>-1.9968505878590725E-2</v>
      </c>
      <c r="V204" s="235" t="e">
        <f t="shared" ca="1" si="41"/>
        <v>#NUM!</v>
      </c>
      <c r="W204" s="235">
        <f t="shared" ca="1" si="41"/>
        <v>-0.28381945472937342</v>
      </c>
      <c r="X204" s="236">
        <f t="shared" ca="1" si="41"/>
        <v>-0.37156842467807388</v>
      </c>
      <c r="Z204" s="48">
        <v>42832</v>
      </c>
      <c r="AA204" s="226"/>
      <c r="AB204" s="234">
        <f ca="1">AB91-P129</f>
        <v>0.56054119016875059</v>
      </c>
      <c r="AC204" s="235">
        <f ca="1">AC91-Q129</f>
        <v>0.15258193818153476</v>
      </c>
      <c r="AD204" s="235">
        <f ca="1">AD91-R129</f>
        <v>1.0722103987699794E-2</v>
      </c>
      <c r="AE204" s="235">
        <f ca="1">AE91-S129</f>
        <v>-2.4449665298900275E-2</v>
      </c>
      <c r="AF204" s="235">
        <f ca="1">AF91-T129</f>
        <v>-8.2767843318155843E-3</v>
      </c>
      <c r="AG204" s="235">
        <f ca="1">AG91-U129</f>
        <v>-1.2114623059159099E-2</v>
      </c>
      <c r="AH204" s="235">
        <f ca="1">AH91-V129</f>
        <v>-1.1195802283982176E-2</v>
      </c>
      <c r="AI204" s="235">
        <f ca="1">AI91-W129</f>
        <v>-1.5563485938868027E-2</v>
      </c>
      <c r="AJ204" s="236">
        <f ca="1">AJ91-X129</f>
        <v>-2.333716264430552E-2</v>
      </c>
    </row>
    <row r="205" spans="2:36" x14ac:dyDescent="0.25">
      <c r="B205" s="50">
        <v>42843</v>
      </c>
      <c r="C205" s="199"/>
      <c r="D205" s="237">
        <f t="shared" ref="D205:L205" ca="1" si="42">D92-P130</f>
        <v>-1.0423085871665183E-2</v>
      </c>
      <c r="E205" s="238">
        <f t="shared" ref="E205:E234" ca="1" si="43">E92-Q130</f>
        <v>-6.6486902108740309E-2</v>
      </c>
      <c r="F205" s="238">
        <f t="shared" ref="F205:F234" ca="1" si="44">F92-R130</f>
        <v>-7.9799904150510692E-3</v>
      </c>
      <c r="G205" s="238">
        <f t="shared" ca="1" si="42"/>
        <v>-8.0882491563434855E-3</v>
      </c>
      <c r="H205" s="238">
        <f t="shared" ca="1" si="42"/>
        <v>-2.3200419775791237E-3</v>
      </c>
      <c r="I205" s="238">
        <f t="shared" ca="1" si="42"/>
        <v>-3.2405869124778053E-3</v>
      </c>
      <c r="J205" s="238">
        <f t="shared" ca="1" si="42"/>
        <v>-7.5656986430277795E-3</v>
      </c>
      <c r="K205" s="238">
        <f t="shared" ca="1" si="42"/>
        <v>-0.20922740073455429</v>
      </c>
      <c r="L205" s="239">
        <f t="shared" ca="1" si="42"/>
        <v>-0.26983067070298244</v>
      </c>
      <c r="N205" s="50">
        <v>42843</v>
      </c>
      <c r="O205" s="227"/>
      <c r="P205" s="237">
        <f t="shared" ref="P205:X205" ca="1" si="45">P92-P130</f>
        <v>-3.2846551860561291E-2</v>
      </c>
      <c r="Q205" s="238">
        <f t="shared" ca="1" si="45"/>
        <v>-7.7308807562984083E-2</v>
      </c>
      <c r="R205" s="238">
        <f t="shared" ca="1" si="45"/>
        <v>-3.0593326540596322E-2</v>
      </c>
      <c r="S205" s="238">
        <f t="shared" ca="1" si="45"/>
        <v>-1.845740752191713E-2</v>
      </c>
      <c r="T205" s="238">
        <f t="shared" ca="1" si="45"/>
        <v>2.9878225755177679E-2</v>
      </c>
      <c r="U205" s="238">
        <f t="shared" ca="1" si="45"/>
        <v>3.1196624543159968E-3</v>
      </c>
      <c r="V205" s="238">
        <f t="shared" ca="1" si="45"/>
        <v>-4.0331140999337531E-2</v>
      </c>
      <c r="W205" s="238">
        <f t="shared" ca="1" si="45"/>
        <v>-0.20922740073455429</v>
      </c>
      <c r="X205" s="239">
        <f t="shared" ca="1" si="45"/>
        <v>-0.26983067070298244</v>
      </c>
      <c r="Z205" s="50">
        <v>42843</v>
      </c>
      <c r="AA205" s="227"/>
      <c r="AB205" s="237">
        <f ca="1">AB92-P130</f>
        <v>0.28782428235037938</v>
      </c>
      <c r="AC205" s="238">
        <f ca="1">AC92-Q130</f>
        <v>5.2300445758104941E-2</v>
      </c>
      <c r="AD205" s="238">
        <f ca="1">AD92-R130</f>
        <v>-7.6689217038260205E-3</v>
      </c>
      <c r="AE205" s="238">
        <f ca="1">AE92-S130</f>
        <v>-9.3247733278549461E-3</v>
      </c>
      <c r="AF205" s="238">
        <f ca="1">AF92-T130</f>
        <v>-3.8951547142461601E-3</v>
      </c>
      <c r="AG205" s="238">
        <f ca="1">AG92-U130</f>
        <v>-4.8640579616695823E-3</v>
      </c>
      <c r="AH205" s="238">
        <f ca="1">AH92-V130</f>
        <v>-5.3997111517195551E-3</v>
      </c>
      <c r="AI205" s="238">
        <f ca="1">AI92-W130</f>
        <v>-6.660547903612285E-3</v>
      </c>
      <c r="AJ205" s="239">
        <f ca="1">AJ92-X130</f>
        <v>4.0528939740698267E-3</v>
      </c>
    </row>
    <row r="206" spans="2:36" x14ac:dyDescent="0.25">
      <c r="B206" s="50">
        <v>42874</v>
      </c>
      <c r="C206" s="199"/>
      <c r="D206" s="237">
        <f t="shared" ref="D206:L206" ca="1" si="46">D93-P131</f>
        <v>-3.0605896617120543E-2</v>
      </c>
      <c r="E206" s="238">
        <f t="shared" ca="1" si="43"/>
        <v>1.0618158320849225E-3</v>
      </c>
      <c r="F206" s="238">
        <f t="shared" ca="1" si="44"/>
        <v>-2.917466000397495E-3</v>
      </c>
      <c r="G206" s="238">
        <f t="shared" ca="1" si="46"/>
        <v>-2.5801250317530056E-3</v>
      </c>
      <c r="H206" s="238">
        <f t="shared" ca="1" si="46"/>
        <v>-2.0158861334438061E-3</v>
      </c>
      <c r="I206" s="238">
        <f t="shared" ca="1" si="46"/>
        <v>-1.7491128712635029E-4</v>
      </c>
      <c r="J206" s="238">
        <f t="shared" ca="1" si="46"/>
        <v>-1.0382200892032067E-3</v>
      </c>
      <c r="K206" s="238" t="e">
        <f t="shared" ca="1" si="46"/>
        <v>#NUM!</v>
      </c>
      <c r="L206" s="239" t="e">
        <f t="shared" ca="1" si="46"/>
        <v>#NUM!</v>
      </c>
      <c r="N206" s="50">
        <v>42874</v>
      </c>
      <c r="O206" s="227"/>
      <c r="P206" s="237">
        <f t="shared" ref="P206:X206" ca="1" si="47">P93-P131</f>
        <v>-5.4103731997006188E-2</v>
      </c>
      <c r="Q206" s="238">
        <f t="shared" ca="1" si="47"/>
        <v>-3.1789650014669268E-2</v>
      </c>
      <c r="R206" s="238">
        <f t="shared" ca="1" si="47"/>
        <v>-4.0490373176988892E-2</v>
      </c>
      <c r="S206" s="238">
        <f t="shared" ca="1" si="47"/>
        <v>-2.0061454700033898E-2</v>
      </c>
      <c r="T206" s="238">
        <f t="shared" ca="1" si="47"/>
        <v>5.8981981244525528E-4</v>
      </c>
      <c r="U206" s="238">
        <f t="shared" ca="1" si="47"/>
        <v>1.093865706562705E-2</v>
      </c>
      <c r="V206" s="238">
        <f t="shared" ca="1" si="47"/>
        <v>3.5403220567430116E-3</v>
      </c>
      <c r="W206" s="238">
        <f t="shared" ca="1" si="47"/>
        <v>-2.0732577542649913E-2</v>
      </c>
      <c r="X206" s="239">
        <f t="shared" ca="1" si="47"/>
        <v>-4.2197486952137847E-2</v>
      </c>
      <c r="Z206" s="50">
        <v>42874</v>
      </c>
      <c r="AA206" s="227"/>
      <c r="AB206" s="237">
        <f ca="1">AB93-P131</f>
        <v>0.12496482829916744</v>
      </c>
      <c r="AC206" s="238">
        <f ca="1">AC93-Q131</f>
        <v>4.8004622044306999E-3</v>
      </c>
      <c r="AD206" s="238">
        <f ca="1">AD93-R131</f>
        <v>-2.7763222992103209E-3</v>
      </c>
      <c r="AE206" s="238">
        <f ca="1">AE93-S131</f>
        <v>-2.115819847916145E-3</v>
      </c>
      <c r="AF206" s="238">
        <f ca="1">AF93-T131</f>
        <v>-1.39613747644593E-3</v>
      </c>
      <c r="AG206" s="238">
        <f ca="1">AG93-U131</f>
        <v>-1.4840643542334414E-3</v>
      </c>
      <c r="AH206" s="238">
        <f ca="1">AH93-V131</f>
        <v>-2.3993838418168711E-3</v>
      </c>
      <c r="AI206" s="238">
        <f ca="1">AI93-W131</f>
        <v>-5.9478364094095459E-4</v>
      </c>
      <c r="AJ206" s="239">
        <f ca="1">AJ93-X131</f>
        <v>1.5156900496287845E-2</v>
      </c>
    </row>
    <row r="207" spans="2:36" x14ac:dyDescent="0.25">
      <c r="B207" s="50">
        <v>42902</v>
      </c>
      <c r="C207" s="199"/>
      <c r="D207" s="237">
        <f t="shared" ref="D207:L207" ca="1" si="48">D94-P132</f>
        <v>-5.0088030615217161E-2</v>
      </c>
      <c r="E207" s="238">
        <f t="shared" ca="1" si="43"/>
        <v>9.8313296976901277E-4</v>
      </c>
      <c r="F207" s="238">
        <f t="shared" ca="1" si="44"/>
        <v>-1.2639808160189725E-3</v>
      </c>
      <c r="G207" s="238">
        <f t="shared" ca="1" si="48"/>
        <v>-9.7787483583305912E-4</v>
      </c>
      <c r="H207" s="238">
        <f t="shared" ca="1" si="48"/>
        <v>-7.2826114648202878E-4</v>
      </c>
      <c r="I207" s="238">
        <f t="shared" ca="1" si="48"/>
        <v>-4.9479228211800341E-4</v>
      </c>
      <c r="J207" s="238">
        <f t="shared" ca="1" si="48"/>
        <v>-3.1435116506321747E-4</v>
      </c>
      <c r="K207" s="238">
        <f t="shared" ca="1" si="48"/>
        <v>-4.353833324391293E-3</v>
      </c>
      <c r="L207" s="239" t="e">
        <f t="shared" ca="1" si="48"/>
        <v>#NUM!</v>
      </c>
      <c r="N207" s="50">
        <v>42902</v>
      </c>
      <c r="O207" s="227"/>
      <c r="P207" s="237">
        <f t="shared" ref="P207:X207" ca="1" si="49">P94-P132</f>
        <v>-6.7148297860714967E-2</v>
      </c>
      <c r="Q207" s="238">
        <f t="shared" ca="1" si="49"/>
        <v>-4.2353032395841678E-2</v>
      </c>
      <c r="R207" s="238">
        <f t="shared" ca="1" si="49"/>
        <v>-2.743385402297327E-2</v>
      </c>
      <c r="S207" s="238">
        <f t="shared" ca="1" si="49"/>
        <v>-1.2327911544476489E-2</v>
      </c>
      <c r="T207" s="238">
        <f t="shared" ca="1" si="49"/>
        <v>1.4130032966698375E-3</v>
      </c>
      <c r="U207" s="238">
        <f t="shared" ca="1" si="49"/>
        <v>9.660306233942359E-3</v>
      </c>
      <c r="V207" s="238">
        <f t="shared" ca="1" si="49"/>
        <v>7.6446084176046841E-3</v>
      </c>
      <c r="W207" s="238">
        <f t="shared" ca="1" si="49"/>
        <v>-7.4818623865751666E-3</v>
      </c>
      <c r="X207" s="239">
        <f t="shared" ca="1" si="49"/>
        <v>-2.3132495244977069E-2</v>
      </c>
      <c r="Z207" s="50">
        <v>42902</v>
      </c>
      <c r="AA207" s="227"/>
      <c r="AB207" s="237">
        <f ca="1">AB94-P132</f>
        <v>7.3445488044685758E-2</v>
      </c>
      <c r="AC207" s="238">
        <f ca="1">AC94-Q132</f>
        <v>9.5186270713035204E-4</v>
      </c>
      <c r="AD207" s="238">
        <f ca="1">AD94-R132</f>
        <v>-1.6390611112724607E-3</v>
      </c>
      <c r="AE207" s="238">
        <f ca="1">AE94-S132</f>
        <v>-1.2976090120628281E-3</v>
      </c>
      <c r="AF207" s="238">
        <f ca="1">AF94-T132</f>
        <v>-9.3708938583834944E-4</v>
      </c>
      <c r="AG207" s="238">
        <f ca="1">AG94-U132</f>
        <v>-8.5273208493387431E-4</v>
      </c>
      <c r="AH207" s="238">
        <f ca="1">AH94-V132</f>
        <v>-1.1086301848388797E-3</v>
      </c>
      <c r="AI207" s="238">
        <f ca="1">AI94-W132</f>
        <v>-2.1628854664751257E-3</v>
      </c>
      <c r="AJ207" s="239">
        <f ca="1">AJ94-X132</f>
        <v>3.6663146696168936E-3</v>
      </c>
    </row>
    <row r="208" spans="2:36" x14ac:dyDescent="0.25">
      <c r="B208" s="50">
        <v>42993</v>
      </c>
      <c r="C208" s="199"/>
      <c r="D208" s="237">
        <f t="shared" ref="D208:L208" ca="1" si="50">D95-P133</f>
        <v>9.1853783154817736E-3</v>
      </c>
      <c r="E208" s="238">
        <f t="shared" ca="1" si="43"/>
        <v>2.1145101719829973E-4</v>
      </c>
      <c r="F208" s="238">
        <f t="shared" ca="1" si="44"/>
        <v>-4.3127299659184715E-4</v>
      </c>
      <c r="G208" s="238">
        <f t="shared" ca="1" si="50"/>
        <v>-4.1188399515965091E-4</v>
      </c>
      <c r="H208" s="238">
        <f t="shared" ca="1" si="50"/>
        <v>-4.4658632245163365E-4</v>
      </c>
      <c r="I208" s="238">
        <f t="shared" ca="1" si="50"/>
        <v>-4.2177290659831113E-4</v>
      </c>
      <c r="J208" s="238">
        <f t="shared" ca="1" si="50"/>
        <v>-2.6238059246372347E-4</v>
      </c>
      <c r="K208" s="238">
        <f t="shared" ca="1" si="50"/>
        <v>-9.6430413658976644E-4</v>
      </c>
      <c r="L208" s="239">
        <f t="shared" ca="1" si="50"/>
        <v>-7.5549717552185619E-3</v>
      </c>
      <c r="N208" s="50">
        <v>42993</v>
      </c>
      <c r="O208" s="227"/>
      <c r="P208" s="237">
        <f t="shared" ref="P208:X208" ca="1" si="51">P95-P133</f>
        <v>-1.5054336614548525E-2</v>
      </c>
      <c r="Q208" s="238">
        <f t="shared" ca="1" si="51"/>
        <v>-3.0401843354472907E-2</v>
      </c>
      <c r="R208" s="238">
        <f t="shared" ca="1" si="51"/>
        <v>-1.5359214115386849E-2</v>
      </c>
      <c r="S208" s="238">
        <f t="shared" ca="1" si="51"/>
        <v>-8.4676648145122768E-3</v>
      </c>
      <c r="T208" s="238">
        <f t="shared" ca="1" si="51"/>
        <v>-1.8897223418829351E-3</v>
      </c>
      <c r="U208" s="238">
        <f t="shared" ca="1" si="51"/>
        <v>5.3329589537943201E-3</v>
      </c>
      <c r="V208" s="238">
        <f t="shared" ca="1" si="51"/>
        <v>1.1922151040269433E-2</v>
      </c>
      <c r="W208" s="238">
        <f t="shared" ca="1" si="51"/>
        <v>1.5507064959500647E-2</v>
      </c>
      <c r="X208" s="239">
        <f t="shared" ca="1" si="51"/>
        <v>1.2140531337625077E-2</v>
      </c>
      <c r="Z208" s="50">
        <v>42993</v>
      </c>
      <c r="AA208" s="227"/>
      <c r="AB208" s="237">
        <f ca="1">AB95-P133</f>
        <v>1.9833034555563733E-2</v>
      </c>
      <c r="AC208" s="238">
        <f ca="1">AC95-Q133</f>
        <v>-3.088781016978015E-4</v>
      </c>
      <c r="AD208" s="238">
        <f ca="1">AD95-R133</f>
        <v>-5.8417214302206033E-4</v>
      </c>
      <c r="AE208" s="238">
        <f ca="1">AE95-S133</f>
        <v>-4.9304714080031231E-4</v>
      </c>
      <c r="AF208" s="238">
        <f ca="1">AF95-T133</f>
        <v>-4.4582143819206499E-4</v>
      </c>
      <c r="AG208" s="238">
        <f ca="1">AG95-U133</f>
        <v>-3.9231384760796129E-4</v>
      </c>
      <c r="AH208" s="238">
        <f ca="1">AH95-V133</f>
        <v>-3.91761107090563E-4</v>
      </c>
      <c r="AI208" s="238">
        <f ca="1">AI95-W133</f>
        <v>-1.2830856156468839E-3</v>
      </c>
      <c r="AJ208" s="239">
        <f ca="1">AJ95-X133</f>
        <v>1.4152519539986919E-3</v>
      </c>
    </row>
    <row r="209" spans="2:36" x14ac:dyDescent="0.25">
      <c r="B209" s="50">
        <v>43084</v>
      </c>
      <c r="C209" s="199"/>
      <c r="D209" s="237">
        <f t="shared" ref="D209:L209" ca="1" si="52">D96-P134</f>
        <v>5.0300035646584362E-3</v>
      </c>
      <c r="E209" s="238">
        <f t="shared" ca="1" si="43"/>
        <v>3.181673099553195E-5</v>
      </c>
      <c r="F209" s="238">
        <f t="shared" ca="1" si="44"/>
        <v>-2.7780570497759616E-4</v>
      </c>
      <c r="G209" s="238">
        <f t="shared" ca="1" si="52"/>
        <v>-3.0692722532690841E-4</v>
      </c>
      <c r="H209" s="238">
        <f t="shared" ca="1" si="52"/>
        <v>-3.4175741006364779E-4</v>
      </c>
      <c r="I209" s="238">
        <f t="shared" ca="1" si="52"/>
        <v>-3.6828039011035929E-4</v>
      </c>
      <c r="J209" s="238">
        <f t="shared" ca="1" si="52"/>
        <v>-3.1533747715416227E-4</v>
      </c>
      <c r="K209" s="238">
        <f t="shared" ca="1" si="52"/>
        <v>-2.5060537894759649E-4</v>
      </c>
      <c r="L209" s="239">
        <f t="shared" ca="1" si="52"/>
        <v>-1.5620400124734257E-3</v>
      </c>
      <c r="N209" s="50">
        <v>43084</v>
      </c>
      <c r="O209" s="227"/>
      <c r="P209" s="237">
        <f t="shared" ref="P209:X209" ca="1" si="53">P96-P134</f>
        <v>-3.8760703549242326E-2</v>
      </c>
      <c r="Q209" s="238">
        <f t="shared" ca="1" si="53"/>
        <v>-2.619996765891372E-2</v>
      </c>
      <c r="R209" s="238">
        <f t="shared" ca="1" si="53"/>
        <v>-1.4455703845050599E-2</v>
      </c>
      <c r="S209" s="238">
        <f t="shared" ca="1" si="53"/>
        <v>-9.2627288641539407E-3</v>
      </c>
      <c r="T209" s="238">
        <f t="shared" ca="1" si="53"/>
        <v>-3.9527082208747621E-3</v>
      </c>
      <c r="U209" s="238">
        <f t="shared" ca="1" si="53"/>
        <v>2.3048851074968235E-3</v>
      </c>
      <c r="V209" s="238">
        <f t="shared" ca="1" si="53"/>
        <v>9.1556154865486267E-3</v>
      </c>
      <c r="W209" s="238">
        <f t="shared" ca="1" si="53"/>
        <v>1.8051664748233318E-2</v>
      </c>
      <c r="X209" s="239">
        <f t="shared" ca="1" si="53"/>
        <v>1.9587814085511107E-2</v>
      </c>
      <c r="Z209" s="50">
        <v>43084</v>
      </c>
      <c r="AA209" s="227"/>
      <c r="AB209" s="237">
        <f ca="1">AB96-P134</f>
        <v>8.5103961568553377E-3</v>
      </c>
      <c r="AC209" s="238">
        <f ca="1">AC96-Q134</f>
        <v>-3.1187395989534794E-5</v>
      </c>
      <c r="AD209" s="238">
        <f ca="1">AD96-R134</f>
        <v>-3.7336989487543604E-4</v>
      </c>
      <c r="AE209" s="238">
        <f ca="1">AE96-S134</f>
        <v>-6.646024657634142E-4</v>
      </c>
      <c r="AF209" s="238">
        <f ca="1">AF96-T134</f>
        <v>-2.8161676866980678E-4</v>
      </c>
      <c r="AG209" s="238">
        <f ca="1">AG96-U134</f>
        <v>-2.5712096703368881E-4</v>
      </c>
      <c r="AH209" s="238">
        <f ca="1">AH96-V134</f>
        <v>-2.3402533428183714E-4</v>
      </c>
      <c r="AI209" s="238">
        <f ca="1">AI96-W134</f>
        <v>-3.6110524065213756E-4</v>
      </c>
      <c r="AJ209" s="239">
        <f ca="1">AJ96-X134</f>
        <v>-7.5521165759079301E-4</v>
      </c>
    </row>
    <row r="210" spans="2:36" x14ac:dyDescent="0.25">
      <c r="B210" s="50">
        <v>43175</v>
      </c>
      <c r="C210" s="199"/>
      <c r="D210" s="237">
        <f t="shared" ref="D210:L210" ca="1" si="54">D97-P135</f>
        <v>3.0651011557710217E-3</v>
      </c>
      <c r="E210" s="238">
        <f t="shared" ca="1" si="43"/>
        <v>1.373665960528736E-4</v>
      </c>
      <c r="F210" s="238">
        <f t="shared" ca="1" si="44"/>
        <v>-2.2483777899126589E-4</v>
      </c>
      <c r="G210" s="238">
        <f t="shared" ca="1" si="54"/>
        <v>-3.1896417024990242E-4</v>
      </c>
      <c r="H210" s="238">
        <f t="shared" ca="1" si="54"/>
        <v>-3.963256958907091E-4</v>
      </c>
      <c r="I210" s="238">
        <f t="shared" ca="1" si="54"/>
        <v>-4.3751268838396196E-4</v>
      </c>
      <c r="J210" s="238">
        <f t="shared" ca="1" si="54"/>
        <v>-4.2546443742005891E-4</v>
      </c>
      <c r="K210" s="238">
        <f t="shared" ca="1" si="54"/>
        <v>-2.7410830286590804E-4</v>
      </c>
      <c r="L210" s="239">
        <f t="shared" ca="1" si="54"/>
        <v>-2.3433839457003003E-4</v>
      </c>
      <c r="N210" s="50">
        <v>43175</v>
      </c>
      <c r="O210" s="227"/>
      <c r="P210" s="237">
        <f t="shared" ref="P210:X210" ca="1" si="55">P97-P135</f>
        <v>-3.917897133105544E-2</v>
      </c>
      <c r="Q210" s="238">
        <f t="shared" ca="1" si="55"/>
        <v>-2.0358552252091239E-2</v>
      </c>
      <c r="R210" s="238">
        <f t="shared" ca="1" si="55"/>
        <v>-1.1731969359565886E-2</v>
      </c>
      <c r="S210" s="238">
        <f t="shared" ca="1" si="55"/>
        <v>-8.10497732869081E-3</v>
      </c>
      <c r="T210" s="238">
        <f t="shared" ca="1" si="55"/>
        <v>-4.4438152629019678E-3</v>
      </c>
      <c r="U210" s="238">
        <f t="shared" ca="1" si="55"/>
        <v>-2.5139775039920154E-4</v>
      </c>
      <c r="V210" s="238">
        <f t="shared" ca="1" si="55"/>
        <v>4.3631472181524383E-3</v>
      </c>
      <c r="W210" s="238">
        <f t="shared" ca="1" si="55"/>
        <v>1.1618814339770495E-2</v>
      </c>
      <c r="X210" s="239">
        <f t="shared" ca="1" si="55"/>
        <v>1.4351847377005539E-2</v>
      </c>
      <c r="Z210" s="50">
        <v>43175</v>
      </c>
      <c r="AA210" s="227"/>
      <c r="AB210" s="237">
        <f ca="1">AB97-P135</f>
        <v>3.6437077854575839E-3</v>
      </c>
      <c r="AC210" s="238">
        <f ca="1">AC97-Q135</f>
        <v>-4.5793918540648626E-5</v>
      </c>
      <c r="AD210" s="238">
        <f ca="1">AD97-R135</f>
        <v>-1.9404628286628922E-4</v>
      </c>
      <c r="AE210" s="238">
        <f ca="1">AE97-S135</f>
        <v>-2.0075129067650965E-4</v>
      </c>
      <c r="AF210" s="238">
        <f ca="1">AF97-T135</f>
        <v>-1.6580837367036194E-4</v>
      </c>
      <c r="AG210" s="238">
        <f ca="1">AG97-U135</f>
        <v>-1.9214863311789454E-4</v>
      </c>
      <c r="AH210" s="238">
        <f ca="1">AH97-V135</f>
        <v>-1.8395467883697281E-4</v>
      </c>
      <c r="AI210" s="238">
        <f ca="1">AI97-W135</f>
        <v>-2.6561012329426315E-4</v>
      </c>
      <c r="AJ210" s="239">
        <f ca="1">AJ97-X135</f>
        <v>-7.0212446352690971E-5</v>
      </c>
    </row>
    <row r="211" spans="2:36" x14ac:dyDescent="0.25">
      <c r="B211" s="50">
        <v>43266</v>
      </c>
      <c r="C211" s="199"/>
      <c r="D211" s="237">
        <f t="shared" ref="D211:L211" ca="1" si="56">D98-P136</f>
        <v>2.4337673597377707E-3</v>
      </c>
      <c r="E211" s="238">
        <f t="shared" ca="1" si="43"/>
        <v>6.1594573832673971E-5</v>
      </c>
      <c r="F211" s="238">
        <f t="shared" ca="1" si="44"/>
        <v>-2.6935180332035569E-4</v>
      </c>
      <c r="G211" s="238">
        <f t="shared" ca="1" si="56"/>
        <v>-3.0907252026790566E-4</v>
      </c>
      <c r="H211" s="238">
        <f t="shared" ca="1" si="56"/>
        <v>-4.0420163595777936E-4</v>
      </c>
      <c r="I211" s="238">
        <f t="shared" ca="1" si="56"/>
        <v>-4.183107584966872E-4</v>
      </c>
      <c r="J211" s="238">
        <f t="shared" ca="1" si="56"/>
        <v>-4.383722373651755E-4</v>
      </c>
      <c r="K211" s="238">
        <f t="shared" ca="1" si="56"/>
        <v>-3.7539840813867464E-4</v>
      </c>
      <c r="L211" s="239">
        <f t="shared" ca="1" si="56"/>
        <v>-2.864384222277111E-4</v>
      </c>
      <c r="N211" s="50">
        <v>43266</v>
      </c>
      <c r="O211" s="227"/>
      <c r="P211" s="237">
        <f t="shared" ref="P211:X211" ca="1" si="57">P98-P136</f>
        <v>-3.2176561732257442E-2</v>
      </c>
      <c r="Q211" s="238">
        <f t="shared" ca="1" si="57"/>
        <v>-1.4680265239981755E-2</v>
      </c>
      <c r="R211" s="238">
        <f t="shared" ca="1" si="57"/>
        <v>-8.3140259558582286E-3</v>
      </c>
      <c r="S211" s="238">
        <f t="shared" ca="1" si="57"/>
        <v>-5.6817830174493433E-3</v>
      </c>
      <c r="T211" s="238">
        <f t="shared" ca="1" si="57"/>
        <v>-3.006368614033389E-3</v>
      </c>
      <c r="U211" s="238">
        <f t="shared" ca="1" si="57"/>
        <v>4.7849192831628251E-5</v>
      </c>
      <c r="V211" s="238">
        <f t="shared" ca="1" si="57"/>
        <v>3.4650720025709292E-3</v>
      </c>
      <c r="W211" s="238">
        <f t="shared" ca="1" si="57"/>
        <v>9.5898506670896028E-3</v>
      </c>
      <c r="X211" s="239">
        <f t="shared" ca="1" si="57"/>
        <v>1.2941021650090284E-2</v>
      </c>
      <c r="Z211" s="50">
        <v>43266</v>
      </c>
      <c r="AA211" s="227"/>
      <c r="AB211" s="237">
        <f ca="1">AB98-P136</f>
        <v>3.4064732902945871E-3</v>
      </c>
      <c r="AC211" s="238">
        <f ca="1">AC98-Q136</f>
        <v>-9.8658204936097338E-5</v>
      </c>
      <c r="AD211" s="238">
        <f ca="1">AD98-R136</f>
        <v>-1.408320207740843E-4</v>
      </c>
      <c r="AE211" s="238">
        <f ca="1">AE98-S136</f>
        <v>-1.5600087096115378E-4</v>
      </c>
      <c r="AF211" s="238">
        <f ca="1">AF98-T136</f>
        <v>-1.8066670731528567E-4</v>
      </c>
      <c r="AG211" s="238">
        <f ca="1">AG98-U136</f>
        <v>-1.7960105845366003E-4</v>
      </c>
      <c r="AH211" s="238">
        <f ca="1">AH98-V136</f>
        <v>-1.7982445892963939E-4</v>
      </c>
      <c r="AI211" s="238">
        <f ca="1">AI98-W136</f>
        <v>-2.5731920237657968E-4</v>
      </c>
      <c r="AJ211" s="239">
        <f ca="1">AJ98-X136</f>
        <v>-1.2886466643649563E-4</v>
      </c>
    </row>
    <row r="212" spans="2:36" x14ac:dyDescent="0.25">
      <c r="B212" s="50">
        <v>43364</v>
      </c>
      <c r="C212" s="199"/>
      <c r="D212" s="237">
        <f t="shared" ref="D212:L212" ca="1" si="58">D99-P137</f>
        <v>2.1550474474614778E-3</v>
      </c>
      <c r="E212" s="238">
        <f t="shared" ca="1" si="43"/>
        <v>-6.0502217232527578E-5</v>
      </c>
      <c r="F212" s="238">
        <f t="shared" ca="1" si="44"/>
        <v>-1.7412623861551291E-4</v>
      </c>
      <c r="G212" s="238">
        <f t="shared" ca="1" si="58"/>
        <v>-1.357427042275039E-4</v>
      </c>
      <c r="H212" s="238">
        <f t="shared" ca="1" si="58"/>
        <v>-3.586425607388366E-4</v>
      </c>
      <c r="I212" s="238">
        <f t="shared" ca="1" si="58"/>
        <v>-4.8514104211544451E-4</v>
      </c>
      <c r="J212" s="238">
        <f t="shared" ca="1" si="58"/>
        <v>-5.1897540113801655E-4</v>
      </c>
      <c r="K212" s="238">
        <f t="shared" ca="1" si="58"/>
        <v>-4.3543901198056512E-4</v>
      </c>
      <c r="L212" s="239">
        <f t="shared" ca="1" si="58"/>
        <v>-4.2778839054921636E-4</v>
      </c>
      <c r="N212" s="50">
        <v>43364</v>
      </c>
      <c r="O212" s="227"/>
      <c r="P212" s="237">
        <f t="shared" ref="P212:X212" ca="1" si="59">P99-P137</f>
        <v>-2.6203754542327068E-2</v>
      </c>
      <c r="Q212" s="238">
        <f t="shared" ca="1" si="59"/>
        <v>-1.2068239356234967E-2</v>
      </c>
      <c r="R212" s="238">
        <f t="shared" ca="1" si="59"/>
        <v>-7.7724030844964209E-3</v>
      </c>
      <c r="S212" s="238">
        <f t="shared" ca="1" si="59"/>
        <v>-6.0686468291240858E-3</v>
      </c>
      <c r="T212" s="238">
        <f t="shared" ca="1" si="59"/>
        <v>-4.3168879755266232E-3</v>
      </c>
      <c r="U212" s="238">
        <f t="shared" ca="1" si="59"/>
        <v>-2.2598468456417609E-3</v>
      </c>
      <c r="V212" s="238">
        <f t="shared" ca="1" si="59"/>
        <v>1.5656844985642571E-4</v>
      </c>
      <c r="W212" s="238">
        <f t="shared" ca="1" si="59"/>
        <v>5.1261184072824983E-3</v>
      </c>
      <c r="X212" s="239">
        <f t="shared" ca="1" si="59"/>
        <v>8.7554208167730796E-3</v>
      </c>
      <c r="Z212" s="50">
        <v>43364</v>
      </c>
      <c r="AA212" s="227"/>
      <c r="AB212" s="237">
        <f ca="1">AB99-P137</f>
        <v>3.3210732088045369E-3</v>
      </c>
      <c r="AC212" s="238">
        <f ca="1">AC99-Q137</f>
        <v>-1.2649583407928211E-4</v>
      </c>
      <c r="AD212" s="238">
        <f ca="1">AD99-R137</f>
        <v>-9.0967391601526337E-5</v>
      </c>
      <c r="AE212" s="238">
        <f ca="1">AE99-S137</f>
        <v>-1.6164115452044214E-4</v>
      </c>
      <c r="AF212" s="238">
        <f ca="1">AF99-T137</f>
        <v>-1.6299245848941379E-4</v>
      </c>
      <c r="AG212" s="238">
        <f ca="1">AG99-U137</f>
        <v>-1.3926800955299523E-4</v>
      </c>
      <c r="AH212" s="238">
        <f ca="1">AH99-V137</f>
        <v>-1.3296452768760125E-4</v>
      </c>
      <c r="AI212" s="238">
        <f ca="1">AI99-W137</f>
        <v>-2.268073272917448E-4</v>
      </c>
      <c r="AJ212" s="239">
        <f ca="1">AJ99-X137</f>
        <v>-1.5570165445535911E-4</v>
      </c>
    </row>
    <row r="213" spans="2:36" x14ac:dyDescent="0.25">
      <c r="B213" s="50">
        <v>43455</v>
      </c>
      <c r="C213" s="199"/>
      <c r="D213" s="237">
        <f t="shared" ref="D213:L213" ca="1" si="60">D100-P138</f>
        <v>1.4569512401176599E-3</v>
      </c>
      <c r="E213" s="238">
        <f t="shared" ca="1" si="43"/>
        <v>-7.5621568521866411E-6</v>
      </c>
      <c r="F213" s="238">
        <f t="shared" ca="1" si="44"/>
        <v>-7.3176412920428202E-5</v>
      </c>
      <c r="G213" s="238">
        <f t="shared" ca="1" si="60"/>
        <v>-1.6332863525689301E-4</v>
      </c>
      <c r="H213" s="238">
        <f t="shared" ca="1" si="60"/>
        <v>-2.9708143766990491E-4</v>
      </c>
      <c r="I213" s="238">
        <f t="shared" ca="1" si="60"/>
        <v>-4.1782138798823754E-4</v>
      </c>
      <c r="J213" s="238">
        <f t="shared" ca="1" si="60"/>
        <v>-4.4339034392817944E-4</v>
      </c>
      <c r="K213" s="238">
        <f t="shared" ca="1" si="60"/>
        <v>-4.4815521798166613E-4</v>
      </c>
      <c r="L213" s="239">
        <f t="shared" ca="1" si="60"/>
        <v>-4.7052398825289665E-4</v>
      </c>
      <c r="N213" s="50">
        <v>43455</v>
      </c>
      <c r="O213" s="227"/>
      <c r="P213" s="237">
        <f t="shared" ref="P213:X213" ca="1" si="61">P100-P138</f>
        <v>-2.0942841054267469E-2</v>
      </c>
      <c r="Q213" s="238">
        <f t="shared" ca="1" si="61"/>
        <v>-9.331188847885058E-3</v>
      </c>
      <c r="R213" s="238">
        <f t="shared" ca="1" si="61"/>
        <v>-6.2182566516566229E-3</v>
      </c>
      <c r="S213" s="238">
        <f t="shared" ca="1" si="61"/>
        <v>-5.0298136963968232E-3</v>
      </c>
      <c r="T213" s="238">
        <f t="shared" ca="1" si="61"/>
        <v>-3.806332416205066E-3</v>
      </c>
      <c r="U213" s="238">
        <f t="shared" ca="1" si="61"/>
        <v>-2.346044258736274E-3</v>
      </c>
      <c r="V213" s="238">
        <f t="shared" ca="1" si="61"/>
        <v>-5.7366778541240171E-4</v>
      </c>
      <c r="W213" s="238">
        <f t="shared" ca="1" si="61"/>
        <v>3.4081699224699225E-3</v>
      </c>
      <c r="X213" s="239">
        <f t="shared" ca="1" si="61"/>
        <v>6.8267776061211594E-3</v>
      </c>
      <c r="Z213" s="50">
        <v>43455</v>
      </c>
      <c r="AA213" s="227"/>
      <c r="AB213" s="237">
        <f ca="1">AB100-P138</f>
        <v>1.626537602325312E-3</v>
      </c>
      <c r="AC213" s="238">
        <f ca="1">AC100-Q138</f>
        <v>5.3083904068634835E-5</v>
      </c>
      <c r="AD213" s="238">
        <f ca="1">AD100-R138</f>
        <v>-1.3649906572429926E-4</v>
      </c>
      <c r="AE213" s="238">
        <f ca="1">AE100-S138</f>
        <v>-5.6160163874788283E-4</v>
      </c>
      <c r="AF213" s="238">
        <f ca="1">AF100-T138</f>
        <v>-2.0425065669840703E-4</v>
      </c>
      <c r="AG213" s="238">
        <f ca="1">AG100-U138</f>
        <v>-1.5763661255613348E-4</v>
      </c>
      <c r="AH213" s="238">
        <f ca="1">AH100-V138</f>
        <v>-1.4449695474016977E-4</v>
      </c>
      <c r="AI213" s="238">
        <f ca="1">AI100-W138</f>
        <v>-2.1620662470428487E-4</v>
      </c>
      <c r="AJ213" s="239">
        <f ca="1">AJ100-X138</f>
        <v>-2.4312534012466136E-4</v>
      </c>
    </row>
    <row r="214" spans="2:36" x14ac:dyDescent="0.25">
      <c r="B214" s="50">
        <v>43539</v>
      </c>
      <c r="C214" s="199"/>
      <c r="D214" s="237">
        <f t="shared" ref="D214:L214" ca="1" si="62">D101-P139</f>
        <v>1.101934789656589E-3</v>
      </c>
      <c r="E214" s="238">
        <f t="shared" ca="1" si="43"/>
        <v>-5.9304652957004045E-5</v>
      </c>
      <c r="F214" s="238">
        <f t="shared" ca="1" si="44"/>
        <v>-2.4326930823814763E-4</v>
      </c>
      <c r="G214" s="238">
        <f t="shared" ca="1" si="62"/>
        <v>-2.759679378385449E-4</v>
      </c>
      <c r="H214" s="238">
        <f t="shared" ca="1" si="62"/>
        <v>-3.8750351512398251E-4</v>
      </c>
      <c r="I214" s="238">
        <f t="shared" ca="1" si="62"/>
        <v>-4.297062943527663E-4</v>
      </c>
      <c r="J214" s="238">
        <f t="shared" ca="1" si="62"/>
        <v>-5.152345920757806E-4</v>
      </c>
      <c r="K214" s="238">
        <f t="shared" ca="1" si="62"/>
        <v>-5.3754485115395378E-4</v>
      </c>
      <c r="L214" s="239">
        <f t="shared" ca="1" si="62"/>
        <v>-5.2780090240414634E-4</v>
      </c>
      <c r="N214" s="50">
        <v>43539</v>
      </c>
      <c r="O214" s="227"/>
      <c r="P214" s="237">
        <f t="shared" ref="P214:X214" ca="1" si="63">P101-P139</f>
        <v>-1.7699739474563408E-2</v>
      </c>
      <c r="Q214" s="238">
        <f t="shared" ca="1" si="63"/>
        <v>-8.1595756381972473E-3</v>
      </c>
      <c r="R214" s="238">
        <f t="shared" ca="1" si="63"/>
        <v>-5.9638326267235642E-3</v>
      </c>
      <c r="S214" s="238">
        <f t="shared" ca="1" si="63"/>
        <v>-5.1764165031097931E-3</v>
      </c>
      <c r="T214" s="238">
        <f t="shared" ca="1" si="63"/>
        <v>-4.3535150578915272E-3</v>
      </c>
      <c r="U214" s="238">
        <f t="shared" ca="1" si="63"/>
        <v>-3.33003355592007E-3</v>
      </c>
      <c r="V214" s="238">
        <f t="shared" ca="1" si="63"/>
        <v>-2.0311475038412297E-3</v>
      </c>
      <c r="W214" s="238">
        <f t="shared" ca="1" si="63"/>
        <v>1.1128431897098057E-3</v>
      </c>
      <c r="X214" s="239">
        <f t="shared" ca="1" si="63"/>
        <v>4.1379186165658166E-3</v>
      </c>
      <c r="Z214" s="50">
        <v>43539</v>
      </c>
      <c r="AA214" s="227"/>
      <c r="AB214" s="237">
        <f ca="1">AB101-P139</f>
        <v>1.1914302210762617E-3</v>
      </c>
      <c r="AC214" s="238">
        <f ca="1">AC101-Q139</f>
        <v>1.3212844774754262E-4</v>
      </c>
      <c r="AD214" s="238">
        <f ca="1">AD101-R139</f>
        <v>-1.8054541385828515E-4</v>
      </c>
      <c r="AE214" s="238">
        <f ca="1">AE101-S139</f>
        <v>-4.838767771464525E-7</v>
      </c>
      <c r="AF214" s="238">
        <f ca="1">AF101-T139</f>
        <v>-1.1280648705971896E-4</v>
      </c>
      <c r="AG214" s="238">
        <f ca="1">AG101-U139</f>
        <v>-8.8669520827505677E-5</v>
      </c>
      <c r="AH214" s="238">
        <f ca="1">AH101-V139</f>
        <v>-2.0034433797186391E-4</v>
      </c>
      <c r="AI214" s="238">
        <f ca="1">AI101-W139</f>
        <v>-1.7463428790892577E-4</v>
      </c>
      <c r="AJ214" s="239">
        <f ca="1">AJ101-X139</f>
        <v>-3.2593419776172361E-4</v>
      </c>
    </row>
    <row r="215" spans="2:36" x14ac:dyDescent="0.25">
      <c r="B215" s="50">
        <v>43637</v>
      </c>
      <c r="C215" s="199"/>
      <c r="D215" s="237">
        <f t="shared" ref="D215:L215" ca="1" si="64">D102-P140</f>
        <v>9.3653479267280515E-4</v>
      </c>
      <c r="E215" s="238">
        <f t="shared" ca="1" si="43"/>
        <v>-5.9031331648917718E-5</v>
      </c>
      <c r="F215" s="238">
        <f t="shared" ca="1" si="44"/>
        <v>-2.1769176294283987E-4</v>
      </c>
      <c r="G215" s="238">
        <f t="shared" ca="1" si="64"/>
        <v>-3.9192340867974518E-4</v>
      </c>
      <c r="H215" s="238">
        <f t="shared" ca="1" si="64"/>
        <v>-4.3405232020102269E-4</v>
      </c>
      <c r="I215" s="238">
        <f t="shared" ca="1" si="64"/>
        <v>-4.5877313790224084E-4</v>
      </c>
      <c r="J215" s="238">
        <f t="shared" ca="1" si="64"/>
        <v>-4.9356437408512588E-4</v>
      </c>
      <c r="K215" s="238">
        <f t="shared" ca="1" si="64"/>
        <v>-5.801086890475371E-4</v>
      </c>
      <c r="L215" s="239">
        <f t="shared" ca="1" si="64"/>
        <v>-5.6966968233593263E-4</v>
      </c>
      <c r="N215" s="50">
        <v>43637</v>
      </c>
      <c r="O215" s="227"/>
      <c r="P215" s="237">
        <f t="shared" ref="P215:X215" ca="1" si="65">P102-P140</f>
        <v>-1.4145631236043649E-2</v>
      </c>
      <c r="Q215" s="238">
        <f t="shared" ca="1" si="65"/>
        <v>-6.3891816759151232E-3</v>
      </c>
      <c r="R215" s="238">
        <f t="shared" ca="1" si="65"/>
        <v>-4.9027084873876081E-3</v>
      </c>
      <c r="S215" s="238">
        <f t="shared" ca="1" si="65"/>
        <v>-4.4162640571163425E-3</v>
      </c>
      <c r="T215" s="238">
        <f t="shared" ca="1" si="65"/>
        <v>-3.8982164517851192E-3</v>
      </c>
      <c r="U215" s="238">
        <f t="shared" ca="1" si="65"/>
        <v>-3.2178059983714313E-3</v>
      </c>
      <c r="V215" s="238">
        <f t="shared" ca="1" si="65"/>
        <v>-2.3095033359737394E-3</v>
      </c>
      <c r="W215" s="238">
        <f t="shared" ca="1" si="65"/>
        <v>4.7977626014938934E-5</v>
      </c>
      <c r="X215" s="239">
        <f t="shared" ca="1" si="65"/>
        <v>2.5427582339901111E-3</v>
      </c>
      <c r="Z215" s="50">
        <v>43637</v>
      </c>
      <c r="AA215" s="227"/>
      <c r="AB215" s="237">
        <f ca="1">AB102-P140</f>
        <v>1.7959931797216222E-3</v>
      </c>
      <c r="AC215" s="238">
        <f ca="1">AC102-Q140</f>
        <v>-5.7432525291917225E-5</v>
      </c>
      <c r="AD215" s="238">
        <f ca="1">AD102-R140</f>
        <v>-1.050438190504932E-4</v>
      </c>
      <c r="AE215" s="238">
        <f ca="1">AE102-S140</f>
        <v>-1.0862978752379515E-4</v>
      </c>
      <c r="AF215" s="238">
        <f ca="1">AF102-T140</f>
        <v>-2.2244738967275302E-4</v>
      </c>
      <c r="AG215" s="238">
        <f ca="1">AG102-U140</f>
        <v>-1.0209725670870529E-4</v>
      </c>
      <c r="AH215" s="238">
        <f ca="1">AH102-V140</f>
        <v>-1.0897683635591182E-4</v>
      </c>
      <c r="AI215" s="238">
        <f ca="1">AI102-W140</f>
        <v>-1.3727065688898255E-4</v>
      </c>
      <c r="AJ215" s="239">
        <f ca="1">AJ102-X140</f>
        <v>-2.2643405706238018E-4</v>
      </c>
    </row>
    <row r="216" spans="2:36" x14ac:dyDescent="0.25">
      <c r="B216" s="50">
        <v>43728</v>
      </c>
      <c r="C216" s="199"/>
      <c r="D216" s="237">
        <f t="shared" ref="D216:L216" ca="1" si="66">D103-P141</f>
        <v>7.9044943997466643E-4</v>
      </c>
      <c r="E216" s="238">
        <f t="shared" ca="1" si="43"/>
        <v>-1.0551657898788536E-5</v>
      </c>
      <c r="F216" s="238">
        <f t="shared" ca="1" si="44"/>
        <v>-3.2902612103691276E-4</v>
      </c>
      <c r="G216" s="238">
        <f t="shared" ca="1" si="66"/>
        <v>-4.0466282896545192E-4</v>
      </c>
      <c r="H216" s="238">
        <f t="shared" ca="1" si="66"/>
        <v>-4.4264608193325672E-4</v>
      </c>
      <c r="I216" s="238">
        <f t="shared" ca="1" si="66"/>
        <v>-4.9113956494267752E-4</v>
      </c>
      <c r="J216" s="238">
        <f t="shared" ca="1" si="66"/>
        <v>-5.5107303256130002E-4</v>
      </c>
      <c r="K216" s="238">
        <f t="shared" ca="1" si="66"/>
        <v>-5.5417140817476396E-4</v>
      </c>
      <c r="L216" s="239">
        <f t="shared" ca="1" si="66"/>
        <v>-5.4457006257496721E-4</v>
      </c>
      <c r="N216" s="50">
        <v>43728</v>
      </c>
      <c r="O216" s="227"/>
      <c r="P216" s="237">
        <f t="shared" ref="P216:X216" ca="1" si="67">P103-P141</f>
        <v>-1.1077014599267604E-2</v>
      </c>
      <c r="Q216" s="238">
        <f t="shared" ca="1" si="67"/>
        <v>-4.5457801121963626E-3</v>
      </c>
      <c r="R216" s="238">
        <f t="shared" ca="1" si="67"/>
        <v>-3.4986534989925044E-3</v>
      </c>
      <c r="S216" s="238">
        <f t="shared" ca="1" si="67"/>
        <v>-3.200480375040532E-3</v>
      </c>
      <c r="T216" s="238">
        <f t="shared" ca="1" si="67"/>
        <v>-2.8807688501047424E-3</v>
      </c>
      <c r="U216" s="238">
        <f t="shared" ca="1" si="67"/>
        <v>-2.4321608822173713E-3</v>
      </c>
      <c r="V216" s="238">
        <f t="shared" ca="1" si="67"/>
        <v>-1.7966075609848475E-3</v>
      </c>
      <c r="W216" s="238">
        <f t="shared" ca="1" si="67"/>
        <v>-2.614028791125822E-5</v>
      </c>
      <c r="X216" s="239">
        <f t="shared" ca="1" si="67"/>
        <v>2.0057349101328947E-3</v>
      </c>
      <c r="Z216" s="50">
        <v>43728</v>
      </c>
      <c r="AA216" s="227"/>
      <c r="AB216" s="237">
        <f ca="1">AB103-P141</f>
        <v>6.0709351044943571E-4</v>
      </c>
      <c r="AC216" s="238">
        <f ca="1">AC103-Q141</f>
        <v>2.19510936099232E-4</v>
      </c>
      <c r="AD216" s="238">
        <f ca="1">AD103-R141</f>
        <v>-2.0837141210733323E-5</v>
      </c>
      <c r="AE216" s="238">
        <f ca="1">AE103-S141</f>
        <v>-1.6042237615410126E-4</v>
      </c>
      <c r="AF216" s="238">
        <f ca="1">AF103-T141</f>
        <v>-1.0522813622951266E-4</v>
      </c>
      <c r="AG216" s="238">
        <f ca="1">AG103-U141</f>
        <v>-1.4929755467280037E-4</v>
      </c>
      <c r="AH216" s="238">
        <f ca="1">AH103-V141</f>
        <v>-1.2776746073955847E-4</v>
      </c>
      <c r="AI216" s="238">
        <f ca="1">AI103-W141</f>
        <v>-2.453828827862492E-4</v>
      </c>
      <c r="AJ216" s="239">
        <f ca="1">AJ103-X141</f>
        <v>-2.5348223695273453E-4</v>
      </c>
    </row>
    <row r="217" spans="2:36" x14ac:dyDescent="0.25">
      <c r="B217" s="50">
        <v>43819</v>
      </c>
      <c r="C217" s="199"/>
      <c r="D217" s="237">
        <f t="shared" ref="D217:L217" ca="1" si="68">D104-P142</f>
        <v>6.6866535162607432E-4</v>
      </c>
      <c r="E217" s="238">
        <f t="shared" ca="1" si="43"/>
        <v>-2.0267594727763072E-4</v>
      </c>
      <c r="F217" s="238">
        <f t="shared" ca="1" si="44"/>
        <v>-7.8890134550388402E-4</v>
      </c>
      <c r="G217" s="238">
        <f t="shared" ca="1" si="68"/>
        <v>-6.7854110581008764E-4</v>
      </c>
      <c r="H217" s="238">
        <f t="shared" ca="1" si="68"/>
        <v>-5.3685454306970359E-4</v>
      </c>
      <c r="I217" s="238">
        <f t="shared" ca="1" si="68"/>
        <v>-5.7295911383542508E-4</v>
      </c>
      <c r="J217" s="238">
        <f t="shared" ca="1" si="68"/>
        <v>-6.1293269500234393E-4</v>
      </c>
      <c r="K217" s="238">
        <f t="shared" ca="1" si="68"/>
        <v>-6.4323691618017875E-4</v>
      </c>
      <c r="L217" s="239">
        <f t="shared" ca="1" si="68"/>
        <v>-6.1999143876831364E-4</v>
      </c>
      <c r="N217" s="50">
        <v>43819</v>
      </c>
      <c r="O217" s="227"/>
      <c r="P217" s="237">
        <f t="shared" ref="P217:X217" ca="1" si="69">P104-P142</f>
        <v>-8.2676902788168805E-3</v>
      </c>
      <c r="Q217" s="238">
        <f t="shared" ca="1" si="69"/>
        <v>-2.6191861324250665E-3</v>
      </c>
      <c r="R217" s="238">
        <f t="shared" ca="1" si="69"/>
        <v>-1.8697151534031176E-3</v>
      </c>
      <c r="S217" s="238">
        <f t="shared" ca="1" si="69"/>
        <v>-1.7082762843798338E-3</v>
      </c>
      <c r="T217" s="238">
        <f t="shared" ca="1" si="69"/>
        <v>-1.5437948989334427E-3</v>
      </c>
      <c r="U217" s="238">
        <f t="shared" ca="1" si="69"/>
        <v>-1.2851877331656603E-3</v>
      </c>
      <c r="V217" s="238">
        <f t="shared" ca="1" si="69"/>
        <v>-8.7840729428667608E-4</v>
      </c>
      <c r="W217" s="238">
        <f t="shared" ca="1" si="69"/>
        <v>3.8057797369231428E-4</v>
      </c>
      <c r="X217" s="239">
        <f t="shared" ca="1" si="69"/>
        <v>1.9690346721644714E-3</v>
      </c>
      <c r="Z217" s="50">
        <v>43819</v>
      </c>
      <c r="AA217" s="227"/>
      <c r="AB217" s="237">
        <f ca="1">AB104-P142</f>
        <v>1.3207735648041452E-3</v>
      </c>
      <c r="AC217" s="238">
        <f ca="1">AC104-Q142</f>
        <v>-6.3057866793780892E-5</v>
      </c>
      <c r="AD217" s="238">
        <f ca="1">AD104-R142</f>
        <v>-1.1176953001237888E-4</v>
      </c>
      <c r="AE217" s="238">
        <f ca="1">AE104-S142</f>
        <v>-6.8761402496897439E-5</v>
      </c>
      <c r="AF217" s="238">
        <f ca="1">AF104-T142</f>
        <v>-2.090063663860442E-4</v>
      </c>
      <c r="AG217" s="238">
        <f ca="1">AG104-U142</f>
        <v>-6.3037448497754722E-5</v>
      </c>
      <c r="AH217" s="238">
        <f ca="1">AH104-V142</f>
        <v>-7.1478004547709251E-5</v>
      </c>
      <c r="AI217" s="238">
        <f ca="1">AI104-W142</f>
        <v>-1.0586629392261848E-4</v>
      </c>
      <c r="AJ217" s="239">
        <f ca="1">AJ104-X142</f>
        <v>-1.9086209309582269E-4</v>
      </c>
    </row>
    <row r="218" spans="2:36" x14ac:dyDescent="0.25">
      <c r="B218" s="50">
        <v>43910</v>
      </c>
      <c r="C218" s="199"/>
      <c r="D218" s="237">
        <f t="shared" ref="D218:L218" ca="1" si="70">D105-P143</f>
        <v>7.2325483280336056E-4</v>
      </c>
      <c r="E218" s="238">
        <f t="shared" ca="1" si="43"/>
        <v>-2.5495376356679533E-4</v>
      </c>
      <c r="F218" s="238">
        <f t="shared" ca="1" si="44"/>
        <v>-6.8741769760455318E-4</v>
      </c>
      <c r="G218" s="238">
        <f t="shared" ca="1" si="70"/>
        <v>-7.2726679338666611E-4</v>
      </c>
      <c r="H218" s="238">
        <f t="shared" ca="1" si="70"/>
        <v>-7.0404676827645618E-4</v>
      </c>
      <c r="I218" s="238">
        <f t="shared" ca="1" si="70"/>
        <v>-7.1202604350950605E-4</v>
      </c>
      <c r="J218" s="238">
        <f t="shared" ca="1" si="70"/>
        <v>-6.4612383369763715E-4</v>
      </c>
      <c r="K218" s="238">
        <f t="shared" ca="1" si="70"/>
        <v>-6.3235547203999154E-4</v>
      </c>
      <c r="L218" s="239">
        <f t="shared" ca="1" si="70"/>
        <v>-6.5034313208006678E-4</v>
      </c>
      <c r="N218" s="50">
        <v>43910</v>
      </c>
      <c r="O218" s="227"/>
      <c r="P218" s="237">
        <f t="shared" ref="P218:X218" ca="1" si="71">P105-P143</f>
        <v>-5.4577973262652513E-3</v>
      </c>
      <c r="Q218" s="238">
        <f t="shared" ca="1" si="71"/>
        <v>-6.1067905496131614E-4</v>
      </c>
      <c r="R218" s="238">
        <f t="shared" ca="1" si="71"/>
        <v>-1.061412892753022E-4</v>
      </c>
      <c r="S218" s="238">
        <f t="shared" ca="1" si="71"/>
        <v>-4.5193727741560386E-5</v>
      </c>
      <c r="T218" s="238">
        <f t="shared" ca="1" si="71"/>
        <v>1.2968366294219269E-5</v>
      </c>
      <c r="U218" s="238">
        <f t="shared" ca="1" si="71"/>
        <v>1.4597691638940091E-4</v>
      </c>
      <c r="V218" s="238">
        <f t="shared" ca="1" si="71"/>
        <v>4.0131877901558588E-4</v>
      </c>
      <c r="W218" s="238">
        <f t="shared" ca="1" si="71"/>
        <v>1.3064990968178758E-3</v>
      </c>
      <c r="X218" s="239">
        <f t="shared" ca="1" si="71"/>
        <v>2.5587968473045342E-3</v>
      </c>
      <c r="Z218" s="50">
        <v>43910</v>
      </c>
      <c r="AA218" s="227"/>
      <c r="AB218" s="237">
        <f ca="1">AB105-P143</f>
        <v>6.7583738422433148E-4</v>
      </c>
      <c r="AC218" s="238">
        <f ca="1">AC105-Q143</f>
        <v>2.2429631946141448E-4</v>
      </c>
      <c r="AD218" s="238">
        <f ca="1">AD105-R143</f>
        <v>-5.3261989721914427E-5</v>
      </c>
      <c r="AE218" s="238">
        <f ca="1">AE105-S143</f>
        <v>3.1432216217597286E-6</v>
      </c>
      <c r="AF218" s="238">
        <f ca="1">AF105-T143</f>
        <v>-2.362491840340597E-4</v>
      </c>
      <c r="AG218" s="238">
        <f ca="1">AG105-U143</f>
        <v>-1.1986342524927807E-4</v>
      </c>
      <c r="AH218" s="238">
        <f ca="1">AH105-V143</f>
        <v>-1.4265608840566268E-4</v>
      </c>
      <c r="AI218" s="238">
        <f ca="1">AI105-W143</f>
        <v>-1.512356771467549E-4</v>
      </c>
      <c r="AJ218" s="239">
        <f ca="1">AJ105-X143</f>
        <v>-6.9214317716975726E-5</v>
      </c>
    </row>
    <row r="219" spans="2:36" x14ac:dyDescent="0.25">
      <c r="B219" s="50">
        <v>44001</v>
      </c>
      <c r="C219" s="199"/>
      <c r="D219" s="237">
        <f t="shared" ref="D219:L219" ca="1" si="72">D106-P144</f>
        <v>7.1730782158710427E-4</v>
      </c>
      <c r="E219" s="238">
        <f t="shared" ca="1" si="43"/>
        <v>-4.3753773127977458E-4</v>
      </c>
      <c r="F219" s="238">
        <f t="shared" ca="1" si="44"/>
        <v>-6.0969760668463935E-4</v>
      </c>
      <c r="G219" s="238">
        <f t="shared" ca="1" si="72"/>
        <v>-6.2922793431671731E-4</v>
      </c>
      <c r="H219" s="238">
        <f t="shared" ca="1" si="72"/>
        <v>-7.1537912497568468E-4</v>
      </c>
      <c r="I219" s="238">
        <f t="shared" ca="1" si="72"/>
        <v>-7.7827574374811359E-4</v>
      </c>
      <c r="J219" s="238">
        <f t="shared" ca="1" si="72"/>
        <v>-6.7791449787202307E-4</v>
      </c>
      <c r="K219" s="238">
        <f t="shared" ca="1" si="72"/>
        <v>-7.1099083738537794E-4</v>
      </c>
      <c r="L219" s="239">
        <f t="shared" ca="1" si="72"/>
        <v>-6.8738731144921128E-4</v>
      </c>
      <c r="N219" s="50">
        <v>44001</v>
      </c>
      <c r="O219" s="227"/>
      <c r="P219" s="237">
        <f t="shared" ref="P219:X219" ca="1" si="73">P106-P144</f>
        <v>-4.2458905808626934E-3</v>
      </c>
      <c r="Q219" s="238">
        <f t="shared" ca="1" si="73"/>
        <v>-1.5387801264199474E-4</v>
      </c>
      <c r="R219" s="238">
        <f t="shared" ca="1" si="73"/>
        <v>6.9114564745037521E-5</v>
      </c>
      <c r="S219" s="238">
        <f t="shared" ca="1" si="73"/>
        <v>6.2778675768981884E-7</v>
      </c>
      <c r="T219" s="238">
        <f t="shared" ca="1" si="73"/>
        <v>-7.6281649924042627E-5</v>
      </c>
      <c r="U219" s="238">
        <f t="shared" ca="1" si="73"/>
        <v>-9.3231147133943093E-5</v>
      </c>
      <c r="V219" s="238">
        <f t="shared" ca="1" si="73"/>
        <v>-6.8255612907242025E-6</v>
      </c>
      <c r="W219" s="238">
        <f t="shared" ca="1" si="73"/>
        <v>5.2304521365731382E-4</v>
      </c>
      <c r="X219" s="239">
        <f t="shared" ca="1" si="73"/>
        <v>1.412718250744488E-3</v>
      </c>
      <c r="Z219" s="50">
        <v>44001</v>
      </c>
      <c r="AA219" s="227"/>
      <c r="AB219" s="237">
        <f ca="1">AB106-P144</f>
        <v>6.7411821050469833E-4</v>
      </c>
      <c r="AC219" s="238">
        <f ca="1">AC106-Q144</f>
        <v>-1.2851998299229228E-5</v>
      </c>
      <c r="AD219" s="238">
        <f ca="1">AD106-R144</f>
        <v>-3.6180100185578823E-5</v>
      </c>
      <c r="AE219" s="238">
        <f ca="1">AE106-S144</f>
        <v>1.8087780850190027E-5</v>
      </c>
      <c r="AF219" s="238">
        <f ca="1">AF106-T144</f>
        <v>-2.7778873364897594E-4</v>
      </c>
      <c r="AG219" s="238">
        <f ca="1">AG106-U144</f>
        <v>-9.4412895675327624E-5</v>
      </c>
      <c r="AH219" s="238">
        <f ca="1">AH106-V144</f>
        <v>-1.7994604256144076E-4</v>
      </c>
      <c r="AI219" s="238">
        <f ca="1">AI106-W144</f>
        <v>-9.9996243203753776E-5</v>
      </c>
      <c r="AJ219" s="239">
        <f ca="1">AJ106-X144</f>
        <v>-5.2809637732983972E-4</v>
      </c>
    </row>
    <row r="220" spans="2:36" x14ac:dyDescent="0.25">
      <c r="B220" s="50">
        <v>44092</v>
      </c>
      <c r="C220" s="199"/>
      <c r="D220" s="237">
        <f t="shared" ref="D220:L220" ca="1" si="74">D107-P145</f>
        <v>3.7366245904077444E-4</v>
      </c>
      <c r="E220" s="238">
        <f t="shared" ca="1" si="43"/>
        <v>-3.4315385056560288E-4</v>
      </c>
      <c r="F220" s="238">
        <f t="shared" ca="1" si="44"/>
        <v>-6.0771815929500095E-4</v>
      </c>
      <c r="G220" s="238">
        <f t="shared" ca="1" si="74"/>
        <v>-5.9239594021553987E-4</v>
      </c>
      <c r="H220" s="238">
        <f t="shared" ca="1" si="74"/>
        <v>-6.9668546000192788E-4</v>
      </c>
      <c r="I220" s="238">
        <f t="shared" ca="1" si="74"/>
        <v>-7.391337917503904E-4</v>
      </c>
      <c r="J220" s="238">
        <f t="shared" ca="1" si="74"/>
        <v>-7.36918861681507E-4</v>
      </c>
      <c r="K220" s="238">
        <f t="shared" ca="1" si="74"/>
        <v>-7.7443736594368096E-4</v>
      </c>
      <c r="L220" s="239">
        <f t="shared" ca="1" si="74"/>
        <v>-7.13918042521966E-4</v>
      </c>
      <c r="N220" s="50">
        <v>44092</v>
      </c>
      <c r="O220" s="227"/>
      <c r="P220" s="237">
        <f t="shared" ref="P220:X220" ca="1" si="75">P107-P145</f>
        <v>-3.0045291298355092E-3</v>
      </c>
      <c r="Q220" s="238">
        <f t="shared" ca="1" si="75"/>
        <v>3.6619843430080179E-4</v>
      </c>
      <c r="R220" s="238">
        <f t="shared" ca="1" si="75"/>
        <v>3.373675416713795E-4</v>
      </c>
      <c r="S220" s="238">
        <f t="shared" ca="1" si="75"/>
        <v>1.5638442458207336E-4</v>
      </c>
      <c r="T220" s="238">
        <f t="shared" ca="1" si="75"/>
        <v>-3.5083782260553198E-5</v>
      </c>
      <c r="U220" s="238">
        <f t="shared" ca="1" si="75"/>
        <v>-1.7610996816014302E-4</v>
      </c>
      <c r="V220" s="238">
        <f t="shared" ca="1" si="75"/>
        <v>-2.2670236513949726E-4</v>
      </c>
      <c r="W220" s="238">
        <f t="shared" ca="1" si="75"/>
        <v>1.3876636123233421E-6</v>
      </c>
      <c r="X220" s="239">
        <f t="shared" ca="1" si="75"/>
        <v>5.9508544059938551E-4</v>
      </c>
      <c r="Z220" s="50">
        <v>44092</v>
      </c>
      <c r="AA220" s="227"/>
      <c r="AB220" s="237">
        <f ca="1">AB107-P145</f>
        <v>8.7826269989665917E-4</v>
      </c>
      <c r="AC220" s="238">
        <f ca="1">AC107-Q145</f>
        <v>-4.0902284347554829E-5</v>
      </c>
      <c r="AD220" s="238">
        <f ca="1">AD107-R145</f>
        <v>6.3173771472274654E-5</v>
      </c>
      <c r="AE220" s="238">
        <f ca="1">AE107-S145</f>
        <v>-7.8117131666749495E-5</v>
      </c>
      <c r="AF220" s="238">
        <f ca="1">AF107-T145</f>
        <v>-8.1306667987390835E-5</v>
      </c>
      <c r="AG220" s="238">
        <f ca="1">AG107-U145</f>
        <v>-1.7417396523319861E-4</v>
      </c>
      <c r="AH220" s="238">
        <f ca="1">AH107-V145</f>
        <v>-9.7013512166038707E-5</v>
      </c>
      <c r="AI220" s="238">
        <f ca="1">AI107-W145</f>
        <v>-1.6807542043076329E-4</v>
      </c>
      <c r="AJ220" s="239">
        <f ca="1">AJ107-X145</f>
        <v>-1.3548914165370518E-4</v>
      </c>
    </row>
    <row r="221" spans="2:36" x14ac:dyDescent="0.25">
      <c r="B221" s="50">
        <v>44185</v>
      </c>
      <c r="C221" s="199"/>
      <c r="D221" s="237">
        <f t="shared" ref="D221:L221" ca="1" si="76">D108-P146</f>
        <v>5.204505714138663E-4</v>
      </c>
      <c r="E221" s="238">
        <f t="shared" ca="1" si="43"/>
        <v>-3.9871197582641571E-4</v>
      </c>
      <c r="F221" s="238">
        <f t="shared" ca="1" si="44"/>
        <v>-7.7788447337065469E-4</v>
      </c>
      <c r="G221" s="238">
        <f t="shared" ca="1" si="76"/>
        <v>-6.7990976847448481E-4</v>
      </c>
      <c r="H221" s="238">
        <f t="shared" ca="1" si="76"/>
        <v>-7.0484150318239625E-4</v>
      </c>
      <c r="I221" s="238">
        <f t="shared" ca="1" si="76"/>
        <v>-7.231566800496303E-4</v>
      </c>
      <c r="J221" s="238">
        <f t="shared" ca="1" si="76"/>
        <v>-7.6623191877736585E-4</v>
      </c>
      <c r="K221" s="238">
        <f t="shared" ca="1" si="76"/>
        <v>-7.7542952391182474E-4</v>
      </c>
      <c r="L221" s="239">
        <f t="shared" ca="1" si="76"/>
        <v>-7.8991006007303466E-4</v>
      </c>
      <c r="N221" s="50">
        <v>44185</v>
      </c>
      <c r="O221" s="227"/>
      <c r="P221" s="237">
        <f t="shared" ref="P221:X221" ca="1" si="77">P108-P146</f>
        <v>-1.7489713994760514E-3</v>
      </c>
      <c r="Q221" s="238">
        <f t="shared" ca="1" si="77"/>
        <v>1.0792279192132215E-3</v>
      </c>
      <c r="R221" s="238">
        <f t="shared" ca="1" si="77"/>
        <v>8.7857810815145099E-4</v>
      </c>
      <c r="S221" s="238">
        <f t="shared" ca="1" si="77"/>
        <v>6.2022875065700922E-4</v>
      </c>
      <c r="T221" s="238">
        <f t="shared" ca="1" si="77"/>
        <v>3.4655979305345253E-4</v>
      </c>
      <c r="U221" s="238">
        <f t="shared" ca="1" si="77"/>
        <v>1.1233203875718467E-4</v>
      </c>
      <c r="V221" s="238">
        <f t="shared" ca="1" si="77"/>
        <v>-4.5235266322551926E-5</v>
      </c>
      <c r="W221" s="238">
        <f t="shared" ca="1" si="77"/>
        <v>-6.2630788862871878E-5</v>
      </c>
      <c r="X221" s="239">
        <f t="shared" ca="1" si="77"/>
        <v>2.7829924640782044E-4</v>
      </c>
      <c r="Z221" s="50">
        <v>44185</v>
      </c>
      <c r="AA221" s="227"/>
      <c r="AB221" s="237">
        <f ca="1">AB108-P146</f>
        <v>4.5087350832878625E-4</v>
      </c>
      <c r="AC221" s="238">
        <f ca="1">AC108-Q146</f>
        <v>1.068252619972343E-4</v>
      </c>
      <c r="AD221" s="238">
        <f ca="1">AD108-R146</f>
        <v>-4.8628600819028422E-5</v>
      </c>
      <c r="AE221" s="238">
        <f ca="1">AE108-S146</f>
        <v>-7.2746186879246721E-5</v>
      </c>
      <c r="AF221" s="238">
        <f ca="1">AF108-T146</f>
        <v>-1.1616666868691228E-4</v>
      </c>
      <c r="AG221" s="238">
        <f ca="1">AG108-U146</f>
        <v>-5.5188293403118927E-5</v>
      </c>
      <c r="AH221" s="238">
        <f ca="1">AH108-V146</f>
        <v>-1.3885718065015373E-5</v>
      </c>
      <c r="AI221" s="238">
        <f ca="1">AI108-W146</f>
        <v>-1.301396818887135E-4</v>
      </c>
      <c r="AJ221" s="239">
        <f ca="1">AJ108-X146</f>
        <v>-1.4286303601843131E-4</v>
      </c>
    </row>
    <row r="222" spans="2:36" x14ac:dyDescent="0.25">
      <c r="B222" s="50">
        <v>44274</v>
      </c>
      <c r="C222" s="199"/>
      <c r="D222" s="237">
        <f t="shared" ref="D222:L222" ca="1" si="78">D109-P147</f>
        <v>2.7587808897039379E-4</v>
      </c>
      <c r="E222" s="238">
        <f t="shared" ca="1" si="43"/>
        <v>-2.8123263894644368E-4</v>
      </c>
      <c r="F222" s="238">
        <f t="shared" ca="1" si="44"/>
        <v>-1.0003374660471076E-3</v>
      </c>
      <c r="G222" s="238">
        <f t="shared" ca="1" si="78"/>
        <v>-5.1146920824368669E-4</v>
      </c>
      <c r="H222" s="238">
        <f t="shared" ca="1" si="78"/>
        <v>-5.95787675802123E-4</v>
      </c>
      <c r="I222" s="238">
        <f t="shared" ca="1" si="78"/>
        <v>-6.9474625699397774E-4</v>
      </c>
      <c r="J222" s="238">
        <f t="shared" ca="1" si="78"/>
        <v>-7.704556822422659E-4</v>
      </c>
      <c r="K222" s="238">
        <f t="shared" ca="1" si="78"/>
        <v>-7.6047443571736206E-4</v>
      </c>
      <c r="L222" s="239">
        <f t="shared" ca="1" si="78"/>
        <v>-7.8730835434998037E-4</v>
      </c>
      <c r="N222" s="50">
        <v>44274</v>
      </c>
      <c r="O222" s="227"/>
      <c r="P222" s="237">
        <f t="shared" ref="P222:X222" ca="1" si="79">P109-P147</f>
        <v>-5.056840094448678E-4</v>
      </c>
      <c r="Q222" s="238">
        <f t="shared" ca="1" si="79"/>
        <v>1.7685666976654801E-3</v>
      </c>
      <c r="R222" s="238">
        <f t="shared" ca="1" si="79"/>
        <v>1.4043041984503624E-3</v>
      </c>
      <c r="S222" s="238">
        <f t="shared" ca="1" si="79"/>
        <v>1.0805722601324452E-3</v>
      </c>
      <c r="T222" s="238">
        <f t="shared" ca="1" si="79"/>
        <v>7.441068291886288E-4</v>
      </c>
      <c r="U222" s="238">
        <f t="shared" ca="1" si="79"/>
        <v>4.4405638107797296E-4</v>
      </c>
      <c r="V222" s="238">
        <f t="shared" ca="1" si="79"/>
        <v>2.1404450362524918E-4</v>
      </c>
      <c r="W222" s="238">
        <f t="shared" ca="1" si="79"/>
        <v>3.1757507599150525E-5</v>
      </c>
      <c r="X222" s="239">
        <f t="shared" ca="1" si="79"/>
        <v>1.9800451719928502E-4</v>
      </c>
      <c r="Z222" s="50">
        <v>44274</v>
      </c>
      <c r="AA222" s="227"/>
      <c r="AB222" s="237">
        <f ca="1">AB109-P147</f>
        <v>9.2204002097112658E-4</v>
      </c>
      <c r="AC222" s="238">
        <f ca="1">AC109-Q147</f>
        <v>-3.7096549346804508E-5</v>
      </c>
      <c r="AD222" s="238">
        <f ca="1">AD109-R147</f>
        <v>-3.9697244400521692E-4</v>
      </c>
      <c r="AE222" s="238">
        <f ca="1">AE109-S147</f>
        <v>-3.8072280591466834E-4</v>
      </c>
      <c r="AF222" s="238">
        <f ca="1">AF109-T147</f>
        <v>-1.0007082481278129E-6</v>
      </c>
      <c r="AG222" s="238">
        <f ca="1">AG109-U147</f>
        <v>-6.6053967019058524E-5</v>
      </c>
      <c r="AH222" s="238">
        <f ca="1">AH109-V147</f>
        <v>-8.8570310281171905E-5</v>
      </c>
      <c r="AI222" s="238">
        <f ca="1">AI109-W147</f>
        <v>-2.1792051812491442E-4</v>
      </c>
      <c r="AJ222" s="239">
        <f ca="1">AJ109-X147</f>
        <v>-1.2432713791979411E-4</v>
      </c>
    </row>
    <row r="223" spans="2:36" x14ac:dyDescent="0.25">
      <c r="B223" s="50">
        <v>44365</v>
      </c>
      <c r="C223" s="199"/>
      <c r="D223" s="237">
        <f t="shared" ref="D223:L223" ca="1" si="80">D110-P148</f>
        <v>4.8060817361614272E-4</v>
      </c>
      <c r="E223" s="238">
        <f t="shared" ca="1" si="43"/>
        <v>-1.1259493808392917E-3</v>
      </c>
      <c r="F223" s="238">
        <f t="shared" ca="1" si="44"/>
        <v>-3.0470123451009912E-3</v>
      </c>
      <c r="G223" s="238">
        <f t="shared" ca="1" si="80"/>
        <v>-1.4800754423952567E-3</v>
      </c>
      <c r="H223" s="238">
        <f t="shared" ca="1" si="80"/>
        <v>-1.2012080910954459E-3</v>
      </c>
      <c r="I223" s="238">
        <f t="shared" ca="1" si="80"/>
        <v>-8.3566598728021524E-4</v>
      </c>
      <c r="J223" s="238">
        <f t="shared" ca="1" si="80"/>
        <v>-6.4584081453178399E-4</v>
      </c>
      <c r="K223" s="238">
        <f t="shared" ca="1" si="80"/>
        <v>-6.7781866273350366E-4</v>
      </c>
      <c r="L223" s="239">
        <f t="shared" ca="1" si="80"/>
        <v>-7.3432788047442243E-4</v>
      </c>
      <c r="N223" s="50">
        <v>44365</v>
      </c>
      <c r="O223" s="227"/>
      <c r="P223" s="237">
        <f t="shared" ref="P223:X223" ca="1" si="81">P110-P148</f>
        <v>6.3411520201395177E-5</v>
      </c>
      <c r="Q223" s="238">
        <f t="shared" ca="1" si="81"/>
        <v>1.8440436425651019E-3</v>
      </c>
      <c r="R223" s="238">
        <f t="shared" ca="1" si="81"/>
        <v>1.3029976518688924E-3</v>
      </c>
      <c r="S223" s="238">
        <f t="shared" ca="1" si="81"/>
        <v>8.9947371951729083E-4</v>
      </c>
      <c r="T223" s="238">
        <f t="shared" ca="1" si="81"/>
        <v>4.8265360766747145E-4</v>
      </c>
      <c r="U223" s="238">
        <f t="shared" ca="1" si="81"/>
        <v>9.7566873578147639E-5</v>
      </c>
      <c r="V223" s="238">
        <f t="shared" ca="1" si="81"/>
        <v>-2.2462683464277711E-4</v>
      </c>
      <c r="W223" s="238">
        <f t="shared" ca="1" si="81"/>
        <v>-6.118111401636761E-4</v>
      </c>
      <c r="X223" s="239">
        <f t="shared" ca="1" si="81"/>
        <v>-6.6225419367377247E-4</v>
      </c>
      <c r="Z223" s="50">
        <v>44365</v>
      </c>
      <c r="AA223" s="227"/>
      <c r="AB223" s="237">
        <f ca="1">AB110-P148</f>
        <v>5.2332501219451433E-4</v>
      </c>
      <c r="AC223" s="238">
        <f ca="1">AC110-Q148</f>
        <v>-4.3311502498699639E-5</v>
      </c>
      <c r="AD223" s="238">
        <f ca="1">AD110-R148</f>
        <v>-3.517778004112071E-4</v>
      </c>
      <c r="AE223" s="238">
        <f ca="1">AE110-S148</f>
        <v>-6.9696944370173375E-5</v>
      </c>
      <c r="AF223" s="238">
        <f ca="1">AF110-T148</f>
        <v>-1.2652851226921391E-4</v>
      </c>
      <c r="AG223" s="238">
        <f ca="1">AG110-U148</f>
        <v>-1.7506024612887194E-4</v>
      </c>
      <c r="AH223" s="238">
        <f ca="1">AH110-V148</f>
        <v>-4.5075073746653205E-5</v>
      </c>
      <c r="AI223" s="238">
        <f ca="1">AI110-W148</f>
        <v>-1.213833814385501E-4</v>
      </c>
      <c r="AJ223" s="239">
        <f ca="1">AJ110-X148</f>
        <v>-1.5494979543856369E-4</v>
      </c>
    </row>
    <row r="224" spans="2:36" x14ac:dyDescent="0.25">
      <c r="B224" s="50">
        <v>44456</v>
      </c>
      <c r="C224" s="199"/>
      <c r="D224" s="237">
        <f t="shared" ref="D224:L224" ca="1" si="82">D111-P149</f>
        <v>2.4644415297445099E-4</v>
      </c>
      <c r="E224" s="238">
        <f t="shared" ca="1" si="43"/>
        <v>-1.294035686234013E-3</v>
      </c>
      <c r="F224" s="238">
        <f t="shared" ca="1" si="44"/>
        <v>-2.0378541524765648E-3</v>
      </c>
      <c r="G224" s="238">
        <f t="shared" ca="1" si="82"/>
        <v>-1.5829445598281866E-3</v>
      </c>
      <c r="H224" s="238">
        <f t="shared" ca="1" si="82"/>
        <v>-1.2695753536109133E-3</v>
      </c>
      <c r="I224" s="238">
        <f t="shared" ca="1" si="82"/>
        <v>-1.4055142304209844E-3</v>
      </c>
      <c r="J224" s="238">
        <f t="shared" ca="1" si="82"/>
        <v>-1.1636275056616796E-3</v>
      </c>
      <c r="K224" s="238">
        <f t="shared" ca="1" si="82"/>
        <v>-8.199258321224534E-4</v>
      </c>
      <c r="L224" s="239">
        <f t="shared" ca="1" si="82"/>
        <v>-8.9106049119860864E-4</v>
      </c>
      <c r="N224" s="50">
        <v>44456</v>
      </c>
      <c r="O224" s="227"/>
      <c r="P224" s="237">
        <f t="shared" ref="P224:X224" ca="1" si="83">P111-P149</f>
        <v>6.4568149599936175E-4</v>
      </c>
      <c r="Q224" s="238">
        <f t="shared" ca="1" si="83"/>
        <v>1.9442417406398405E-3</v>
      </c>
      <c r="R224" s="238">
        <f t="shared" ca="1" si="83"/>
        <v>1.249619836263538E-3</v>
      </c>
      <c r="S224" s="238">
        <f t="shared" ca="1" si="83"/>
        <v>7.8129689915890088E-4</v>
      </c>
      <c r="T224" s="238">
        <f t="shared" ca="1" si="83"/>
        <v>3.0171847012055997E-4</v>
      </c>
      <c r="U224" s="238">
        <f t="shared" ca="1" si="83"/>
        <v>-1.4793707022134339E-4</v>
      </c>
      <c r="V224" s="238">
        <f t="shared" ca="1" si="83"/>
        <v>-5.3906071520945509E-4</v>
      </c>
      <c r="W224" s="238">
        <f t="shared" ca="1" si="83"/>
        <v>-1.078690577344138E-3</v>
      </c>
      <c r="X224" s="239">
        <f t="shared" ca="1" si="83"/>
        <v>-1.2907820961303718E-3</v>
      </c>
      <c r="Z224" s="50">
        <v>44456</v>
      </c>
      <c r="AA224" s="227"/>
      <c r="AB224" s="237">
        <f ca="1">AB111-P149</f>
        <v>2.7408481847007726E-4</v>
      </c>
      <c r="AC224" s="238">
        <f ca="1">AC111-Q149</f>
        <v>1.9996424474053032E-4</v>
      </c>
      <c r="AD224" s="238">
        <f ca="1">AD111-R149</f>
        <v>-1.0511900511489536E-5</v>
      </c>
      <c r="AE224" s="238">
        <f ca="1">AE111-S149</f>
        <v>-9.9655679304569422E-4</v>
      </c>
      <c r="AF224" s="238">
        <f ca="1">AF111-T149</f>
        <v>-2.4418308767332197E-4</v>
      </c>
      <c r="AG224" s="238">
        <f ca="1">AG111-U149</f>
        <v>-1.5637556246334006E-4</v>
      </c>
      <c r="AH224" s="238">
        <f ca="1">AH111-V149</f>
        <v>-7.2358719404086447E-5</v>
      </c>
      <c r="AI224" s="238">
        <f ca="1">AI111-W149</f>
        <v>4.337885087937754E-5</v>
      </c>
      <c r="AJ224" s="239">
        <f ca="1">AJ111-X149</f>
        <v>-1.0056268942965074E-4</v>
      </c>
    </row>
    <row r="225" spans="2:36" x14ac:dyDescent="0.25">
      <c r="B225" s="50">
        <v>44547</v>
      </c>
      <c r="C225" s="199"/>
      <c r="D225" s="237">
        <f t="shared" ref="D225:L225" ca="1" si="84">D112-P150</f>
        <v>-2.0853765199529972E-5</v>
      </c>
      <c r="E225" s="238">
        <f t="shared" ca="1" si="43"/>
        <v>-1.3171484938103162E-3</v>
      </c>
      <c r="F225" s="238">
        <f t="shared" ca="1" si="44"/>
        <v>-1.5650423349490017E-3</v>
      </c>
      <c r="G225" s="238">
        <f t="shared" ca="1" si="84"/>
        <v>-1.5667944953582924E-3</v>
      </c>
      <c r="H225" s="238">
        <f t="shared" ca="1" si="84"/>
        <v>-1.1215425215857777E-3</v>
      </c>
      <c r="I225" s="238">
        <f t="shared" ca="1" si="84"/>
        <v>-1.2242372402712642E-3</v>
      </c>
      <c r="J225" s="238">
        <f t="shared" ca="1" si="84"/>
        <v>-1.3106385857508951E-3</v>
      </c>
      <c r="K225" s="238">
        <f t="shared" ca="1" si="84"/>
        <v>-1.1628791842882846E-3</v>
      </c>
      <c r="L225" s="239">
        <f t="shared" ca="1" si="84"/>
        <v>-8.87789192220656E-4</v>
      </c>
      <c r="N225" s="50">
        <v>44547</v>
      </c>
      <c r="O225" s="227"/>
      <c r="P225" s="237">
        <f t="shared" ref="P225:X225" ca="1" si="85">P112-P150</f>
        <v>1.2552808398827442E-3</v>
      </c>
      <c r="Q225" s="238">
        <f t="shared" ca="1" si="85"/>
        <v>2.1654415750812783E-3</v>
      </c>
      <c r="R225" s="238">
        <f t="shared" ca="1" si="85"/>
        <v>1.3574856646804412E-3</v>
      </c>
      <c r="S225" s="238">
        <f t="shared" ca="1" si="85"/>
        <v>8.4097365033930505E-4</v>
      </c>
      <c r="T225" s="238">
        <f t="shared" ca="1" si="85"/>
        <v>3.1350353357795235E-4</v>
      </c>
      <c r="U225" s="238">
        <f t="shared" ca="1" si="85"/>
        <v>-1.8711846247571051E-4</v>
      </c>
      <c r="V225" s="238">
        <f t="shared" ca="1" si="85"/>
        <v>-6.342540858525203E-4</v>
      </c>
      <c r="W225" s="238">
        <f t="shared" ca="1" si="85"/>
        <v>-1.302079276235546E-3</v>
      </c>
      <c r="X225" s="239">
        <f t="shared" ca="1" si="85"/>
        <v>-1.6537632471491925E-3</v>
      </c>
      <c r="Z225" s="50">
        <v>44547</v>
      </c>
      <c r="AA225" s="227"/>
      <c r="AB225" s="237">
        <f ca="1">AB112-P150</f>
        <v>7.4121500794357975E-4</v>
      </c>
      <c r="AC225" s="238">
        <f ca="1">AC112-Q150</f>
        <v>1.569547684824868E-4</v>
      </c>
      <c r="AD225" s="238">
        <f ca="1">AD112-R150</f>
        <v>4.2092679192556881E-5</v>
      </c>
      <c r="AE225" s="238">
        <f ca="1">AE112-S150</f>
        <v>3.1314525404030347E-5</v>
      </c>
      <c r="AF225" s="238">
        <f ca="1">AF112-T150</f>
        <v>4.9644248530378299E-5</v>
      </c>
      <c r="AG225" s="238">
        <f ca="1">AG112-U150</f>
        <v>-2.3233966371857817E-4</v>
      </c>
      <c r="AH225" s="238">
        <f ca="1">AH112-V150</f>
        <v>-1.6821056607388418E-4</v>
      </c>
      <c r="AI225" s="238">
        <f ca="1">AI112-W150</f>
        <v>-6.0151313088688263E-4</v>
      </c>
      <c r="AJ225" s="239">
        <f ca="1">AJ112-X150</f>
        <v>-1.8281664091232552E-4</v>
      </c>
    </row>
    <row r="226" spans="2:36" x14ac:dyDescent="0.25">
      <c r="B226" s="50">
        <v>44638</v>
      </c>
      <c r="C226" s="199"/>
      <c r="D226" s="237">
        <f t="shared" ref="D226:L226" ca="1" si="86">D113-P151</f>
        <v>-7.9373022572465368E-5</v>
      </c>
      <c r="E226" s="238">
        <f t="shared" ca="1" si="43"/>
        <v>-1.3052069294220703E-3</v>
      </c>
      <c r="F226" s="238">
        <f t="shared" ca="1" si="44"/>
        <v>-1.2688558034752717E-3</v>
      </c>
      <c r="G226" s="238">
        <f t="shared" ca="1" si="86"/>
        <v>-1.5134737270571241E-3</v>
      </c>
      <c r="H226" s="238">
        <f t="shared" ca="1" si="86"/>
        <v>-1.0647329663484306E-3</v>
      </c>
      <c r="I226" s="238">
        <f t="shared" ca="1" si="86"/>
        <v>-9.8727728851835672E-4</v>
      </c>
      <c r="J226" s="238">
        <f t="shared" ca="1" si="86"/>
        <v>-1.0439844542043386E-3</v>
      </c>
      <c r="K226" s="238">
        <f t="shared" ca="1" si="86"/>
        <v>-9.6037754886174609E-4</v>
      </c>
      <c r="L226" s="239">
        <f t="shared" ca="1" si="86"/>
        <v>-8.2584922365736002E-4</v>
      </c>
      <c r="N226" s="50">
        <v>44638</v>
      </c>
      <c r="O226" s="227"/>
      <c r="P226" s="237">
        <f t="shared" ref="P226:X226" ca="1" si="87">P113-P151</f>
        <v>1.9585332327414773E-3</v>
      </c>
      <c r="Q226" s="238">
        <f t="shared" ca="1" si="87"/>
        <v>2.4557471380368956E-3</v>
      </c>
      <c r="R226" s="238">
        <f t="shared" ca="1" si="87"/>
        <v>1.5380846106200774E-3</v>
      </c>
      <c r="S226" s="238">
        <f t="shared" ca="1" si="87"/>
        <v>9.8107495235269515E-4</v>
      </c>
      <c r="T226" s="238">
        <f t="shared" ca="1" si="87"/>
        <v>4.1731477158005181E-4</v>
      </c>
      <c r="U226" s="238">
        <f t="shared" ca="1" si="87"/>
        <v>-1.1880136063036062E-4</v>
      </c>
      <c r="V226" s="238">
        <f t="shared" ca="1" si="87"/>
        <v>-6.0296341852336677E-4</v>
      </c>
      <c r="W226" s="238">
        <f t="shared" ca="1" si="87"/>
        <v>-1.3542836280761028E-3</v>
      </c>
      <c r="X226" s="239">
        <f t="shared" ca="1" si="87"/>
        <v>-1.7984283931082312E-3</v>
      </c>
      <c r="Z226" s="50">
        <v>44638</v>
      </c>
      <c r="AA226" s="227"/>
      <c r="AB226" s="237">
        <f ca="1">AB113-P151</f>
        <v>4.4558322608861944E-4</v>
      </c>
      <c r="AC226" s="238">
        <f ca="1">AC113-Q151</f>
        <v>7.9368867463930348E-5</v>
      </c>
      <c r="AD226" s="238">
        <f ca="1">AD113-R151</f>
        <v>-1.5459683175542138E-4</v>
      </c>
      <c r="AE226" s="238">
        <f ca="1">AE113-S151</f>
        <v>-2.4205020456602444E-4</v>
      </c>
      <c r="AF226" s="238">
        <f ca="1">AF113-T151</f>
        <v>-1.0036243504962794E-4</v>
      </c>
      <c r="AG226" s="238">
        <f ca="1">AG113-U151</f>
        <v>-7.4871946714433202E-5</v>
      </c>
      <c r="AH226" s="238">
        <f ca="1">AH113-V151</f>
        <v>-1.4512289270596224E-4</v>
      </c>
      <c r="AI226" s="238">
        <f ca="1">AI113-W151</f>
        <v>-1.8717884981897526E-4</v>
      </c>
      <c r="AJ226" s="239">
        <f ca="1">AJ113-X151</f>
        <v>-1.0702208440105387E-4</v>
      </c>
    </row>
    <row r="227" spans="2:36" x14ac:dyDescent="0.25">
      <c r="B227" s="50">
        <v>44729</v>
      </c>
      <c r="C227" s="199"/>
      <c r="D227" s="237">
        <f t="shared" ref="D227:L227" ca="1" si="88">D114-P152</f>
        <v>-5.8425208879359092E-5</v>
      </c>
      <c r="E227" s="238">
        <f t="shared" ca="1" si="43"/>
        <v>-1.487678230014694E-3</v>
      </c>
      <c r="F227" s="238">
        <f t="shared" ca="1" si="44"/>
        <v>-1.3269542824823344E-3</v>
      </c>
      <c r="G227" s="238">
        <f t="shared" ca="1" si="88"/>
        <v>-1.6857137829786872E-3</v>
      </c>
      <c r="H227" s="238">
        <f t="shared" ca="1" si="88"/>
        <v>-1.2853004500874288E-3</v>
      </c>
      <c r="I227" s="238">
        <f t="shared" ca="1" si="88"/>
        <v>-1.1060338548312953E-3</v>
      </c>
      <c r="J227" s="238">
        <f t="shared" ca="1" si="88"/>
        <v>-1.0654010084904797E-3</v>
      </c>
      <c r="K227" s="238">
        <f t="shared" ca="1" si="88"/>
        <v>-1.0256916701565644E-3</v>
      </c>
      <c r="L227" s="239">
        <f t="shared" ca="1" si="88"/>
        <v>-1.167513696260114E-3</v>
      </c>
      <c r="N227" s="50">
        <v>44729</v>
      </c>
      <c r="O227" s="227"/>
      <c r="P227" s="237">
        <f t="shared" ref="P227:X227" ca="1" si="89">P114-P152</f>
        <v>2.3799206556364694E-3</v>
      </c>
      <c r="Q227" s="238">
        <f t="shared" ca="1" si="89"/>
        <v>2.4853298342571717E-3</v>
      </c>
      <c r="R227" s="238">
        <f t="shared" ca="1" si="89"/>
        <v>1.4522917754984654E-3</v>
      </c>
      <c r="S227" s="238">
        <f t="shared" ca="1" si="89"/>
        <v>8.4908514056178386E-4</v>
      </c>
      <c r="T227" s="238">
        <f t="shared" ca="1" si="89"/>
        <v>2.4275801565631916E-4</v>
      </c>
      <c r="U227" s="238">
        <f t="shared" ca="1" si="89"/>
        <v>-3.3514131238723821E-4</v>
      </c>
      <c r="V227" s="238">
        <f t="shared" ca="1" si="89"/>
        <v>-8.6252584982954295E-4</v>
      </c>
      <c r="W227" s="238">
        <f t="shared" ca="1" si="89"/>
        <v>-1.7083027026556785E-3</v>
      </c>
      <c r="X227" s="239">
        <f t="shared" ca="1" si="89"/>
        <v>-2.2550768071261662E-3</v>
      </c>
      <c r="Z227" s="50">
        <v>44729</v>
      </c>
      <c r="AA227" s="227"/>
      <c r="AB227" s="237">
        <f ca="1">AB114-P152</f>
        <v>2.1912689566438992E-4</v>
      </c>
      <c r="AC227" s="238">
        <f ca="1">AC114-Q152</f>
        <v>-5.6733787333451691E-4</v>
      </c>
      <c r="AD227" s="238">
        <f ca="1">AD114-R152</f>
        <v>-1.9175486715389267E-4</v>
      </c>
      <c r="AE227" s="238">
        <f ca="1">AE114-S152</f>
        <v>1.0852103544931047E-4</v>
      </c>
      <c r="AF227" s="238">
        <f ca="1">AF114-T152</f>
        <v>-7.4494280689979542E-5</v>
      </c>
      <c r="AG227" s="238">
        <f ca="1">AG114-U152</f>
        <v>-3.1205146890922464E-5</v>
      </c>
      <c r="AH227" s="238">
        <f ca="1">AH114-V152</f>
        <v>-1.3337103821836616E-4</v>
      </c>
      <c r="AI227" s="238">
        <f ca="1">AI114-W152</f>
        <v>-1.0502238543361186E-4</v>
      </c>
      <c r="AJ227" s="239">
        <f ca="1">AJ114-X152</f>
        <v>-9.5546403329038743E-5</v>
      </c>
    </row>
    <row r="228" spans="2:36" x14ac:dyDescent="0.25">
      <c r="B228" s="50">
        <v>44820</v>
      </c>
      <c r="C228" s="199"/>
      <c r="D228" s="237">
        <f t="shared" ref="D228:L228" ca="1" si="90">D115-P153</f>
        <v>3.8918030089124533E-5</v>
      </c>
      <c r="E228" s="238">
        <f t="shared" ca="1" si="43"/>
        <v>-1.1671819554510687E-3</v>
      </c>
      <c r="F228" s="238">
        <f t="shared" ca="1" si="44"/>
        <v>-1.0915407765642593E-3</v>
      </c>
      <c r="G228" s="238">
        <f t="shared" ca="1" si="90"/>
        <v>-1.3013912329382371E-3</v>
      </c>
      <c r="H228" s="238">
        <f t="shared" ca="1" si="90"/>
        <v>-1.160461384436956E-3</v>
      </c>
      <c r="I228" s="238">
        <f t="shared" ca="1" si="90"/>
        <v>-1.0516343093665281E-3</v>
      </c>
      <c r="J228" s="238">
        <f t="shared" ca="1" si="90"/>
        <v>-1.0147420519921735E-3</v>
      </c>
      <c r="K228" s="238">
        <f t="shared" ca="1" si="90"/>
        <v>-1.0738331462332718E-3</v>
      </c>
      <c r="L228" s="239">
        <f t="shared" ca="1" si="90"/>
        <v>-1.0395780412677247E-3</v>
      </c>
      <c r="N228" s="50">
        <v>44820</v>
      </c>
      <c r="O228" s="227"/>
      <c r="P228" s="237">
        <f t="shared" ref="P228:X228" ca="1" si="91">P115-P153</f>
        <v>2.6456672475219933E-3</v>
      </c>
      <c r="Q228" s="238">
        <f t="shared" ca="1" si="91"/>
        <v>2.5218768740428721E-3</v>
      </c>
      <c r="R228" s="238">
        <f t="shared" ca="1" si="91"/>
        <v>1.4201709827594833E-3</v>
      </c>
      <c r="S228" s="238">
        <f t="shared" ca="1" si="91"/>
        <v>7.8659172162492963E-4</v>
      </c>
      <c r="T228" s="238">
        <f t="shared" ca="1" si="91"/>
        <v>1.4922268157935292E-4</v>
      </c>
      <c r="U228" s="238">
        <f t="shared" ca="1" si="91"/>
        <v>-4.6246492908458281E-4</v>
      </c>
      <c r="V228" s="238">
        <f t="shared" ca="1" si="91"/>
        <v>-1.0277872697064261E-3</v>
      </c>
      <c r="W228" s="238">
        <f t="shared" ca="1" si="91"/>
        <v>-1.963928675147969E-3</v>
      </c>
      <c r="X228" s="239">
        <f t="shared" ca="1" si="91"/>
        <v>-2.6156640075847004E-3</v>
      </c>
      <c r="Z228" s="50">
        <v>44820</v>
      </c>
      <c r="AA228" s="227"/>
      <c r="AB228" s="237">
        <f ca="1">AB115-P153</f>
        <v>1.1186384295919227E-4</v>
      </c>
      <c r="AC228" s="238">
        <f ca="1">AC115-Q153</f>
        <v>1.2544861425606291E-4</v>
      </c>
      <c r="AD228" s="238">
        <f ca="1">AD115-R153</f>
        <v>-1.5730745495424747E-3</v>
      </c>
      <c r="AE228" s="238">
        <f ca="1">AE115-S153</f>
        <v>-7.6350684783121903E-6</v>
      </c>
      <c r="AF228" s="238">
        <f ca="1">AF115-T153</f>
        <v>-3.6570208021280415E-5</v>
      </c>
      <c r="AG228" s="238">
        <f ca="1">AG115-U153</f>
        <v>-1.8158982646412913E-4</v>
      </c>
      <c r="AH228" s="238">
        <f ca="1">AH115-V153</f>
        <v>-4.5337284723423465E-4</v>
      </c>
      <c r="AI228" s="238">
        <f ca="1">AI115-W153</f>
        <v>-5.6776084742138355E-5</v>
      </c>
      <c r="AJ228" s="239">
        <f ca="1">AJ115-X153</f>
        <v>-2.480138296973855E-4</v>
      </c>
    </row>
    <row r="229" spans="2:36" x14ac:dyDescent="0.25">
      <c r="B229" s="50">
        <v>44911</v>
      </c>
      <c r="C229" s="199"/>
      <c r="D229" s="237">
        <f t="shared" ref="D229:L229" ca="1" si="92">D116-P154</f>
        <v>-3.2263935422585654E-4</v>
      </c>
      <c r="E229" s="238">
        <f t="shared" ca="1" si="43"/>
        <v>-9.6247941806745785E-4</v>
      </c>
      <c r="F229" s="238">
        <f t="shared" ca="1" si="44"/>
        <v>-9.6471089328978299E-4</v>
      </c>
      <c r="G229" s="238">
        <f t="shared" ca="1" si="92"/>
        <v>-1.1329929865956101E-3</v>
      </c>
      <c r="H229" s="238">
        <f t="shared" ca="1" si="92"/>
        <v>-1.1484069119069851E-3</v>
      </c>
      <c r="I229" s="238">
        <f t="shared" ca="1" si="92"/>
        <v>-1.1058614852907933E-3</v>
      </c>
      <c r="J229" s="238">
        <f t="shared" ca="1" si="92"/>
        <v>-1.1017255294727968E-3</v>
      </c>
      <c r="K229" s="238">
        <f t="shared" ca="1" si="92"/>
        <v>-1.0870054384937988E-3</v>
      </c>
      <c r="L229" s="239">
        <f t="shared" ca="1" si="92"/>
        <v>-1.0265037493793205E-3</v>
      </c>
      <c r="N229" s="50">
        <v>44911</v>
      </c>
      <c r="O229" s="227"/>
      <c r="P229" s="237">
        <f t="shared" ref="P229:X229" ca="1" si="93">P116-P154</f>
        <v>3.0470660096998947E-3</v>
      </c>
      <c r="Q229" s="238">
        <f t="shared" ca="1" si="93"/>
        <v>2.6510146831325021E-3</v>
      </c>
      <c r="R229" s="238">
        <f t="shared" ca="1" si="93"/>
        <v>1.4805062260531132E-3</v>
      </c>
      <c r="S229" s="238">
        <f t="shared" ca="1" si="93"/>
        <v>8.2043367983791748E-4</v>
      </c>
      <c r="T229" s="238">
        <f t="shared" ca="1" si="93"/>
        <v>1.5799618455411557E-4</v>
      </c>
      <c r="U229" s="238">
        <f t="shared" ca="1" si="93"/>
        <v>-4.7953922877261301E-4</v>
      </c>
      <c r="V229" s="238">
        <f t="shared" ca="1" si="93"/>
        <v>-1.0728214142508852E-3</v>
      </c>
      <c r="W229" s="238">
        <f t="shared" ca="1" si="93"/>
        <v>-2.0747895902963609E-3</v>
      </c>
      <c r="X229" s="239">
        <f t="shared" ca="1" si="93"/>
        <v>-2.8021413668219142E-3</v>
      </c>
      <c r="Z229" s="50">
        <v>44911</v>
      </c>
      <c r="AA229" s="227"/>
      <c r="AB229" s="237">
        <f ca="1">AB116-P154</f>
        <v>6.1028983966260331E-4</v>
      </c>
      <c r="AC229" s="238">
        <f ca="1">AC116-Q154</f>
        <v>2.7085046905822585E-5</v>
      </c>
      <c r="AD229" s="238">
        <f ca="1">AD116-R154</f>
        <v>-1.8589910718244673E-4</v>
      </c>
      <c r="AE229" s="238">
        <f ca="1">AE116-S154</f>
        <v>1.0768157889926022E-4</v>
      </c>
      <c r="AF229" s="238">
        <f ca="1">AF116-T154</f>
        <v>-1.1740806714199969E-4</v>
      </c>
      <c r="AG229" s="238">
        <f ca="1">AG116-U154</f>
        <v>-2.328438418118528E-4</v>
      </c>
      <c r="AH229" s="238">
        <f ca="1">AH116-V154</f>
        <v>3.6203653017818915E-5</v>
      </c>
      <c r="AI229" s="238">
        <f ca="1">AI116-W154</f>
        <v>-1.6586959633282938E-4</v>
      </c>
      <c r="AJ229" s="239">
        <f ca="1">AJ116-X154</f>
        <v>-2.133013833882369E-4</v>
      </c>
    </row>
    <row r="230" spans="2:36" x14ac:dyDescent="0.25">
      <c r="B230" s="50">
        <v>45002</v>
      </c>
      <c r="C230" s="199"/>
      <c r="D230" s="237">
        <f t="shared" ref="D230:L230" ca="1" si="94">D117-P155</f>
        <v>-3.7303181434200638E-4</v>
      </c>
      <c r="E230" s="238">
        <f t="shared" ca="1" si="43"/>
        <v>-8.9512888672435564E-4</v>
      </c>
      <c r="F230" s="238">
        <f t="shared" ca="1" si="44"/>
        <v>-8.4190200050932029E-4</v>
      </c>
      <c r="G230" s="238">
        <f t="shared" ca="1" si="94"/>
        <v>-9.7931841527501562E-4</v>
      </c>
      <c r="H230" s="238">
        <f t="shared" ca="1" si="94"/>
        <v>-1.0690578403350637E-3</v>
      </c>
      <c r="I230" s="238">
        <f t="shared" ca="1" si="94"/>
        <v>-1.1063090760221328E-3</v>
      </c>
      <c r="J230" s="238">
        <f t="shared" ca="1" si="94"/>
        <v>-1.0973696926050991E-3</v>
      </c>
      <c r="K230" s="238">
        <f t="shared" ca="1" si="94"/>
        <v>-9.9036132506324925E-4</v>
      </c>
      <c r="L230" s="239">
        <f t="shared" ca="1" si="94"/>
        <v>-1.1084331921124568E-3</v>
      </c>
      <c r="N230" s="50">
        <v>45002</v>
      </c>
      <c r="O230" s="227"/>
      <c r="P230" s="237">
        <f t="shared" ref="P230:X230" ca="1" si="95">P117-P155</f>
        <v>3.4703154935470382E-3</v>
      </c>
      <c r="Q230" s="238">
        <f t="shared" ca="1" si="95"/>
        <v>2.8262559063040871E-3</v>
      </c>
      <c r="R230" s="238">
        <f t="shared" ca="1" si="95"/>
        <v>1.5936481155925386E-3</v>
      </c>
      <c r="S230" s="238">
        <f t="shared" ca="1" si="95"/>
        <v>9.1020131406790994E-4</v>
      </c>
      <c r="T230" s="238">
        <f t="shared" ca="1" si="95"/>
        <v>2.2639178730263221E-4</v>
      </c>
      <c r="U230" s="238">
        <f t="shared" ca="1" si="95"/>
        <v>-4.3253821608055243E-4</v>
      </c>
      <c r="V230" s="238">
        <f t="shared" ca="1" si="95"/>
        <v>-1.04881964188E-3</v>
      </c>
      <c r="W230" s="238">
        <f t="shared" ca="1" si="95"/>
        <v>-2.104789953479097E-3</v>
      </c>
      <c r="X230" s="239">
        <f t="shared" ca="1" si="95"/>
        <v>-2.8956560154609345E-3</v>
      </c>
      <c r="Z230" s="50">
        <v>45002</v>
      </c>
      <c r="AA230" s="227"/>
      <c r="AB230" s="237">
        <f ca="1">AB117-P155</f>
        <v>1.920486416792655E-5</v>
      </c>
      <c r="AC230" s="238">
        <f ca="1">AC117-Q155</f>
        <v>4.0043133172823486E-5</v>
      </c>
      <c r="AD230" s="238">
        <f ca="1">AD117-R155</f>
        <v>-2.8282174498639456E-4</v>
      </c>
      <c r="AE230" s="238">
        <f ca="1">AE117-S155</f>
        <v>-2.8515801997391899E-5</v>
      </c>
      <c r="AF230" s="238">
        <f ca="1">AF117-T155</f>
        <v>-8.6520090522845816E-6</v>
      </c>
      <c r="AG230" s="238">
        <f ca="1">AG117-U155</f>
        <v>-2.2490673160049934E-4</v>
      </c>
      <c r="AH230" s="238">
        <f ca="1">AH117-V155</f>
        <v>2.6406562675940215E-6</v>
      </c>
      <c r="AI230" s="238">
        <f ca="1">AI117-W155</f>
        <v>-1.3963735309807657E-4</v>
      </c>
      <c r="AJ230" s="239">
        <f ca="1">AJ117-X155</f>
        <v>-6.8009409963654122E-5</v>
      </c>
    </row>
    <row r="231" spans="2:36" x14ac:dyDescent="0.25">
      <c r="B231" s="50">
        <v>45093</v>
      </c>
      <c r="C231" s="199"/>
      <c r="D231" s="237">
        <f t="shared" ref="D231:L231" ca="1" si="96">D118-P156</f>
        <v>-3.2816975798588555E-4</v>
      </c>
      <c r="E231" s="238">
        <f t="shared" ca="1" si="43"/>
        <v>-1.337394975799433E-3</v>
      </c>
      <c r="F231" s="238">
        <f t="shared" ca="1" si="44"/>
        <v>-1.1564130084376067E-3</v>
      </c>
      <c r="G231" s="238">
        <f t="shared" ca="1" si="96"/>
        <v>-1.2900168489392572E-3</v>
      </c>
      <c r="H231" s="238">
        <f t="shared" ca="1" si="96"/>
        <v>-1.3776019706767673E-3</v>
      </c>
      <c r="I231" s="238">
        <f t="shared" ca="1" si="96"/>
        <v>-1.3871209471736368E-3</v>
      </c>
      <c r="J231" s="238">
        <f t="shared" ca="1" si="96"/>
        <v>-1.3334977153757477E-3</v>
      </c>
      <c r="K231" s="238">
        <f t="shared" ca="1" si="96"/>
        <v>-1.2405390503118785E-3</v>
      </c>
      <c r="L231" s="239">
        <f t="shared" ca="1" si="96"/>
        <v>-1.4560800470369561E-3</v>
      </c>
      <c r="N231" s="50">
        <v>45093</v>
      </c>
      <c r="O231" s="227"/>
      <c r="P231" s="237">
        <f t="shared" ref="P231:X231" ca="1" si="97">P118-P156</f>
        <v>3.6997828690029932E-3</v>
      </c>
      <c r="Q231" s="238">
        <f t="shared" ca="1" si="97"/>
        <v>2.8269059405060526E-3</v>
      </c>
      <c r="R231" s="238">
        <f t="shared" ca="1" si="97"/>
        <v>1.5299661174827117E-3</v>
      </c>
      <c r="S231" s="238">
        <f t="shared" ca="1" si="97"/>
        <v>8.2056302578567553E-4</v>
      </c>
      <c r="T231" s="238">
        <f t="shared" ca="1" si="97"/>
        <v>1.1242000657341045E-4</v>
      </c>
      <c r="U231" s="238">
        <f t="shared" ca="1" si="97"/>
        <v>-5.7106088298472524E-4</v>
      </c>
      <c r="V231" s="238">
        <f t="shared" ca="1" si="97"/>
        <v>-1.2133155032382215E-3</v>
      </c>
      <c r="W231" s="238">
        <f t="shared" ca="1" si="97"/>
        <v>-2.3283961206974901E-3</v>
      </c>
      <c r="X231" s="239">
        <f t="shared" ca="1" si="97"/>
        <v>-3.1873634113657179E-3</v>
      </c>
      <c r="Z231" s="50">
        <v>45093</v>
      </c>
      <c r="AA231" s="227"/>
      <c r="AB231" s="237">
        <f ca="1">AB118-P156</f>
        <v>3.8616567914068201E-5</v>
      </c>
      <c r="AC231" s="238">
        <f ca="1">AC118-Q156</f>
        <v>2.5770785243434124E-5</v>
      </c>
      <c r="AD231" s="238">
        <f ca="1">AD118-R156</f>
        <v>-1.9957485211941073E-5</v>
      </c>
      <c r="AE231" s="238">
        <f ca="1">AE118-S156</f>
        <v>-8.7979803073540142E-5</v>
      </c>
      <c r="AF231" s="238">
        <f ca="1">AF118-T156</f>
        <v>-2.1362092457000159E-4</v>
      </c>
      <c r="AG231" s="238">
        <f ca="1">AG118-U156</f>
        <v>-8.8909668910286399E-5</v>
      </c>
      <c r="AH231" s="238">
        <f ca="1">AH118-V156</f>
        <v>-3.3181340194224362E-4</v>
      </c>
      <c r="AI231" s="238">
        <f ca="1">AI118-W156</f>
        <v>-4.5690590033675704E-4</v>
      </c>
      <c r="AJ231" s="239">
        <f ca="1">AJ118-X156</f>
        <v>-6.4624785938549589E-5</v>
      </c>
    </row>
    <row r="232" spans="2:36" x14ac:dyDescent="0.25">
      <c r="B232" s="50">
        <v>45184</v>
      </c>
      <c r="C232" s="199"/>
      <c r="D232" s="237">
        <f t="shared" ref="D232:L232" ca="1" si="98">D119-P157</f>
        <v>-2.6207674099498757E-6</v>
      </c>
      <c r="E232" s="238">
        <f t="shared" ca="1" si="43"/>
        <v>-9.0959158204298451E-4</v>
      </c>
      <c r="F232" s="238">
        <f t="shared" ca="1" si="44"/>
        <v>-8.0015061535154697E-4</v>
      </c>
      <c r="G232" s="238">
        <f t="shared" ca="1" si="98"/>
        <v>-8.5054695458455787E-4</v>
      </c>
      <c r="H232" s="238">
        <f t="shared" ca="1" si="98"/>
        <v>-9.1041860818338871E-4</v>
      </c>
      <c r="I232" s="238">
        <f t="shared" ca="1" si="98"/>
        <v>-9.3852004846195491E-4</v>
      </c>
      <c r="J232" s="238">
        <f t="shared" ca="1" si="98"/>
        <v>-9.4717561958021501E-4</v>
      </c>
      <c r="K232" s="238">
        <f t="shared" ca="1" si="98"/>
        <v>-1.1145614769761392E-3</v>
      </c>
      <c r="L232" s="239">
        <f t="shared" ca="1" si="98"/>
        <v>-1.1051001289443529E-3</v>
      </c>
      <c r="N232" s="50">
        <v>45184</v>
      </c>
      <c r="O232" s="227"/>
      <c r="P232" s="237">
        <f t="shared" ref="P232:X232" ca="1" si="99">P119-P157</f>
        <v>3.8736810371450825E-3</v>
      </c>
      <c r="Q232" s="238">
        <f t="shared" ca="1" si="99"/>
        <v>2.7748619777366035E-3</v>
      </c>
      <c r="R232" s="238">
        <f t="shared" ca="1" si="99"/>
        <v>1.4355718464224565E-3</v>
      </c>
      <c r="S232" s="238">
        <f t="shared" ca="1" si="99"/>
        <v>7.1421605337981808E-4</v>
      </c>
      <c r="T232" s="238">
        <f t="shared" ca="1" si="99"/>
        <v>-2.6815221489673302E-6</v>
      </c>
      <c r="U232" s="238">
        <f t="shared" ca="1" si="99"/>
        <v>-6.9351415891080737E-4</v>
      </c>
      <c r="V232" s="238">
        <f t="shared" ca="1" si="99"/>
        <v>-1.343291091311094E-3</v>
      </c>
      <c r="W232" s="238">
        <f t="shared" ca="1" si="99"/>
        <v>-2.4776913127577405E-3</v>
      </c>
      <c r="X232" s="239">
        <f t="shared" ca="1" si="99"/>
        <v>-3.3628506860604868E-3</v>
      </c>
      <c r="Z232" s="50">
        <v>45184</v>
      </c>
      <c r="AA232" s="227"/>
      <c r="AB232" s="237">
        <f ca="1">AB119-P157</f>
        <v>-1.4260898719947734E-5</v>
      </c>
      <c r="AC232" s="238">
        <f ca="1">AC119-Q157</f>
        <v>-6.7010137105907863E-4</v>
      </c>
      <c r="AD232" s="238">
        <f ca="1">AD119-R157</f>
        <v>-6.4494686396276979E-4</v>
      </c>
      <c r="AE232" s="238">
        <f ca="1">AE119-S157</f>
        <v>-6.5625476823144568E-4</v>
      </c>
      <c r="AF232" s="238">
        <f ca="1">AF119-T157</f>
        <v>-1.5782463085706189E-4</v>
      </c>
      <c r="AG232" s="238">
        <f ca="1">AG119-U157</f>
        <v>-2.0802124207741635E-4</v>
      </c>
      <c r="AH232" s="238">
        <f ca="1">AH119-V157</f>
        <v>-3.6259490593792965E-4</v>
      </c>
      <c r="AI232" s="238">
        <f ca="1">AI119-W157</f>
        <v>-1.2742920469363539E-4</v>
      </c>
      <c r="AJ232" s="239">
        <f ca="1">AJ119-X157</f>
        <v>-1.5885014507810435E-4</v>
      </c>
    </row>
    <row r="233" spans="2:36" x14ac:dyDescent="0.25">
      <c r="B233" s="50">
        <v>45275</v>
      </c>
      <c r="C233" s="199"/>
      <c r="D233" s="237">
        <f t="shared" ref="D233:L233" ca="1" si="100">D120-P158</f>
        <v>-3.0380658880535538E-4</v>
      </c>
      <c r="E233" s="238">
        <f t="shared" ca="1" si="43"/>
        <v>-6.6611111890793606E-4</v>
      </c>
      <c r="F233" s="238">
        <f t="shared" ca="1" si="44"/>
        <v>-7.1287979020970282E-4</v>
      </c>
      <c r="G233" s="238">
        <f t="shared" ca="1" si="100"/>
        <v>-8.6951368415677521E-4</v>
      </c>
      <c r="H233" s="238">
        <f t="shared" ca="1" si="100"/>
        <v>-9.5660826340424054E-4</v>
      </c>
      <c r="I233" s="238">
        <f t="shared" ca="1" si="100"/>
        <v>-9.935974202687492E-4</v>
      </c>
      <c r="J233" s="238">
        <f t="shared" ca="1" si="100"/>
        <v>-1.0437016578263847E-3</v>
      </c>
      <c r="K233" s="238">
        <f t="shared" ca="1" si="100"/>
        <v>-1.3762336941510189E-3</v>
      </c>
      <c r="L233" s="239">
        <f t="shared" ca="1" si="100"/>
        <v>-1.0603916608759867E-3</v>
      </c>
      <c r="N233" s="50">
        <v>45275</v>
      </c>
      <c r="O233" s="227"/>
      <c r="P233" s="237">
        <f t="shared" ref="P233:X233" ca="1" si="101">P120-P158</f>
        <v>4.1606077034717914E-3</v>
      </c>
      <c r="Q233" s="238">
        <f t="shared" ca="1" si="101"/>
        <v>2.8608017276880726E-3</v>
      </c>
      <c r="R233" s="238">
        <f t="shared" ca="1" si="101"/>
        <v>1.4789903004243377E-3</v>
      </c>
      <c r="S233" s="238">
        <f t="shared" ca="1" si="101"/>
        <v>7.4338383640973338E-4</v>
      </c>
      <c r="T233" s="238">
        <f t="shared" ca="1" si="101"/>
        <v>1.4064112256878536E-5</v>
      </c>
      <c r="U233" s="238">
        <f t="shared" ca="1" si="101"/>
        <v>-6.8896140622526358E-4</v>
      </c>
      <c r="V233" s="238">
        <f t="shared" ca="1" si="101"/>
        <v>-1.3517396531253778E-3</v>
      </c>
      <c r="W233" s="238">
        <f t="shared" ca="1" si="101"/>
        <v>-2.5177866440070085E-3</v>
      </c>
      <c r="X233" s="239">
        <f t="shared" ca="1" si="101"/>
        <v>-3.442122348533333E-3</v>
      </c>
      <c r="Z233" s="50">
        <v>45275</v>
      </c>
      <c r="AA233" s="227"/>
      <c r="AB233" s="237">
        <f ca="1">AB120-P158</f>
        <v>5.1096748571319295E-4</v>
      </c>
      <c r="AC233" s="238">
        <f ca="1">AC120-Q158</f>
        <v>-4.4354397637555443E-4</v>
      </c>
      <c r="AD233" s="238">
        <f ca="1">AD120-R158</f>
        <v>-2.2612341159525262E-4</v>
      </c>
      <c r="AE233" s="238">
        <f ca="1">AE120-S158</f>
        <v>-4.0771717571802535E-4</v>
      </c>
      <c r="AF233" s="238">
        <f ca="1">AF120-T158</f>
        <v>-3.9151731280653856E-4</v>
      </c>
      <c r="AG233" s="238">
        <f ca="1">AG120-U158</f>
        <v>-1.0185206044924233E-4</v>
      </c>
      <c r="AH233" s="238">
        <f ca="1">AH120-V158</f>
        <v>-1.42692998512578E-4</v>
      </c>
      <c r="AI233" s="238">
        <f ca="1">AI120-W158</f>
        <v>-3.8408089679747848E-4</v>
      </c>
      <c r="AJ233" s="239">
        <f ca="1">AJ120-X158</f>
        <v>-2.1597195134140379E-4</v>
      </c>
    </row>
    <row r="234" spans="2:36" x14ac:dyDescent="0.25">
      <c r="B234" s="53">
        <v>45366</v>
      </c>
      <c r="C234" s="200"/>
      <c r="D234" s="240">
        <f t="shared" ref="D234:L234" ca="1" si="102">D121-P159</f>
        <v>-5.9599051300332495E-4</v>
      </c>
      <c r="E234" s="241">
        <f t="shared" ca="1" si="43"/>
        <v>-1.6207432780098452E-3</v>
      </c>
      <c r="F234" s="241">
        <f t="shared" ca="1" si="44"/>
        <v>-1.0779762578132512E-3</v>
      </c>
      <c r="G234" s="241">
        <f t="shared" ca="1" si="102"/>
        <v>-9.6444488461847055E-4</v>
      </c>
      <c r="H234" s="241">
        <f t="shared" ca="1" si="102"/>
        <v>-9.6470824172420477E-4</v>
      </c>
      <c r="I234" s="241">
        <f t="shared" ca="1" si="102"/>
        <v>-1.0178852151521423E-3</v>
      </c>
      <c r="J234" s="241">
        <f t="shared" ca="1" si="102"/>
        <v>-1.1492456140708984E-3</v>
      </c>
      <c r="K234" s="241">
        <f t="shared" ca="1" si="102"/>
        <v>-1.4050793178705112E-3</v>
      </c>
      <c r="L234" s="242">
        <f ca="1">L121-X159</f>
        <v>-1.1341205754068495E-3</v>
      </c>
      <c r="N234" s="53">
        <v>45366</v>
      </c>
      <c r="O234" s="228"/>
      <c r="P234" s="240">
        <f t="shared" ref="P234:X234" ca="1" si="103">P121-P159</f>
        <v>4.3334740095914426E-3</v>
      </c>
      <c r="Q234" s="241">
        <f t="shared" ca="1" si="103"/>
        <v>2.9334070952937441E-3</v>
      </c>
      <c r="R234" s="241">
        <f t="shared" ca="1" si="103"/>
        <v>1.5258678722640251E-3</v>
      </c>
      <c r="S234" s="241">
        <f t="shared" ca="1" si="103"/>
        <v>7.7862705796427623E-4</v>
      </c>
      <c r="T234" s="241">
        <f t="shared" ca="1" si="103"/>
        <v>3.6870725803606064E-5</v>
      </c>
      <c r="U234" s="241">
        <f t="shared" ca="1" si="103"/>
        <v>-6.8047601714305017E-4</v>
      </c>
      <c r="V234" s="241">
        <f t="shared" ca="1" si="103"/>
        <v>-1.3601192834988285E-3</v>
      </c>
      <c r="W234" s="241">
        <f t="shared" ca="1" si="103"/>
        <v>-2.5688638621090831E-3</v>
      </c>
      <c r="X234" s="242">
        <f t="shared" ca="1" si="103"/>
        <v>-3.5472880627599734E-3</v>
      </c>
      <c r="Z234" s="53">
        <v>45366</v>
      </c>
      <c r="AA234" s="228"/>
      <c r="AB234" s="240">
        <f ca="1">AB121-P159</f>
        <v>2.5561568712750837E-4</v>
      </c>
      <c r="AC234" s="241">
        <f ca="1">AC121-Q159</f>
        <v>-8.9727676783668553E-5</v>
      </c>
      <c r="AD234" s="241">
        <f ca="1">AD121-R159</f>
        <v>5.2910721425325491E-5</v>
      </c>
      <c r="AE234" s="241">
        <f ca="1">AE121-S159</f>
        <v>-3.1749397634264764E-4</v>
      </c>
      <c r="AF234" s="241">
        <f ca="1">AF121-T159</f>
        <v>-2.2376555857434033E-5</v>
      </c>
      <c r="AG234" s="241">
        <f ca="1">AG121-U159</f>
        <v>-2.2848076542034135E-4</v>
      </c>
      <c r="AH234" s="241">
        <f ca="1">AH121-V159</f>
        <v>-1.3620017519785921E-4</v>
      </c>
      <c r="AI234" s="241">
        <f ca="1">AI121-W159</f>
        <v>-3.3929973356006116E-4</v>
      </c>
      <c r="AJ234" s="242">
        <f ca="1">AJ121-X159</f>
        <v>-1.3367998065935693E-4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Curve</vt:lpstr>
      <vt:lpstr>VolSurface</vt:lpstr>
      <vt:lpstr>CalibrationErrors</vt:lpstr>
    </vt:vector>
  </TitlesOfParts>
  <Company>Commerzbank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Ludwig Grotz</dc:creator>
  <cp:lastModifiedBy>Grotz, Andreas</cp:lastModifiedBy>
  <dcterms:created xsi:type="dcterms:W3CDTF">2017-04-27T08:33:10Z</dcterms:created>
  <dcterms:modified xsi:type="dcterms:W3CDTF">2017-06-12T13:50:44Z</dcterms:modified>
</cp:coreProperties>
</file>