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0" yWindow="-120" windowWidth="27180" windowHeight="15465" tabRatio="815"/>
  </bookViews>
  <sheets>
    <sheet name="Дашборд" sheetId="22" r:id="rId1"/>
    <sheet name="pivot_date" sheetId="20" r:id="rId2"/>
    <sheet name="raw_detail" sheetId="19" r:id="rId3"/>
    <sheet name="calck" sheetId="16" r:id="rId4"/>
  </sheets>
  <definedNames>
    <definedName name="AverageIn" localSheetId="3">calck!$C$4</definedName>
    <definedName name="AverageOut" localSheetId="3">calck!$C$3</definedName>
    <definedName name="DevIn" localSheetId="3">calck!$D$4</definedName>
    <definedName name="DevOut" localSheetId="3">calck!$D$3</definedName>
    <definedName name="LatestSprint" localSheetId="3">calck!$C$2</definedName>
    <definedName name="PreGameSize" localSheetId="3">calck!$C$1</definedName>
    <definedName name="PreGameSize" localSheetId="0">Дашборд!$C$1</definedName>
    <definedName name="WorkLeft" localSheetId="3">calck!$C$5</definedName>
    <definedName name="WorkLeft" localSheetId="0">Дашборд!$C$5</definedName>
    <definedName name="Срез_Команда">#N/A</definedName>
    <definedName name="Срез_Эпик">#N/A</definedName>
  </definedNames>
  <calcPr calcId="145621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6" l="1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9" i="16"/>
  <c r="B10" i="16"/>
  <c r="B11" i="16"/>
  <c r="B8" i="16"/>
  <c r="C1" i="16"/>
  <c r="K1" i="16" l="1"/>
  <c r="X2" i="22" l="1"/>
  <c r="F2" i="16"/>
  <c r="A137" i="16" s="1"/>
  <c r="A81" i="16" l="1"/>
  <c r="A85" i="16"/>
  <c r="A89" i="16"/>
  <c r="A93" i="16"/>
  <c r="A123" i="16"/>
  <c r="A127" i="16"/>
  <c r="A131" i="16"/>
  <c r="A135" i="16"/>
  <c r="A79" i="16"/>
  <c r="A83" i="16"/>
  <c r="A87" i="16"/>
  <c r="A91" i="16"/>
  <c r="A121" i="16"/>
  <c r="A125" i="16"/>
  <c r="A129" i="16"/>
  <c r="A133" i="16"/>
  <c r="A94" i="16"/>
  <c r="A96" i="16"/>
  <c r="A98" i="16"/>
  <c r="A100" i="16"/>
  <c r="A102" i="16"/>
  <c r="A104" i="16"/>
  <c r="A106" i="16"/>
  <c r="A108" i="16"/>
  <c r="A110" i="16"/>
  <c r="A112" i="16"/>
  <c r="A114" i="16"/>
  <c r="A116" i="16"/>
  <c r="A118" i="16"/>
  <c r="A120" i="16"/>
  <c r="A95" i="16"/>
  <c r="A97" i="16"/>
  <c r="A99" i="16"/>
  <c r="A101" i="16"/>
  <c r="A103" i="16"/>
  <c r="A105" i="16"/>
  <c r="A107" i="16"/>
  <c r="A109" i="16"/>
  <c r="A111" i="16"/>
  <c r="A113" i="16"/>
  <c r="A115" i="16"/>
  <c r="A117" i="16"/>
  <c r="A119" i="16"/>
  <c r="A80" i="16"/>
  <c r="A82" i="16"/>
  <c r="A84" i="16"/>
  <c r="A86" i="16"/>
  <c r="A88" i="16"/>
  <c r="A90" i="16"/>
  <c r="A92" i="16"/>
  <c r="A122" i="16"/>
  <c r="A124" i="16"/>
  <c r="A126" i="16"/>
  <c r="A128" i="16"/>
  <c r="A130" i="16"/>
  <c r="A132" i="16"/>
  <c r="A134" i="16"/>
  <c r="A136" i="16"/>
  <c r="A138" i="16"/>
  <c r="A8" i="16"/>
  <c r="C2" i="16"/>
  <c r="A78" i="16"/>
  <c r="A76" i="16"/>
  <c r="A74" i="16"/>
  <c r="A72" i="16"/>
  <c r="A70" i="16"/>
  <c r="A68" i="16"/>
  <c r="A66" i="16"/>
  <c r="A64" i="16"/>
  <c r="A62" i="16"/>
  <c r="A60" i="16"/>
  <c r="A58" i="16"/>
  <c r="A56" i="16"/>
  <c r="A54" i="16"/>
  <c r="A52" i="16"/>
  <c r="A50" i="16"/>
  <c r="A48" i="16"/>
  <c r="A46" i="16"/>
  <c r="A44" i="16"/>
  <c r="A77" i="16"/>
  <c r="A75" i="16"/>
  <c r="A73" i="16"/>
  <c r="A71" i="16"/>
  <c r="A69" i="16"/>
  <c r="A67" i="16"/>
  <c r="A65" i="16"/>
  <c r="A63" i="16"/>
  <c r="A61" i="16"/>
  <c r="A59" i="16"/>
  <c r="A57" i="16"/>
  <c r="A55" i="16"/>
  <c r="A53" i="16"/>
  <c r="A51" i="16"/>
  <c r="A49" i="16"/>
  <c r="A47" i="16"/>
  <c r="A45" i="16"/>
  <c r="A43" i="16"/>
  <c r="A27" i="16"/>
  <c r="A35" i="16"/>
  <c r="A39" i="16"/>
  <c r="A31" i="16"/>
  <c r="A41" i="16"/>
  <c r="A37" i="16"/>
  <c r="A33" i="16"/>
  <c r="A29" i="16"/>
  <c r="A42" i="16"/>
  <c r="A40" i="16"/>
  <c r="A38" i="16"/>
  <c r="A36" i="16"/>
  <c r="A34" i="16"/>
  <c r="A32" i="16"/>
  <c r="A30" i="16"/>
  <c r="A28" i="16"/>
  <c r="A26" i="16"/>
  <c r="A24" i="16"/>
  <c r="A22" i="16"/>
  <c r="A20" i="16"/>
  <c r="A18" i="16"/>
  <c r="A16" i="16"/>
  <c r="A14" i="16"/>
  <c r="A12" i="16"/>
  <c r="A10" i="16"/>
  <c r="A25" i="16"/>
  <c r="A23" i="16"/>
  <c r="A21" i="16"/>
  <c r="A19" i="16"/>
  <c r="A17" i="16"/>
  <c r="A15" i="16"/>
  <c r="A13" i="16"/>
  <c r="A11" i="16"/>
  <c r="A9" i="16"/>
  <c r="E85" i="16" l="1"/>
  <c r="E87" i="16"/>
  <c r="E89" i="16"/>
  <c r="E91" i="16"/>
  <c r="E93" i="16"/>
  <c r="E95" i="16"/>
  <c r="E97" i="16"/>
  <c r="E99" i="16"/>
  <c r="E101" i="16"/>
  <c r="E103" i="16"/>
  <c r="E105" i="16"/>
  <c r="E107" i="16"/>
  <c r="E109" i="16"/>
  <c r="E111" i="16"/>
  <c r="E113" i="16"/>
  <c r="E115" i="16"/>
  <c r="E117" i="16"/>
  <c r="E119" i="16"/>
  <c r="E121" i="16"/>
  <c r="E125" i="16"/>
  <c r="E131" i="16"/>
  <c r="E133" i="16"/>
  <c r="E86" i="16"/>
  <c r="E88" i="16"/>
  <c r="E90" i="16"/>
  <c r="E92" i="16"/>
  <c r="E94" i="16"/>
  <c r="E96" i="16"/>
  <c r="E98" i="16"/>
  <c r="E100" i="16"/>
  <c r="E102" i="16"/>
  <c r="E104" i="16"/>
  <c r="E106" i="16"/>
  <c r="E108" i="16"/>
  <c r="E110" i="16"/>
  <c r="E112" i="16"/>
  <c r="E114" i="16"/>
  <c r="E116" i="16"/>
  <c r="E118" i="16"/>
  <c r="E120" i="16"/>
  <c r="E122" i="16"/>
  <c r="E124" i="16"/>
  <c r="E126" i="16"/>
  <c r="E128" i="16"/>
  <c r="E130" i="16"/>
  <c r="E132" i="16"/>
  <c r="E134" i="16"/>
  <c r="E136" i="16"/>
  <c r="E138" i="16"/>
  <c r="E123" i="16"/>
  <c r="E127" i="16"/>
  <c r="E129" i="16"/>
  <c r="E135" i="16"/>
  <c r="E137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L80" i="16" s="1"/>
  <c r="D82" i="16"/>
  <c r="L82" i="16" s="1"/>
  <c r="D84" i="16"/>
  <c r="L84" i="16" s="1"/>
  <c r="D86" i="16"/>
  <c r="L86" i="16" s="1"/>
  <c r="D88" i="16"/>
  <c r="L88" i="16" s="1"/>
  <c r="D90" i="16"/>
  <c r="L90" i="16" s="1"/>
  <c r="D92" i="16"/>
  <c r="L92" i="16" s="1"/>
  <c r="D94" i="16"/>
  <c r="L94" i="16" s="1"/>
  <c r="D96" i="16"/>
  <c r="L96" i="16" s="1"/>
  <c r="D98" i="16"/>
  <c r="L98" i="16" s="1"/>
  <c r="D100" i="16"/>
  <c r="L100" i="16" s="1"/>
  <c r="D102" i="16"/>
  <c r="L102" i="16" s="1"/>
  <c r="D104" i="16"/>
  <c r="L104" i="16" s="1"/>
  <c r="D106" i="16"/>
  <c r="L106" i="16" s="1"/>
  <c r="D108" i="16"/>
  <c r="L108" i="16" s="1"/>
  <c r="D110" i="16"/>
  <c r="L110" i="16" s="1"/>
  <c r="D112" i="16"/>
  <c r="L112" i="16" s="1"/>
  <c r="D114" i="16"/>
  <c r="L114" i="16" s="1"/>
  <c r="D116" i="16"/>
  <c r="L116" i="16" s="1"/>
  <c r="D118" i="16"/>
  <c r="L118" i="16" s="1"/>
  <c r="D120" i="16"/>
  <c r="L120" i="16" s="1"/>
  <c r="D122" i="16"/>
  <c r="L122" i="16" s="1"/>
  <c r="D124" i="16"/>
  <c r="L124" i="16" s="1"/>
  <c r="D126" i="16"/>
  <c r="L126" i="16" s="1"/>
  <c r="D128" i="16"/>
  <c r="L128" i="16" s="1"/>
  <c r="D130" i="16"/>
  <c r="L130" i="16" s="1"/>
  <c r="D132" i="16"/>
  <c r="L132" i="16" s="1"/>
  <c r="D134" i="16"/>
  <c r="L134" i="16" s="1"/>
  <c r="D136" i="16"/>
  <c r="L136" i="16" s="1"/>
  <c r="D138" i="16"/>
  <c r="L138" i="16" s="1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L79" i="16" s="1"/>
  <c r="D81" i="16"/>
  <c r="L81" i="16" s="1"/>
  <c r="D83" i="16"/>
  <c r="L83" i="16" s="1"/>
  <c r="D85" i="16"/>
  <c r="L85" i="16" s="1"/>
  <c r="D87" i="16"/>
  <c r="L87" i="16" s="1"/>
  <c r="D89" i="16"/>
  <c r="L89" i="16" s="1"/>
  <c r="D91" i="16"/>
  <c r="L91" i="16" s="1"/>
  <c r="D93" i="16"/>
  <c r="L93" i="16" s="1"/>
  <c r="D95" i="16"/>
  <c r="L95" i="16" s="1"/>
  <c r="D97" i="16"/>
  <c r="L97" i="16" s="1"/>
  <c r="D99" i="16"/>
  <c r="L99" i="16" s="1"/>
  <c r="D101" i="16"/>
  <c r="L101" i="16" s="1"/>
  <c r="D103" i="16"/>
  <c r="L103" i="16" s="1"/>
  <c r="D105" i="16"/>
  <c r="L105" i="16" s="1"/>
  <c r="D107" i="16"/>
  <c r="L107" i="16" s="1"/>
  <c r="D109" i="16"/>
  <c r="L109" i="16" s="1"/>
  <c r="D111" i="16"/>
  <c r="L111" i="16" s="1"/>
  <c r="D113" i="16"/>
  <c r="L113" i="16" s="1"/>
  <c r="D115" i="16"/>
  <c r="L115" i="16" s="1"/>
  <c r="D117" i="16"/>
  <c r="L117" i="16" s="1"/>
  <c r="D119" i="16"/>
  <c r="L119" i="16" s="1"/>
  <c r="D121" i="16"/>
  <c r="L121" i="16" s="1"/>
  <c r="D123" i="16"/>
  <c r="L123" i="16" s="1"/>
  <c r="D125" i="16"/>
  <c r="L125" i="16" s="1"/>
  <c r="D127" i="16"/>
  <c r="L127" i="16" s="1"/>
  <c r="D129" i="16"/>
  <c r="L129" i="16" s="1"/>
  <c r="D131" i="16"/>
  <c r="L131" i="16" s="1"/>
  <c r="D133" i="16"/>
  <c r="L133" i="16" s="1"/>
  <c r="D135" i="16"/>
  <c r="L135" i="16" s="1"/>
  <c r="D137" i="16"/>
  <c r="L137" i="16" s="1"/>
  <c r="D11" i="16"/>
  <c r="D13" i="16"/>
  <c r="D15" i="16"/>
  <c r="D12" i="16"/>
  <c r="D14" i="16"/>
  <c r="D8" i="16"/>
  <c r="D9" i="16"/>
  <c r="D10" i="16"/>
  <c r="C8" i="16"/>
  <c r="C9" i="16"/>
  <c r="C11" i="16"/>
  <c r="C13" i="16"/>
  <c r="C15" i="16"/>
  <c r="C17" i="16"/>
  <c r="C19" i="16"/>
  <c r="C21" i="16"/>
  <c r="C23" i="16"/>
  <c r="C25" i="16"/>
  <c r="C27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C107" i="16"/>
  <c r="C109" i="16"/>
  <c r="C111" i="16"/>
  <c r="C113" i="16"/>
  <c r="C115" i="16"/>
  <c r="C117" i="16"/>
  <c r="C119" i="16"/>
  <c r="C121" i="16"/>
  <c r="C123" i="16"/>
  <c r="C125" i="16"/>
  <c r="C127" i="16"/>
  <c r="C129" i="16"/>
  <c r="C131" i="16"/>
  <c r="C133" i="16"/>
  <c r="C135" i="16"/>
  <c r="C137" i="16"/>
  <c r="C10" i="16"/>
  <c r="C12" i="16"/>
  <c r="C14" i="16"/>
  <c r="C16" i="16"/>
  <c r="C18" i="16"/>
  <c r="C20" i="16"/>
  <c r="C22" i="16"/>
  <c r="C24" i="16"/>
  <c r="C26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C126" i="16"/>
  <c r="C128" i="16"/>
  <c r="C130" i="16"/>
  <c r="C132" i="16"/>
  <c r="C134" i="16"/>
  <c r="C136" i="16"/>
  <c r="C138" i="16"/>
  <c r="H25" i="16"/>
  <c r="G25" i="16"/>
  <c r="G24" i="16"/>
  <c r="H24" i="16"/>
  <c r="G28" i="16"/>
  <c r="H28" i="16"/>
  <c r="G32" i="16"/>
  <c r="H32" i="16"/>
  <c r="G36" i="16"/>
  <c r="H36" i="16"/>
  <c r="G40" i="16"/>
  <c r="H40" i="16"/>
  <c r="H29" i="16"/>
  <c r="G29" i="16"/>
  <c r="H37" i="16"/>
  <c r="G37" i="16"/>
  <c r="H31" i="16"/>
  <c r="G31" i="16"/>
  <c r="H35" i="16"/>
  <c r="G35" i="16"/>
  <c r="H43" i="16"/>
  <c r="G43" i="16"/>
  <c r="G47" i="16"/>
  <c r="H47" i="16"/>
  <c r="G44" i="16"/>
  <c r="H44" i="16"/>
  <c r="H48" i="16"/>
  <c r="G48" i="16"/>
  <c r="H23" i="16"/>
  <c r="G23" i="16"/>
  <c r="G26" i="16"/>
  <c r="H26" i="16"/>
  <c r="G30" i="16"/>
  <c r="H30" i="16"/>
  <c r="G34" i="16"/>
  <c r="H34" i="16"/>
  <c r="G38" i="16"/>
  <c r="H38" i="16"/>
  <c r="G42" i="16"/>
  <c r="H42" i="16"/>
  <c r="H33" i="16"/>
  <c r="G33" i="16"/>
  <c r="H41" i="16"/>
  <c r="G41" i="16"/>
  <c r="H39" i="16"/>
  <c r="G39" i="16"/>
  <c r="H27" i="16"/>
  <c r="G27" i="16"/>
  <c r="H45" i="16"/>
  <c r="G45" i="16"/>
  <c r="G46" i="16"/>
  <c r="H46" i="16"/>
  <c r="K2" i="16" l="1"/>
  <c r="X3" i="22" s="1"/>
  <c r="K122" i="16"/>
  <c r="K124" i="16"/>
  <c r="K126" i="16"/>
  <c r="K128" i="16"/>
  <c r="K130" i="16"/>
  <c r="K132" i="16"/>
  <c r="K134" i="16"/>
  <c r="K136" i="16"/>
  <c r="K138" i="16"/>
  <c r="K123" i="16"/>
  <c r="K127" i="16"/>
  <c r="K129" i="16"/>
  <c r="K131" i="16"/>
  <c r="K133" i="16"/>
  <c r="K135" i="16"/>
  <c r="K137" i="16"/>
  <c r="K119" i="16"/>
  <c r="K111" i="16"/>
  <c r="K103" i="16"/>
  <c r="K121" i="16"/>
  <c r="K125" i="16"/>
  <c r="K115" i="16"/>
  <c r="K107" i="16"/>
  <c r="K99" i="16"/>
  <c r="K95" i="16"/>
  <c r="K120" i="16"/>
  <c r="K118" i="16"/>
  <c r="K116" i="16"/>
  <c r="K114" i="16"/>
  <c r="K112" i="16"/>
  <c r="K110" i="16"/>
  <c r="K108" i="16"/>
  <c r="K106" i="16"/>
  <c r="K104" i="16"/>
  <c r="K102" i="16"/>
  <c r="K100" i="16"/>
  <c r="K98" i="16"/>
  <c r="K96" i="16"/>
  <c r="K94" i="16"/>
  <c r="K80" i="16"/>
  <c r="K82" i="16"/>
  <c r="K84" i="16"/>
  <c r="K86" i="16"/>
  <c r="K88" i="16"/>
  <c r="K90" i="16"/>
  <c r="K92" i="16"/>
  <c r="K79" i="16"/>
  <c r="K81" i="16"/>
  <c r="K83" i="16"/>
  <c r="K85" i="16"/>
  <c r="K87" i="16"/>
  <c r="K89" i="16"/>
  <c r="K91" i="16"/>
  <c r="K117" i="16"/>
  <c r="K113" i="16"/>
  <c r="K109" i="16"/>
  <c r="K105" i="16"/>
  <c r="K101" i="16"/>
  <c r="K97" i="16"/>
  <c r="K93" i="16"/>
  <c r="AE33" i="16"/>
  <c r="L2" i="16" l="1"/>
  <c r="L8" i="16"/>
  <c r="L11" i="16"/>
  <c r="L13" i="16"/>
  <c r="L15" i="16"/>
  <c r="L17" i="16"/>
  <c r="L19" i="16"/>
  <c r="L21" i="16"/>
  <c r="L23" i="16"/>
  <c r="L25" i="16"/>
  <c r="L27" i="16"/>
  <c r="L29" i="16"/>
  <c r="L31" i="16"/>
  <c r="L33" i="16"/>
  <c r="L35" i="16"/>
  <c r="L37" i="16"/>
  <c r="L39" i="16"/>
  <c r="L41" i="16"/>
  <c r="L43" i="16"/>
  <c r="L45" i="16"/>
  <c r="L47" i="16"/>
  <c r="L49" i="16"/>
  <c r="L51" i="16"/>
  <c r="L53" i="16"/>
  <c r="L55" i="16"/>
  <c r="L57" i="16"/>
  <c r="L59" i="16"/>
  <c r="L61" i="16"/>
  <c r="L63" i="16"/>
  <c r="L65" i="16"/>
  <c r="L67" i="16"/>
  <c r="L69" i="16"/>
  <c r="L71" i="16"/>
  <c r="L73" i="16"/>
  <c r="L75" i="16"/>
  <c r="L77" i="16"/>
  <c r="L10" i="16"/>
  <c r="L12" i="16"/>
  <c r="L16" i="16"/>
  <c r="L18" i="16"/>
  <c r="L20" i="16"/>
  <c r="L22" i="16"/>
  <c r="L24" i="16"/>
  <c r="L26" i="16"/>
  <c r="L28" i="16"/>
  <c r="L30" i="16"/>
  <c r="L32" i="16"/>
  <c r="L34" i="16"/>
  <c r="L36" i="16"/>
  <c r="L38" i="16"/>
  <c r="L40" i="16"/>
  <c r="L42" i="16"/>
  <c r="L44" i="16"/>
  <c r="L46" i="16"/>
  <c r="L48" i="16"/>
  <c r="L50" i="16"/>
  <c r="L52" i="16"/>
  <c r="L54" i="16"/>
  <c r="L56" i="16"/>
  <c r="L58" i="16"/>
  <c r="L60" i="16"/>
  <c r="L62" i="16"/>
  <c r="L64" i="16"/>
  <c r="L66" i="16"/>
  <c r="L68" i="16"/>
  <c r="L70" i="16"/>
  <c r="L72" i="16"/>
  <c r="L74" i="16"/>
  <c r="L76" i="16"/>
  <c r="L78" i="16"/>
  <c r="E8" i="16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L14" i="16"/>
  <c r="F8" i="16" l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K76" i="16"/>
  <c r="K72" i="16"/>
  <c r="K68" i="16"/>
  <c r="K64" i="16"/>
  <c r="K60" i="16"/>
  <c r="K56" i="16"/>
  <c r="K52" i="16"/>
  <c r="K48" i="16"/>
  <c r="K44" i="16"/>
  <c r="K40" i="16"/>
  <c r="K36" i="16"/>
  <c r="K32" i="16"/>
  <c r="K28" i="16"/>
  <c r="K24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78" i="16"/>
  <c r="K74" i="16"/>
  <c r="K70" i="16"/>
  <c r="K66" i="16"/>
  <c r="K62" i="16"/>
  <c r="K58" i="16"/>
  <c r="K54" i="16"/>
  <c r="K50" i="16"/>
  <c r="K46" i="16"/>
  <c r="K42" i="16"/>
  <c r="K38" i="16"/>
  <c r="K34" i="16"/>
  <c r="K30" i="16"/>
  <c r="K26" i="16"/>
  <c r="K75" i="16"/>
  <c r="K71" i="16"/>
  <c r="K67" i="16"/>
  <c r="K63" i="16"/>
  <c r="K59" i="16"/>
  <c r="K55" i="16"/>
  <c r="K51" i="16"/>
  <c r="K47" i="16"/>
  <c r="K43" i="16"/>
  <c r="K39" i="16"/>
  <c r="K35" i="16"/>
  <c r="K31" i="16"/>
  <c r="K27" i="16"/>
  <c r="K23" i="16"/>
  <c r="G10" i="16"/>
  <c r="H10" i="16"/>
  <c r="K20" i="16"/>
  <c r="K14" i="16"/>
  <c r="K22" i="16"/>
  <c r="K13" i="16"/>
  <c r="K17" i="16"/>
  <c r="K11" i="16"/>
  <c r="K16" i="16"/>
  <c r="K21" i="16"/>
  <c r="K12" i="16"/>
  <c r="K10" i="16"/>
  <c r="K19" i="16"/>
  <c r="K15" i="16"/>
  <c r="K18" i="16"/>
  <c r="H8" i="16"/>
  <c r="K9" i="16"/>
  <c r="C3" i="16"/>
  <c r="D3" i="16"/>
  <c r="G9" i="16"/>
  <c r="H9" i="16"/>
  <c r="K8" i="16"/>
  <c r="C5" i="16"/>
  <c r="K4" i="16" s="1"/>
  <c r="D4" i="16"/>
  <c r="C4" i="16"/>
  <c r="L9" i="16"/>
  <c r="K3" i="16" l="1"/>
  <c r="X4" i="22" s="1"/>
  <c r="X5" i="22"/>
  <c r="H93" i="16"/>
  <c r="H79" i="16"/>
  <c r="H81" i="16"/>
  <c r="H83" i="16"/>
  <c r="H85" i="16"/>
  <c r="H87" i="16"/>
  <c r="H89" i="16"/>
  <c r="H91" i="16"/>
  <c r="H121" i="16"/>
  <c r="H123" i="16"/>
  <c r="H125" i="16"/>
  <c r="H127" i="16"/>
  <c r="H129" i="16"/>
  <c r="H131" i="16"/>
  <c r="H133" i="16"/>
  <c r="H135" i="16"/>
  <c r="H137" i="16"/>
  <c r="H119" i="16"/>
  <c r="H115" i="16"/>
  <c r="H111" i="16"/>
  <c r="H107" i="16"/>
  <c r="H103" i="16"/>
  <c r="H99" i="16"/>
  <c r="H95" i="16"/>
  <c r="H116" i="16"/>
  <c r="H112" i="16"/>
  <c r="H108" i="16"/>
  <c r="H104" i="16"/>
  <c r="H100" i="16"/>
  <c r="H96" i="16"/>
  <c r="H117" i="16"/>
  <c r="H113" i="16"/>
  <c r="H109" i="16"/>
  <c r="H105" i="16"/>
  <c r="H101" i="16"/>
  <c r="H97" i="16"/>
  <c r="H118" i="16"/>
  <c r="H114" i="16"/>
  <c r="H110" i="16"/>
  <c r="H106" i="16"/>
  <c r="H102" i="16"/>
  <c r="H98" i="16"/>
  <c r="H94" i="16"/>
  <c r="H132" i="16"/>
  <c r="H124" i="16"/>
  <c r="H90" i="16"/>
  <c r="H82" i="16"/>
  <c r="H134" i="16"/>
  <c r="H126" i="16"/>
  <c r="H92" i="16"/>
  <c r="H84" i="16"/>
  <c r="H136" i="16"/>
  <c r="H128" i="16"/>
  <c r="H86" i="16"/>
  <c r="H120" i="16"/>
  <c r="H138" i="16"/>
  <c r="H130" i="16"/>
  <c r="H122" i="16"/>
  <c r="H88" i="16"/>
  <c r="H80" i="16"/>
  <c r="G79" i="16"/>
  <c r="G81" i="16"/>
  <c r="G83" i="16"/>
  <c r="G85" i="16"/>
  <c r="G87" i="16"/>
  <c r="G89" i="16"/>
  <c r="G91" i="16"/>
  <c r="G121" i="16"/>
  <c r="G123" i="16"/>
  <c r="G125" i="16"/>
  <c r="G127" i="16"/>
  <c r="G129" i="16"/>
  <c r="G131" i="16"/>
  <c r="G133" i="16"/>
  <c r="G135" i="16"/>
  <c r="G137" i="16"/>
  <c r="G93" i="16"/>
  <c r="G136" i="16"/>
  <c r="G132" i="16"/>
  <c r="G128" i="16"/>
  <c r="G124" i="16"/>
  <c r="G90" i="16"/>
  <c r="G86" i="16"/>
  <c r="G82" i="16"/>
  <c r="G120" i="16"/>
  <c r="G138" i="16"/>
  <c r="G134" i="16"/>
  <c r="G130" i="16"/>
  <c r="G126" i="16"/>
  <c r="I126" i="16" s="1"/>
  <c r="G122" i="16"/>
  <c r="G92" i="16"/>
  <c r="G88" i="16"/>
  <c r="G84" i="16"/>
  <c r="G80" i="16"/>
  <c r="G119" i="16"/>
  <c r="G111" i="16"/>
  <c r="G103" i="16"/>
  <c r="G95" i="16"/>
  <c r="G116" i="16"/>
  <c r="G108" i="16"/>
  <c r="G100" i="16"/>
  <c r="I100" i="16" s="1"/>
  <c r="G113" i="16"/>
  <c r="G105" i="16"/>
  <c r="G101" i="16"/>
  <c r="G97" i="16"/>
  <c r="G98" i="16"/>
  <c r="I98" i="16" s="1"/>
  <c r="G94" i="16"/>
  <c r="I94" i="16" s="1"/>
  <c r="G115" i="16"/>
  <c r="G107" i="16"/>
  <c r="I107" i="16" s="1"/>
  <c r="G99" i="16"/>
  <c r="G112" i="16"/>
  <c r="G104" i="16"/>
  <c r="G96" i="16"/>
  <c r="G117" i="16"/>
  <c r="G109" i="16"/>
  <c r="G118" i="16"/>
  <c r="G114" i="16"/>
  <c r="G110" i="16"/>
  <c r="G106" i="16"/>
  <c r="G102" i="16"/>
  <c r="H52" i="16"/>
  <c r="H56" i="16"/>
  <c r="H60" i="16"/>
  <c r="H64" i="16"/>
  <c r="H68" i="16"/>
  <c r="H72" i="16"/>
  <c r="H76" i="16"/>
  <c r="H50" i="16"/>
  <c r="H54" i="16"/>
  <c r="H58" i="16"/>
  <c r="H62" i="16"/>
  <c r="H66" i="16"/>
  <c r="H70" i="16"/>
  <c r="H74" i="16"/>
  <c r="H78" i="16"/>
  <c r="H51" i="16"/>
  <c r="H55" i="16"/>
  <c r="H59" i="16"/>
  <c r="H63" i="16"/>
  <c r="H67" i="16"/>
  <c r="H71" i="16"/>
  <c r="H75" i="16"/>
  <c r="H49" i="16"/>
  <c r="H53" i="16"/>
  <c r="H57" i="16"/>
  <c r="H61" i="16"/>
  <c r="H65" i="16"/>
  <c r="H69" i="16"/>
  <c r="H73" i="16"/>
  <c r="H77" i="16"/>
  <c r="I24" i="16"/>
  <c r="I26" i="16"/>
  <c r="I28" i="16"/>
  <c r="I30" i="16"/>
  <c r="I32" i="16"/>
  <c r="I34" i="16"/>
  <c r="I36" i="16"/>
  <c r="I38" i="16"/>
  <c r="I40" i="16"/>
  <c r="I42" i="16"/>
  <c r="I44" i="16"/>
  <c r="I46" i="16"/>
  <c r="I25" i="16"/>
  <c r="I29" i="16"/>
  <c r="I33" i="16"/>
  <c r="I37" i="16"/>
  <c r="J38" i="16" s="1"/>
  <c r="I41" i="16"/>
  <c r="I45" i="16"/>
  <c r="I47" i="16"/>
  <c r="I23" i="16"/>
  <c r="I27" i="16"/>
  <c r="I31" i="16"/>
  <c r="I39" i="16"/>
  <c r="I48" i="16"/>
  <c r="I35" i="16"/>
  <c r="I43" i="16"/>
  <c r="G8" i="16"/>
  <c r="G51" i="16"/>
  <c r="G55" i="16"/>
  <c r="G59" i="16"/>
  <c r="G63" i="16"/>
  <c r="G67" i="16"/>
  <c r="G71" i="16"/>
  <c r="G75" i="16"/>
  <c r="G49" i="16"/>
  <c r="G53" i="16"/>
  <c r="G57" i="16"/>
  <c r="G61" i="16"/>
  <c r="G65" i="16"/>
  <c r="G69" i="16"/>
  <c r="G73" i="16"/>
  <c r="G77" i="16"/>
  <c r="G52" i="16"/>
  <c r="G56" i="16"/>
  <c r="I56" i="16" s="1"/>
  <c r="G60" i="16"/>
  <c r="G64" i="16"/>
  <c r="I64" i="16" s="1"/>
  <c r="G68" i="16"/>
  <c r="G72" i="16"/>
  <c r="I72" i="16" s="1"/>
  <c r="G76" i="16"/>
  <c r="I76" i="16" s="1"/>
  <c r="G50" i="16"/>
  <c r="I50" i="16" s="1"/>
  <c r="G54" i="16"/>
  <c r="G58" i="16"/>
  <c r="I58" i="16" s="1"/>
  <c r="G62" i="16"/>
  <c r="G66" i="16"/>
  <c r="I66" i="16" s="1"/>
  <c r="G70" i="16"/>
  <c r="G74" i="16"/>
  <c r="I74" i="16" s="1"/>
  <c r="G78" i="16"/>
  <c r="I78" i="16" s="1"/>
  <c r="H15" i="16"/>
  <c r="H11" i="16"/>
  <c r="G16" i="16"/>
  <c r="H21" i="16"/>
  <c r="G15" i="16"/>
  <c r="G11" i="16"/>
  <c r="H17" i="16"/>
  <c r="H18" i="16"/>
  <c r="G21" i="16"/>
  <c r="G17" i="16"/>
  <c r="G18" i="16"/>
  <c r="G12" i="16"/>
  <c r="H20" i="16"/>
  <c r="H13" i="16"/>
  <c r="H14" i="16"/>
  <c r="G13" i="16"/>
  <c r="G14" i="16"/>
  <c r="H19" i="16"/>
  <c r="G20" i="16"/>
  <c r="G19" i="16"/>
  <c r="H22" i="16"/>
  <c r="H16" i="16"/>
  <c r="H12" i="16"/>
  <c r="G22" i="16"/>
  <c r="I10" i="16"/>
  <c r="I8" i="16"/>
  <c r="I9" i="16"/>
  <c r="I122" i="16" l="1"/>
  <c r="I109" i="16"/>
  <c r="I116" i="16"/>
  <c r="I49" i="16"/>
  <c r="J50" i="16" s="1"/>
  <c r="I93" i="16"/>
  <c r="J94" i="16" s="1"/>
  <c r="I84" i="16"/>
  <c r="I95" i="16"/>
  <c r="J95" i="16" s="1"/>
  <c r="I77" i="16"/>
  <c r="J77" i="16" s="1"/>
  <c r="I75" i="16"/>
  <c r="J75" i="16" s="1"/>
  <c r="I61" i="16"/>
  <c r="I59" i="16"/>
  <c r="J59" i="16" s="1"/>
  <c r="L3" i="16"/>
  <c r="I53" i="16"/>
  <c r="I51" i="16"/>
  <c r="J51" i="16" s="1"/>
  <c r="I113" i="16"/>
  <c r="I138" i="16"/>
  <c r="I124" i="16"/>
  <c r="I104" i="16"/>
  <c r="I111" i="16"/>
  <c r="J36" i="16"/>
  <c r="I69" i="16"/>
  <c r="I67" i="16"/>
  <c r="J67" i="16" s="1"/>
  <c r="I80" i="16"/>
  <c r="I136" i="16"/>
  <c r="J30" i="16"/>
  <c r="J46" i="16"/>
  <c r="I90" i="16"/>
  <c r="I102" i="16"/>
  <c r="I110" i="16"/>
  <c r="I118" i="16"/>
  <c r="I117" i="16"/>
  <c r="I99" i="16"/>
  <c r="J100" i="16" s="1"/>
  <c r="I115" i="16"/>
  <c r="I101" i="16"/>
  <c r="J101" i="16" s="1"/>
  <c r="I108" i="16"/>
  <c r="I120" i="16"/>
  <c r="I88" i="16"/>
  <c r="I130" i="16"/>
  <c r="I82" i="16"/>
  <c r="I128" i="16"/>
  <c r="I137" i="16"/>
  <c r="I133" i="16"/>
  <c r="I129" i="16"/>
  <c r="I125" i="16"/>
  <c r="J126" i="16" s="1"/>
  <c r="I121" i="16"/>
  <c r="I89" i="16"/>
  <c r="I85" i="16"/>
  <c r="I81" i="16"/>
  <c r="I106" i="16"/>
  <c r="J107" i="16" s="1"/>
  <c r="I114" i="16"/>
  <c r="I96" i="16"/>
  <c r="I112" i="16"/>
  <c r="I97" i="16"/>
  <c r="J98" i="16" s="1"/>
  <c r="I105" i="16"/>
  <c r="I103" i="16"/>
  <c r="I119" i="16"/>
  <c r="I92" i="16"/>
  <c r="I134" i="16"/>
  <c r="I86" i="16"/>
  <c r="I132" i="16"/>
  <c r="I135" i="16"/>
  <c r="I131" i="16"/>
  <c r="I127" i="16"/>
  <c r="J127" i="16" s="1"/>
  <c r="I123" i="16"/>
  <c r="J123" i="16" s="1"/>
  <c r="I91" i="16"/>
  <c r="I87" i="16"/>
  <c r="I83" i="16"/>
  <c r="I79" i="16"/>
  <c r="J32" i="16"/>
  <c r="J24" i="16"/>
  <c r="I70" i="16"/>
  <c r="I62" i="16"/>
  <c r="I54" i="16"/>
  <c r="I68" i="16"/>
  <c r="I60" i="16"/>
  <c r="I52" i="16"/>
  <c r="I73" i="16"/>
  <c r="J73" i="16" s="1"/>
  <c r="I65" i="16"/>
  <c r="J65" i="16" s="1"/>
  <c r="I57" i="16"/>
  <c r="J57" i="16" s="1"/>
  <c r="I71" i="16"/>
  <c r="J72" i="16" s="1"/>
  <c r="I63" i="16"/>
  <c r="J64" i="16" s="1"/>
  <c r="I55" i="16"/>
  <c r="J56" i="16" s="1"/>
  <c r="J44" i="16"/>
  <c r="J40" i="16"/>
  <c r="J28" i="16"/>
  <c r="J47" i="16"/>
  <c r="J35" i="16"/>
  <c r="J31" i="16"/>
  <c r="J43" i="16"/>
  <c r="J39" i="16"/>
  <c r="J27" i="16"/>
  <c r="J48" i="16"/>
  <c r="J42" i="16"/>
  <c r="J34" i="16"/>
  <c r="J26" i="16"/>
  <c r="J45" i="16"/>
  <c r="J41" i="16"/>
  <c r="J37" i="16"/>
  <c r="J33" i="16"/>
  <c r="J29" i="16"/>
  <c r="J25" i="16"/>
  <c r="I20" i="16"/>
  <c r="I16" i="16"/>
  <c r="I15" i="16"/>
  <c r="I18" i="16"/>
  <c r="I11" i="16"/>
  <c r="J11" i="16" s="1"/>
  <c r="I22" i="16"/>
  <c r="J23" i="16" s="1"/>
  <c r="I19" i="16"/>
  <c r="I12" i="16"/>
  <c r="I21" i="16"/>
  <c r="I17" i="16"/>
  <c r="I14" i="16"/>
  <c r="I13" i="16"/>
  <c r="J10" i="16"/>
  <c r="J9" i="16"/>
  <c r="J8" i="16"/>
  <c r="J122" i="16" l="1"/>
  <c r="J109" i="16"/>
  <c r="J116" i="16"/>
  <c r="J78" i="16"/>
  <c r="J76" i="16"/>
  <c r="J49" i="16"/>
  <c r="J113" i="16"/>
  <c r="J93" i="16"/>
  <c r="J136" i="16"/>
  <c r="J61" i="16"/>
  <c r="J62" i="16"/>
  <c r="J96" i="16"/>
  <c r="J85" i="16"/>
  <c r="J111" i="16"/>
  <c r="J54" i="16"/>
  <c r="J53" i="16"/>
  <c r="J68" i="16"/>
  <c r="J105" i="16"/>
  <c r="J115" i="16"/>
  <c r="J137" i="16"/>
  <c r="J70" i="16"/>
  <c r="J81" i="16"/>
  <c r="J114" i="16"/>
  <c r="J60" i="16"/>
  <c r="J80" i="16"/>
  <c r="J91" i="16"/>
  <c r="J90" i="16"/>
  <c r="J118" i="16"/>
  <c r="J117" i="16"/>
  <c r="J108" i="16"/>
  <c r="J102" i="16"/>
  <c r="J82" i="16"/>
  <c r="J131" i="16"/>
  <c r="J110" i="16"/>
  <c r="J99" i="16"/>
  <c r="J103" i="16"/>
  <c r="J138" i="16"/>
  <c r="J83" i="16"/>
  <c r="J125" i="16"/>
  <c r="J130" i="16"/>
  <c r="J86" i="16"/>
  <c r="J128" i="16"/>
  <c r="J121" i="16"/>
  <c r="J120" i="16"/>
  <c r="J89" i="16"/>
  <c r="J88" i="16"/>
  <c r="J133" i="16"/>
  <c r="J134" i="16"/>
  <c r="J129" i="16"/>
  <c r="J132" i="16"/>
  <c r="J104" i="16"/>
  <c r="J106" i="16"/>
  <c r="J92" i="16"/>
  <c r="J84" i="16"/>
  <c r="J79" i="16"/>
  <c r="J124" i="16"/>
  <c r="J119" i="16"/>
  <c r="J112" i="16"/>
  <c r="J87" i="16"/>
  <c r="J135" i="16"/>
  <c r="J97" i="16"/>
  <c r="J74" i="16"/>
  <c r="J58" i="16"/>
  <c r="J71" i="16"/>
  <c r="J52" i="16"/>
  <c r="J66" i="16"/>
  <c r="J69" i="16"/>
  <c r="J55" i="16"/>
  <c r="J63" i="16"/>
  <c r="J17" i="16"/>
  <c r="J15" i="16"/>
  <c r="J20" i="16"/>
  <c r="J16" i="16"/>
  <c r="J18" i="16"/>
  <c r="J22" i="16"/>
  <c r="J12" i="16"/>
  <c r="J14" i="16"/>
  <c r="J19" i="16"/>
  <c r="J21" i="16"/>
  <c r="J13" i="16"/>
</calcChain>
</file>

<file path=xl/connections.xml><?xml version="1.0" encoding="utf-8"?>
<connections xmlns="http://schemas.openxmlformats.org/spreadsheetml/2006/main">
  <connection id="1" keepAlive="1" name="Запрос — query" description="Соединение с запросом &quot;query&quot; в книге." type="5" refreshedVersion="6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<sst xmlns="http://schemas.openxmlformats.org/spreadsheetml/2006/main" count="448" uniqueCount="46">
  <si>
    <t>Dev</t>
  </si>
  <si>
    <t>Start Date</t>
  </si>
  <si>
    <t>Current Date</t>
  </si>
  <si>
    <t>Pre-Game backlog:</t>
  </si>
  <si>
    <t>Latest Date:</t>
  </si>
  <si>
    <t>Потрачено</t>
  </si>
  <si>
    <t>Av. Out</t>
  </si>
  <si>
    <t>Осталось</t>
  </si>
  <si>
    <t>Av. In</t>
  </si>
  <si>
    <t>Work Left</t>
  </si>
  <si>
    <t>N</t>
  </si>
  <si>
    <t>Sprint</t>
  </si>
  <si>
    <t>Out(n)</t>
  </si>
  <si>
    <t>In(n)</t>
  </si>
  <si>
    <t>Work Completed</t>
  </si>
  <si>
    <t>Work added</t>
  </si>
  <si>
    <t>Mean</t>
  </si>
  <si>
    <t>План</t>
  </si>
  <si>
    <t>Дата</t>
  </si>
  <si>
    <t>Добавлено</t>
  </si>
  <si>
    <t>Изначально</t>
  </si>
  <si>
    <t>Эпик</t>
  </si>
  <si>
    <t>Команда</t>
  </si>
  <si>
    <t>БиФ</t>
  </si>
  <si>
    <t>Названия строк</t>
  </si>
  <si>
    <t>Сумма по полю Потрачено</t>
  </si>
  <si>
    <t>Сумма по полю Добавлено</t>
  </si>
  <si>
    <t>Сумма по полю Оценка Задачи</t>
  </si>
  <si>
    <t>Эпик 10279</t>
  </si>
  <si>
    <t>Команда 37188</t>
  </si>
  <si>
    <t>Эпик 10124</t>
  </si>
  <si>
    <t>Команда 38624</t>
  </si>
  <si>
    <t>Эпик 6763</t>
  </si>
  <si>
    <t>Команда 37476</t>
  </si>
  <si>
    <t>Эпик 4271</t>
  </si>
  <si>
    <t>Команда 37182</t>
  </si>
  <si>
    <t>Эпик 17702</t>
  </si>
  <si>
    <t>Эпик 17461</t>
  </si>
  <si>
    <t>Эпик 17226</t>
  </si>
  <si>
    <t>Команда 37186</t>
  </si>
  <si>
    <t>Команда 37172</t>
  </si>
  <si>
    <t>Команда 37169</t>
  </si>
  <si>
    <t>Команда 37170</t>
  </si>
  <si>
    <t>(пусто)</t>
  </si>
  <si>
    <t>Вероятность сделать все</t>
  </si>
  <si>
    <t>Вероятность сделать все в эту итерацию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</si>
</sst>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rgb="FFB54633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9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2" xfId="0" applyFont="1" applyBorder="1" applyAlignment="1"/>
    <xf numFmtId="0" fontId="1" fillId="0" borderId="5" xfId="0" applyFont="1" applyBorder="1" applyAlignment="1"/>
    <xf numFmtId="0" fontId="3" fillId="0" borderId="7" xfId="0" applyFont="1" applyBorder="1"/>
    <xf numFmtId="0" fontId="0" fillId="0" borderId="8" xfId="0" applyBorder="1"/>
    <xf numFmtId="9" fontId="3" fillId="0" borderId="0" xfId="0" applyNumberFormat="1" applyFont="1"/>
    <xf numFmtId="0" fontId="0" fillId="0" borderId="0" xfId="0" applyNumberFormat="1"/>
    <xf numFmtId="14" fontId="0" fillId="0" borderId="0" xfId="0" pivotButton="1" applyNumberFormat="1"/>
    <xf numFmtId="2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2" fontId="0" fillId="0" borderId="3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scheme val="none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calck!$J$7</c:f>
              <c:strCache>
                <c:ptCount val="1"/>
                <c:pt idx="0">
                  <c:v>Вероятность сделать все в эту итерацию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calck!$B$8:$B$138</c:f>
              <c:numCache>
                <c:formatCode>m/d/yyyy</c:formatCode>
                <c:ptCount val="131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  <c:pt idx="79">
                  <c:v>44710</c:v>
                </c:pt>
                <c:pt idx="80">
                  <c:v>44711</c:v>
                </c:pt>
                <c:pt idx="81">
                  <c:v>44712</c:v>
                </c:pt>
                <c:pt idx="82">
                  <c:v>44713</c:v>
                </c:pt>
                <c:pt idx="83">
                  <c:v>44714</c:v>
                </c:pt>
                <c:pt idx="84">
                  <c:v>44715</c:v>
                </c:pt>
                <c:pt idx="85">
                  <c:v>44716</c:v>
                </c:pt>
                <c:pt idx="86">
                  <c:v>44717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44723</c:v>
                </c:pt>
                <c:pt idx="93">
                  <c:v>44724</c:v>
                </c:pt>
                <c:pt idx="94">
                  <c:v>44725</c:v>
                </c:pt>
                <c:pt idx="95">
                  <c:v>44726</c:v>
                </c:pt>
                <c:pt idx="96">
                  <c:v>44727</c:v>
                </c:pt>
                <c:pt idx="97">
                  <c:v>44728</c:v>
                </c:pt>
                <c:pt idx="98">
                  <c:v>44729</c:v>
                </c:pt>
                <c:pt idx="99">
                  <c:v>44730</c:v>
                </c:pt>
                <c:pt idx="100">
                  <c:v>44731</c:v>
                </c:pt>
                <c:pt idx="101">
                  <c:v>44732</c:v>
                </c:pt>
                <c:pt idx="102">
                  <c:v>44733</c:v>
                </c:pt>
                <c:pt idx="103">
                  <c:v>44734</c:v>
                </c:pt>
                <c:pt idx="104">
                  <c:v>44735</c:v>
                </c:pt>
                <c:pt idx="105">
                  <c:v>44736</c:v>
                </c:pt>
                <c:pt idx="106">
                  <c:v>44737</c:v>
                </c:pt>
                <c:pt idx="107">
                  <c:v>44738</c:v>
                </c:pt>
                <c:pt idx="108">
                  <c:v>44739</c:v>
                </c:pt>
                <c:pt idx="109">
                  <c:v>44740</c:v>
                </c:pt>
                <c:pt idx="110">
                  <c:v>44741</c:v>
                </c:pt>
                <c:pt idx="111">
                  <c:v>44742</c:v>
                </c:pt>
                <c:pt idx="112">
                  <c:v>44743</c:v>
                </c:pt>
                <c:pt idx="113">
                  <c:v>44744</c:v>
                </c:pt>
                <c:pt idx="114">
                  <c:v>44745</c:v>
                </c:pt>
                <c:pt idx="115">
                  <c:v>44746</c:v>
                </c:pt>
                <c:pt idx="116">
                  <c:v>44747</c:v>
                </c:pt>
                <c:pt idx="117">
                  <c:v>44748</c:v>
                </c:pt>
                <c:pt idx="118">
                  <c:v>44749</c:v>
                </c:pt>
                <c:pt idx="119">
                  <c:v>44750</c:v>
                </c:pt>
                <c:pt idx="120">
                  <c:v>44751</c:v>
                </c:pt>
                <c:pt idx="121">
                  <c:v>44752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44758</c:v>
                </c:pt>
                <c:pt idx="128">
                  <c:v>44759</c:v>
                </c:pt>
                <c:pt idx="129">
                  <c:v>44760</c:v>
                </c:pt>
                <c:pt idx="130">
                  <c:v>44761</c:v>
                </c:pt>
              </c:numCache>
            </c:numRef>
          </c:cat>
          <c:val>
            <c:numRef>
              <c:f>calck!$J$8:$J$138</c:f>
              <c:numCache>
                <c:formatCode>0%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6.9438630547813407E-4</c:v>
                </c:pt>
                <c:pt idx="78">
                  <c:v>4.0661407383867698E-2</c:v>
                </c:pt>
                <c:pt idx="79">
                  <c:v>0.12028456621518058</c:v>
                </c:pt>
                <c:pt idx="80">
                  <c:v>0.15259998647526785</c:v>
                </c:pt>
                <c:pt idx="81">
                  <c:v>0.14574622865497522</c:v>
                </c:pt>
                <c:pt idx="82">
                  <c:v>0.12382238411086299</c:v>
                </c:pt>
                <c:pt idx="83">
                  <c:v>9.9440730782122677E-2</c:v>
                </c:pt>
                <c:pt idx="84">
                  <c:v>7.7504088749516309E-2</c:v>
                </c:pt>
                <c:pt idx="85">
                  <c:v>5.9383914016639006E-2</c:v>
                </c:pt>
                <c:pt idx="86">
                  <c:v>4.5038017858848978E-2</c:v>
                </c:pt>
                <c:pt idx="87">
                  <c:v>3.3943364545021115E-2</c:v>
                </c:pt>
                <c:pt idx="88">
                  <c:v>2.5480802234800981E-2</c:v>
                </c:pt>
                <c:pt idx="89">
                  <c:v>1.9080395074091427E-2</c:v>
                </c:pt>
                <c:pt idx="90">
                  <c:v>1.4265411921453808E-2</c:v>
                </c:pt>
                <c:pt idx="91">
                  <c:v>1.065543730624896E-2</c:v>
                </c:pt>
                <c:pt idx="92">
                  <c:v>7.9547625722075077E-3</c:v>
                </c:pt>
                <c:pt idx="93">
                  <c:v>5.9370892629514449E-3</c:v>
                </c:pt>
                <c:pt idx="94">
                  <c:v>4.4309153133780255E-3</c:v>
                </c:pt>
                <c:pt idx="95">
                  <c:v>3.3070740413194688E-3</c:v>
                </c:pt>
                <c:pt idx="96">
                  <c:v>2.4686761888453868E-3</c:v>
                </c:pt>
                <c:pt idx="97">
                  <c:v>1.8432349224251077E-3</c:v>
                </c:pt>
                <c:pt idx="98">
                  <c:v>1.3766114194907475E-3</c:v>
                </c:pt>
                <c:pt idx="99">
                  <c:v>1.0284131665933005E-3</c:v>
                </c:pt>
                <c:pt idx="100">
                  <c:v>7.6852222183076968E-4</c:v>
                </c:pt>
                <c:pt idx="101">
                  <c:v>5.7448870210596858E-4</c:v>
                </c:pt>
                <c:pt idx="102">
                  <c:v>4.2958015269400907E-4</c:v>
                </c:pt>
                <c:pt idx="103">
                  <c:v>3.2132483945923607E-4</c:v>
                </c:pt>
                <c:pt idx="104">
                  <c:v>2.4042537282420451E-4</c:v>
                </c:pt>
                <c:pt idx="105">
                  <c:v>1.7994919112074292E-4</c:v>
                </c:pt>
                <c:pt idx="106">
                  <c:v>1.347256276801323E-4</c:v>
                </c:pt>
                <c:pt idx="107">
                  <c:v>1.0089693525860977E-4</c:v>
                </c:pt>
                <c:pt idx="108">
                  <c:v>7.5583962394376591E-5</c:v>
                </c:pt>
                <c:pt idx="109">
                  <c:v>5.6637176560792035E-5</c:v>
                </c:pt>
                <c:pt idx="110">
                  <c:v>4.2451209216975982E-5</c:v>
                </c:pt>
                <c:pt idx="111">
                  <c:v>3.1826679528612623E-5</c:v>
                </c:pt>
                <c:pt idx="112">
                  <c:v>2.3867211905170826E-5</c:v>
                </c:pt>
                <c:pt idx="113">
                  <c:v>1.7902657355239882E-5</c:v>
                </c:pt>
                <c:pt idx="114">
                  <c:v>1.3431830652277377E-5</c:v>
                </c:pt>
                <c:pt idx="115">
                  <c:v>1.0079787029160237E-5</c:v>
                </c:pt>
                <c:pt idx="116">
                  <c:v>7.5659348456325048E-6</c:v>
                </c:pt>
                <c:pt idx="117">
                  <c:v>5.6802270501643548E-6</c:v>
                </c:pt>
                <c:pt idx="118">
                  <c:v>4.2653781004986513E-6</c:v>
                </c:pt>
                <c:pt idx="119">
                  <c:v>3.2035766169835611E-6</c:v>
                </c:pt>
                <c:pt idx="120">
                  <c:v>2.4065536843309587E-6</c:v>
                </c:pt>
                <c:pt idx="121">
                  <c:v>1.8081567850769531E-6</c:v>
                </c:pt>
                <c:pt idx="122">
                  <c:v>1.358795358563647E-6</c:v>
                </c:pt>
                <c:pt idx="123">
                  <c:v>1.0212849163027116E-6</c:v>
                </c:pt>
                <c:pt idx="124">
                  <c:v>7.6773658375106635E-7</c:v>
                </c:pt>
                <c:pt idx="125">
                  <c:v>5.7722837643048308E-7</c:v>
                </c:pt>
                <c:pt idx="126">
                  <c:v>4.3406122351985488E-7</c:v>
                </c:pt>
                <c:pt idx="127">
                  <c:v>3.2645253378316141E-7</c:v>
                </c:pt>
                <c:pt idx="128">
                  <c:v>2.4555726041430859E-7</c:v>
                </c:pt>
                <c:pt idx="129">
                  <c:v>1.8473416796283004E-7</c:v>
                </c:pt>
                <c:pt idx="130">
                  <c:v>1.3899574524689484E-7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89-4B5D-82D6-45D6E40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01888"/>
        <c:axId val="218899968"/>
      </c:barChart>
      <c:lineChart>
        <c:grouping val="standard"/>
        <c:varyColors val="0"/>
        <c:ser>
          <c:idx val="0"/>
          <c:order val="0"/>
          <c:tx>
            <c:strRef>
              <c:f>calck!$E$7</c:f>
              <c:strCache>
                <c:ptCount val="1"/>
                <c:pt idx="0">
                  <c:v>Work Completed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calck!$B$8:$B$138</c:f>
              <c:numCache>
                <c:formatCode>m/d/yyyy</c:formatCode>
                <c:ptCount val="131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  <c:pt idx="79">
                  <c:v>44710</c:v>
                </c:pt>
                <c:pt idx="80">
                  <c:v>44711</c:v>
                </c:pt>
                <c:pt idx="81">
                  <c:v>44712</c:v>
                </c:pt>
                <c:pt idx="82">
                  <c:v>44713</c:v>
                </c:pt>
                <c:pt idx="83">
                  <c:v>44714</c:v>
                </c:pt>
                <c:pt idx="84">
                  <c:v>44715</c:v>
                </c:pt>
                <c:pt idx="85">
                  <c:v>44716</c:v>
                </c:pt>
                <c:pt idx="86">
                  <c:v>44717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44723</c:v>
                </c:pt>
                <c:pt idx="93">
                  <c:v>44724</c:v>
                </c:pt>
                <c:pt idx="94">
                  <c:v>44725</c:v>
                </c:pt>
                <c:pt idx="95">
                  <c:v>44726</c:v>
                </c:pt>
                <c:pt idx="96">
                  <c:v>44727</c:v>
                </c:pt>
                <c:pt idx="97">
                  <c:v>44728</c:v>
                </c:pt>
                <c:pt idx="98">
                  <c:v>44729</c:v>
                </c:pt>
                <c:pt idx="99">
                  <c:v>44730</c:v>
                </c:pt>
                <c:pt idx="100">
                  <c:v>44731</c:v>
                </c:pt>
                <c:pt idx="101">
                  <c:v>44732</c:v>
                </c:pt>
                <c:pt idx="102">
                  <c:v>44733</c:v>
                </c:pt>
                <c:pt idx="103">
                  <c:v>44734</c:v>
                </c:pt>
                <c:pt idx="104">
                  <c:v>44735</c:v>
                </c:pt>
                <c:pt idx="105">
                  <c:v>44736</c:v>
                </c:pt>
                <c:pt idx="106">
                  <c:v>44737</c:v>
                </c:pt>
                <c:pt idx="107">
                  <c:v>44738</c:v>
                </c:pt>
                <c:pt idx="108">
                  <c:v>44739</c:v>
                </c:pt>
                <c:pt idx="109">
                  <c:v>44740</c:v>
                </c:pt>
                <c:pt idx="110">
                  <c:v>44741</c:v>
                </c:pt>
                <c:pt idx="111">
                  <c:v>44742</c:v>
                </c:pt>
                <c:pt idx="112">
                  <c:v>44743</c:v>
                </c:pt>
                <c:pt idx="113">
                  <c:v>44744</c:v>
                </c:pt>
                <c:pt idx="114">
                  <c:v>44745</c:v>
                </c:pt>
                <c:pt idx="115">
                  <c:v>44746</c:v>
                </c:pt>
                <c:pt idx="116">
                  <c:v>44747</c:v>
                </c:pt>
                <c:pt idx="117">
                  <c:v>44748</c:v>
                </c:pt>
                <c:pt idx="118">
                  <c:v>44749</c:v>
                </c:pt>
                <c:pt idx="119">
                  <c:v>44750</c:v>
                </c:pt>
                <c:pt idx="120">
                  <c:v>44751</c:v>
                </c:pt>
                <c:pt idx="121">
                  <c:v>44752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44758</c:v>
                </c:pt>
                <c:pt idx="128">
                  <c:v>44759</c:v>
                </c:pt>
                <c:pt idx="129">
                  <c:v>44760</c:v>
                </c:pt>
                <c:pt idx="130">
                  <c:v>44761</c:v>
                </c:pt>
              </c:numCache>
            </c:numRef>
          </c:cat>
          <c:val>
            <c:numRef>
              <c:f>calck!$E$8:$E$138</c:f>
              <c:numCache>
                <c:formatCode>General</c:formatCode>
                <c:ptCount val="131"/>
                <c:pt idx="0">
                  <c:v>31.625</c:v>
                </c:pt>
                <c:pt idx="1">
                  <c:v>31.625</c:v>
                </c:pt>
                <c:pt idx="2">
                  <c:v>31.625</c:v>
                </c:pt>
                <c:pt idx="3">
                  <c:v>30.625</c:v>
                </c:pt>
                <c:pt idx="4">
                  <c:v>29.125</c:v>
                </c:pt>
                <c:pt idx="5">
                  <c:v>28.625</c:v>
                </c:pt>
                <c:pt idx="6">
                  <c:v>28.125</c:v>
                </c:pt>
                <c:pt idx="7">
                  <c:v>27.125</c:v>
                </c:pt>
                <c:pt idx="8">
                  <c:v>27.125</c:v>
                </c:pt>
                <c:pt idx="9">
                  <c:v>27.125</c:v>
                </c:pt>
                <c:pt idx="10">
                  <c:v>26.125</c:v>
                </c:pt>
                <c:pt idx="11">
                  <c:v>25.125</c:v>
                </c:pt>
                <c:pt idx="12">
                  <c:v>24</c:v>
                </c:pt>
                <c:pt idx="13">
                  <c:v>21.5</c:v>
                </c:pt>
                <c:pt idx="14">
                  <c:v>19.75</c:v>
                </c:pt>
                <c:pt idx="15">
                  <c:v>19.75</c:v>
                </c:pt>
                <c:pt idx="16">
                  <c:v>19.75</c:v>
                </c:pt>
                <c:pt idx="17">
                  <c:v>18.5</c:v>
                </c:pt>
                <c:pt idx="18">
                  <c:v>17.5</c:v>
                </c:pt>
                <c:pt idx="19">
                  <c:v>16.5</c:v>
                </c:pt>
                <c:pt idx="20">
                  <c:v>15.5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14.375</c:v>
                </c:pt>
                <c:pt idx="25">
                  <c:v>14.125</c:v>
                </c:pt>
                <c:pt idx="26">
                  <c:v>14.125</c:v>
                </c:pt>
                <c:pt idx="27">
                  <c:v>14.125</c:v>
                </c:pt>
                <c:pt idx="28">
                  <c:v>13.875</c:v>
                </c:pt>
                <c:pt idx="29">
                  <c:v>13.875</c:v>
                </c:pt>
                <c:pt idx="30">
                  <c:v>13.875</c:v>
                </c:pt>
                <c:pt idx="31">
                  <c:v>13.875</c:v>
                </c:pt>
                <c:pt idx="32">
                  <c:v>13.875</c:v>
                </c:pt>
                <c:pt idx="33">
                  <c:v>13.875</c:v>
                </c:pt>
                <c:pt idx="34">
                  <c:v>13.875</c:v>
                </c:pt>
                <c:pt idx="35">
                  <c:v>13.875</c:v>
                </c:pt>
                <c:pt idx="36">
                  <c:v>13.875</c:v>
                </c:pt>
                <c:pt idx="37">
                  <c:v>13.875</c:v>
                </c:pt>
                <c:pt idx="38">
                  <c:v>12.875</c:v>
                </c:pt>
                <c:pt idx="39">
                  <c:v>11.875</c:v>
                </c:pt>
                <c:pt idx="40">
                  <c:v>11.875</c:v>
                </c:pt>
                <c:pt idx="41">
                  <c:v>10.875</c:v>
                </c:pt>
                <c:pt idx="42">
                  <c:v>9.375</c:v>
                </c:pt>
                <c:pt idx="43">
                  <c:v>9.375</c:v>
                </c:pt>
                <c:pt idx="44">
                  <c:v>9.375</c:v>
                </c:pt>
                <c:pt idx="45">
                  <c:v>9</c:v>
                </c:pt>
                <c:pt idx="46">
                  <c:v>8.5</c:v>
                </c:pt>
                <c:pt idx="47">
                  <c:v>8</c:v>
                </c:pt>
                <c:pt idx="48">
                  <c:v>7.5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6.5</c:v>
                </c:pt>
                <c:pt idx="55">
                  <c:v>6.25</c:v>
                </c:pt>
                <c:pt idx="56">
                  <c:v>5.75</c:v>
                </c:pt>
                <c:pt idx="57">
                  <c:v>5.75</c:v>
                </c:pt>
                <c:pt idx="58">
                  <c:v>5.75</c:v>
                </c:pt>
                <c:pt idx="59">
                  <c:v>5.75</c:v>
                </c:pt>
                <c:pt idx="60">
                  <c:v>5.75</c:v>
                </c:pt>
                <c:pt idx="61">
                  <c:v>5.25</c:v>
                </c:pt>
                <c:pt idx="62">
                  <c:v>4.75</c:v>
                </c:pt>
                <c:pt idx="63">
                  <c:v>4.375</c:v>
                </c:pt>
                <c:pt idx="64">
                  <c:v>4.375</c:v>
                </c:pt>
                <c:pt idx="65">
                  <c:v>4.375</c:v>
                </c:pt>
                <c:pt idx="66">
                  <c:v>3.4375</c:v>
                </c:pt>
                <c:pt idx="67">
                  <c:v>3.0625</c:v>
                </c:pt>
                <c:pt idx="68">
                  <c:v>2.5625</c:v>
                </c:pt>
                <c:pt idx="69">
                  <c:v>2.4375</c:v>
                </c:pt>
                <c:pt idx="70">
                  <c:v>2.4375</c:v>
                </c:pt>
                <c:pt idx="71">
                  <c:v>2.4375</c:v>
                </c:pt>
                <c:pt idx="72">
                  <c:v>2.4375</c:v>
                </c:pt>
                <c:pt idx="73">
                  <c:v>2.4375</c:v>
                </c:pt>
                <c:pt idx="74">
                  <c:v>2.0625</c:v>
                </c:pt>
                <c:pt idx="75">
                  <c:v>2.0625</c:v>
                </c:pt>
                <c:pt idx="76">
                  <c:v>2.0625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89-4B5D-82D6-45D6E4033DC7}"/>
            </c:ext>
          </c:extLst>
        </c:ser>
        <c:ser>
          <c:idx val="1"/>
          <c:order val="1"/>
          <c:tx>
            <c:strRef>
              <c:f>calck!$F$7</c:f>
              <c:strCache>
                <c:ptCount val="1"/>
                <c:pt idx="0">
                  <c:v>Work added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calck!$B$8:$B$138</c:f>
              <c:numCache>
                <c:formatCode>m/d/yyyy</c:formatCode>
                <c:ptCount val="131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  <c:pt idx="79">
                  <c:v>44710</c:v>
                </c:pt>
                <c:pt idx="80">
                  <c:v>44711</c:v>
                </c:pt>
                <c:pt idx="81">
                  <c:v>44712</c:v>
                </c:pt>
                <c:pt idx="82">
                  <c:v>44713</c:v>
                </c:pt>
                <c:pt idx="83">
                  <c:v>44714</c:v>
                </c:pt>
                <c:pt idx="84">
                  <c:v>44715</c:v>
                </c:pt>
                <c:pt idx="85">
                  <c:v>44716</c:v>
                </c:pt>
                <c:pt idx="86">
                  <c:v>44717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44723</c:v>
                </c:pt>
                <c:pt idx="93">
                  <c:v>44724</c:v>
                </c:pt>
                <c:pt idx="94">
                  <c:v>44725</c:v>
                </c:pt>
                <c:pt idx="95">
                  <c:v>44726</c:v>
                </c:pt>
                <c:pt idx="96">
                  <c:v>44727</c:v>
                </c:pt>
                <c:pt idx="97">
                  <c:v>44728</c:v>
                </c:pt>
                <c:pt idx="98">
                  <c:v>44729</c:v>
                </c:pt>
                <c:pt idx="99">
                  <c:v>44730</c:v>
                </c:pt>
                <c:pt idx="100">
                  <c:v>44731</c:v>
                </c:pt>
                <c:pt idx="101">
                  <c:v>44732</c:v>
                </c:pt>
                <c:pt idx="102">
                  <c:v>44733</c:v>
                </c:pt>
                <c:pt idx="103">
                  <c:v>44734</c:v>
                </c:pt>
                <c:pt idx="104">
                  <c:v>44735</c:v>
                </c:pt>
                <c:pt idx="105">
                  <c:v>44736</c:v>
                </c:pt>
                <c:pt idx="106">
                  <c:v>44737</c:v>
                </c:pt>
                <c:pt idx="107">
                  <c:v>44738</c:v>
                </c:pt>
                <c:pt idx="108">
                  <c:v>44739</c:v>
                </c:pt>
                <c:pt idx="109">
                  <c:v>44740</c:v>
                </c:pt>
                <c:pt idx="110">
                  <c:v>44741</c:v>
                </c:pt>
                <c:pt idx="111">
                  <c:v>44742</c:v>
                </c:pt>
                <c:pt idx="112">
                  <c:v>44743</c:v>
                </c:pt>
                <c:pt idx="113">
                  <c:v>44744</c:v>
                </c:pt>
                <c:pt idx="114">
                  <c:v>44745</c:v>
                </c:pt>
                <c:pt idx="115">
                  <c:v>44746</c:v>
                </c:pt>
                <c:pt idx="116">
                  <c:v>44747</c:v>
                </c:pt>
                <c:pt idx="117">
                  <c:v>44748</c:v>
                </c:pt>
                <c:pt idx="118">
                  <c:v>44749</c:v>
                </c:pt>
                <c:pt idx="119">
                  <c:v>44750</c:v>
                </c:pt>
                <c:pt idx="120">
                  <c:v>44751</c:v>
                </c:pt>
                <c:pt idx="121">
                  <c:v>44752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44758</c:v>
                </c:pt>
                <c:pt idx="128">
                  <c:v>44759</c:v>
                </c:pt>
                <c:pt idx="129">
                  <c:v>44760</c:v>
                </c:pt>
                <c:pt idx="130">
                  <c:v>44761</c:v>
                </c:pt>
              </c:numCache>
            </c:numRef>
          </c:cat>
          <c:val>
            <c:numRef>
              <c:f>calck!$F$8:$F$138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89-4B5D-82D6-45D6E40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downBars>
        </c:upDownBars>
        <c:marker val="1"/>
        <c:smooth val="0"/>
        <c:axId val="218486272"/>
        <c:axId val="218488192"/>
      </c:lineChart>
      <c:lineChart>
        <c:grouping val="standard"/>
        <c:varyColors val="0"/>
        <c:ser>
          <c:idx val="2"/>
          <c:order val="2"/>
          <c:tx>
            <c:strRef>
              <c:f>calck!$I$7</c:f>
              <c:strCache>
                <c:ptCount val="1"/>
                <c:pt idx="0">
                  <c:v>Вероятность сделать все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calck!$B$8:$B$86</c:f>
              <c:numCache>
                <c:formatCode>m/d/yyyy</c:formatCode>
                <c:ptCount val="79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</c:numCache>
            </c:numRef>
          </c:cat>
          <c:val>
            <c:numRef>
              <c:f>calck!$I$8:$I$138</c:f>
              <c:numCache>
                <c:formatCode>0%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6.9438630547813407E-4</c:v>
                </c:pt>
                <c:pt idx="78">
                  <c:v>4.1355793689345832E-2</c:v>
                </c:pt>
                <c:pt idx="79">
                  <c:v>0.16164035990452641</c:v>
                </c:pt>
                <c:pt idx="80">
                  <c:v>0.31424034637979426</c:v>
                </c:pt>
                <c:pt idx="81">
                  <c:v>0.45998657503476947</c:v>
                </c:pt>
                <c:pt idx="82">
                  <c:v>0.58380895914563247</c:v>
                </c:pt>
                <c:pt idx="83">
                  <c:v>0.68324968992775514</c:v>
                </c:pt>
                <c:pt idx="84">
                  <c:v>0.76075377867727145</c:v>
                </c:pt>
                <c:pt idx="85">
                  <c:v>0.82013769269391046</c:v>
                </c:pt>
                <c:pt idx="86">
                  <c:v>0.86517571055275944</c:v>
                </c:pt>
                <c:pt idx="87">
                  <c:v>0.89911907509778055</c:v>
                </c:pt>
                <c:pt idx="88">
                  <c:v>0.92459987733258153</c:v>
                </c:pt>
                <c:pt idx="89">
                  <c:v>0.94368027240667296</c:v>
                </c:pt>
                <c:pt idx="90">
                  <c:v>0.95794568432812677</c:v>
                </c:pt>
                <c:pt idx="91">
                  <c:v>0.96860112163437573</c:v>
                </c:pt>
                <c:pt idx="92">
                  <c:v>0.97655588420658324</c:v>
                </c:pt>
                <c:pt idx="93">
                  <c:v>0.98249297346953468</c:v>
                </c:pt>
                <c:pt idx="94">
                  <c:v>0.98692388878291271</c:v>
                </c:pt>
                <c:pt idx="95">
                  <c:v>0.99023096282423217</c:v>
                </c:pt>
                <c:pt idx="96">
                  <c:v>0.99269963901307756</c:v>
                </c:pt>
                <c:pt idx="97">
                  <c:v>0.99454287393550267</c:v>
                </c:pt>
                <c:pt idx="98">
                  <c:v>0.99591948535499342</c:v>
                </c:pt>
                <c:pt idx="99">
                  <c:v>0.99694789852158672</c:v>
                </c:pt>
                <c:pt idx="100">
                  <c:v>0.99771642074341749</c:v>
                </c:pt>
                <c:pt idx="101">
                  <c:v>0.99829090944552346</c:v>
                </c:pt>
                <c:pt idx="102">
                  <c:v>0.99872048959821746</c:v>
                </c:pt>
                <c:pt idx="103">
                  <c:v>0.9990418144376767</c:v>
                </c:pt>
                <c:pt idx="104">
                  <c:v>0.99928223981050091</c:v>
                </c:pt>
                <c:pt idx="105">
                  <c:v>0.99946218900162165</c:v>
                </c:pt>
                <c:pt idx="106">
                  <c:v>0.99959691462930178</c:v>
                </c:pt>
                <c:pt idx="107">
                  <c:v>0.99969781156456039</c:v>
                </c:pt>
                <c:pt idx="108">
                  <c:v>0.99977339552695477</c:v>
                </c:pt>
                <c:pt idx="109">
                  <c:v>0.99983003270351556</c:v>
                </c:pt>
                <c:pt idx="110">
                  <c:v>0.99987248391273253</c:v>
                </c:pt>
                <c:pt idx="111">
                  <c:v>0.99990431059226115</c:v>
                </c:pt>
                <c:pt idx="112">
                  <c:v>0.99992817780416632</c:v>
                </c:pt>
                <c:pt idx="113">
                  <c:v>0.99994608046152156</c:v>
                </c:pt>
                <c:pt idx="114">
                  <c:v>0.99995951229217384</c:v>
                </c:pt>
                <c:pt idx="115">
                  <c:v>0.999969592079203</c:v>
                </c:pt>
                <c:pt idx="116">
                  <c:v>0.99997715801404863</c:v>
                </c:pt>
                <c:pt idx="117">
                  <c:v>0.99998283824109879</c:v>
                </c:pt>
                <c:pt idx="118">
                  <c:v>0.99998710361919929</c:v>
                </c:pt>
                <c:pt idx="119">
                  <c:v>0.99999030719581627</c:v>
                </c:pt>
                <c:pt idx="120">
                  <c:v>0.99999271374950061</c:v>
                </c:pt>
                <c:pt idx="121">
                  <c:v>0.99999452190628568</c:v>
                </c:pt>
                <c:pt idx="122">
                  <c:v>0.99999588070164425</c:v>
                </c:pt>
                <c:pt idx="123">
                  <c:v>0.99999690198656055</c:v>
                </c:pt>
                <c:pt idx="124">
                  <c:v>0.9999976697231443</c:v>
                </c:pt>
                <c:pt idx="125">
                  <c:v>0.99999824695152073</c:v>
                </c:pt>
                <c:pt idx="126">
                  <c:v>0.99999868101274425</c:v>
                </c:pt>
                <c:pt idx="127">
                  <c:v>0.99999900746527803</c:v>
                </c:pt>
                <c:pt idx="128">
                  <c:v>0.99999925302253845</c:v>
                </c:pt>
                <c:pt idx="129">
                  <c:v>0.99999943775670641</c:v>
                </c:pt>
                <c:pt idx="130">
                  <c:v>0.99999957675245166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89-4B5D-82D6-45D6E40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01888"/>
        <c:axId val="218899968"/>
      </c:lineChart>
      <c:catAx>
        <c:axId val="21848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488192"/>
        <c:crossesAt val="0"/>
        <c:auto val="0"/>
        <c:lblAlgn val="ctr"/>
        <c:lblOffset val="100"/>
        <c:noMultiLvlLbl val="1"/>
      </c:catAx>
      <c:valAx>
        <c:axId val="218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>
                    <a:solidFill>
                      <a:schemeClr val="tx1"/>
                    </a:solidFill>
                  </a:rPr>
                  <a:t>Объем работы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486272"/>
        <c:crosses val="autoZero"/>
        <c:crossBetween val="between"/>
      </c:valAx>
      <c:valAx>
        <c:axId val="21889996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>
                    <a:solidFill>
                      <a:schemeClr val="tx1"/>
                    </a:solidFill>
                  </a:rPr>
                  <a:t>Вероятность</a:t>
                </a:r>
                <a:r>
                  <a:rPr lang="en-US" sz="1800" b="1">
                    <a:solidFill>
                      <a:schemeClr val="tx1"/>
                    </a:solidFill>
                  </a:rPr>
                  <a:t> </a:t>
                </a:r>
                <a:r>
                  <a:rPr lang="ru-RU" sz="1800" b="1">
                    <a:solidFill>
                      <a:schemeClr val="tx1"/>
                    </a:solidFill>
                  </a:rPr>
                  <a:t>завершить</a:t>
                </a:r>
                <a:r>
                  <a:rPr lang="ru-RU" sz="1800" b="1" baseline="0">
                    <a:solidFill>
                      <a:schemeClr val="tx1"/>
                    </a:solidFill>
                  </a:rPr>
                  <a:t> работу к дате</a:t>
                </a:r>
                <a:endParaRPr lang="ru-RU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901888"/>
        <c:crosses val="max"/>
        <c:crossBetween val="between"/>
      </c:valAx>
      <c:dateAx>
        <c:axId val="218901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8899968"/>
        <c:crossesAt val="0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106274" cy="64770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B79C8A7-926B-48B0-BB47-7DE4ACF7AC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20</xdr:col>
      <xdr:colOff>19050</xdr:colOff>
      <xdr:row>19</xdr:row>
      <xdr:rowOff>133350</xdr:rowOff>
    </xdr:from>
    <xdr:to>
      <xdr:col>23</xdr:col>
      <xdr:colOff>19050</xdr:colOff>
      <xdr:row>32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Команда 1">
              <a:extLst>
                <a:ext uri="{FF2B5EF4-FFF2-40B4-BE49-F238E27FC236}">
                  <a16:creationId xmlns:a16="http://schemas.microsoft.com/office/drawing/2014/main" xmlns="" id="{1FB82D68-B5DB-4007-B361-5DD18B0AC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оманд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1050" y="3771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9525</xdr:colOff>
      <xdr:row>5</xdr:row>
      <xdr:rowOff>85725</xdr:rowOff>
    </xdr:from>
    <xdr:to>
      <xdr:col>23</xdr:col>
      <xdr:colOff>9525</xdr:colOff>
      <xdr:row>18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Эпик 1">
              <a:extLst>
                <a:ext uri="{FF2B5EF4-FFF2-40B4-BE49-F238E27FC236}">
                  <a16:creationId xmlns:a16="http://schemas.microsoft.com/office/drawing/2014/main" xmlns="" id="{F3C88B5A-B792-40A6-B43C-54DAD1EDF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Эпи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1525" y="1057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" refreshedDate="44672.908140509258" createdVersion="7" refreshedVersion="7" minRefreshableVersion="3" recordCount="275">
  <cacheSource type="worksheet">
    <worksheetSource name="PI_estimation"/>
  </cacheSource>
  <cacheFields count="3">
    <cacheField name="Эпик" numFmtId="0">
      <sharedItems count="98" longText="1">
        <s v="Работа с таргет-базами СМП (https://ihelp.rt.ru/browse/BESAFE-2169)"/>
        <s v="(Q1/22) Реализация акционных ПП для различных продуктов (этап 1) (https://ihelp.rt.ru/browse/BESAFE-5374)"/>
        <s v="БП Обеспечение автоматизации услуг ВАТС/8800 на платформе Светец (Этап 2) (https://ihelp.rt.ru/browse/BESAFE-11375)"/>
        <s v="ИБ поддержка работ по Дизайну и Тестированию для выполнения Поручений Правления по итогам аудита ИБ CRM B2B в рамках BESAFE-6453 (https://ihelp.rt.ru/browse/BESAFE-16914)"/>
        <s v="1203э - О продлении акций на территории Макрорегиона «Сибирь» ПАО «Ростелеком» (https://ihelp.rt.ru/browse/BESAFE-13539)"/>
        <s v="1196 - О продлении акции «Переадресация на ВАТС» на территории Макрорегиона «Сибирь» ПАО «Ростелеком» (https://ihelp.rt.ru/browse/BESAFE-13881)"/>
        <s v="Доработка кнопки &quot;Выбрать доверенность&quot; в блоке &quot;Выбор подписанта со стороны клиента&quot;  (https://ihelp.rt.ru/browse/BESAFE-15178)"/>
        <s v="(Q1/22) Отражение доп.услуг в бланке-заказа (https://ihelp.rt.ru/browse/BESAFE-5739)"/>
        <s v="Акция Интернет 70 Мбит/с (https://ihelp.rt.ru/browse/BESAFE-16454)"/>
        <s v="Изменение шаблонов ПФ договорных документов (https://ihelp.rt.ru/browse/BESAFE-15377)"/>
        <s v="[Q2 2022] Передача экспертизы по тестированию обновлений тиражируемых продуктов NX (https://ihelp.rt.ru/browse/BESAFE-15667)"/>
        <s v="О проведении акции «Выгодное подключение телефона» для корпоративных клиентов Красноярского и Новосибирского филиала ПАО «Ростелеком» (https://ihelp.rt.ru/browse/BESAFE-13565)"/>
        <s v="Отчет по нормативам_Целевое решение  (https://ihelp.rt.ru/browse/BESAFE-2554)"/>
        <s v="Отчет по Клиентам_Целевое решение (https://ihelp.rt.ru/browse/BESAFE-2545)"/>
        <s v="Отправка должникам по email писем о задолженности с вложением печатных форм (целевой процесс по ДЗ) (https://ihelp.rt.ru/browse/BESAFE-1485)"/>
        <s v="Реализация акционных ПП. Этап 2 (https://ihelp.rt.ru/browse/BESAFE-15481)"/>
        <s v="Добавление возможности выполнения кастомных операций при учете корректировок на RT-балансе (https://ihelp.rt.ru/browse/BESAFE-11311)"/>
        <s v="Отчет о списании ДЗ_Транзитное решение (https://ihelp.rt.ru/browse/BESAFE-2681)"/>
        <s v="ОСВ с детализацией_Транзитное решение (https://ihelp.rt.ru/browse/BESAFE-2699)"/>
        <s v="Отчет по НДС _Транзитное решение (https://ihelp.rt.ru/browse/BESAFE-2713)"/>
        <s v="Отчет по Задачам_Целевое решение (https://ihelp.rt.ru/browse/BESAFE-2547)"/>
        <s v="Открытые окна МУИК в новой вкладке (https://ihelp.rt.ru/browse/BESAFE-5206)"/>
        <s v="Этап 1. Личный кабинет (Отображение и хранение признака и УЗ ЛК ЮЛ в CRM B2B) (https://ihelp.rt.ru/browse/BESAFE-4782)"/>
        <s v="[Q2] Оформить shared модуль как отдельный проект (https://ihelp.rt.ru/browse/BESAFE-15004)"/>
        <s v="1113 Приказ об изменении тарифов на услуги местной телефонной связи на территории Новосибирского филиала ПАО «Ростелеком» (https://ihelp.rt.ru/browse/BESAFE-11074)"/>
        <s v="Доработка oapi-функции вывода начислений и вызовов по абонентам (действующим и закрытым) за период (https://ihelp.rt.ru/browse/BESAFE-17461)"/>
        <s v="Привязка очередей к функциональным группам (https://ihelp.rt.ru/browse/BESAFE-13472)"/>
        <s v="На форме Бронирования времени под ФИО контактного лица оставить только контактные данные: email, телефон (https://ihelp.rt.ru/browse/BESAFE-10124)"/>
        <s v="Подключение выносов NWM_OCS &quot;Москва&quot;, NWM_AAA &quot;СЗ&quot; к Центральной площадке (https://ihelp.rt.ru/browse/BESAFE-6763)"/>
        <s v="Отображение дополнительной информации на форме Сводка Финкарточки (https://ihelp.rt.ru/browse/BESAFE-10279)"/>
        <s v="Отчёт по инстанцированным в ЕАСР продуктам_Транзитное решение  (https://ihelp.rt.ru/browse/BESAFE-2687)"/>
        <s v="(Q4/21) Нефункциональные требования к формированию разовых комплектов РПД  (https://ihelp.rt.ru/browse/BESAFE-123)"/>
        <s v="1109 - О внесении изменений в Приказ от 08.10.2020 № 07/01/1244/20 «О проведении акции «Любимый городской номер» на территории Макрорегиона «Сибирь» ПАО «Ростелеком» (https://ihelp.rt.ru/browse/BESAFE-11283)"/>
        <s v="Изменения в продукте ИТВ (новые каналы и тип подключения)+Базовые работы+Оборудование (https://ihelp.rt.ru/browse/BESAFE-15771)"/>
        <s v="Миграция. Индивидуальные цены (https://ihelp.rt.ru/browse/BESAFE-15661)"/>
        <s v="Изменение тарифов и условий предоставления доп. услуг специалиста (https://ihelp.rt.ru/browse/BESAFE-15935)"/>
        <s v="Изменение формата ввода даты (https://ihelp.rt.ru/browse/BESAFE-15233)"/>
        <s v="НСИ. Актуализация справочника 389_Резолюции закрытия обращений в части признака повторности (https://ihelp.rt.ru/browse/BESAFE-15869)"/>
        <s v="Отображение атрибута &quot;детализация&quot; в обращении (https://ihelp.rt.ru/browse/BESAFE-15763)"/>
        <s v="26 - О продлении акционного предложения Форсаж, Форсаж+ МРФ «Сибирь» ПАО «Ростелеком» для ЮЛ или граждан, использующих услуги связи для нужд иных, чем личные, семейные, домашние и др., не связанные с осуществлением предприним. деят-сти (https://ihelp.rt.ru/browse/BESAFE-15326)"/>
        <s v="Обновление СУБД Oracle всех сред ЕАСР/CRM до последней версии (https://ihelp.rt.ru/browse/BESAFE-14085)"/>
        <s v="Возможность создания СЛ для ИП/Физ.лица В2В на основе его атрибутов (https://ihelp.rt.ru/browse/BESAFE-10283)"/>
        <s v="Передача из CRM B2B клиентской информации в ЕССДЗ (целевой процесс по ДЗ) (https://ihelp.rt.ru/browse/BESAFE-8464)"/>
        <s v="Отчет о перемещении сотрудника _Целевое решение (https://ihelp.rt.ru/browse/BESAFE-2633)"/>
        <s v="Отчет по Заданиям_Целевое решение (https://ihelp.rt.ru/browse/BESAFE-2549)"/>
        <s v="Отчет Аналитическая ведомость&quot;Дебиторская задолженность&quot; по срокам возникновения  (https://ihelp.rt.ru/browse/BESAFE-2794)"/>
        <s v="НСИ. Обновление справочника 305_Бизнес сегмент (https://ihelp.rt.ru/browse/BESAFE-17549)"/>
        <s v="Отчет по оплатам, корректировкам оплат (сводный) _Транзитное решение (https://ihelp.rt.ru/browse/BESAFE-2660)"/>
        <s v="(Q1/22) БП Обеспечение автоматизации услуг ВАТС/8800 на платформе Светец (Этап 1) (https://ihelp.rt.ru/browse/BESAFE-827)"/>
        <s v="(Q1/22) НСИ. Актуализация справочника 383_Работы монтера инсталлятора (https://ihelp.rt.ru/browse/BESAFE-9900)"/>
        <s v="Процесс работы с холдингами (этап 2) (https://ihelp.rt.ru/browse/BESAFE-12394)"/>
        <s v="НСИ. Актуализация справочников (452, МАП 01), SLA (https://ihelp.rt.ru/browse/BESAFE-14957)"/>
        <s v="Приём обращений с Формы обратной связи сайта rt.ru в CRM (https://ihelp.rt.ru/browse/BESAFE-10118)"/>
        <s v="Печатные формы. Развитие нового генератора отчетов. Формы ЕАСР. Часть 2 (https://ihelp.rt.ru/browse/BESAFE-15865)"/>
        <s v="Добавление нотификаций по БП Претензии и РСО (https://ihelp.rt.ru/browse/BESAFE-11896)"/>
        <s v="Актуализация и моделирование ПП для нужд миграции (https://ihelp.rt.ru/browse/BESAFE-16981)"/>
        <s v="ОСВ_Транзитное решение  (https://ihelp.rt.ru/browse/BESAFE-2695)"/>
        <s v="Отчет План-Факт_Целевое решение (https://ihelp.rt.ru/browse/BESAFE-2553)"/>
        <s v="Отчет по контактам_Целевое решение (https://ihelp.rt.ru/browse/BESAFE-2551)"/>
        <s v="Доработка шаблона бланка заказа (https://ihelp.rt.ru/browse/BESAFE-11153)"/>
        <s v="Отчет Реестр по количеству заведенных рассрочек/отсрочек_Целевое решение (https://ihelp.rt.ru/browse/BESAFE-2790)"/>
        <s v="Интеграция CDI в МРФ СЗ (https://ihelp.rt.ru/browse/BESAFE-12936)"/>
        <s v="(Q4/21) Установка и снятие добровольной блокировки (https://ihelp.rt.ru/browse/BESAFE-63)"/>
        <s v="Проводки для СвП и книг (Финотчетность). Этап 1 (https://ihelp.rt.ru/browse/BESAFE-10276)"/>
        <s v="Отправка должникам по смс ссылки на LP с данными по последнему счету (целевой процесс по ДЗ) (https://ihelp.rt.ru/browse/BESAFE-1483)"/>
        <s v="МРФ/РФ на форме диспетчеризации обращений (https://ihelp.rt.ru/browse/BESAFE-11779)"/>
        <s v="Поддержка Миграции информационных сервисов в целевой стек (https://ihelp.rt.ru/browse/BESAFE-16399)"/>
        <s v="Массовая печать РПД (https://ihelp.rt.ru/browse/BESAFE-7534)"/>
        <s v="OSS. Обучение по FSOM/SOM (https://ihelp.rt.ru/browse/BESAFE-16939)"/>
        <s v="Дизайн Общего Архивного ПП для Поддержки Миграции (https://ihelp.rt.ru/browse/BESAFE-16964)"/>
        <s v="Интеграция компонента EPM с AD (https://ihelp.rt.ru/browse/BESAFE-16998)"/>
        <s v="Фильтрация тематик/продуктов в обращении по Техподдержке (https://ihelp.rt.ru/browse/BESAFE-5202)"/>
        <s v="Интеграция ЛК ЮЛ в МРФ СЗ (https://ihelp.rt.ru/browse/BESAFE-11244)"/>
        <s v="Отчет по контактным данным по вновь заключенным договорам за период  (https://ihelp.rt.ru/browse/BESAFE-2797)"/>
        <s v="Интеграция с WFM (https://ihelp.rt.ru/browse/BESAFE-9964)"/>
        <s v="Миграция клиентов с главными и подчиненными (VIP_SP в АСР Старт) ЛС (https://ihelp.rt.ru/browse/BESAFE-2649)"/>
        <s v="Отчет о ДЗ_Транзитное решение  (https://ihelp.rt.ru/browse/BESAFE-2679)"/>
        <s v="Тиражирование РФ ОМСК. СМП. Активные ПП. Только ШПД (https://ihelp.rt.ru/browse/BESAFE-5899)"/>
        <s v="Доработка формирования поля Договор в формах РПД (https://ihelp.rt.ru/browse/BESAFE-6761)"/>
        <s v="МЗ: маршрутизация новых и неидентифицированных клиентов по ИНН в CRM B2B Базис (https://ihelp.rt.ru/browse/BESAFE-10851)"/>
        <s v="Клиенты, созданные мной (https://ihelp.rt.ru/browse/BESAFE-4271)"/>
        <s v="Передача данных в ИС СОРМ «ЯНВАРЬ» (МФИ СОФТ)_Целевое решение  (https://ihelp.rt.ru/browse/BESAFE-2582)"/>
        <s v="Отчет по продажам/Воронка продаж_Целевое решение (https://ihelp.rt.ru/browse/BESAFE-2548)"/>
        <s v="НСИ. Обновление справочника Платежных агентов (353) (https://ihelp.rt.ru/browse/BESAFE-17226)"/>
        <s v="Пачка 4020. Миграция клиентов МРФ Сибирь. (https://ihelp.rt.ru/browse/BESAFE-15660)"/>
        <s v="WP09. Обучение в рамках релиза Q2 (2022) (https://ihelp.rt.ru/browse/BESAFE-16442)"/>
        <s v="WP09. Запуск HintEd (https://ihelp.rt.ru/browse/BESAFE-8558)"/>
        <s v="Отчетность по скидкам/наценкам  (https://ihelp.rt.ru/browse/BESAFE-2782)"/>
        <s v="Поддержка нескольких объектов финучета (https://ihelp.rt.ru/browse/BESAFE-9963)"/>
        <s v="Q2/22. (БиФ) Отчеты ФЭБ. Доработка выгрузок в R12 сводных проводок и ДЗ/КЗ по срокам (https://ihelp.rt.ru/browse/BESAFE-17702)"/>
        <s v="(Q1/22) Отработка замечаний ДКИБ к CRM B2B (ЕАСР) по идентификации, аутентификации и авторизации. (https://ihelp.rt.ru/browse/BESAFE-2611)"/>
        <s v="Отчет по оборудованию (Отчет по ПДЗ по АО_ЮЛ) скидкам (https://ihelp.rt.ru/browse/BESAFE-2801)"/>
        <s v="[Q2 2022] Отказ от HAS в решении CRM/ЕАСР: CPM, CDM (https://ihelp.rt.ru/browse/BESAFE-15666)"/>
        <s v="(Q1/22) COM-FSOM. Техдолг (https://ihelp.rt.ru/browse/BESAFE-10438)"/>
        <s v="Поезд OSS. Технологические задачи OSS (https://ihelp.rt.ru/browse/BESAFE-2129)"/>
        <s v="Вкручивание проверок шаблонов на типы на максимум. CCM-Portal рефакторинг (https://ihelp.rt.ru/browse/BESAFE-1636)"/>
        <s v="[Q2 2022] Перевод инсталляторов настроек конфигурации RT_IMPL на Ansible Q2 22 (https://ihelp.rt.ru/browse/BESAFE-15555)"/>
        <s v="Оптимизация и автоматизация инструментов конфигурирования продуктового портфеля в ЕАСР Q2/22 (https://ihelp.rt.ru/browse/BESAFE-15531)"/>
      </sharedItems>
    </cacheField>
    <cacheField name="Команда" numFmtId="0">
      <sharedItems count="21">
        <s v="E2E-mngr/PM"/>
        <s v="Конфигурирование"/>
        <s v="ПСМ"/>
        <s v="CCM"/>
        <s v="ЕПК"/>
        <s v="COM"/>
        <s v="ПФ"/>
        <s v="Тестирование"/>
        <s v="Эксплуатация"/>
        <s v="Отчетность"/>
        <s v="Обучение"/>
        <s v="БиФ"/>
        <s v="CPM"/>
        <s v="МП/МЗ"/>
        <s v="CAM"/>
        <s v="OSS"/>
        <s v="Solution"/>
        <s v="COM-PROV"/>
        <s v="Миграция"/>
        <s v="НСИ"/>
        <s v="CRM"/>
      </sharedItems>
    </cacheField>
    <cacheField name="Оценка Задачи" numFmtId="0">
      <sharedItems containsString="0" containsBlank="1" containsNumber="1" minValue="0" maxValue="300"/>
    </cacheField>
  </cacheFields>
  <extLst>
    <ext xmlns:x14="http://schemas.microsoft.com/office/spreadsheetml/2009/9/main" uri="{725AE2AE-9491-48be-B2B4-4EB974FC3084}">
      <x14:pivotCacheDefinition pivotCacheId="3169425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ергей" refreshedDate="44706.730741550928" missingItemsLimit="0" createdVersion="7" refreshedVersion="7" minRefreshableVersion="3" recordCount="519">
  <cacheSource type="worksheet">
    <worksheetSource name="source_detail"/>
  </cacheSource>
  <cacheFields count="5">
    <cacheField name="Дата" numFmtId="164">
      <sharedItems containsNonDate="0" containsDate="1" containsString="0" containsBlank="1" minDate="2022-03-10T00:00:00" maxDate="2022-08-24T00:00:00" count="168"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m/>
      </sharedItems>
    </cacheField>
    <cacheField name="Эпик" numFmtId="0">
      <sharedItems containsBlank="1" count="8">
        <s v="Эпик 10279"/>
        <s v="Эпик 10124"/>
        <s v="Эпик 6763"/>
        <s v="Эпик 4271"/>
        <s v="Эпик 17702"/>
        <s v="Эпик 17461"/>
        <s v="Эпик 17226"/>
        <m/>
      </sharedItems>
    </cacheField>
    <cacheField name="Команда" numFmtId="0">
      <sharedItems containsBlank="1" count="9">
        <s v="Команда 37188"/>
        <s v="Команда 38624"/>
        <s v="Команда 37476"/>
        <s v="Команда 37182"/>
        <s v="Команда 37186"/>
        <m/>
        <s v="Команда 37172"/>
        <s v="Команда 37169"/>
        <s v="Команда 37170"/>
      </sharedItems>
    </cacheField>
    <cacheField name="Потрачено" numFmtId="0">
      <sharedItems containsString="0" containsBlank="1" containsNumber="1" minValue="0" maxValue="3.875"/>
    </cacheField>
    <cacheField name="Добавлено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 pivotCacheId="141937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197.5"/>
  </r>
  <r>
    <x v="0"/>
    <x v="1"/>
    <n v="2"/>
  </r>
  <r>
    <x v="1"/>
    <x v="2"/>
    <n v="7"/>
  </r>
  <r>
    <x v="2"/>
    <x v="3"/>
    <n v="50"/>
  </r>
  <r>
    <x v="3"/>
    <x v="1"/>
    <n v="22"/>
  </r>
  <r>
    <x v="4"/>
    <x v="2"/>
    <n v="5"/>
  </r>
  <r>
    <x v="5"/>
    <x v="4"/>
    <n v="20"/>
  </r>
  <r>
    <x v="6"/>
    <x v="5"/>
    <n v="15"/>
  </r>
  <r>
    <x v="7"/>
    <x v="2"/>
    <n v="8"/>
  </r>
  <r>
    <x v="8"/>
    <x v="4"/>
    <n v="7"/>
  </r>
  <r>
    <x v="9"/>
    <x v="6"/>
    <n v="59"/>
  </r>
  <r>
    <x v="10"/>
    <x v="7"/>
    <n v="4"/>
  </r>
  <r>
    <x v="11"/>
    <x v="7"/>
    <n v="24"/>
  </r>
  <r>
    <x v="12"/>
    <x v="7"/>
    <n v="3"/>
  </r>
  <r>
    <x v="13"/>
    <x v="7"/>
    <n v="3"/>
  </r>
  <r>
    <x v="14"/>
    <x v="7"/>
    <n v="32.5"/>
  </r>
  <r>
    <x v="2"/>
    <x v="1"/>
    <n v="15"/>
  </r>
  <r>
    <x v="3"/>
    <x v="8"/>
    <m/>
  </r>
  <r>
    <x v="15"/>
    <x v="9"/>
    <n v="20"/>
  </r>
  <r>
    <x v="16"/>
    <x v="1"/>
    <n v="3.25"/>
  </r>
  <r>
    <x v="17"/>
    <x v="9"/>
    <n v="20"/>
  </r>
  <r>
    <x v="18"/>
    <x v="9"/>
    <n v="15"/>
  </r>
  <r>
    <x v="19"/>
    <x v="9"/>
    <n v="20"/>
  </r>
  <r>
    <x v="20"/>
    <x v="9"/>
    <n v="15"/>
  </r>
  <r>
    <x v="21"/>
    <x v="10"/>
    <n v="0.6"/>
  </r>
  <r>
    <x v="22"/>
    <x v="8"/>
    <m/>
  </r>
  <r>
    <x v="15"/>
    <x v="6"/>
    <n v="68"/>
  </r>
  <r>
    <x v="23"/>
    <x v="7"/>
    <n v="3"/>
  </r>
  <r>
    <x v="24"/>
    <x v="7"/>
    <n v="13"/>
  </r>
  <r>
    <x v="25"/>
    <x v="11"/>
    <n v="18"/>
  </r>
  <r>
    <x v="26"/>
    <x v="10"/>
    <n v="0"/>
  </r>
  <r>
    <x v="27"/>
    <x v="10"/>
    <n v="0"/>
  </r>
  <r>
    <x v="28"/>
    <x v="10"/>
    <n v="0"/>
  </r>
  <r>
    <x v="29"/>
    <x v="11"/>
    <n v="23"/>
  </r>
  <r>
    <x v="25"/>
    <x v="7"/>
    <n v="3"/>
  </r>
  <r>
    <x v="27"/>
    <x v="3"/>
    <n v="5"/>
  </r>
  <r>
    <x v="30"/>
    <x v="11"/>
    <n v="5"/>
  </r>
  <r>
    <x v="31"/>
    <x v="11"/>
    <n v="25"/>
  </r>
  <r>
    <x v="2"/>
    <x v="6"/>
    <n v="12"/>
  </r>
  <r>
    <x v="32"/>
    <x v="2"/>
    <n v="10"/>
  </r>
  <r>
    <x v="26"/>
    <x v="12"/>
    <n v="32"/>
  </r>
  <r>
    <x v="4"/>
    <x v="4"/>
    <n v="7"/>
  </r>
  <r>
    <x v="5"/>
    <x v="1"/>
    <n v="3"/>
  </r>
  <r>
    <x v="2"/>
    <x v="13"/>
    <n v="20"/>
  </r>
  <r>
    <x v="33"/>
    <x v="2"/>
    <n v="8"/>
  </r>
  <r>
    <x v="34"/>
    <x v="2"/>
    <m/>
  </r>
  <r>
    <x v="35"/>
    <x v="2"/>
    <n v="10"/>
  </r>
  <r>
    <x v="36"/>
    <x v="14"/>
    <n v="20"/>
  </r>
  <r>
    <x v="35"/>
    <x v="7"/>
    <n v="12"/>
  </r>
  <r>
    <x v="37"/>
    <x v="7"/>
    <n v="15"/>
  </r>
  <r>
    <x v="33"/>
    <x v="7"/>
    <n v="17"/>
  </r>
  <r>
    <x v="38"/>
    <x v="7"/>
    <n v="14"/>
  </r>
  <r>
    <x v="9"/>
    <x v="7"/>
    <n v="20"/>
  </r>
  <r>
    <x v="39"/>
    <x v="7"/>
    <n v="23"/>
  </r>
  <r>
    <x v="40"/>
    <x v="7"/>
    <n v="6"/>
  </r>
  <r>
    <x v="41"/>
    <x v="7"/>
    <n v="12"/>
  </r>
  <r>
    <x v="27"/>
    <x v="7"/>
    <n v="3"/>
  </r>
  <r>
    <x v="42"/>
    <x v="7"/>
    <n v="20"/>
  </r>
  <r>
    <x v="43"/>
    <x v="7"/>
    <n v="3"/>
  </r>
  <r>
    <x v="44"/>
    <x v="7"/>
    <n v="3"/>
  </r>
  <r>
    <x v="20"/>
    <x v="7"/>
    <n v="3"/>
  </r>
  <r>
    <x v="43"/>
    <x v="9"/>
    <n v="15"/>
  </r>
  <r>
    <x v="39"/>
    <x v="10"/>
    <n v="0.55000000000000004"/>
  </r>
  <r>
    <x v="12"/>
    <x v="9"/>
    <n v="15"/>
  </r>
  <r>
    <x v="29"/>
    <x v="10"/>
    <n v="3.3"/>
  </r>
  <r>
    <x v="0"/>
    <x v="10"/>
    <n v="4.4000000000000004"/>
  </r>
  <r>
    <x v="45"/>
    <x v="9"/>
    <n v="120"/>
  </r>
  <r>
    <x v="14"/>
    <x v="10"/>
    <n v="1.1000000000000001"/>
  </r>
  <r>
    <x v="40"/>
    <x v="10"/>
    <n v="0"/>
  </r>
  <r>
    <x v="28"/>
    <x v="1"/>
    <n v="45"/>
  </r>
  <r>
    <x v="46"/>
    <x v="1"/>
    <n v="1"/>
  </r>
  <r>
    <x v="2"/>
    <x v="2"/>
    <n v="18"/>
  </r>
  <r>
    <x v="2"/>
    <x v="4"/>
    <n v="15"/>
  </r>
  <r>
    <x v="47"/>
    <x v="11"/>
    <n v="7"/>
  </r>
  <r>
    <x v="14"/>
    <x v="11"/>
    <n v="42"/>
  </r>
  <r>
    <x v="48"/>
    <x v="3"/>
    <n v="40"/>
  </r>
  <r>
    <x v="48"/>
    <x v="11"/>
    <n v="45"/>
  </r>
  <r>
    <x v="49"/>
    <x v="15"/>
    <m/>
  </r>
  <r>
    <x v="2"/>
    <x v="15"/>
    <n v="202"/>
  </r>
  <r>
    <x v="50"/>
    <x v="14"/>
    <n v="148"/>
  </r>
  <r>
    <x v="11"/>
    <x v="1"/>
    <n v="6"/>
  </r>
  <r>
    <x v="41"/>
    <x v="14"/>
    <n v="23"/>
  </r>
  <r>
    <x v="15"/>
    <x v="16"/>
    <m/>
  </r>
  <r>
    <x v="14"/>
    <x v="3"/>
    <n v="50"/>
  </r>
  <r>
    <x v="51"/>
    <x v="12"/>
    <n v="9"/>
  </r>
  <r>
    <x v="52"/>
    <x v="13"/>
    <n v="40"/>
  </r>
  <r>
    <x v="22"/>
    <x v="14"/>
    <n v="80"/>
  </r>
  <r>
    <x v="8"/>
    <x v="2"/>
    <n v="4"/>
  </r>
  <r>
    <x v="37"/>
    <x v="12"/>
    <n v="9"/>
  </r>
  <r>
    <x v="35"/>
    <x v="4"/>
    <n v="10"/>
  </r>
  <r>
    <x v="8"/>
    <x v="7"/>
    <n v="15"/>
  </r>
  <r>
    <x v="53"/>
    <x v="7"/>
    <n v="30"/>
  </r>
  <r>
    <x v="54"/>
    <x v="7"/>
    <n v="23"/>
  </r>
  <r>
    <x v="28"/>
    <x v="7"/>
    <n v="10"/>
  </r>
  <r>
    <x v="21"/>
    <x v="7"/>
    <n v="4"/>
  </r>
  <r>
    <x v="55"/>
    <x v="4"/>
    <n v="40"/>
  </r>
  <r>
    <x v="3"/>
    <x v="7"/>
    <n v="40"/>
  </r>
  <r>
    <x v="56"/>
    <x v="9"/>
    <n v="15"/>
  </r>
  <r>
    <x v="57"/>
    <x v="9"/>
    <n v="15"/>
  </r>
  <r>
    <x v="13"/>
    <x v="9"/>
    <n v="15"/>
  </r>
  <r>
    <x v="15"/>
    <x v="10"/>
    <n v="6.6"/>
  </r>
  <r>
    <x v="44"/>
    <x v="9"/>
    <n v="15"/>
  </r>
  <r>
    <x v="11"/>
    <x v="10"/>
    <n v="0.55000000000000004"/>
  </r>
  <r>
    <x v="58"/>
    <x v="9"/>
    <n v="15"/>
  </r>
  <r>
    <x v="59"/>
    <x v="10"/>
    <n v="0.55000000000000004"/>
  </r>
  <r>
    <x v="55"/>
    <x v="1"/>
    <n v="39"/>
  </r>
  <r>
    <x v="60"/>
    <x v="9"/>
    <n v="13"/>
  </r>
  <r>
    <x v="61"/>
    <x v="7"/>
    <n v="3"/>
  </r>
  <r>
    <x v="15"/>
    <x v="4"/>
    <n v="20"/>
  </r>
  <r>
    <x v="52"/>
    <x v="10"/>
    <n v="0"/>
  </r>
  <r>
    <x v="62"/>
    <x v="7"/>
    <n v="25"/>
  </r>
  <r>
    <x v="0"/>
    <x v="5"/>
    <n v="65"/>
  </r>
  <r>
    <x v="63"/>
    <x v="11"/>
    <n v="29"/>
  </r>
  <r>
    <x v="56"/>
    <x v="11"/>
    <n v="5"/>
  </r>
  <r>
    <x v="14"/>
    <x v="17"/>
    <n v="30"/>
  </r>
  <r>
    <x v="14"/>
    <x v="1"/>
    <n v="5"/>
  </r>
  <r>
    <x v="64"/>
    <x v="17"/>
    <n v="30"/>
  </r>
  <r>
    <x v="64"/>
    <x v="0"/>
    <m/>
  </r>
  <r>
    <x v="65"/>
    <x v="12"/>
    <n v="21"/>
  </r>
  <r>
    <x v="49"/>
    <x v="2"/>
    <n v="8"/>
  </r>
  <r>
    <x v="8"/>
    <x v="1"/>
    <n v="3"/>
  </r>
  <r>
    <x v="33"/>
    <x v="1"/>
    <n v="9"/>
  </r>
  <r>
    <x v="42"/>
    <x v="17"/>
    <n v="70"/>
  </r>
  <r>
    <x v="35"/>
    <x v="1"/>
    <n v="3"/>
  </r>
  <r>
    <x v="66"/>
    <x v="7"/>
    <n v="4"/>
  </r>
  <r>
    <x v="15"/>
    <x v="7"/>
    <n v="22"/>
  </r>
  <r>
    <x v="51"/>
    <x v="7"/>
    <n v="8"/>
  </r>
  <r>
    <x v="67"/>
    <x v="7"/>
    <n v="16"/>
  </r>
  <r>
    <x v="57"/>
    <x v="7"/>
    <n v="3"/>
  </r>
  <r>
    <x v="0"/>
    <x v="7"/>
    <n v="30"/>
  </r>
  <r>
    <x v="68"/>
    <x v="15"/>
    <n v="47"/>
  </r>
  <r>
    <x v="69"/>
    <x v="2"/>
    <n v="10"/>
  </r>
  <r>
    <x v="70"/>
    <x v="1"/>
    <n v="5"/>
  </r>
  <r>
    <x v="49"/>
    <x v="10"/>
    <n v="1.1000000000000001"/>
  </r>
  <r>
    <x v="64"/>
    <x v="10"/>
    <n v="1.1000000000000001"/>
  </r>
  <r>
    <x v="71"/>
    <x v="10"/>
    <n v="1.1000000000000001"/>
  </r>
  <r>
    <x v="22"/>
    <x v="1"/>
    <n v="3"/>
  </r>
  <r>
    <x v="72"/>
    <x v="10"/>
    <n v="0"/>
  </r>
  <r>
    <x v="73"/>
    <x v="9"/>
    <n v="18"/>
  </r>
  <r>
    <x v="10"/>
    <x v="10"/>
    <n v="0"/>
  </r>
  <r>
    <x v="36"/>
    <x v="10"/>
    <n v="0"/>
  </r>
  <r>
    <x v="74"/>
    <x v="10"/>
    <n v="0"/>
  </r>
  <r>
    <x v="75"/>
    <x v="18"/>
    <n v="300"/>
  </r>
  <r>
    <x v="76"/>
    <x v="11"/>
    <n v="3"/>
  </r>
  <r>
    <x v="77"/>
    <x v="2"/>
    <n v="37"/>
  </r>
  <r>
    <x v="7"/>
    <x v="4"/>
    <n v="14"/>
  </r>
  <r>
    <x v="54"/>
    <x v="12"/>
    <n v="61"/>
  </r>
  <r>
    <x v="59"/>
    <x v="6"/>
    <n v="33"/>
  </r>
  <r>
    <x v="52"/>
    <x v="0"/>
    <n v="15"/>
  </r>
  <r>
    <x v="66"/>
    <x v="2"/>
    <n v="10"/>
  </r>
  <r>
    <x v="22"/>
    <x v="0"/>
    <n v="30"/>
  </r>
  <r>
    <x v="24"/>
    <x v="4"/>
    <n v="10"/>
  </r>
  <r>
    <x v="78"/>
    <x v="6"/>
    <n v="11"/>
  </r>
  <r>
    <x v="5"/>
    <x v="7"/>
    <n v="29"/>
  </r>
  <r>
    <x v="4"/>
    <x v="7"/>
    <n v="10"/>
  </r>
  <r>
    <x v="65"/>
    <x v="7"/>
    <n v="10"/>
  </r>
  <r>
    <x v="2"/>
    <x v="7"/>
    <n v="65"/>
  </r>
  <r>
    <x v="79"/>
    <x v="7"/>
    <n v="5"/>
  </r>
  <r>
    <x v="22"/>
    <x v="7"/>
    <n v="45"/>
  </r>
  <r>
    <x v="80"/>
    <x v="7"/>
    <n v="6"/>
  </r>
  <r>
    <x v="81"/>
    <x v="7"/>
    <n v="5"/>
  </r>
  <r>
    <x v="58"/>
    <x v="7"/>
    <n v="3"/>
  </r>
  <r>
    <x v="82"/>
    <x v="7"/>
    <n v="3"/>
  </r>
  <r>
    <x v="64"/>
    <x v="7"/>
    <n v="15"/>
  </r>
  <r>
    <x v="28"/>
    <x v="11"/>
    <n v="37"/>
  </r>
  <r>
    <x v="48"/>
    <x v="15"/>
    <m/>
  </r>
  <r>
    <x v="38"/>
    <x v="10"/>
    <n v="1.1000000000000001"/>
  </r>
  <r>
    <x v="5"/>
    <x v="10"/>
    <n v="0.55000000000000004"/>
  </r>
  <r>
    <x v="83"/>
    <x v="1"/>
    <n v="2"/>
  </r>
  <r>
    <x v="2"/>
    <x v="10"/>
    <n v="0"/>
  </r>
  <r>
    <x v="53"/>
    <x v="10"/>
    <n v="0"/>
  </r>
  <r>
    <x v="33"/>
    <x v="10"/>
    <n v="0"/>
  </r>
  <r>
    <x v="63"/>
    <x v="10"/>
    <n v="0"/>
  </r>
  <r>
    <x v="67"/>
    <x v="1"/>
    <m/>
  </r>
  <r>
    <x v="71"/>
    <x v="12"/>
    <n v="55"/>
  </r>
  <r>
    <x v="2"/>
    <x v="5"/>
    <n v="135"/>
  </r>
  <r>
    <x v="49"/>
    <x v="7"/>
    <n v="16.125"/>
  </r>
  <r>
    <x v="2"/>
    <x v="16"/>
    <n v="10"/>
  </r>
  <r>
    <x v="5"/>
    <x v="2"/>
    <n v="20"/>
  </r>
  <r>
    <x v="39"/>
    <x v="4"/>
    <n v="14"/>
  </r>
  <r>
    <x v="21"/>
    <x v="12"/>
    <n v="13"/>
  </r>
  <r>
    <x v="34"/>
    <x v="18"/>
    <n v="115"/>
  </r>
  <r>
    <x v="84"/>
    <x v="18"/>
    <n v="120"/>
  </r>
  <r>
    <x v="22"/>
    <x v="17"/>
    <n v="42"/>
  </r>
  <r>
    <x v="33"/>
    <x v="4"/>
    <n v="14"/>
  </r>
  <r>
    <x v="14"/>
    <x v="4"/>
    <n v="5"/>
  </r>
  <r>
    <x v="36"/>
    <x v="7"/>
    <n v="5"/>
  </r>
  <r>
    <x v="59"/>
    <x v="7"/>
    <n v="16"/>
  </r>
  <r>
    <x v="73"/>
    <x v="7"/>
    <n v="3"/>
  </r>
  <r>
    <x v="60"/>
    <x v="7"/>
    <n v="3"/>
  </r>
  <r>
    <x v="85"/>
    <x v="10"/>
    <n v="52.5"/>
  </r>
  <r>
    <x v="54"/>
    <x v="10"/>
    <n v="1.1000000000000001"/>
  </r>
  <r>
    <x v="79"/>
    <x v="10"/>
    <n v="0"/>
  </r>
  <r>
    <x v="86"/>
    <x v="10"/>
    <n v="34.1"/>
  </r>
  <r>
    <x v="77"/>
    <x v="10"/>
    <n v="6.6"/>
  </r>
  <r>
    <x v="87"/>
    <x v="9"/>
    <n v="9"/>
  </r>
  <r>
    <x v="22"/>
    <x v="19"/>
    <n v="1"/>
  </r>
  <r>
    <x v="88"/>
    <x v="7"/>
    <n v="20"/>
  </r>
  <r>
    <x v="16"/>
    <x v="7"/>
    <n v="8"/>
  </r>
  <r>
    <x v="23"/>
    <x v="10"/>
    <n v="0"/>
  </r>
  <r>
    <x v="77"/>
    <x v="8"/>
    <m/>
  </r>
  <r>
    <x v="89"/>
    <x v="11"/>
    <n v="33"/>
  </r>
  <r>
    <x v="31"/>
    <x v="7"/>
    <n v="13"/>
  </r>
  <r>
    <x v="77"/>
    <x v="1"/>
    <n v="5"/>
  </r>
  <r>
    <x v="77"/>
    <x v="4"/>
    <n v="22"/>
  </r>
  <r>
    <x v="90"/>
    <x v="7"/>
    <n v="16"/>
  </r>
  <r>
    <x v="80"/>
    <x v="14"/>
    <n v="12"/>
  </r>
  <r>
    <x v="7"/>
    <x v="6"/>
    <n v="40"/>
  </r>
  <r>
    <x v="48"/>
    <x v="1"/>
    <n v="52"/>
  </r>
  <r>
    <x v="2"/>
    <x v="17"/>
    <n v="30"/>
  </r>
  <r>
    <x v="62"/>
    <x v="3"/>
    <n v="48"/>
  </r>
  <r>
    <x v="4"/>
    <x v="1"/>
    <n v="3"/>
  </r>
  <r>
    <x v="14"/>
    <x v="2"/>
    <n v="5"/>
  </r>
  <r>
    <x v="64"/>
    <x v="1"/>
    <n v="4"/>
  </r>
  <r>
    <x v="38"/>
    <x v="19"/>
    <m/>
  </r>
  <r>
    <x v="49"/>
    <x v="4"/>
    <n v="10"/>
  </r>
  <r>
    <x v="90"/>
    <x v="12"/>
    <n v="21"/>
  </r>
  <r>
    <x v="24"/>
    <x v="2"/>
    <n v="10"/>
  </r>
  <r>
    <x v="55"/>
    <x v="2"/>
    <n v="140"/>
  </r>
  <r>
    <x v="91"/>
    <x v="9"/>
    <n v="130"/>
  </r>
  <r>
    <x v="29"/>
    <x v="7"/>
    <n v="8"/>
  </r>
  <r>
    <x v="78"/>
    <x v="7"/>
    <n v="8"/>
  </r>
  <r>
    <x v="77"/>
    <x v="7"/>
    <n v="15"/>
  </r>
  <r>
    <x v="71"/>
    <x v="7"/>
    <n v="6"/>
  </r>
  <r>
    <x v="75"/>
    <x v="7"/>
    <n v="125"/>
  </r>
  <r>
    <x v="16"/>
    <x v="11"/>
    <n v="5"/>
  </r>
  <r>
    <x v="76"/>
    <x v="9"/>
    <n v="20"/>
  </r>
  <r>
    <x v="82"/>
    <x v="9"/>
    <n v="15"/>
  </r>
  <r>
    <x v="62"/>
    <x v="10"/>
    <n v="4.4000000000000004"/>
  </r>
  <r>
    <x v="6"/>
    <x v="10"/>
    <n v="1.1000000000000001"/>
  </r>
  <r>
    <x v="65"/>
    <x v="10"/>
    <n v="1.65"/>
  </r>
  <r>
    <x v="41"/>
    <x v="10"/>
    <n v="0.55000000000000004"/>
  </r>
  <r>
    <x v="67"/>
    <x v="10"/>
    <n v="1.1000000000000001"/>
  </r>
  <r>
    <x v="80"/>
    <x v="10"/>
    <n v="0.6"/>
  </r>
  <r>
    <x v="22"/>
    <x v="10"/>
    <n v="1.7"/>
  </r>
  <r>
    <x v="83"/>
    <x v="7"/>
    <n v="2"/>
  </r>
  <r>
    <x v="92"/>
    <x v="10"/>
    <n v="0"/>
  </r>
  <r>
    <x v="42"/>
    <x v="10"/>
    <n v="0"/>
  </r>
  <r>
    <x v="15"/>
    <x v="2"/>
    <n v="20"/>
  </r>
  <r>
    <x v="90"/>
    <x v="1"/>
    <n v="10"/>
  </r>
  <r>
    <x v="93"/>
    <x v="3"/>
    <n v="11"/>
  </r>
  <r>
    <x v="93"/>
    <x v="7"/>
    <n v="35"/>
  </r>
  <r>
    <x v="7"/>
    <x v="7"/>
    <n v="26"/>
  </r>
  <r>
    <x v="94"/>
    <x v="15"/>
    <m/>
  </r>
  <r>
    <x v="11"/>
    <x v="2"/>
    <n v="16"/>
  </r>
  <r>
    <x v="11"/>
    <x v="4"/>
    <n v="20"/>
  </r>
  <r>
    <x v="52"/>
    <x v="19"/>
    <m/>
  </r>
  <r>
    <x v="14"/>
    <x v="5"/>
    <n v="55"/>
  </r>
  <r>
    <x v="39"/>
    <x v="1"/>
    <n v="6"/>
  </r>
  <r>
    <x v="38"/>
    <x v="12"/>
    <n v="39"/>
  </r>
  <r>
    <x v="15"/>
    <x v="3"/>
    <n v="75"/>
  </r>
  <r>
    <x v="39"/>
    <x v="2"/>
    <n v="4"/>
  </r>
  <r>
    <x v="24"/>
    <x v="1"/>
    <n v="6"/>
  </r>
  <r>
    <x v="37"/>
    <x v="15"/>
    <m/>
  </r>
  <r>
    <x v="62"/>
    <x v="11"/>
    <n v="23"/>
  </r>
  <r>
    <x v="6"/>
    <x v="7"/>
    <n v="10"/>
  </r>
  <r>
    <x v="26"/>
    <x v="7"/>
    <n v="15"/>
  </r>
  <r>
    <x v="72"/>
    <x v="7"/>
    <n v="5"/>
  </r>
  <r>
    <x v="63"/>
    <x v="7"/>
    <n v="52"/>
  </r>
  <r>
    <x v="52"/>
    <x v="7"/>
    <n v="15"/>
  </r>
  <r>
    <x v="74"/>
    <x v="7"/>
    <n v="10"/>
  </r>
  <r>
    <x v="95"/>
    <x v="7"/>
    <n v="6"/>
  </r>
  <r>
    <x v="62"/>
    <x v="5"/>
    <n v="75"/>
  </r>
  <r>
    <x v="47"/>
    <x v="9"/>
    <n v="20"/>
  </r>
  <r>
    <x v="30"/>
    <x v="9"/>
    <n v="20"/>
  </r>
  <r>
    <x v="4"/>
    <x v="10"/>
    <n v="0.55000000000000004"/>
  </r>
  <r>
    <x v="51"/>
    <x v="10"/>
    <n v="2.2000000000000002"/>
  </r>
  <r>
    <x v="7"/>
    <x v="10"/>
    <n v="0"/>
  </r>
  <r>
    <x v="75"/>
    <x v="10"/>
    <n v="0"/>
  </r>
  <r>
    <x v="15"/>
    <x v="5"/>
    <n v="40"/>
  </r>
  <r>
    <x v="15"/>
    <x v="17"/>
    <n v="30"/>
  </r>
  <r>
    <x v="96"/>
    <x v="10"/>
    <n v="0"/>
  </r>
  <r>
    <x v="97"/>
    <x v="10"/>
    <n v="0"/>
  </r>
  <r>
    <x v="46"/>
    <x v="7"/>
    <n v="1"/>
  </r>
  <r>
    <x v="74"/>
    <x v="20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x v="0"/>
    <n v="0"/>
    <n v="23"/>
  </r>
  <r>
    <x v="0"/>
    <x v="1"/>
    <x v="1"/>
    <n v="0"/>
    <n v="3"/>
  </r>
  <r>
    <x v="0"/>
    <x v="2"/>
    <x v="1"/>
    <n v="0"/>
    <n v="10"/>
  </r>
  <r>
    <x v="0"/>
    <x v="2"/>
    <x v="2"/>
    <n v="0"/>
    <n v="45"/>
  </r>
  <r>
    <x v="0"/>
    <x v="2"/>
    <x v="0"/>
    <n v="0"/>
    <n v="37"/>
  </r>
  <r>
    <x v="0"/>
    <x v="3"/>
    <x v="1"/>
    <n v="0"/>
    <n v="6"/>
  </r>
  <r>
    <x v="0"/>
    <x v="3"/>
    <x v="3"/>
    <n v="0"/>
    <n v="12"/>
  </r>
  <r>
    <x v="0"/>
    <x v="4"/>
    <x v="0"/>
    <n v="0"/>
    <n v="33"/>
  </r>
  <r>
    <x v="0"/>
    <x v="5"/>
    <x v="1"/>
    <n v="0"/>
    <n v="3"/>
  </r>
  <r>
    <x v="0"/>
    <x v="5"/>
    <x v="0"/>
    <n v="0"/>
    <n v="18"/>
  </r>
  <r>
    <x v="0"/>
    <x v="6"/>
    <x v="1"/>
    <n v="0"/>
    <n v="2"/>
  </r>
  <r>
    <x v="0"/>
    <x v="6"/>
    <x v="2"/>
    <n v="0"/>
    <n v="2"/>
  </r>
  <r>
    <x v="0"/>
    <x v="0"/>
    <x v="1"/>
    <n v="0"/>
    <n v="8"/>
  </r>
  <r>
    <x v="0"/>
    <x v="1"/>
    <x v="4"/>
    <n v="0"/>
    <n v="5"/>
  </r>
  <r>
    <x v="1"/>
    <x v="7"/>
    <x v="5"/>
    <n v="0"/>
    <n v="0"/>
  </r>
  <r>
    <x v="1"/>
    <x v="4"/>
    <x v="0"/>
    <n v="1.375"/>
    <n v="0"/>
  </r>
  <r>
    <x v="2"/>
    <x v="7"/>
    <x v="5"/>
    <n v="0"/>
    <n v="0"/>
  </r>
  <r>
    <x v="3"/>
    <x v="7"/>
    <x v="5"/>
    <n v="0"/>
    <n v="0"/>
  </r>
  <r>
    <x v="4"/>
    <x v="7"/>
    <x v="5"/>
    <n v="0"/>
    <n v="0"/>
  </r>
  <r>
    <x v="4"/>
    <x v="4"/>
    <x v="0"/>
    <n v="1"/>
    <n v="0"/>
  </r>
  <r>
    <x v="5"/>
    <x v="4"/>
    <x v="0"/>
    <n v="1.5"/>
    <n v="0"/>
  </r>
  <r>
    <x v="5"/>
    <x v="7"/>
    <x v="5"/>
    <n v="0"/>
    <n v="0"/>
  </r>
  <r>
    <x v="5"/>
    <x v="3"/>
    <x v="3"/>
    <n v="1.1875"/>
    <n v="0"/>
  </r>
  <r>
    <x v="6"/>
    <x v="4"/>
    <x v="0"/>
    <n v="0.5"/>
    <n v="0"/>
  </r>
  <r>
    <x v="6"/>
    <x v="3"/>
    <x v="3"/>
    <n v="1"/>
    <n v="0"/>
  </r>
  <r>
    <x v="6"/>
    <x v="7"/>
    <x v="5"/>
    <n v="0"/>
    <n v="0"/>
  </r>
  <r>
    <x v="7"/>
    <x v="4"/>
    <x v="0"/>
    <n v="0.5"/>
    <n v="0"/>
  </r>
  <r>
    <x v="7"/>
    <x v="7"/>
    <x v="5"/>
    <n v="0"/>
    <n v="0"/>
  </r>
  <r>
    <x v="8"/>
    <x v="4"/>
    <x v="0"/>
    <n v="1"/>
    <n v="0"/>
  </r>
  <r>
    <x v="8"/>
    <x v="5"/>
    <x v="0"/>
    <n v="0.875"/>
    <n v="0"/>
  </r>
  <r>
    <x v="8"/>
    <x v="1"/>
    <x v="4"/>
    <n v="0.875"/>
    <n v="0"/>
  </r>
  <r>
    <x v="8"/>
    <x v="7"/>
    <x v="5"/>
    <n v="0"/>
    <n v="0"/>
  </r>
  <r>
    <x v="9"/>
    <x v="7"/>
    <x v="5"/>
    <n v="0"/>
    <n v="0"/>
  </r>
  <r>
    <x v="10"/>
    <x v="7"/>
    <x v="5"/>
    <n v="0"/>
    <n v="0"/>
  </r>
  <r>
    <x v="11"/>
    <x v="5"/>
    <x v="0"/>
    <n v="0.75"/>
    <n v="0"/>
  </r>
  <r>
    <x v="11"/>
    <x v="4"/>
    <x v="0"/>
    <n v="1"/>
    <n v="0"/>
  </r>
  <r>
    <x v="11"/>
    <x v="1"/>
    <x v="4"/>
    <n v="0.375"/>
    <n v="0"/>
  </r>
  <r>
    <x v="11"/>
    <x v="1"/>
    <x v="6"/>
    <n v="6.25E-2"/>
    <n v="0"/>
  </r>
  <r>
    <x v="11"/>
    <x v="2"/>
    <x v="6"/>
    <n v="6.25E-2"/>
    <n v="0"/>
  </r>
  <r>
    <x v="11"/>
    <x v="7"/>
    <x v="5"/>
    <n v="0"/>
    <n v="0"/>
  </r>
  <r>
    <x v="12"/>
    <x v="1"/>
    <x v="4"/>
    <n v="0.5"/>
    <n v="0"/>
  </r>
  <r>
    <x v="12"/>
    <x v="5"/>
    <x v="0"/>
    <n v="0.625"/>
    <n v="0"/>
  </r>
  <r>
    <x v="12"/>
    <x v="4"/>
    <x v="0"/>
    <n v="1"/>
    <n v="0"/>
  </r>
  <r>
    <x v="12"/>
    <x v="3"/>
    <x v="3"/>
    <n v="0.5"/>
    <n v="0"/>
  </r>
  <r>
    <x v="12"/>
    <x v="7"/>
    <x v="5"/>
    <n v="0"/>
    <n v="0"/>
  </r>
  <r>
    <x v="13"/>
    <x v="4"/>
    <x v="0"/>
    <n v="1.125"/>
    <n v="0"/>
  </r>
  <r>
    <x v="13"/>
    <x v="5"/>
    <x v="0"/>
    <n v="1"/>
    <n v="0"/>
  </r>
  <r>
    <x v="13"/>
    <x v="3"/>
    <x v="3"/>
    <n v="0.75"/>
    <n v="0"/>
  </r>
  <r>
    <x v="13"/>
    <x v="7"/>
    <x v="5"/>
    <n v="0"/>
    <n v="0"/>
  </r>
  <r>
    <x v="14"/>
    <x v="5"/>
    <x v="2"/>
    <n v="0"/>
    <n v="0"/>
  </r>
  <r>
    <x v="14"/>
    <x v="5"/>
    <x v="0"/>
    <n v="1.75"/>
    <n v="0"/>
  </r>
  <r>
    <x v="14"/>
    <x v="4"/>
    <x v="0"/>
    <n v="2.5"/>
    <n v="0"/>
  </r>
  <r>
    <x v="14"/>
    <x v="3"/>
    <x v="3"/>
    <n v="0.625"/>
    <n v="0"/>
  </r>
  <r>
    <x v="15"/>
    <x v="4"/>
    <x v="0"/>
    <n v="1.75"/>
    <n v="0"/>
  </r>
  <r>
    <x v="15"/>
    <x v="5"/>
    <x v="0"/>
    <n v="1.625"/>
    <n v="0"/>
  </r>
  <r>
    <x v="15"/>
    <x v="3"/>
    <x v="3"/>
    <n v="1.25"/>
    <n v="0"/>
  </r>
  <r>
    <x v="15"/>
    <x v="7"/>
    <x v="5"/>
    <n v="0"/>
    <n v="0"/>
  </r>
  <r>
    <x v="16"/>
    <x v="7"/>
    <x v="5"/>
    <n v="0"/>
    <n v="0"/>
  </r>
  <r>
    <x v="17"/>
    <x v="7"/>
    <x v="5"/>
    <n v="0"/>
    <n v="0"/>
  </r>
  <r>
    <x v="18"/>
    <x v="5"/>
    <x v="0"/>
    <n v="0.75"/>
    <n v="0"/>
  </r>
  <r>
    <x v="18"/>
    <x v="4"/>
    <x v="0"/>
    <n v="1.25"/>
    <n v="0"/>
  </r>
  <r>
    <x v="18"/>
    <x v="3"/>
    <x v="3"/>
    <n v="1.5"/>
    <n v="0"/>
  </r>
  <r>
    <x v="18"/>
    <x v="7"/>
    <x v="5"/>
    <n v="0"/>
    <n v="0"/>
  </r>
  <r>
    <x v="19"/>
    <x v="4"/>
    <x v="0"/>
    <n v="1"/>
    <n v="0"/>
  </r>
  <r>
    <x v="19"/>
    <x v="3"/>
    <x v="3"/>
    <n v="2.4375"/>
    <n v="0"/>
  </r>
  <r>
    <x v="19"/>
    <x v="2"/>
    <x v="0"/>
    <n v="0.875"/>
    <n v="0"/>
  </r>
  <r>
    <x v="19"/>
    <x v="7"/>
    <x v="5"/>
    <n v="0"/>
    <n v="0"/>
  </r>
  <r>
    <x v="19"/>
    <x v="5"/>
    <x v="0"/>
    <n v="0.75"/>
    <n v="0"/>
  </r>
  <r>
    <x v="20"/>
    <x v="4"/>
    <x v="0"/>
    <n v="1"/>
    <n v="0"/>
  </r>
  <r>
    <x v="20"/>
    <x v="3"/>
    <x v="3"/>
    <n v="1.8125"/>
    <n v="0"/>
  </r>
  <r>
    <x v="20"/>
    <x v="2"/>
    <x v="0"/>
    <n v="0.875"/>
    <n v="0"/>
  </r>
  <r>
    <x v="20"/>
    <x v="2"/>
    <x v="2"/>
    <n v="1"/>
    <n v="0"/>
  </r>
  <r>
    <x v="20"/>
    <x v="7"/>
    <x v="5"/>
    <n v="0"/>
    <n v="0"/>
  </r>
  <r>
    <x v="21"/>
    <x v="4"/>
    <x v="0"/>
    <n v="1"/>
    <n v="0"/>
  </r>
  <r>
    <x v="21"/>
    <x v="3"/>
    <x v="3"/>
    <n v="1.75"/>
    <n v="0"/>
  </r>
  <r>
    <x v="21"/>
    <x v="2"/>
    <x v="0"/>
    <n v="0.875"/>
    <n v="0"/>
  </r>
  <r>
    <x v="21"/>
    <x v="2"/>
    <x v="2"/>
    <n v="1"/>
    <n v="0"/>
  </r>
  <r>
    <x v="21"/>
    <x v="7"/>
    <x v="5"/>
    <n v="0"/>
    <n v="0"/>
  </r>
  <r>
    <x v="22"/>
    <x v="2"/>
    <x v="0"/>
    <n v="0.875"/>
    <n v="0"/>
  </r>
  <r>
    <x v="22"/>
    <x v="3"/>
    <x v="3"/>
    <n v="1"/>
    <n v="0"/>
  </r>
  <r>
    <x v="22"/>
    <x v="4"/>
    <x v="0"/>
    <n v="1"/>
    <n v="0"/>
  </r>
  <r>
    <x v="22"/>
    <x v="5"/>
    <x v="0"/>
    <n v="0.75"/>
    <n v="0"/>
  </r>
  <r>
    <x v="22"/>
    <x v="2"/>
    <x v="2"/>
    <n v="1"/>
    <n v="0"/>
  </r>
  <r>
    <x v="22"/>
    <x v="7"/>
    <x v="5"/>
    <n v="0"/>
    <n v="0"/>
  </r>
  <r>
    <x v="23"/>
    <x v="7"/>
    <x v="5"/>
    <n v="0"/>
    <n v="0"/>
  </r>
  <r>
    <x v="24"/>
    <x v="7"/>
    <x v="5"/>
    <n v="0"/>
    <n v="0"/>
  </r>
  <r>
    <x v="25"/>
    <x v="5"/>
    <x v="0"/>
    <n v="0.5"/>
    <n v="0"/>
  </r>
  <r>
    <x v="25"/>
    <x v="4"/>
    <x v="0"/>
    <n v="0.125"/>
    <n v="0"/>
  </r>
  <r>
    <x v="25"/>
    <x v="3"/>
    <x v="3"/>
    <n v="1"/>
    <n v="0"/>
  </r>
  <r>
    <x v="25"/>
    <x v="2"/>
    <x v="0"/>
    <n v="0.875"/>
    <n v="0"/>
  </r>
  <r>
    <x v="25"/>
    <x v="2"/>
    <x v="2"/>
    <n v="1.375"/>
    <n v="0"/>
  </r>
  <r>
    <x v="26"/>
    <x v="5"/>
    <x v="0"/>
    <n v="1"/>
    <n v="0"/>
  </r>
  <r>
    <x v="26"/>
    <x v="2"/>
    <x v="2"/>
    <n v="2.3125"/>
    <n v="0"/>
  </r>
  <r>
    <x v="26"/>
    <x v="2"/>
    <x v="0"/>
    <n v="0.875"/>
    <n v="0"/>
  </r>
  <r>
    <x v="26"/>
    <x v="3"/>
    <x v="3"/>
    <n v="1"/>
    <n v="0"/>
  </r>
  <r>
    <x v="26"/>
    <x v="4"/>
    <x v="0"/>
    <n v="0.25"/>
    <n v="0"/>
  </r>
  <r>
    <x v="26"/>
    <x v="5"/>
    <x v="1"/>
    <n v="0"/>
    <n v="3"/>
  </r>
  <r>
    <x v="27"/>
    <x v="5"/>
    <x v="0"/>
    <n v="0.75"/>
    <n v="0"/>
  </r>
  <r>
    <x v="27"/>
    <x v="2"/>
    <x v="0"/>
    <n v="0.875"/>
    <n v="0"/>
  </r>
  <r>
    <x v="27"/>
    <x v="2"/>
    <x v="2"/>
    <n v="2.75"/>
    <n v="0"/>
  </r>
  <r>
    <x v="28"/>
    <x v="2"/>
    <x v="2"/>
    <n v="2.25"/>
    <n v="0"/>
  </r>
  <r>
    <x v="28"/>
    <x v="2"/>
    <x v="0"/>
    <n v="0.875"/>
    <n v="0"/>
  </r>
  <r>
    <x v="28"/>
    <x v="3"/>
    <x v="3"/>
    <n v="0.375"/>
    <n v="0"/>
  </r>
  <r>
    <x v="28"/>
    <x v="5"/>
    <x v="0"/>
    <n v="0.75"/>
    <n v="0"/>
  </r>
  <r>
    <x v="28"/>
    <x v="7"/>
    <x v="5"/>
    <n v="0"/>
    <n v="0"/>
  </r>
  <r>
    <x v="29"/>
    <x v="2"/>
    <x v="0"/>
    <n v="0.625"/>
    <n v="0"/>
  </r>
  <r>
    <x v="29"/>
    <x v="3"/>
    <x v="3"/>
    <n v="1.125"/>
    <n v="0"/>
  </r>
  <r>
    <x v="29"/>
    <x v="4"/>
    <x v="0"/>
    <n v="0.25"/>
    <n v="0"/>
  </r>
  <r>
    <x v="29"/>
    <x v="5"/>
    <x v="0"/>
    <n v="0.875"/>
    <n v="0"/>
  </r>
  <r>
    <x v="29"/>
    <x v="2"/>
    <x v="2"/>
    <n v="3"/>
    <n v="0"/>
  </r>
  <r>
    <x v="29"/>
    <x v="7"/>
    <x v="5"/>
    <n v="0"/>
    <n v="0"/>
  </r>
  <r>
    <x v="30"/>
    <x v="7"/>
    <x v="5"/>
    <n v="0"/>
    <n v="0"/>
  </r>
  <r>
    <x v="31"/>
    <x v="7"/>
    <x v="5"/>
    <n v="0"/>
    <n v="0"/>
  </r>
  <r>
    <x v="32"/>
    <x v="5"/>
    <x v="0"/>
    <n v="0.875"/>
    <n v="0"/>
  </r>
  <r>
    <x v="32"/>
    <x v="3"/>
    <x v="3"/>
    <n v="2.25"/>
    <n v="0"/>
  </r>
  <r>
    <x v="32"/>
    <x v="2"/>
    <x v="2"/>
    <n v="2.6875"/>
    <n v="0"/>
  </r>
  <r>
    <x v="32"/>
    <x v="7"/>
    <x v="5"/>
    <n v="0"/>
    <n v="0"/>
  </r>
  <r>
    <x v="33"/>
    <x v="1"/>
    <x v="4"/>
    <n v="0.75"/>
    <n v="0"/>
  </r>
  <r>
    <x v="33"/>
    <x v="5"/>
    <x v="0"/>
    <n v="0.5"/>
    <n v="0"/>
  </r>
  <r>
    <x v="33"/>
    <x v="3"/>
    <x v="3"/>
    <n v="1.25"/>
    <n v="0"/>
  </r>
  <r>
    <x v="33"/>
    <x v="2"/>
    <x v="2"/>
    <n v="3.5625"/>
    <n v="0"/>
  </r>
  <r>
    <x v="34"/>
    <x v="2"/>
    <x v="2"/>
    <n v="3.875"/>
    <n v="0"/>
  </r>
  <r>
    <x v="34"/>
    <x v="3"/>
    <x v="3"/>
    <n v="0.875"/>
    <n v="0"/>
  </r>
  <r>
    <x v="34"/>
    <x v="5"/>
    <x v="0"/>
    <n v="0.375"/>
    <n v="0"/>
  </r>
  <r>
    <x v="34"/>
    <x v="1"/>
    <x v="4"/>
    <n v="0.625"/>
    <n v="0"/>
  </r>
  <r>
    <x v="34"/>
    <x v="7"/>
    <x v="5"/>
    <n v="0"/>
    <n v="0"/>
  </r>
  <r>
    <x v="35"/>
    <x v="1"/>
    <x v="4"/>
    <n v="0.625"/>
    <n v="0"/>
  </r>
  <r>
    <x v="35"/>
    <x v="0"/>
    <x v="0"/>
    <n v="1"/>
    <n v="0"/>
  </r>
  <r>
    <x v="35"/>
    <x v="5"/>
    <x v="0"/>
    <n v="0.625"/>
    <n v="0"/>
  </r>
  <r>
    <x v="35"/>
    <x v="3"/>
    <x v="3"/>
    <n v="1"/>
    <n v="0"/>
  </r>
  <r>
    <x v="35"/>
    <x v="2"/>
    <x v="7"/>
    <n v="0"/>
    <n v="0"/>
  </r>
  <r>
    <x v="35"/>
    <x v="2"/>
    <x v="8"/>
    <n v="0"/>
    <n v="0"/>
  </r>
  <r>
    <x v="35"/>
    <x v="2"/>
    <x v="2"/>
    <n v="3.375"/>
    <n v="0"/>
  </r>
  <r>
    <x v="36"/>
    <x v="1"/>
    <x v="4"/>
    <n v="0.6875"/>
    <n v="0"/>
  </r>
  <r>
    <x v="36"/>
    <x v="7"/>
    <x v="5"/>
    <n v="0"/>
    <n v="0"/>
  </r>
  <r>
    <x v="36"/>
    <x v="0"/>
    <x v="0"/>
    <n v="1"/>
    <n v="0"/>
  </r>
  <r>
    <x v="36"/>
    <x v="5"/>
    <x v="0"/>
    <n v="0.75"/>
    <n v="0"/>
  </r>
  <r>
    <x v="36"/>
    <x v="3"/>
    <x v="3"/>
    <n v="0.75"/>
    <n v="0"/>
  </r>
  <r>
    <x v="36"/>
    <x v="2"/>
    <x v="2"/>
    <n v="3.5"/>
    <n v="0"/>
  </r>
  <r>
    <x v="37"/>
    <x v="7"/>
    <x v="5"/>
    <n v="0"/>
    <n v="0"/>
  </r>
  <r>
    <x v="38"/>
    <x v="7"/>
    <x v="5"/>
    <n v="0"/>
    <n v="0"/>
  </r>
  <r>
    <x v="39"/>
    <x v="5"/>
    <x v="0"/>
    <n v="0.75"/>
    <n v="0"/>
  </r>
  <r>
    <x v="39"/>
    <x v="4"/>
    <x v="0"/>
    <n v="1"/>
    <n v="0"/>
  </r>
  <r>
    <x v="39"/>
    <x v="2"/>
    <x v="2"/>
    <n v="1.375"/>
    <n v="0"/>
  </r>
  <r>
    <x v="39"/>
    <x v="7"/>
    <x v="5"/>
    <n v="0"/>
    <n v="0"/>
  </r>
  <r>
    <x v="39"/>
    <x v="0"/>
    <x v="0"/>
    <n v="1"/>
    <n v="0"/>
  </r>
  <r>
    <x v="40"/>
    <x v="4"/>
    <x v="0"/>
    <n v="1"/>
    <n v="0"/>
  </r>
  <r>
    <x v="40"/>
    <x v="5"/>
    <x v="0"/>
    <n v="0.75"/>
    <n v="0"/>
  </r>
  <r>
    <x v="40"/>
    <x v="0"/>
    <x v="0"/>
    <n v="1"/>
    <n v="0"/>
  </r>
  <r>
    <x v="40"/>
    <x v="3"/>
    <x v="1"/>
    <n v="0.5"/>
    <n v="0"/>
  </r>
  <r>
    <x v="40"/>
    <x v="2"/>
    <x v="2"/>
    <n v="1.5"/>
    <n v="0"/>
  </r>
  <r>
    <x v="40"/>
    <x v="7"/>
    <x v="5"/>
    <n v="0"/>
    <n v="0"/>
  </r>
  <r>
    <x v="41"/>
    <x v="0"/>
    <x v="0"/>
    <n v="1.875"/>
    <n v="0"/>
  </r>
  <r>
    <x v="41"/>
    <x v="5"/>
    <x v="0"/>
    <n v="0.75"/>
    <n v="0"/>
  </r>
  <r>
    <x v="41"/>
    <x v="3"/>
    <x v="3"/>
    <n v="1"/>
    <n v="0"/>
  </r>
  <r>
    <x v="41"/>
    <x v="2"/>
    <x v="2"/>
    <n v="0.875"/>
    <n v="0"/>
  </r>
  <r>
    <x v="41"/>
    <x v="7"/>
    <x v="5"/>
    <n v="0"/>
    <n v="0"/>
  </r>
  <r>
    <x v="42"/>
    <x v="4"/>
    <x v="0"/>
    <n v="1"/>
    <n v="0"/>
  </r>
  <r>
    <x v="42"/>
    <x v="5"/>
    <x v="0"/>
    <n v="0.75"/>
    <n v="0"/>
  </r>
  <r>
    <x v="42"/>
    <x v="0"/>
    <x v="0"/>
    <n v="1.875"/>
    <n v="0"/>
  </r>
  <r>
    <x v="42"/>
    <x v="3"/>
    <x v="3"/>
    <n v="0.125"/>
    <n v="0"/>
  </r>
  <r>
    <x v="42"/>
    <x v="2"/>
    <x v="2"/>
    <n v="1.25"/>
    <n v="0"/>
  </r>
  <r>
    <x v="42"/>
    <x v="3"/>
    <x v="1"/>
    <n v="0.125"/>
    <n v="0"/>
  </r>
  <r>
    <x v="43"/>
    <x v="0"/>
    <x v="0"/>
    <n v="1.5"/>
    <n v="0"/>
  </r>
  <r>
    <x v="43"/>
    <x v="4"/>
    <x v="0"/>
    <n v="1.5"/>
    <n v="0"/>
  </r>
  <r>
    <x v="43"/>
    <x v="4"/>
    <x v="1"/>
    <n v="0"/>
    <n v="3"/>
  </r>
  <r>
    <x v="43"/>
    <x v="3"/>
    <x v="3"/>
    <n v="0.5"/>
    <n v="0"/>
  </r>
  <r>
    <x v="43"/>
    <x v="2"/>
    <x v="2"/>
    <n v="1.375"/>
    <n v="0"/>
  </r>
  <r>
    <x v="44"/>
    <x v="7"/>
    <x v="5"/>
    <n v="0"/>
    <n v="0"/>
  </r>
  <r>
    <x v="45"/>
    <x v="7"/>
    <x v="5"/>
    <n v="0"/>
    <n v="0"/>
  </r>
  <r>
    <x v="46"/>
    <x v="0"/>
    <x v="0"/>
    <n v="2"/>
    <n v="0"/>
  </r>
  <r>
    <x v="46"/>
    <x v="4"/>
    <x v="0"/>
    <n v="0.375"/>
    <n v="0"/>
  </r>
  <r>
    <x v="46"/>
    <x v="2"/>
    <x v="2"/>
    <n v="1.875"/>
    <n v="0"/>
  </r>
  <r>
    <x v="46"/>
    <x v="3"/>
    <x v="1"/>
    <n v="0.25"/>
    <n v="0"/>
  </r>
  <r>
    <x v="46"/>
    <x v="7"/>
    <x v="5"/>
    <n v="0"/>
    <n v="0"/>
  </r>
  <r>
    <x v="47"/>
    <x v="0"/>
    <x v="0"/>
    <n v="2"/>
    <n v="0"/>
  </r>
  <r>
    <x v="47"/>
    <x v="4"/>
    <x v="0"/>
    <n v="0.5"/>
    <n v="0"/>
  </r>
  <r>
    <x v="47"/>
    <x v="2"/>
    <x v="2"/>
    <n v="0.125"/>
    <n v="0"/>
  </r>
  <r>
    <x v="47"/>
    <x v="7"/>
    <x v="5"/>
    <n v="0"/>
    <n v="0"/>
  </r>
  <r>
    <x v="48"/>
    <x v="4"/>
    <x v="0"/>
    <n v="0.5"/>
    <n v="0"/>
  </r>
  <r>
    <x v="48"/>
    <x v="6"/>
    <x v="6"/>
    <n v="6.25E-2"/>
    <n v="0"/>
  </r>
  <r>
    <x v="48"/>
    <x v="0"/>
    <x v="0"/>
    <n v="1"/>
    <n v="0"/>
  </r>
  <r>
    <x v="48"/>
    <x v="2"/>
    <x v="2"/>
    <n v="0.25"/>
    <n v="0"/>
  </r>
  <r>
    <x v="49"/>
    <x v="4"/>
    <x v="0"/>
    <n v="0.5"/>
    <n v="0"/>
  </r>
  <r>
    <x v="49"/>
    <x v="6"/>
    <x v="2"/>
    <n v="1"/>
    <n v="0"/>
  </r>
  <r>
    <x v="49"/>
    <x v="0"/>
    <x v="0"/>
    <n v="1"/>
    <n v="0"/>
  </r>
  <r>
    <x v="49"/>
    <x v="2"/>
    <x v="8"/>
    <n v="0"/>
    <n v="0"/>
  </r>
  <r>
    <x v="49"/>
    <x v="2"/>
    <x v="2"/>
    <n v="0.3125"/>
    <n v="0"/>
  </r>
  <r>
    <x v="50"/>
    <x v="0"/>
    <x v="0"/>
    <n v="1"/>
    <n v="0"/>
  </r>
  <r>
    <x v="50"/>
    <x v="6"/>
    <x v="2"/>
    <n v="1"/>
    <n v="0"/>
  </r>
  <r>
    <x v="50"/>
    <x v="4"/>
    <x v="0"/>
    <n v="0.5"/>
    <n v="0"/>
  </r>
  <r>
    <x v="50"/>
    <x v="3"/>
    <x v="3"/>
    <n v="6.25E-2"/>
    <n v="0"/>
  </r>
  <r>
    <x v="50"/>
    <x v="7"/>
    <x v="5"/>
    <n v="0"/>
    <n v="0"/>
  </r>
  <r>
    <x v="51"/>
    <x v="7"/>
    <x v="5"/>
    <n v="0"/>
    <n v="0"/>
  </r>
  <r>
    <x v="52"/>
    <x v="7"/>
    <x v="5"/>
    <n v="0"/>
    <n v="0"/>
  </r>
  <r>
    <x v="53"/>
    <x v="7"/>
    <x v="5"/>
    <n v="0"/>
    <n v="0"/>
  </r>
  <r>
    <x v="54"/>
    <x v="7"/>
    <x v="5"/>
    <n v="0"/>
    <n v="0"/>
  </r>
  <r>
    <x v="55"/>
    <x v="6"/>
    <x v="2"/>
    <n v="1"/>
    <n v="0"/>
  </r>
  <r>
    <x v="55"/>
    <x v="0"/>
    <x v="0"/>
    <n v="2"/>
    <n v="0"/>
  </r>
  <r>
    <x v="55"/>
    <x v="4"/>
    <x v="0"/>
    <n v="0.5"/>
    <n v="0"/>
  </r>
  <r>
    <x v="55"/>
    <x v="2"/>
    <x v="2"/>
    <n v="1.5"/>
    <n v="0"/>
  </r>
  <r>
    <x v="56"/>
    <x v="0"/>
    <x v="0"/>
    <n v="1"/>
    <n v="0"/>
  </r>
  <r>
    <x v="56"/>
    <x v="4"/>
    <x v="0"/>
    <n v="0.25"/>
    <n v="0"/>
  </r>
  <r>
    <x v="56"/>
    <x v="2"/>
    <x v="2"/>
    <n v="1"/>
    <n v="0"/>
  </r>
  <r>
    <x v="56"/>
    <x v="7"/>
    <x v="5"/>
    <n v="0"/>
    <n v="0"/>
  </r>
  <r>
    <x v="57"/>
    <x v="5"/>
    <x v="0"/>
    <n v="0.125"/>
    <n v="0"/>
  </r>
  <r>
    <x v="57"/>
    <x v="0"/>
    <x v="0"/>
    <n v="1"/>
    <n v="0"/>
  </r>
  <r>
    <x v="57"/>
    <x v="4"/>
    <x v="0"/>
    <n v="0.5"/>
    <n v="0"/>
  </r>
  <r>
    <x v="57"/>
    <x v="7"/>
    <x v="5"/>
    <n v="0"/>
    <n v="0"/>
  </r>
  <r>
    <x v="57"/>
    <x v="2"/>
    <x v="2"/>
    <n v="1.5"/>
    <n v="0"/>
  </r>
  <r>
    <x v="58"/>
    <x v="7"/>
    <x v="5"/>
    <n v="0"/>
    <n v="0"/>
  </r>
  <r>
    <x v="59"/>
    <x v="7"/>
    <x v="5"/>
    <n v="0"/>
    <n v="0"/>
  </r>
  <r>
    <x v="60"/>
    <x v="7"/>
    <x v="5"/>
    <n v="0"/>
    <n v="0"/>
  </r>
  <r>
    <x v="61"/>
    <x v="7"/>
    <x v="5"/>
    <n v="0"/>
    <n v="0"/>
  </r>
  <r>
    <x v="62"/>
    <x v="0"/>
    <x v="0"/>
    <n v="1.5"/>
    <n v="0"/>
  </r>
  <r>
    <x v="62"/>
    <x v="4"/>
    <x v="0"/>
    <n v="0.5"/>
    <n v="0"/>
  </r>
  <r>
    <x v="62"/>
    <x v="7"/>
    <x v="5"/>
    <n v="0"/>
    <n v="0"/>
  </r>
  <r>
    <x v="62"/>
    <x v="2"/>
    <x v="2"/>
    <n v="1.25"/>
    <n v="0"/>
  </r>
  <r>
    <x v="63"/>
    <x v="0"/>
    <x v="0"/>
    <n v="1.75"/>
    <n v="0"/>
  </r>
  <r>
    <x v="63"/>
    <x v="4"/>
    <x v="0"/>
    <n v="0.5"/>
    <n v="0"/>
  </r>
  <r>
    <x v="63"/>
    <x v="2"/>
    <x v="2"/>
    <n v="2"/>
    <n v="0"/>
  </r>
  <r>
    <x v="63"/>
    <x v="7"/>
    <x v="5"/>
    <n v="0"/>
    <n v="0"/>
  </r>
  <r>
    <x v="64"/>
    <x v="4"/>
    <x v="0"/>
    <n v="0.375"/>
    <n v="0"/>
  </r>
  <r>
    <x v="64"/>
    <x v="5"/>
    <x v="2"/>
    <n v="0.125"/>
    <n v="0"/>
  </r>
  <r>
    <x v="64"/>
    <x v="0"/>
    <x v="0"/>
    <n v="1.75"/>
    <n v="0"/>
  </r>
  <r>
    <x v="64"/>
    <x v="2"/>
    <x v="8"/>
    <n v="0"/>
    <n v="0"/>
  </r>
  <r>
    <x v="64"/>
    <x v="2"/>
    <x v="2"/>
    <n v="2"/>
    <n v="0"/>
  </r>
  <r>
    <x v="65"/>
    <x v="7"/>
    <x v="5"/>
    <n v="0"/>
    <n v="0"/>
  </r>
  <r>
    <x v="66"/>
    <x v="7"/>
    <x v="5"/>
    <n v="0"/>
    <n v="0"/>
  </r>
  <r>
    <x v="67"/>
    <x v="2"/>
    <x v="8"/>
    <n v="1"/>
    <n v="0"/>
  </r>
  <r>
    <x v="67"/>
    <x v="2"/>
    <x v="2"/>
    <n v="1"/>
    <n v="0"/>
  </r>
  <r>
    <x v="67"/>
    <x v="4"/>
    <x v="0"/>
    <n v="0.9375"/>
    <n v="0"/>
  </r>
  <r>
    <x v="67"/>
    <x v="0"/>
    <x v="0"/>
    <n v="0.25"/>
    <n v="0"/>
  </r>
  <r>
    <x v="67"/>
    <x v="7"/>
    <x v="5"/>
    <n v="0"/>
    <n v="0"/>
  </r>
  <r>
    <x v="68"/>
    <x v="0"/>
    <x v="0"/>
    <n v="0.75"/>
    <n v="0"/>
  </r>
  <r>
    <x v="68"/>
    <x v="4"/>
    <x v="0"/>
    <n v="0.375"/>
    <n v="0"/>
  </r>
  <r>
    <x v="68"/>
    <x v="2"/>
    <x v="8"/>
    <n v="1"/>
    <n v="0"/>
  </r>
  <r>
    <x v="68"/>
    <x v="2"/>
    <x v="0"/>
    <n v="0.75"/>
    <n v="0"/>
  </r>
  <r>
    <x v="68"/>
    <x v="2"/>
    <x v="2"/>
    <n v="1"/>
    <n v="0"/>
  </r>
  <r>
    <x v="68"/>
    <x v="7"/>
    <x v="5"/>
    <n v="0"/>
    <n v="0"/>
  </r>
  <r>
    <x v="69"/>
    <x v="0"/>
    <x v="0"/>
    <n v="1"/>
    <n v="0"/>
  </r>
  <r>
    <x v="69"/>
    <x v="4"/>
    <x v="0"/>
    <n v="0.5"/>
    <n v="0"/>
  </r>
  <r>
    <x v="69"/>
    <x v="7"/>
    <x v="5"/>
    <n v="0"/>
    <n v="0"/>
  </r>
  <r>
    <x v="69"/>
    <x v="2"/>
    <x v="2"/>
    <n v="1"/>
    <n v="0"/>
  </r>
  <r>
    <x v="69"/>
    <x v="2"/>
    <x v="0"/>
    <n v="0.875"/>
    <n v="0"/>
  </r>
  <r>
    <x v="70"/>
    <x v="0"/>
    <x v="0"/>
    <n v="1"/>
    <n v="0"/>
  </r>
  <r>
    <x v="70"/>
    <x v="4"/>
    <x v="0"/>
    <n v="0.125"/>
    <n v="0"/>
  </r>
  <r>
    <x v="70"/>
    <x v="3"/>
    <x v="6"/>
    <n v="0.5"/>
    <n v="0"/>
  </r>
  <r>
    <x v="70"/>
    <x v="2"/>
    <x v="8"/>
    <n v="0.75"/>
    <n v="0"/>
  </r>
  <r>
    <x v="70"/>
    <x v="2"/>
    <x v="0"/>
    <n v="1"/>
    <n v="0"/>
  </r>
  <r>
    <x v="70"/>
    <x v="2"/>
    <x v="2"/>
    <n v="0.25"/>
    <n v="0"/>
  </r>
  <r>
    <x v="70"/>
    <x v="7"/>
    <x v="5"/>
    <n v="0"/>
    <n v="0"/>
  </r>
  <r>
    <x v="71"/>
    <x v="0"/>
    <x v="0"/>
    <n v="1"/>
    <n v="0"/>
  </r>
  <r>
    <x v="71"/>
    <x v="7"/>
    <x v="5"/>
    <n v="0"/>
    <n v="0"/>
  </r>
  <r>
    <x v="71"/>
    <x v="2"/>
    <x v="0"/>
    <n v="0.6875"/>
    <n v="0"/>
  </r>
  <r>
    <x v="71"/>
    <x v="2"/>
    <x v="8"/>
    <n v="0.5"/>
    <n v="0"/>
  </r>
  <r>
    <x v="72"/>
    <x v="7"/>
    <x v="5"/>
    <n v="0"/>
    <n v="0"/>
  </r>
  <r>
    <x v="73"/>
    <x v="7"/>
    <x v="5"/>
    <n v="0"/>
    <n v="0"/>
  </r>
  <r>
    <x v="74"/>
    <x v="2"/>
    <x v="2"/>
    <n v="0.75"/>
    <n v="0"/>
  </r>
  <r>
    <x v="74"/>
    <x v="7"/>
    <x v="5"/>
    <n v="0"/>
    <n v="0"/>
  </r>
  <r>
    <x v="75"/>
    <x v="1"/>
    <x v="4"/>
    <n v="0.75"/>
    <n v="0"/>
  </r>
  <r>
    <x v="75"/>
    <x v="4"/>
    <x v="0"/>
    <n v="0.375"/>
    <n v="0"/>
  </r>
  <r>
    <x v="75"/>
    <x v="2"/>
    <x v="0"/>
    <n v="0.1875"/>
    <n v="0"/>
  </r>
  <r>
    <x v="75"/>
    <x v="7"/>
    <x v="5"/>
    <n v="0"/>
    <n v="0"/>
  </r>
  <r>
    <x v="76"/>
    <x v="1"/>
    <x v="4"/>
    <n v="0.75"/>
    <n v="0"/>
  </r>
  <r>
    <x v="76"/>
    <x v="2"/>
    <x v="0"/>
    <n v="0.3125"/>
    <n v="0"/>
  </r>
  <r>
    <x v="76"/>
    <x v="7"/>
    <x v="5"/>
    <n v="0"/>
    <n v="0"/>
  </r>
  <r>
    <x v="77"/>
    <x v="7"/>
    <x v="5"/>
    <n v="0"/>
    <n v="0"/>
  </r>
  <r>
    <x v="78"/>
    <x v="7"/>
    <x v="5"/>
    <n v="0"/>
    <n v="0"/>
  </r>
  <r>
    <x v="79"/>
    <x v="7"/>
    <x v="5"/>
    <n v="0"/>
    <n v="0"/>
  </r>
  <r>
    <x v="80"/>
    <x v="7"/>
    <x v="5"/>
    <n v="0"/>
    <n v="0"/>
  </r>
  <r>
    <x v="81"/>
    <x v="7"/>
    <x v="5"/>
    <n v="0"/>
    <n v="0"/>
  </r>
  <r>
    <x v="82"/>
    <x v="7"/>
    <x v="5"/>
    <n v="0"/>
    <n v="0"/>
  </r>
  <r>
    <x v="83"/>
    <x v="7"/>
    <x v="5"/>
    <n v="0"/>
    <n v="0"/>
  </r>
  <r>
    <x v="84"/>
    <x v="7"/>
    <x v="5"/>
    <n v="0"/>
    <n v="0"/>
  </r>
  <r>
    <x v="85"/>
    <x v="7"/>
    <x v="5"/>
    <n v="0"/>
    <n v="0"/>
  </r>
  <r>
    <x v="86"/>
    <x v="7"/>
    <x v="5"/>
    <n v="0"/>
    <n v="0"/>
  </r>
  <r>
    <x v="87"/>
    <x v="7"/>
    <x v="5"/>
    <n v="0"/>
    <n v="0"/>
  </r>
  <r>
    <x v="88"/>
    <x v="7"/>
    <x v="5"/>
    <n v="0"/>
    <n v="0"/>
  </r>
  <r>
    <x v="89"/>
    <x v="7"/>
    <x v="5"/>
    <n v="0"/>
    <n v="0"/>
  </r>
  <r>
    <x v="90"/>
    <x v="7"/>
    <x v="5"/>
    <n v="0"/>
    <n v="0"/>
  </r>
  <r>
    <x v="91"/>
    <x v="7"/>
    <x v="5"/>
    <n v="0"/>
    <n v="0"/>
  </r>
  <r>
    <x v="92"/>
    <x v="7"/>
    <x v="5"/>
    <n v="0"/>
    <n v="0"/>
  </r>
  <r>
    <x v="93"/>
    <x v="7"/>
    <x v="5"/>
    <n v="0"/>
    <n v="0"/>
  </r>
  <r>
    <x v="94"/>
    <x v="7"/>
    <x v="5"/>
    <n v="0"/>
    <n v="0"/>
  </r>
  <r>
    <x v="95"/>
    <x v="7"/>
    <x v="5"/>
    <n v="0"/>
    <n v="0"/>
  </r>
  <r>
    <x v="96"/>
    <x v="7"/>
    <x v="5"/>
    <n v="0"/>
    <n v="0"/>
  </r>
  <r>
    <x v="97"/>
    <x v="7"/>
    <x v="5"/>
    <n v="0"/>
    <n v="0"/>
  </r>
  <r>
    <x v="98"/>
    <x v="7"/>
    <x v="5"/>
    <n v="0"/>
    <n v="0"/>
  </r>
  <r>
    <x v="99"/>
    <x v="7"/>
    <x v="5"/>
    <n v="0"/>
    <n v="0"/>
  </r>
  <r>
    <x v="100"/>
    <x v="7"/>
    <x v="5"/>
    <n v="0"/>
    <n v="0"/>
  </r>
  <r>
    <x v="101"/>
    <x v="7"/>
    <x v="5"/>
    <n v="0"/>
    <n v="0"/>
  </r>
  <r>
    <x v="102"/>
    <x v="7"/>
    <x v="5"/>
    <n v="0"/>
    <n v="0"/>
  </r>
  <r>
    <x v="103"/>
    <x v="7"/>
    <x v="5"/>
    <n v="0"/>
    <n v="0"/>
  </r>
  <r>
    <x v="104"/>
    <x v="7"/>
    <x v="5"/>
    <n v="0"/>
    <n v="0"/>
  </r>
  <r>
    <x v="105"/>
    <x v="7"/>
    <x v="5"/>
    <n v="0"/>
    <n v="0"/>
  </r>
  <r>
    <x v="106"/>
    <x v="7"/>
    <x v="5"/>
    <n v="0"/>
    <n v="0"/>
  </r>
  <r>
    <x v="107"/>
    <x v="7"/>
    <x v="5"/>
    <n v="0"/>
    <n v="0"/>
  </r>
  <r>
    <x v="108"/>
    <x v="7"/>
    <x v="5"/>
    <n v="0"/>
    <n v="0"/>
  </r>
  <r>
    <x v="109"/>
    <x v="7"/>
    <x v="5"/>
    <n v="0"/>
    <n v="0"/>
  </r>
  <r>
    <x v="110"/>
    <x v="7"/>
    <x v="5"/>
    <n v="0"/>
    <n v="0"/>
  </r>
  <r>
    <x v="111"/>
    <x v="7"/>
    <x v="5"/>
    <n v="0"/>
    <n v="0"/>
  </r>
  <r>
    <x v="112"/>
    <x v="7"/>
    <x v="5"/>
    <n v="0"/>
    <n v="0"/>
  </r>
  <r>
    <x v="113"/>
    <x v="7"/>
    <x v="5"/>
    <n v="0"/>
    <n v="0"/>
  </r>
  <r>
    <x v="114"/>
    <x v="7"/>
    <x v="5"/>
    <n v="0"/>
    <n v="0"/>
  </r>
  <r>
    <x v="115"/>
    <x v="7"/>
    <x v="5"/>
    <n v="0"/>
    <n v="0"/>
  </r>
  <r>
    <x v="116"/>
    <x v="7"/>
    <x v="5"/>
    <n v="0"/>
    <n v="0"/>
  </r>
  <r>
    <x v="117"/>
    <x v="7"/>
    <x v="5"/>
    <n v="0"/>
    <n v="0"/>
  </r>
  <r>
    <x v="118"/>
    <x v="7"/>
    <x v="5"/>
    <n v="0"/>
    <n v="0"/>
  </r>
  <r>
    <x v="119"/>
    <x v="7"/>
    <x v="5"/>
    <n v="0"/>
    <n v="0"/>
  </r>
  <r>
    <x v="120"/>
    <x v="7"/>
    <x v="5"/>
    <n v="0"/>
    <n v="0"/>
  </r>
  <r>
    <x v="121"/>
    <x v="7"/>
    <x v="5"/>
    <n v="0"/>
    <n v="0"/>
  </r>
  <r>
    <x v="122"/>
    <x v="7"/>
    <x v="5"/>
    <n v="0"/>
    <n v="0"/>
  </r>
  <r>
    <x v="123"/>
    <x v="7"/>
    <x v="5"/>
    <n v="0"/>
    <n v="0"/>
  </r>
  <r>
    <x v="124"/>
    <x v="7"/>
    <x v="5"/>
    <n v="0"/>
    <n v="0"/>
  </r>
  <r>
    <x v="125"/>
    <x v="7"/>
    <x v="5"/>
    <n v="0"/>
    <n v="0"/>
  </r>
  <r>
    <x v="126"/>
    <x v="7"/>
    <x v="5"/>
    <n v="0"/>
    <n v="0"/>
  </r>
  <r>
    <x v="127"/>
    <x v="7"/>
    <x v="5"/>
    <n v="0"/>
    <n v="0"/>
  </r>
  <r>
    <x v="128"/>
    <x v="7"/>
    <x v="5"/>
    <n v="0"/>
    <n v="0"/>
  </r>
  <r>
    <x v="129"/>
    <x v="7"/>
    <x v="5"/>
    <n v="0"/>
    <n v="0"/>
  </r>
  <r>
    <x v="130"/>
    <x v="7"/>
    <x v="5"/>
    <n v="0"/>
    <n v="0"/>
  </r>
  <r>
    <x v="131"/>
    <x v="7"/>
    <x v="5"/>
    <n v="0"/>
    <n v="0"/>
  </r>
  <r>
    <x v="132"/>
    <x v="7"/>
    <x v="5"/>
    <n v="0"/>
    <n v="0"/>
  </r>
  <r>
    <x v="133"/>
    <x v="7"/>
    <x v="5"/>
    <n v="0"/>
    <n v="0"/>
  </r>
  <r>
    <x v="134"/>
    <x v="7"/>
    <x v="5"/>
    <n v="0"/>
    <n v="0"/>
  </r>
  <r>
    <x v="135"/>
    <x v="7"/>
    <x v="5"/>
    <n v="0"/>
    <n v="0"/>
  </r>
  <r>
    <x v="136"/>
    <x v="7"/>
    <x v="5"/>
    <n v="0"/>
    <n v="0"/>
  </r>
  <r>
    <x v="137"/>
    <x v="7"/>
    <x v="5"/>
    <n v="0"/>
    <n v="0"/>
  </r>
  <r>
    <x v="138"/>
    <x v="7"/>
    <x v="5"/>
    <n v="0"/>
    <n v="0"/>
  </r>
  <r>
    <x v="139"/>
    <x v="7"/>
    <x v="5"/>
    <n v="0"/>
    <n v="0"/>
  </r>
  <r>
    <x v="140"/>
    <x v="7"/>
    <x v="5"/>
    <n v="0"/>
    <n v="0"/>
  </r>
  <r>
    <x v="141"/>
    <x v="7"/>
    <x v="5"/>
    <n v="0"/>
    <n v="0"/>
  </r>
  <r>
    <x v="142"/>
    <x v="7"/>
    <x v="5"/>
    <n v="0"/>
    <n v="0"/>
  </r>
  <r>
    <x v="143"/>
    <x v="7"/>
    <x v="5"/>
    <n v="0"/>
    <n v="0"/>
  </r>
  <r>
    <x v="144"/>
    <x v="7"/>
    <x v="5"/>
    <n v="0"/>
    <n v="0"/>
  </r>
  <r>
    <x v="145"/>
    <x v="7"/>
    <x v="5"/>
    <n v="0"/>
    <n v="0"/>
  </r>
  <r>
    <x v="146"/>
    <x v="7"/>
    <x v="5"/>
    <n v="0"/>
    <n v="0"/>
  </r>
  <r>
    <x v="147"/>
    <x v="7"/>
    <x v="5"/>
    <n v="0"/>
    <n v="0"/>
  </r>
  <r>
    <x v="148"/>
    <x v="7"/>
    <x v="5"/>
    <n v="0"/>
    <n v="0"/>
  </r>
  <r>
    <x v="149"/>
    <x v="7"/>
    <x v="5"/>
    <n v="0"/>
    <n v="0"/>
  </r>
  <r>
    <x v="150"/>
    <x v="7"/>
    <x v="5"/>
    <n v="0"/>
    <n v="0"/>
  </r>
  <r>
    <x v="151"/>
    <x v="7"/>
    <x v="5"/>
    <n v="0"/>
    <n v="0"/>
  </r>
  <r>
    <x v="152"/>
    <x v="7"/>
    <x v="5"/>
    <n v="0"/>
    <n v="0"/>
  </r>
  <r>
    <x v="153"/>
    <x v="7"/>
    <x v="5"/>
    <n v="0"/>
    <n v="0"/>
  </r>
  <r>
    <x v="154"/>
    <x v="7"/>
    <x v="5"/>
    <n v="0"/>
    <n v="0"/>
  </r>
  <r>
    <x v="155"/>
    <x v="7"/>
    <x v="5"/>
    <n v="0"/>
    <n v="0"/>
  </r>
  <r>
    <x v="156"/>
    <x v="7"/>
    <x v="5"/>
    <n v="0"/>
    <n v="0"/>
  </r>
  <r>
    <x v="157"/>
    <x v="7"/>
    <x v="5"/>
    <n v="0"/>
    <n v="0"/>
  </r>
  <r>
    <x v="158"/>
    <x v="7"/>
    <x v="5"/>
    <n v="0"/>
    <n v="0"/>
  </r>
  <r>
    <x v="159"/>
    <x v="7"/>
    <x v="5"/>
    <n v="0"/>
    <n v="0"/>
  </r>
  <r>
    <x v="160"/>
    <x v="7"/>
    <x v="5"/>
    <n v="0"/>
    <n v="0"/>
  </r>
  <r>
    <x v="161"/>
    <x v="7"/>
    <x v="5"/>
    <n v="0"/>
    <n v="0"/>
  </r>
  <r>
    <x v="162"/>
    <x v="7"/>
    <x v="5"/>
    <n v="0"/>
    <n v="0"/>
  </r>
  <r>
    <x v="163"/>
    <x v="7"/>
    <x v="5"/>
    <n v="0"/>
    <n v="0"/>
  </r>
  <r>
    <x v="164"/>
    <x v="7"/>
    <x v="5"/>
    <n v="0"/>
    <n v="0"/>
  </r>
  <r>
    <x v="165"/>
    <x v="7"/>
    <x v="5"/>
    <n v="0"/>
    <n v="0"/>
  </r>
  <r>
    <x v="166"/>
    <x v="7"/>
    <x v="5"/>
    <n v="0"/>
    <n v="0"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3:E4" firstHeaderRow="1" firstDataRow="1" firstDataCol="0"/>
  <pivotFields count="3">
    <pivotField showAll="0">
      <items count="99">
        <item x="93"/>
        <item x="48"/>
        <item x="49"/>
        <item x="90"/>
        <item x="7"/>
        <item x="1"/>
        <item x="31"/>
        <item x="62"/>
        <item x="92"/>
        <item x="96"/>
        <item x="10"/>
        <item x="23"/>
        <item x="32"/>
        <item x="24"/>
        <item x="5"/>
        <item x="4"/>
        <item x="39"/>
        <item x="68"/>
        <item x="89"/>
        <item x="86"/>
        <item x="85"/>
        <item x="55"/>
        <item x="8"/>
        <item x="2"/>
        <item x="95"/>
        <item x="41"/>
        <item x="69"/>
        <item x="16"/>
        <item x="54"/>
        <item x="25"/>
        <item x="6"/>
        <item x="78"/>
        <item x="59"/>
        <item x="3"/>
        <item x="35"/>
        <item x="36"/>
        <item x="9"/>
        <item x="33"/>
        <item x="61"/>
        <item x="70"/>
        <item x="72"/>
        <item x="74"/>
        <item x="80"/>
        <item x="67"/>
        <item x="79"/>
        <item x="75"/>
        <item x="34"/>
        <item x="65"/>
        <item x="27"/>
        <item x="37"/>
        <item x="51"/>
        <item x="46"/>
        <item x="83"/>
        <item x="11"/>
        <item x="40"/>
        <item x="97"/>
        <item x="18"/>
        <item x="56"/>
        <item x="21"/>
        <item x="38"/>
        <item x="29"/>
        <item x="14"/>
        <item x="64"/>
        <item x="45"/>
        <item x="76"/>
        <item x="43"/>
        <item x="17"/>
        <item x="57"/>
        <item x="44"/>
        <item x="20"/>
        <item x="30"/>
        <item x="13"/>
        <item x="58"/>
        <item x="73"/>
        <item x="19"/>
        <item x="12"/>
        <item x="91"/>
        <item x="47"/>
        <item x="82"/>
        <item x="60"/>
        <item x="87"/>
        <item x="84"/>
        <item x="81"/>
        <item x="42"/>
        <item x="53"/>
        <item x="66"/>
        <item x="88"/>
        <item x="28"/>
        <item x="94"/>
        <item x="26"/>
        <item x="52"/>
        <item x="63"/>
        <item x="50"/>
        <item x="0"/>
        <item x="15"/>
        <item x="77"/>
        <item x="71"/>
        <item x="22"/>
        <item t="default"/>
      </items>
    </pivotField>
    <pivotField showAll="0">
      <items count="22">
        <item x="14"/>
        <item x="3"/>
        <item x="5"/>
        <item x="17"/>
        <item x="12"/>
        <item x="20"/>
        <item x="0"/>
        <item x="15"/>
        <item x="16"/>
        <item x="11"/>
        <item x="4"/>
        <item x="1"/>
        <item x="18"/>
        <item x="13"/>
        <item x="19"/>
        <item x="10"/>
        <item x="9"/>
        <item x="2"/>
        <item x="6"/>
        <item x="7"/>
        <item x="8"/>
        <item t="default"/>
      </items>
    </pivotField>
    <pivotField dataField="1" showAll="0"/>
  </pivotFields>
  <rowItems count="1">
    <i/>
  </rowItems>
  <colItems count="1">
    <i/>
  </colItems>
  <dataFields count="1">
    <dataField name="Сумма по полю Оценка Задач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missingCaption="0" updatedVersion="7" minRefreshableVersion="3" rowGrandTotals="0" colGrandTotals="0" itemPrintTitles="1" createdVersion="7" indent="0" outline="1" outlineData="1" multipleFieldFilters="0">
  <location ref="A3:C170" firstHeaderRow="0" firstDataRow="1" firstDataCol="1"/>
  <pivotFields count="5">
    <pivotField axis="axisRow" numFmtId="14" outline="0" multipleItemSelectionAllowed="1" includeNewItemsInFilter="1" defaultSubtotal="0">
      <items count="1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h="1" x="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</pivotField>
    <pivotField showAll="0">
      <items count="9">
        <item h="1" x="1"/>
        <item h="1" x="0"/>
        <item h="1" x="6"/>
        <item h="1" x="5"/>
        <item x="4"/>
        <item h="1" x="3"/>
        <item h="1" x="2"/>
        <item h="1" x="7"/>
        <item t="default"/>
      </items>
    </pivotField>
    <pivotField showAll="0">
      <items count="10">
        <item h="1" x="7"/>
        <item h="1" x="8"/>
        <item h="1" x="6"/>
        <item h="1" x="3"/>
        <item h="1" x="4"/>
        <item x="0"/>
        <item h="1" x="2"/>
        <item h="1" x="1"/>
        <item h="1" x="5"/>
        <item t="default"/>
      </items>
    </pivotField>
    <pivotField dataField="1" showAll="0"/>
    <pivotField dataField="1" showAll="0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</rowItems>
  <colFields count="1">
    <field x="-2"/>
  </colFields>
  <colItems count="2">
    <i>
      <x/>
    </i>
    <i i="1">
      <x v="1"/>
    </i>
  </colItems>
  <dataFields count="2">
    <dataField name="Сумма по полю Потрачено" fld="3" baseField="0" baseItem="0"/>
    <dataField name="Сумма по полю Добавлено" fld="4" baseField="0" baseItem="0"/>
  </dataFields>
  <formats count="2">
    <format dxfId="4">
      <pivotArea field="0" type="button" dataOnly="0" labelOnly="1" outline="0" axis="axisRow" fieldPosition="0"/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missingCaption="0" updatedVersion="7" minRefreshableVersion="3" useAutoFormatting="1" itemPrintTitles="1" createdVersion="7" indent="0" outline="1" outlineData="1" multipleFieldFilters="0">
  <location ref="J37:J38" firstHeaderRow="1" firstDataRow="1" firstDataCol="0" rowPageCount="1" colPageCount="1"/>
  <pivotFields count="5">
    <pivotField axis="axisPage" numFmtId="164" showAll="0">
      <items count="1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showAll="0">
      <items count="9">
        <item h="1" x="1"/>
        <item h="1" x="0"/>
        <item h="1" x="6"/>
        <item h="1" x="5"/>
        <item x="4"/>
        <item h="1" x="3"/>
        <item h="1" x="2"/>
        <item h="1" x="7"/>
        <item t="default"/>
      </items>
    </pivotField>
    <pivotField showAll="0">
      <items count="10">
        <item h="1" x="7"/>
        <item h="1" x="8"/>
        <item h="1" x="6"/>
        <item h="1" x="3"/>
        <item h="1" x="4"/>
        <item x="0"/>
        <item h="1" x="2"/>
        <item h="1" x="1"/>
        <item h="1" x="5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item="132" hier="-1"/>
  </pageFields>
  <dataFields count="1">
    <dataField name="Сумма по полю Добавлен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оманда" sourceName="Команда">
  <pivotTables>
    <pivotTable tabId="20" name="Сводная таблица1"/>
    <pivotTable tabId="20" name="Сводная таблица3"/>
  </pivotTables>
  <data>
    <tabular pivotCacheId="141937788">
      <items count="9">
        <i x="0" s="1"/>
        <i x="1"/>
        <i x="7" nd="1"/>
        <i x="8" nd="1"/>
        <i x="6" nd="1"/>
        <i x="3" nd="1"/>
        <i x="4" nd="1"/>
        <i x="2" nd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Эпик" sourceName="Эпик">
  <pivotTables>
    <pivotTable tabId="20" name="Сводная таблица1"/>
    <pivotTable tabId="20" name="Сводная таблица3"/>
  </pivotTables>
  <data>
    <tabular pivotCacheId="141937788">
      <items count="8">
        <i x="0"/>
        <i x="5"/>
        <i x="4" s="1"/>
        <i x="2"/>
        <i x="1" nd="1"/>
        <i x="6" nd="1"/>
        <i x="3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оманда 1" cache="Срез_Команда" caption="Команда" rowHeight="241300"/>
  <slicer name="Эпик 1" cache="Срез_Эпик" caption="Эпик" rowHeight="241300"/>
</slicers>
</file>

<file path=xl/tables/table1.xml><?xml version="1.0" encoding="utf-8"?>
<table xmlns="http://schemas.openxmlformats.org/spreadsheetml/2006/main" id="2" name="source_detail" displayName="source_detail" ref="A1:E520" totalsRowShown="0" headerRowDxfId="2">
  <autoFilter ref="A1:E520"/>
  <tableColumns count="5">
    <tableColumn id="1" name="Дата" dataDxfId="1"/>
    <tableColumn id="2" name="Эпик"/>
    <tableColumn id="3" name="Команда"/>
    <tableColumn id="4" name="Потрачено"/>
    <tableColumn id="5" name="Добавлен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Y24"/>
  <sheetViews>
    <sheetView tabSelected="1" workbookViewId="0">
      <selection activeCell="Y9" sqref="Y9"/>
    </sheetView>
  </sheetViews>
  <sheetFormatPr defaultRowHeight="15" x14ac:dyDescent="0.25"/>
  <sheetData>
    <row r="1" spans="21:25" ht="15.75" thickBot="1" x14ac:dyDescent="0.3"/>
    <row r="2" spans="21:25" x14ac:dyDescent="0.25">
      <c r="U2" s="22" t="s">
        <v>17</v>
      </c>
      <c r="V2" s="7" t="s">
        <v>20</v>
      </c>
      <c r="W2" s="7"/>
      <c r="X2" s="17">
        <f>calck!K1</f>
        <v>33</v>
      </c>
    </row>
    <row r="3" spans="21:25" x14ac:dyDescent="0.25">
      <c r="U3" s="23"/>
      <c r="V3" s="8" t="s">
        <v>19</v>
      </c>
      <c r="W3" s="8"/>
      <c r="X3" s="18">
        <f ca="1">calck!K2</f>
        <v>0</v>
      </c>
      <c r="Y3" s="11"/>
    </row>
    <row r="4" spans="21:25" x14ac:dyDescent="0.25">
      <c r="U4" s="24" t="s">
        <v>5</v>
      </c>
      <c r="V4" s="25"/>
      <c r="W4" s="25"/>
      <c r="X4" s="18">
        <f ca="1">calck!K3</f>
        <v>30.9375</v>
      </c>
      <c r="Y4" s="11"/>
    </row>
    <row r="5" spans="21:25" ht="15.75" thickBot="1" x14ac:dyDescent="0.3">
      <c r="U5" s="9" t="s">
        <v>7</v>
      </c>
      <c r="V5" s="10"/>
      <c r="W5" s="10"/>
      <c r="X5" s="19">
        <f ca="1">calck!K4</f>
        <v>2.0625</v>
      </c>
    </row>
    <row r="24" spans="19:19" x14ac:dyDescent="0.25">
      <c r="S24" t="s">
        <v>23</v>
      </c>
    </row>
  </sheetData>
  <mergeCells count="2">
    <mergeCell ref="U2:U3"/>
    <mergeCell ref="U4:W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topLeftCell="A4" workbookViewId="0">
      <selection activeCell="E4" sqref="E4"/>
    </sheetView>
  </sheetViews>
  <sheetFormatPr defaultRowHeight="15" x14ac:dyDescent="0.25"/>
  <cols>
    <col min="1" max="1" width="17.28515625" style="2" bestFit="1" customWidth="1"/>
    <col min="2" max="2" width="26.28515625" bestFit="1" customWidth="1"/>
    <col min="3" max="3" width="26.7109375" bestFit="1" customWidth="1"/>
    <col min="5" max="5" width="30.28515625" bestFit="1" customWidth="1"/>
    <col min="10" max="10" width="26.7109375" bestFit="1" customWidth="1"/>
    <col min="11" max="11" width="12.42578125" bestFit="1" customWidth="1"/>
    <col min="12" max="12" width="10.140625" bestFit="1" customWidth="1"/>
  </cols>
  <sheetData>
    <row r="1" spans="1:12" x14ac:dyDescent="0.25">
      <c r="A1"/>
    </row>
    <row r="3" spans="1:12" x14ac:dyDescent="0.25">
      <c r="A3" s="13" t="s">
        <v>24</v>
      </c>
      <c r="B3" t="s">
        <v>25</v>
      </c>
      <c r="C3" t="s">
        <v>26</v>
      </c>
      <c r="E3" t="s">
        <v>27</v>
      </c>
    </row>
    <row r="4" spans="1:12" x14ac:dyDescent="0.25">
      <c r="A4" s="2">
        <v>44631</v>
      </c>
      <c r="B4" s="12">
        <v>1.375</v>
      </c>
      <c r="C4" s="12">
        <v>0</v>
      </c>
      <c r="E4" s="12">
        <v>5930.1250000000018</v>
      </c>
      <c r="L4" s="2"/>
    </row>
    <row r="5" spans="1:12" x14ac:dyDescent="0.25">
      <c r="A5" s="2">
        <v>44632</v>
      </c>
      <c r="B5" s="12">
        <v>0</v>
      </c>
      <c r="C5" s="12">
        <v>0</v>
      </c>
      <c r="L5" s="2"/>
    </row>
    <row r="6" spans="1:12" x14ac:dyDescent="0.25">
      <c r="A6" s="2">
        <v>44633</v>
      </c>
      <c r="B6" s="12">
        <v>0</v>
      </c>
      <c r="C6" s="12">
        <v>0</v>
      </c>
      <c r="L6" s="2"/>
    </row>
    <row r="7" spans="1:12" x14ac:dyDescent="0.25">
      <c r="A7" s="2">
        <v>44634</v>
      </c>
      <c r="B7" s="12">
        <v>1</v>
      </c>
      <c r="C7" s="12">
        <v>0</v>
      </c>
      <c r="L7" s="2"/>
    </row>
    <row r="8" spans="1:12" x14ac:dyDescent="0.25">
      <c r="A8" s="2">
        <v>44635</v>
      </c>
      <c r="B8" s="12">
        <v>1.5</v>
      </c>
      <c r="C8" s="12">
        <v>0</v>
      </c>
      <c r="L8" s="2"/>
    </row>
    <row r="9" spans="1:12" x14ac:dyDescent="0.25">
      <c r="A9" s="2">
        <v>44636</v>
      </c>
      <c r="B9" s="12">
        <v>0.5</v>
      </c>
      <c r="C9" s="12">
        <v>0</v>
      </c>
      <c r="L9" s="2"/>
    </row>
    <row r="10" spans="1:12" x14ac:dyDescent="0.25">
      <c r="A10" s="2">
        <v>44637</v>
      </c>
      <c r="B10" s="12">
        <v>0.5</v>
      </c>
      <c r="C10" s="12">
        <v>0</v>
      </c>
      <c r="L10" s="2"/>
    </row>
    <row r="11" spans="1:12" x14ac:dyDescent="0.25">
      <c r="A11" s="2">
        <v>44638</v>
      </c>
      <c r="B11" s="12">
        <v>1</v>
      </c>
      <c r="C11" s="12">
        <v>0</v>
      </c>
      <c r="L11" s="2"/>
    </row>
    <row r="12" spans="1:12" x14ac:dyDescent="0.25">
      <c r="A12" s="2">
        <v>44639</v>
      </c>
      <c r="B12" s="12">
        <v>0</v>
      </c>
      <c r="C12" s="12">
        <v>0</v>
      </c>
      <c r="L12" s="2"/>
    </row>
    <row r="13" spans="1:12" x14ac:dyDescent="0.25">
      <c r="A13" s="2">
        <v>44640</v>
      </c>
      <c r="B13" s="12">
        <v>0</v>
      </c>
      <c r="C13" s="12">
        <v>0</v>
      </c>
      <c r="L13" s="14"/>
    </row>
    <row r="14" spans="1:12" x14ac:dyDescent="0.25">
      <c r="A14" s="2">
        <v>44641</v>
      </c>
      <c r="B14" s="12">
        <v>1</v>
      </c>
      <c r="C14" s="12">
        <v>0</v>
      </c>
      <c r="L14" s="14"/>
    </row>
    <row r="15" spans="1:12" x14ac:dyDescent="0.25">
      <c r="A15" s="2">
        <v>44642</v>
      </c>
      <c r="B15" s="12">
        <v>1</v>
      </c>
      <c r="C15" s="12">
        <v>0</v>
      </c>
      <c r="L15" s="14"/>
    </row>
    <row r="16" spans="1:12" x14ac:dyDescent="0.25">
      <c r="A16" s="2">
        <v>44643</v>
      </c>
      <c r="B16" s="12">
        <v>1.125</v>
      </c>
      <c r="C16" s="12">
        <v>0</v>
      </c>
      <c r="L16" s="14"/>
    </row>
    <row r="17" spans="1:12" x14ac:dyDescent="0.25">
      <c r="A17" s="2">
        <v>44644</v>
      </c>
      <c r="B17" s="12">
        <v>2.5</v>
      </c>
      <c r="C17" s="12">
        <v>0</v>
      </c>
      <c r="L17" s="14"/>
    </row>
    <row r="18" spans="1:12" x14ac:dyDescent="0.25">
      <c r="A18" s="2">
        <v>44645</v>
      </c>
      <c r="B18" s="12">
        <v>1.75</v>
      </c>
      <c r="C18" s="12">
        <v>0</v>
      </c>
      <c r="L18" s="14"/>
    </row>
    <row r="19" spans="1:12" x14ac:dyDescent="0.25">
      <c r="A19" s="2">
        <v>44646</v>
      </c>
      <c r="B19" s="12">
        <v>0</v>
      </c>
      <c r="C19" s="12">
        <v>0</v>
      </c>
      <c r="L19" s="14"/>
    </row>
    <row r="20" spans="1:12" x14ac:dyDescent="0.25">
      <c r="A20" s="2">
        <v>44647</v>
      </c>
      <c r="B20" s="12">
        <v>0</v>
      </c>
      <c r="C20" s="12">
        <v>0</v>
      </c>
      <c r="L20" s="14"/>
    </row>
    <row r="21" spans="1:12" x14ac:dyDescent="0.25">
      <c r="A21" s="2">
        <v>44648</v>
      </c>
      <c r="B21" s="12">
        <v>1.25</v>
      </c>
      <c r="C21" s="12">
        <v>0</v>
      </c>
      <c r="L21" s="14"/>
    </row>
    <row r="22" spans="1:12" x14ac:dyDescent="0.25">
      <c r="A22" s="2">
        <v>44649</v>
      </c>
      <c r="B22" s="12">
        <v>1</v>
      </c>
      <c r="C22" s="12">
        <v>0</v>
      </c>
      <c r="L22" s="14"/>
    </row>
    <row r="23" spans="1:12" x14ac:dyDescent="0.25">
      <c r="A23" s="2">
        <v>44650</v>
      </c>
      <c r="B23" s="12">
        <v>1</v>
      </c>
      <c r="C23" s="12">
        <v>0</v>
      </c>
      <c r="L23" s="14"/>
    </row>
    <row r="24" spans="1:12" x14ac:dyDescent="0.25">
      <c r="A24" s="2">
        <v>44651</v>
      </c>
      <c r="B24" s="12">
        <v>1</v>
      </c>
      <c r="C24" s="12">
        <v>0</v>
      </c>
      <c r="L24" s="14"/>
    </row>
    <row r="25" spans="1:12" x14ac:dyDescent="0.25">
      <c r="A25" s="2">
        <v>44652</v>
      </c>
      <c r="B25" s="12">
        <v>1</v>
      </c>
      <c r="C25" s="12">
        <v>0</v>
      </c>
    </row>
    <row r="26" spans="1:12" x14ac:dyDescent="0.25">
      <c r="A26" s="2">
        <v>44653</v>
      </c>
      <c r="B26" s="12">
        <v>0</v>
      </c>
      <c r="C26" s="12">
        <v>0</v>
      </c>
    </row>
    <row r="27" spans="1:12" x14ac:dyDescent="0.25">
      <c r="A27" s="2">
        <v>44654</v>
      </c>
      <c r="B27" s="12">
        <v>0</v>
      </c>
      <c r="C27" s="12">
        <v>0</v>
      </c>
    </row>
    <row r="28" spans="1:12" x14ac:dyDescent="0.25">
      <c r="A28" s="2">
        <v>44655</v>
      </c>
      <c r="B28" s="12">
        <v>0.125</v>
      </c>
      <c r="C28" s="12">
        <v>0</v>
      </c>
    </row>
    <row r="29" spans="1:12" x14ac:dyDescent="0.25">
      <c r="A29" s="2">
        <v>44656</v>
      </c>
      <c r="B29" s="12">
        <v>0.25</v>
      </c>
      <c r="C29" s="12">
        <v>0</v>
      </c>
    </row>
    <row r="30" spans="1:12" x14ac:dyDescent="0.25">
      <c r="A30" s="2">
        <v>44657</v>
      </c>
      <c r="B30" s="12">
        <v>0</v>
      </c>
      <c r="C30" s="12">
        <v>0</v>
      </c>
    </row>
    <row r="31" spans="1:12" x14ac:dyDescent="0.25">
      <c r="A31" s="2">
        <v>44658</v>
      </c>
      <c r="B31" s="12">
        <v>0</v>
      </c>
      <c r="C31" s="12">
        <v>0</v>
      </c>
    </row>
    <row r="32" spans="1:12" x14ac:dyDescent="0.25">
      <c r="A32" s="2">
        <v>44659</v>
      </c>
      <c r="B32" s="12">
        <v>0.25</v>
      </c>
      <c r="C32" s="12">
        <v>0</v>
      </c>
    </row>
    <row r="33" spans="1:11" x14ac:dyDescent="0.25">
      <c r="A33" s="2">
        <v>44660</v>
      </c>
      <c r="B33" s="12">
        <v>0</v>
      </c>
      <c r="C33" s="12">
        <v>0</v>
      </c>
    </row>
    <row r="34" spans="1:11" x14ac:dyDescent="0.25">
      <c r="A34" s="2">
        <v>44661</v>
      </c>
      <c r="B34" s="12">
        <v>0</v>
      </c>
      <c r="C34" s="12">
        <v>0</v>
      </c>
    </row>
    <row r="35" spans="1:11" x14ac:dyDescent="0.25">
      <c r="A35" s="2">
        <v>44662</v>
      </c>
      <c r="B35" s="12">
        <v>0</v>
      </c>
      <c r="C35" s="12">
        <v>0</v>
      </c>
      <c r="J35" s="15" t="s">
        <v>18</v>
      </c>
      <c r="K35" s="16">
        <v>44630</v>
      </c>
    </row>
    <row r="36" spans="1:11" x14ac:dyDescent="0.25">
      <c r="A36" s="2">
        <v>44663</v>
      </c>
      <c r="B36" s="12">
        <v>0</v>
      </c>
      <c r="C36" s="12">
        <v>0</v>
      </c>
    </row>
    <row r="37" spans="1:11" x14ac:dyDescent="0.25">
      <c r="A37" s="2">
        <v>44664</v>
      </c>
      <c r="B37" s="12">
        <v>0</v>
      </c>
      <c r="C37" s="12">
        <v>0</v>
      </c>
      <c r="J37" t="s">
        <v>26</v>
      </c>
    </row>
    <row r="38" spans="1:11" x14ac:dyDescent="0.25">
      <c r="A38" s="2">
        <v>44665</v>
      </c>
      <c r="B38" s="12">
        <v>0</v>
      </c>
      <c r="C38" s="12">
        <v>0</v>
      </c>
      <c r="J38" s="12">
        <v>33</v>
      </c>
    </row>
    <row r="39" spans="1:11" x14ac:dyDescent="0.25">
      <c r="A39" s="2">
        <v>44666</v>
      </c>
      <c r="B39" s="12">
        <v>0</v>
      </c>
      <c r="C39" s="12">
        <v>0</v>
      </c>
    </row>
    <row r="40" spans="1:11" x14ac:dyDescent="0.25">
      <c r="A40" s="2">
        <v>44667</v>
      </c>
      <c r="B40" s="12">
        <v>0</v>
      </c>
      <c r="C40" s="12">
        <v>0</v>
      </c>
    </row>
    <row r="41" spans="1:11" x14ac:dyDescent="0.25">
      <c r="A41" s="2">
        <v>44668</v>
      </c>
      <c r="B41" s="12">
        <v>0</v>
      </c>
      <c r="C41" s="12">
        <v>0</v>
      </c>
    </row>
    <row r="42" spans="1:11" x14ac:dyDescent="0.25">
      <c r="A42" s="2">
        <v>44669</v>
      </c>
      <c r="B42" s="12">
        <v>1</v>
      </c>
      <c r="C42" s="12">
        <v>0</v>
      </c>
    </row>
    <row r="43" spans="1:11" x14ac:dyDescent="0.25">
      <c r="A43" s="2">
        <v>44670</v>
      </c>
      <c r="B43" s="12">
        <v>1</v>
      </c>
      <c r="C43" s="12">
        <v>0</v>
      </c>
    </row>
    <row r="44" spans="1:11" x14ac:dyDescent="0.25">
      <c r="A44" s="2">
        <v>44671</v>
      </c>
      <c r="B44" s="12">
        <v>0</v>
      </c>
      <c r="C44" s="12">
        <v>0</v>
      </c>
    </row>
    <row r="45" spans="1:11" x14ac:dyDescent="0.25">
      <c r="A45" s="2">
        <v>44672</v>
      </c>
      <c r="B45" s="12">
        <v>1</v>
      </c>
      <c r="C45" s="12">
        <v>0</v>
      </c>
    </row>
    <row r="46" spans="1:11" x14ac:dyDescent="0.25">
      <c r="A46" s="2">
        <v>44673</v>
      </c>
      <c r="B46" s="12">
        <v>1.5</v>
      </c>
      <c r="C46" s="12">
        <v>0</v>
      </c>
    </row>
    <row r="47" spans="1:11" x14ac:dyDescent="0.25">
      <c r="A47" s="2">
        <v>44674</v>
      </c>
      <c r="B47" s="12">
        <v>0</v>
      </c>
      <c r="C47" s="12">
        <v>0</v>
      </c>
    </row>
    <row r="48" spans="1:11" x14ac:dyDescent="0.25">
      <c r="A48" s="2">
        <v>44675</v>
      </c>
      <c r="B48" s="12">
        <v>0</v>
      </c>
      <c r="C48" s="12">
        <v>0</v>
      </c>
    </row>
    <row r="49" spans="1:3" x14ac:dyDescent="0.25">
      <c r="A49" s="2">
        <v>44676</v>
      </c>
      <c r="B49" s="12">
        <v>0.375</v>
      </c>
      <c r="C49" s="12">
        <v>0</v>
      </c>
    </row>
    <row r="50" spans="1:3" x14ac:dyDescent="0.25">
      <c r="A50" s="2">
        <v>44677</v>
      </c>
      <c r="B50" s="12">
        <v>0.5</v>
      </c>
      <c r="C50" s="12">
        <v>0</v>
      </c>
    </row>
    <row r="51" spans="1:3" x14ac:dyDescent="0.25">
      <c r="A51" s="2">
        <v>44678</v>
      </c>
      <c r="B51" s="12">
        <v>0.5</v>
      </c>
      <c r="C51" s="12">
        <v>0</v>
      </c>
    </row>
    <row r="52" spans="1:3" x14ac:dyDescent="0.25">
      <c r="A52" s="2">
        <v>44679</v>
      </c>
      <c r="B52" s="12">
        <v>0.5</v>
      </c>
      <c r="C52" s="12">
        <v>0</v>
      </c>
    </row>
    <row r="53" spans="1:3" x14ac:dyDescent="0.25">
      <c r="A53" s="2">
        <v>44680</v>
      </c>
      <c r="B53" s="12">
        <v>0.5</v>
      </c>
      <c r="C53" s="12">
        <v>0</v>
      </c>
    </row>
    <row r="54" spans="1:3" x14ac:dyDescent="0.25">
      <c r="A54" s="2">
        <v>44681</v>
      </c>
      <c r="B54" s="12">
        <v>0</v>
      </c>
      <c r="C54" s="12">
        <v>0</v>
      </c>
    </row>
    <row r="55" spans="1:3" x14ac:dyDescent="0.25">
      <c r="A55" s="2">
        <v>44682</v>
      </c>
      <c r="B55" s="12">
        <v>0</v>
      </c>
      <c r="C55" s="12">
        <v>0</v>
      </c>
    </row>
    <row r="56" spans="1:3" x14ac:dyDescent="0.25">
      <c r="A56" s="2">
        <v>44683</v>
      </c>
      <c r="B56" s="12">
        <v>0</v>
      </c>
      <c r="C56" s="12">
        <v>0</v>
      </c>
    </row>
    <row r="57" spans="1:3" x14ac:dyDescent="0.25">
      <c r="A57" s="2">
        <v>44684</v>
      </c>
      <c r="B57" s="12">
        <v>0</v>
      </c>
      <c r="C57" s="12">
        <v>0</v>
      </c>
    </row>
    <row r="58" spans="1:3" x14ac:dyDescent="0.25">
      <c r="A58" s="2">
        <v>44685</v>
      </c>
      <c r="B58" s="12">
        <v>0.5</v>
      </c>
      <c r="C58" s="12">
        <v>0</v>
      </c>
    </row>
    <row r="59" spans="1:3" x14ac:dyDescent="0.25">
      <c r="A59" s="2">
        <v>44686</v>
      </c>
      <c r="B59" s="12">
        <v>0.25</v>
      </c>
      <c r="C59" s="12">
        <v>0</v>
      </c>
    </row>
    <row r="60" spans="1:3" x14ac:dyDescent="0.25">
      <c r="A60" s="2">
        <v>44687</v>
      </c>
      <c r="B60" s="12">
        <v>0.5</v>
      </c>
      <c r="C60" s="12">
        <v>0</v>
      </c>
    </row>
    <row r="61" spans="1:3" x14ac:dyDescent="0.25">
      <c r="A61" s="2">
        <v>44688</v>
      </c>
      <c r="B61" s="12">
        <v>0</v>
      </c>
      <c r="C61" s="12">
        <v>0</v>
      </c>
    </row>
    <row r="62" spans="1:3" x14ac:dyDescent="0.25">
      <c r="A62" s="2">
        <v>44689</v>
      </c>
      <c r="B62" s="12">
        <v>0</v>
      </c>
      <c r="C62" s="12">
        <v>0</v>
      </c>
    </row>
    <row r="63" spans="1:3" x14ac:dyDescent="0.25">
      <c r="A63" s="2">
        <v>44690</v>
      </c>
      <c r="B63" s="12">
        <v>0</v>
      </c>
      <c r="C63" s="12">
        <v>0</v>
      </c>
    </row>
    <row r="64" spans="1:3" x14ac:dyDescent="0.25">
      <c r="A64" s="2">
        <v>44691</v>
      </c>
      <c r="B64" s="12">
        <v>0</v>
      </c>
      <c r="C64" s="12">
        <v>0</v>
      </c>
    </row>
    <row r="65" spans="1:3" x14ac:dyDescent="0.25">
      <c r="A65" s="2">
        <v>44692</v>
      </c>
      <c r="B65" s="12">
        <v>0.5</v>
      </c>
      <c r="C65" s="12">
        <v>0</v>
      </c>
    </row>
    <row r="66" spans="1:3" x14ac:dyDescent="0.25">
      <c r="A66" s="2">
        <v>44693</v>
      </c>
      <c r="B66" s="12">
        <v>0.5</v>
      </c>
      <c r="C66" s="12">
        <v>0</v>
      </c>
    </row>
    <row r="67" spans="1:3" x14ac:dyDescent="0.25">
      <c r="A67" s="2">
        <v>44694</v>
      </c>
      <c r="B67" s="12">
        <v>0.375</v>
      </c>
      <c r="C67" s="12">
        <v>0</v>
      </c>
    </row>
    <row r="68" spans="1:3" x14ac:dyDescent="0.25">
      <c r="A68" s="2">
        <v>44695</v>
      </c>
      <c r="B68" s="12">
        <v>0</v>
      </c>
      <c r="C68" s="12">
        <v>0</v>
      </c>
    </row>
    <row r="69" spans="1:3" x14ac:dyDescent="0.25">
      <c r="A69" s="2">
        <v>44696</v>
      </c>
      <c r="B69" s="12">
        <v>0</v>
      </c>
      <c r="C69" s="12">
        <v>0</v>
      </c>
    </row>
    <row r="70" spans="1:3" x14ac:dyDescent="0.25">
      <c r="A70" s="2">
        <v>44697</v>
      </c>
      <c r="B70" s="12">
        <v>0.9375</v>
      </c>
      <c r="C70" s="12">
        <v>0</v>
      </c>
    </row>
    <row r="71" spans="1:3" x14ac:dyDescent="0.25">
      <c r="A71" s="2">
        <v>44698</v>
      </c>
      <c r="B71" s="12">
        <v>0.375</v>
      </c>
      <c r="C71" s="12">
        <v>0</v>
      </c>
    </row>
    <row r="72" spans="1:3" x14ac:dyDescent="0.25">
      <c r="A72" s="2">
        <v>44699</v>
      </c>
      <c r="B72" s="12">
        <v>0.5</v>
      </c>
      <c r="C72" s="12">
        <v>0</v>
      </c>
    </row>
    <row r="73" spans="1:3" x14ac:dyDescent="0.25">
      <c r="A73" s="2">
        <v>44700</v>
      </c>
      <c r="B73" s="12">
        <v>0.125</v>
      </c>
      <c r="C73" s="12">
        <v>0</v>
      </c>
    </row>
    <row r="74" spans="1:3" x14ac:dyDescent="0.25">
      <c r="A74" s="2">
        <v>44701</v>
      </c>
      <c r="B74" s="12">
        <v>0</v>
      </c>
      <c r="C74" s="12">
        <v>0</v>
      </c>
    </row>
    <row r="75" spans="1:3" x14ac:dyDescent="0.25">
      <c r="A75" s="2">
        <v>44702</v>
      </c>
      <c r="B75" s="12">
        <v>0</v>
      </c>
      <c r="C75" s="12">
        <v>0</v>
      </c>
    </row>
    <row r="76" spans="1:3" x14ac:dyDescent="0.25">
      <c r="A76" s="2">
        <v>44703</v>
      </c>
      <c r="B76" s="12">
        <v>0</v>
      </c>
      <c r="C76" s="12">
        <v>0</v>
      </c>
    </row>
    <row r="77" spans="1:3" x14ac:dyDescent="0.25">
      <c r="A77" s="2">
        <v>44704</v>
      </c>
      <c r="B77" s="12">
        <v>0</v>
      </c>
      <c r="C77" s="12">
        <v>0</v>
      </c>
    </row>
    <row r="78" spans="1:3" x14ac:dyDescent="0.25">
      <c r="A78" s="2">
        <v>44705</v>
      </c>
      <c r="B78" s="12">
        <v>0.375</v>
      </c>
      <c r="C78" s="12">
        <v>0</v>
      </c>
    </row>
    <row r="79" spans="1:3" x14ac:dyDescent="0.25">
      <c r="A79" s="2">
        <v>44706</v>
      </c>
      <c r="B79" s="12">
        <v>0</v>
      </c>
      <c r="C79" s="12">
        <v>0</v>
      </c>
    </row>
    <row r="80" spans="1:3" x14ac:dyDescent="0.25">
      <c r="A80" s="2">
        <v>44707</v>
      </c>
      <c r="B80" s="12">
        <v>0</v>
      </c>
      <c r="C80" s="12">
        <v>0</v>
      </c>
    </row>
    <row r="81" spans="1:3" x14ac:dyDescent="0.25">
      <c r="A81" s="2">
        <v>44708</v>
      </c>
      <c r="B81" s="12">
        <v>0</v>
      </c>
      <c r="C81" s="12">
        <v>0</v>
      </c>
    </row>
    <row r="82" spans="1:3" x14ac:dyDescent="0.25">
      <c r="A82" s="2">
        <v>44709</v>
      </c>
      <c r="B82" s="12">
        <v>0</v>
      </c>
      <c r="C82" s="12">
        <v>0</v>
      </c>
    </row>
    <row r="83" spans="1:3" x14ac:dyDescent="0.25">
      <c r="A83" s="2">
        <v>44710</v>
      </c>
      <c r="B83" s="12">
        <v>0</v>
      </c>
      <c r="C83" s="12">
        <v>0</v>
      </c>
    </row>
    <row r="84" spans="1:3" x14ac:dyDescent="0.25">
      <c r="A84" s="2">
        <v>44711</v>
      </c>
      <c r="B84" s="12">
        <v>0</v>
      </c>
      <c r="C84" s="12">
        <v>0</v>
      </c>
    </row>
    <row r="85" spans="1:3" x14ac:dyDescent="0.25">
      <c r="A85" s="2">
        <v>44712</v>
      </c>
      <c r="B85" s="12">
        <v>0</v>
      </c>
      <c r="C85" s="12">
        <v>0</v>
      </c>
    </row>
    <row r="86" spans="1:3" x14ac:dyDescent="0.25">
      <c r="A86" s="2">
        <v>44713</v>
      </c>
      <c r="B86" s="12">
        <v>0</v>
      </c>
      <c r="C86" s="12">
        <v>0</v>
      </c>
    </row>
    <row r="87" spans="1:3" x14ac:dyDescent="0.25">
      <c r="A87" s="2">
        <v>44714</v>
      </c>
      <c r="B87" s="12">
        <v>0</v>
      </c>
      <c r="C87" s="12">
        <v>0</v>
      </c>
    </row>
    <row r="88" spans="1:3" x14ac:dyDescent="0.25">
      <c r="A88" s="2">
        <v>44715</v>
      </c>
      <c r="B88" s="12">
        <v>0</v>
      </c>
      <c r="C88" s="12">
        <v>0</v>
      </c>
    </row>
    <row r="89" spans="1:3" x14ac:dyDescent="0.25">
      <c r="A89" s="2">
        <v>44716</v>
      </c>
      <c r="B89" s="12">
        <v>0</v>
      </c>
      <c r="C89" s="12">
        <v>0</v>
      </c>
    </row>
    <row r="90" spans="1:3" x14ac:dyDescent="0.25">
      <c r="A90" s="2">
        <v>44717</v>
      </c>
      <c r="B90" s="12">
        <v>0</v>
      </c>
      <c r="C90" s="12">
        <v>0</v>
      </c>
    </row>
    <row r="91" spans="1:3" x14ac:dyDescent="0.25">
      <c r="A91" s="2">
        <v>44718</v>
      </c>
      <c r="B91" s="12">
        <v>0</v>
      </c>
      <c r="C91" s="12">
        <v>0</v>
      </c>
    </row>
    <row r="92" spans="1:3" x14ac:dyDescent="0.25">
      <c r="A92" s="2">
        <v>44719</v>
      </c>
      <c r="B92" s="12">
        <v>0</v>
      </c>
      <c r="C92" s="12">
        <v>0</v>
      </c>
    </row>
    <row r="93" spans="1:3" x14ac:dyDescent="0.25">
      <c r="A93" s="2">
        <v>44720</v>
      </c>
      <c r="B93" s="12">
        <v>0</v>
      </c>
      <c r="C93" s="12">
        <v>0</v>
      </c>
    </row>
    <row r="94" spans="1:3" x14ac:dyDescent="0.25">
      <c r="A94" s="2">
        <v>44721</v>
      </c>
      <c r="B94" s="12">
        <v>0</v>
      </c>
      <c r="C94" s="12">
        <v>0</v>
      </c>
    </row>
    <row r="95" spans="1:3" x14ac:dyDescent="0.25">
      <c r="A95" s="2">
        <v>44722</v>
      </c>
      <c r="B95" s="12">
        <v>0</v>
      </c>
      <c r="C95" s="12">
        <v>0</v>
      </c>
    </row>
    <row r="96" spans="1:3" x14ac:dyDescent="0.25">
      <c r="A96" s="2">
        <v>44723</v>
      </c>
      <c r="B96" s="12">
        <v>0</v>
      </c>
      <c r="C96" s="12">
        <v>0</v>
      </c>
    </row>
    <row r="97" spans="1:3" x14ac:dyDescent="0.25">
      <c r="A97" s="2">
        <v>44724</v>
      </c>
      <c r="B97" s="12">
        <v>0</v>
      </c>
      <c r="C97" s="12">
        <v>0</v>
      </c>
    </row>
    <row r="98" spans="1:3" x14ac:dyDescent="0.25">
      <c r="A98" s="2">
        <v>44725</v>
      </c>
      <c r="B98" s="12">
        <v>0</v>
      </c>
      <c r="C98" s="12">
        <v>0</v>
      </c>
    </row>
    <row r="99" spans="1:3" x14ac:dyDescent="0.25">
      <c r="A99" s="2">
        <v>44726</v>
      </c>
      <c r="B99" s="12">
        <v>0</v>
      </c>
      <c r="C99" s="12">
        <v>0</v>
      </c>
    </row>
    <row r="100" spans="1:3" x14ac:dyDescent="0.25">
      <c r="A100" s="2">
        <v>44727</v>
      </c>
      <c r="B100" s="12">
        <v>0</v>
      </c>
      <c r="C100" s="12">
        <v>0</v>
      </c>
    </row>
    <row r="101" spans="1:3" x14ac:dyDescent="0.25">
      <c r="A101" s="2">
        <v>44728</v>
      </c>
      <c r="B101" s="12">
        <v>0</v>
      </c>
      <c r="C101" s="12">
        <v>0</v>
      </c>
    </row>
    <row r="102" spans="1:3" x14ac:dyDescent="0.25">
      <c r="A102" s="2">
        <v>44729</v>
      </c>
      <c r="B102" s="12">
        <v>0</v>
      </c>
      <c r="C102" s="12">
        <v>0</v>
      </c>
    </row>
    <row r="103" spans="1:3" x14ac:dyDescent="0.25">
      <c r="A103" s="2">
        <v>44730</v>
      </c>
      <c r="B103" s="12">
        <v>0</v>
      </c>
      <c r="C103" s="12">
        <v>0</v>
      </c>
    </row>
    <row r="104" spans="1:3" x14ac:dyDescent="0.25">
      <c r="A104" s="2">
        <v>44731</v>
      </c>
      <c r="B104" s="12">
        <v>0</v>
      </c>
      <c r="C104" s="12">
        <v>0</v>
      </c>
    </row>
    <row r="105" spans="1:3" x14ac:dyDescent="0.25">
      <c r="A105" s="2">
        <v>44732</v>
      </c>
      <c r="B105" s="12">
        <v>0</v>
      </c>
      <c r="C105" s="12">
        <v>0</v>
      </c>
    </row>
    <row r="106" spans="1:3" x14ac:dyDescent="0.25">
      <c r="A106" s="2">
        <v>44733</v>
      </c>
      <c r="B106" s="12">
        <v>0</v>
      </c>
      <c r="C106" s="12">
        <v>0</v>
      </c>
    </row>
    <row r="107" spans="1:3" x14ac:dyDescent="0.25">
      <c r="A107" s="2">
        <v>44734</v>
      </c>
      <c r="B107" s="12">
        <v>0</v>
      </c>
      <c r="C107" s="12">
        <v>0</v>
      </c>
    </row>
    <row r="108" spans="1:3" x14ac:dyDescent="0.25">
      <c r="A108" s="2">
        <v>44735</v>
      </c>
      <c r="B108" s="12">
        <v>0</v>
      </c>
      <c r="C108" s="12">
        <v>0</v>
      </c>
    </row>
    <row r="109" spans="1:3" x14ac:dyDescent="0.25">
      <c r="A109" s="2">
        <v>44736</v>
      </c>
      <c r="B109" s="12">
        <v>0</v>
      </c>
      <c r="C109" s="12">
        <v>0</v>
      </c>
    </row>
    <row r="110" spans="1:3" x14ac:dyDescent="0.25">
      <c r="A110" s="2">
        <v>44737</v>
      </c>
      <c r="B110" s="12">
        <v>0</v>
      </c>
      <c r="C110" s="12">
        <v>0</v>
      </c>
    </row>
    <row r="111" spans="1:3" x14ac:dyDescent="0.25">
      <c r="A111" s="2">
        <v>44738</v>
      </c>
      <c r="B111" s="12">
        <v>0</v>
      </c>
      <c r="C111" s="12">
        <v>0</v>
      </c>
    </row>
    <row r="112" spans="1:3" x14ac:dyDescent="0.25">
      <c r="A112" s="2">
        <v>44739</v>
      </c>
      <c r="B112" s="12">
        <v>0</v>
      </c>
      <c r="C112" s="12">
        <v>0</v>
      </c>
    </row>
    <row r="113" spans="1:3" x14ac:dyDescent="0.25">
      <c r="A113" s="2">
        <v>44740</v>
      </c>
      <c r="B113" s="12">
        <v>0</v>
      </c>
      <c r="C113" s="12">
        <v>0</v>
      </c>
    </row>
    <row r="114" spans="1:3" x14ac:dyDescent="0.25">
      <c r="A114" s="2">
        <v>44741</v>
      </c>
      <c r="B114" s="12">
        <v>0</v>
      </c>
      <c r="C114" s="12">
        <v>0</v>
      </c>
    </row>
    <row r="115" spans="1:3" x14ac:dyDescent="0.25">
      <c r="A115" s="2">
        <v>44742</v>
      </c>
      <c r="B115" s="12">
        <v>0</v>
      </c>
      <c r="C115" s="12">
        <v>0</v>
      </c>
    </row>
    <row r="116" spans="1:3" x14ac:dyDescent="0.25">
      <c r="A116" s="2">
        <v>44743</v>
      </c>
      <c r="B116" s="12">
        <v>0</v>
      </c>
      <c r="C116" s="12">
        <v>0</v>
      </c>
    </row>
    <row r="117" spans="1:3" x14ac:dyDescent="0.25">
      <c r="A117" s="2">
        <v>44744</v>
      </c>
      <c r="B117" s="12">
        <v>0</v>
      </c>
      <c r="C117" s="12">
        <v>0</v>
      </c>
    </row>
    <row r="118" spans="1:3" x14ac:dyDescent="0.25">
      <c r="A118" s="2">
        <v>44745</v>
      </c>
      <c r="B118" s="12">
        <v>0</v>
      </c>
      <c r="C118" s="12">
        <v>0</v>
      </c>
    </row>
    <row r="119" spans="1:3" x14ac:dyDescent="0.25">
      <c r="A119" s="2">
        <v>44746</v>
      </c>
      <c r="B119" s="12">
        <v>0</v>
      </c>
      <c r="C119" s="12">
        <v>0</v>
      </c>
    </row>
    <row r="120" spans="1:3" x14ac:dyDescent="0.25">
      <c r="A120" s="2">
        <v>44747</v>
      </c>
      <c r="B120" s="12">
        <v>0</v>
      </c>
      <c r="C120" s="12">
        <v>0</v>
      </c>
    </row>
    <row r="121" spans="1:3" x14ac:dyDescent="0.25">
      <c r="A121" s="2">
        <v>44748</v>
      </c>
      <c r="B121" s="12">
        <v>0</v>
      </c>
      <c r="C121" s="12">
        <v>0</v>
      </c>
    </row>
    <row r="122" spans="1:3" x14ac:dyDescent="0.25">
      <c r="A122" s="2">
        <v>44749</v>
      </c>
      <c r="B122" s="12">
        <v>0</v>
      </c>
      <c r="C122" s="12">
        <v>0</v>
      </c>
    </row>
    <row r="123" spans="1:3" x14ac:dyDescent="0.25">
      <c r="A123" s="2">
        <v>44750</v>
      </c>
      <c r="B123" s="12">
        <v>0</v>
      </c>
      <c r="C123" s="12">
        <v>0</v>
      </c>
    </row>
    <row r="124" spans="1:3" x14ac:dyDescent="0.25">
      <c r="A124" s="2">
        <v>44751</v>
      </c>
      <c r="B124" s="12">
        <v>0</v>
      </c>
      <c r="C124" s="12">
        <v>0</v>
      </c>
    </row>
    <row r="125" spans="1:3" x14ac:dyDescent="0.25">
      <c r="A125" s="2">
        <v>44752</v>
      </c>
      <c r="B125" s="12">
        <v>0</v>
      </c>
      <c r="C125" s="12">
        <v>0</v>
      </c>
    </row>
    <row r="126" spans="1:3" x14ac:dyDescent="0.25">
      <c r="A126" s="2">
        <v>44753</v>
      </c>
      <c r="B126" s="12">
        <v>0</v>
      </c>
      <c r="C126" s="12">
        <v>0</v>
      </c>
    </row>
    <row r="127" spans="1:3" x14ac:dyDescent="0.25">
      <c r="A127" s="2">
        <v>44754</v>
      </c>
      <c r="B127" s="12">
        <v>0</v>
      </c>
      <c r="C127" s="12">
        <v>0</v>
      </c>
    </row>
    <row r="128" spans="1:3" x14ac:dyDescent="0.25">
      <c r="A128" s="2">
        <v>44755</v>
      </c>
      <c r="B128" s="12">
        <v>0</v>
      </c>
      <c r="C128" s="12">
        <v>0</v>
      </c>
    </row>
    <row r="129" spans="1:3" x14ac:dyDescent="0.25">
      <c r="A129" s="2">
        <v>44756</v>
      </c>
      <c r="B129" s="12">
        <v>0</v>
      </c>
      <c r="C129" s="12">
        <v>0</v>
      </c>
    </row>
    <row r="130" spans="1:3" x14ac:dyDescent="0.25">
      <c r="A130" s="2">
        <v>44757</v>
      </c>
      <c r="B130" s="12">
        <v>0</v>
      </c>
      <c r="C130" s="12">
        <v>0</v>
      </c>
    </row>
    <row r="131" spans="1:3" x14ac:dyDescent="0.25">
      <c r="A131" s="2">
        <v>44758</v>
      </c>
      <c r="B131" s="12">
        <v>0</v>
      </c>
      <c r="C131" s="12">
        <v>0</v>
      </c>
    </row>
    <row r="132" spans="1:3" x14ac:dyDescent="0.25">
      <c r="A132" s="2">
        <v>44759</v>
      </c>
      <c r="B132" s="12">
        <v>0</v>
      </c>
      <c r="C132" s="12">
        <v>0</v>
      </c>
    </row>
    <row r="133" spans="1:3" x14ac:dyDescent="0.25">
      <c r="A133" s="2">
        <v>44760</v>
      </c>
      <c r="B133" s="12">
        <v>0</v>
      </c>
      <c r="C133" s="12">
        <v>0</v>
      </c>
    </row>
    <row r="134" spans="1:3" x14ac:dyDescent="0.25">
      <c r="A134" s="2">
        <v>44761</v>
      </c>
      <c r="B134" s="12">
        <v>0</v>
      </c>
      <c r="C134" s="12">
        <v>0</v>
      </c>
    </row>
    <row r="135" spans="1:3" x14ac:dyDescent="0.25">
      <c r="A135" s="2">
        <v>44762</v>
      </c>
      <c r="B135" s="12">
        <v>0</v>
      </c>
      <c r="C135" s="12">
        <v>0</v>
      </c>
    </row>
    <row r="136" spans="1:3" x14ac:dyDescent="0.25">
      <c r="A136" s="2">
        <v>44763</v>
      </c>
      <c r="B136" s="12">
        <v>0</v>
      </c>
      <c r="C136" s="12">
        <v>0</v>
      </c>
    </row>
    <row r="137" spans="1:3" x14ac:dyDescent="0.25">
      <c r="A137" s="2">
        <v>44764</v>
      </c>
      <c r="B137" s="12">
        <v>0</v>
      </c>
      <c r="C137" s="12">
        <v>0</v>
      </c>
    </row>
    <row r="138" spans="1:3" x14ac:dyDescent="0.25">
      <c r="A138" s="2">
        <v>44765</v>
      </c>
      <c r="B138" s="12">
        <v>0</v>
      </c>
      <c r="C138" s="12">
        <v>0</v>
      </c>
    </row>
    <row r="139" spans="1:3" x14ac:dyDescent="0.25">
      <c r="A139" s="2">
        <v>44766</v>
      </c>
      <c r="B139" s="12">
        <v>0</v>
      </c>
      <c r="C139" s="12">
        <v>0</v>
      </c>
    </row>
    <row r="140" spans="1:3" x14ac:dyDescent="0.25">
      <c r="A140" s="2">
        <v>44767</v>
      </c>
      <c r="B140" s="12">
        <v>0</v>
      </c>
      <c r="C140" s="12">
        <v>0</v>
      </c>
    </row>
    <row r="141" spans="1:3" x14ac:dyDescent="0.25">
      <c r="A141" s="2">
        <v>44768</v>
      </c>
      <c r="B141" s="12">
        <v>0</v>
      </c>
      <c r="C141" s="12">
        <v>0</v>
      </c>
    </row>
    <row r="142" spans="1:3" x14ac:dyDescent="0.25">
      <c r="A142" s="2">
        <v>44769</v>
      </c>
      <c r="B142" s="12">
        <v>0</v>
      </c>
      <c r="C142" s="12">
        <v>0</v>
      </c>
    </row>
    <row r="143" spans="1:3" x14ac:dyDescent="0.25">
      <c r="A143" s="2">
        <v>44770</v>
      </c>
      <c r="B143" s="12">
        <v>0</v>
      </c>
      <c r="C143" s="12">
        <v>0</v>
      </c>
    </row>
    <row r="144" spans="1:3" x14ac:dyDescent="0.25">
      <c r="A144" s="2">
        <v>44771</v>
      </c>
      <c r="B144" s="12">
        <v>0</v>
      </c>
      <c r="C144" s="12">
        <v>0</v>
      </c>
    </row>
    <row r="145" spans="1:3" x14ac:dyDescent="0.25">
      <c r="A145" s="2">
        <v>44772</v>
      </c>
      <c r="B145" s="12">
        <v>0</v>
      </c>
      <c r="C145" s="12">
        <v>0</v>
      </c>
    </row>
    <row r="146" spans="1:3" x14ac:dyDescent="0.25">
      <c r="A146" s="2">
        <v>44773</v>
      </c>
      <c r="B146" s="12">
        <v>0</v>
      </c>
      <c r="C146" s="12">
        <v>0</v>
      </c>
    </row>
    <row r="147" spans="1:3" x14ac:dyDescent="0.25">
      <c r="A147" s="2">
        <v>44774</v>
      </c>
      <c r="B147" s="12">
        <v>0</v>
      </c>
      <c r="C147" s="12">
        <v>0</v>
      </c>
    </row>
    <row r="148" spans="1:3" x14ac:dyDescent="0.25">
      <c r="A148" s="2">
        <v>44775</v>
      </c>
      <c r="B148" s="12">
        <v>0</v>
      </c>
      <c r="C148" s="12">
        <v>0</v>
      </c>
    </row>
    <row r="149" spans="1:3" x14ac:dyDescent="0.25">
      <c r="A149" s="2">
        <v>44776</v>
      </c>
      <c r="B149" s="12">
        <v>0</v>
      </c>
      <c r="C149" s="12">
        <v>0</v>
      </c>
    </row>
    <row r="150" spans="1:3" x14ac:dyDescent="0.25">
      <c r="A150" s="2">
        <v>44777</v>
      </c>
      <c r="B150" s="12">
        <v>0</v>
      </c>
      <c r="C150" s="12">
        <v>0</v>
      </c>
    </row>
    <row r="151" spans="1:3" x14ac:dyDescent="0.25">
      <c r="A151" s="2">
        <v>44778</v>
      </c>
      <c r="B151" s="12">
        <v>0</v>
      </c>
      <c r="C151" s="12">
        <v>0</v>
      </c>
    </row>
    <row r="152" spans="1:3" x14ac:dyDescent="0.25">
      <c r="A152" s="2">
        <v>44779</v>
      </c>
      <c r="B152" s="12">
        <v>0</v>
      </c>
      <c r="C152" s="12">
        <v>0</v>
      </c>
    </row>
    <row r="153" spans="1:3" x14ac:dyDescent="0.25">
      <c r="A153" s="2">
        <v>44780</v>
      </c>
      <c r="B153" s="12">
        <v>0</v>
      </c>
      <c r="C153" s="12">
        <v>0</v>
      </c>
    </row>
    <row r="154" spans="1:3" x14ac:dyDescent="0.25">
      <c r="A154" s="2">
        <v>44781</v>
      </c>
      <c r="B154" s="12">
        <v>0</v>
      </c>
      <c r="C154" s="12">
        <v>0</v>
      </c>
    </row>
    <row r="155" spans="1:3" x14ac:dyDescent="0.25">
      <c r="A155" s="2">
        <v>44782</v>
      </c>
      <c r="B155" s="12">
        <v>0</v>
      </c>
      <c r="C155" s="12">
        <v>0</v>
      </c>
    </row>
    <row r="156" spans="1:3" x14ac:dyDescent="0.25">
      <c r="A156" s="2">
        <v>44783</v>
      </c>
      <c r="B156" s="12">
        <v>0</v>
      </c>
      <c r="C156" s="12">
        <v>0</v>
      </c>
    </row>
    <row r="157" spans="1:3" x14ac:dyDescent="0.25">
      <c r="A157" s="2">
        <v>44784</v>
      </c>
      <c r="B157" s="12">
        <v>0</v>
      </c>
      <c r="C157" s="12">
        <v>0</v>
      </c>
    </row>
    <row r="158" spans="1:3" x14ac:dyDescent="0.25">
      <c r="A158" s="2">
        <v>44785</v>
      </c>
      <c r="B158" s="12">
        <v>0</v>
      </c>
      <c r="C158" s="12">
        <v>0</v>
      </c>
    </row>
    <row r="159" spans="1:3" x14ac:dyDescent="0.25">
      <c r="A159" s="2">
        <v>44786</v>
      </c>
      <c r="B159" s="12">
        <v>0</v>
      </c>
      <c r="C159" s="12">
        <v>0</v>
      </c>
    </row>
    <row r="160" spans="1:3" x14ac:dyDescent="0.25">
      <c r="A160" s="2">
        <v>44787</v>
      </c>
      <c r="B160" s="12">
        <v>0</v>
      </c>
      <c r="C160" s="12">
        <v>0</v>
      </c>
    </row>
    <row r="161" spans="1:3" x14ac:dyDescent="0.25">
      <c r="A161" s="2">
        <v>44788</v>
      </c>
      <c r="B161" s="12">
        <v>0</v>
      </c>
      <c r="C161" s="12">
        <v>0</v>
      </c>
    </row>
    <row r="162" spans="1:3" x14ac:dyDescent="0.25">
      <c r="A162" s="2">
        <v>44789</v>
      </c>
      <c r="B162" s="12">
        <v>0</v>
      </c>
      <c r="C162" s="12">
        <v>0</v>
      </c>
    </row>
    <row r="163" spans="1:3" x14ac:dyDescent="0.25">
      <c r="A163" s="2">
        <v>44790</v>
      </c>
      <c r="B163" s="12">
        <v>0</v>
      </c>
      <c r="C163" s="12">
        <v>0</v>
      </c>
    </row>
    <row r="164" spans="1:3" x14ac:dyDescent="0.25">
      <c r="A164" s="2">
        <v>44791</v>
      </c>
      <c r="B164" s="12">
        <v>0</v>
      </c>
      <c r="C164" s="12">
        <v>0</v>
      </c>
    </row>
    <row r="165" spans="1:3" x14ac:dyDescent="0.25">
      <c r="A165" s="2">
        <v>44792</v>
      </c>
      <c r="B165" s="12">
        <v>0</v>
      </c>
      <c r="C165" s="12">
        <v>0</v>
      </c>
    </row>
    <row r="166" spans="1:3" x14ac:dyDescent="0.25">
      <c r="A166" s="2">
        <v>44793</v>
      </c>
      <c r="B166" s="12">
        <v>0</v>
      </c>
      <c r="C166" s="12">
        <v>0</v>
      </c>
    </row>
    <row r="167" spans="1:3" x14ac:dyDescent="0.25">
      <c r="A167" s="2">
        <v>44794</v>
      </c>
      <c r="B167" s="12">
        <v>0</v>
      </c>
      <c r="C167" s="12">
        <v>0</v>
      </c>
    </row>
    <row r="168" spans="1:3" x14ac:dyDescent="0.25">
      <c r="A168" s="2">
        <v>44795</v>
      </c>
      <c r="B168" s="12">
        <v>0</v>
      </c>
      <c r="C168" s="12">
        <v>0</v>
      </c>
    </row>
    <row r="169" spans="1:3" x14ac:dyDescent="0.25">
      <c r="A169" s="2">
        <v>44796</v>
      </c>
      <c r="B169" s="12">
        <v>0</v>
      </c>
      <c r="C169" s="12">
        <v>0</v>
      </c>
    </row>
    <row r="170" spans="1:3" x14ac:dyDescent="0.25">
      <c r="A170" s="2" t="s">
        <v>43</v>
      </c>
      <c r="B170" s="12">
        <v>0</v>
      </c>
      <c r="C170" s="12">
        <v>0</v>
      </c>
    </row>
    <row r="171" spans="1:3" x14ac:dyDescent="0.25">
      <c r="A171"/>
    </row>
    <row r="172" spans="1:3" x14ac:dyDescent="0.25">
      <c r="A172"/>
    </row>
    <row r="173" spans="1:3" x14ac:dyDescent="0.25">
      <c r="A173"/>
    </row>
    <row r="174" spans="1:3" x14ac:dyDescent="0.25">
      <c r="A174"/>
    </row>
    <row r="175" spans="1:3" x14ac:dyDescent="0.25">
      <c r="A175"/>
    </row>
    <row r="176" spans="1:3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topLeftCell="A55" workbookViewId="0">
      <selection activeCell="B78" sqref="B78"/>
    </sheetView>
  </sheetViews>
  <sheetFormatPr defaultRowHeight="15" x14ac:dyDescent="0.25"/>
  <cols>
    <col min="1" max="1" width="10.140625" bestFit="1" customWidth="1"/>
    <col min="2" max="2" width="98.42578125" customWidth="1"/>
    <col min="3" max="3" width="35.42578125" customWidth="1"/>
    <col min="4" max="4" width="12" customWidth="1"/>
    <col min="5" max="5" width="12.28515625" customWidth="1"/>
    <col min="9" max="9" width="40.7109375" customWidth="1"/>
    <col min="10" max="10" width="10.28515625" customWidth="1"/>
    <col min="11" max="11" width="15.7109375" customWidth="1"/>
  </cols>
  <sheetData>
    <row r="1" spans="1:11" x14ac:dyDescent="0.25">
      <c r="A1" s="5" t="s">
        <v>18</v>
      </c>
      <c r="B1" s="5" t="s">
        <v>21</v>
      </c>
      <c r="C1" s="5" t="s">
        <v>22</v>
      </c>
      <c r="D1" s="5" t="s">
        <v>5</v>
      </c>
      <c r="E1" s="5" t="s">
        <v>19</v>
      </c>
      <c r="I1" s="5"/>
      <c r="J1" s="5"/>
      <c r="K1" s="5"/>
    </row>
    <row r="2" spans="1:11" x14ac:dyDescent="0.25">
      <c r="A2" s="6">
        <v>44630</v>
      </c>
      <c r="B2" t="s">
        <v>28</v>
      </c>
      <c r="C2" t="s">
        <v>29</v>
      </c>
      <c r="D2">
        <v>0</v>
      </c>
      <c r="E2">
        <v>23</v>
      </c>
    </row>
    <row r="3" spans="1:11" x14ac:dyDescent="0.25">
      <c r="A3" s="6">
        <v>44630</v>
      </c>
      <c r="B3" t="s">
        <v>30</v>
      </c>
      <c r="C3" t="s">
        <v>31</v>
      </c>
      <c r="D3">
        <v>0</v>
      </c>
      <c r="E3">
        <v>3</v>
      </c>
    </row>
    <row r="4" spans="1:11" x14ac:dyDescent="0.25">
      <c r="A4" s="6">
        <v>44630</v>
      </c>
      <c r="B4" t="s">
        <v>32</v>
      </c>
      <c r="C4" t="s">
        <v>31</v>
      </c>
      <c r="D4">
        <v>0</v>
      </c>
      <c r="E4">
        <v>10</v>
      </c>
    </row>
    <row r="5" spans="1:11" x14ac:dyDescent="0.25">
      <c r="A5" s="6">
        <v>44630</v>
      </c>
      <c r="B5" t="s">
        <v>32</v>
      </c>
      <c r="C5" t="s">
        <v>33</v>
      </c>
      <c r="D5">
        <v>0</v>
      </c>
      <c r="E5">
        <v>45</v>
      </c>
    </row>
    <row r="6" spans="1:11" x14ac:dyDescent="0.25">
      <c r="A6" s="6">
        <v>44630</v>
      </c>
      <c r="B6" t="s">
        <v>32</v>
      </c>
      <c r="C6" t="s">
        <v>29</v>
      </c>
      <c r="D6">
        <v>0</v>
      </c>
      <c r="E6">
        <v>37</v>
      </c>
    </row>
    <row r="7" spans="1:11" x14ac:dyDescent="0.25">
      <c r="A7" s="6">
        <v>44630</v>
      </c>
      <c r="B7" t="s">
        <v>34</v>
      </c>
      <c r="C7" t="s">
        <v>31</v>
      </c>
      <c r="D7">
        <v>0</v>
      </c>
      <c r="E7">
        <v>6</v>
      </c>
    </row>
    <row r="8" spans="1:11" x14ac:dyDescent="0.25">
      <c r="A8" s="6">
        <v>44630</v>
      </c>
      <c r="B8" t="s">
        <v>34</v>
      </c>
      <c r="C8" t="s">
        <v>35</v>
      </c>
      <c r="D8">
        <v>0</v>
      </c>
      <c r="E8">
        <v>12</v>
      </c>
    </row>
    <row r="9" spans="1:11" x14ac:dyDescent="0.25">
      <c r="A9" s="6">
        <v>44630</v>
      </c>
      <c r="B9" t="s">
        <v>36</v>
      </c>
      <c r="C9" t="s">
        <v>29</v>
      </c>
      <c r="D9">
        <v>0</v>
      </c>
      <c r="E9">
        <v>33</v>
      </c>
    </row>
    <row r="10" spans="1:11" x14ac:dyDescent="0.25">
      <c r="A10" s="6">
        <v>44630</v>
      </c>
      <c r="B10" t="s">
        <v>37</v>
      </c>
      <c r="C10" t="s">
        <v>31</v>
      </c>
      <c r="D10">
        <v>0</v>
      </c>
      <c r="E10">
        <v>3</v>
      </c>
    </row>
    <row r="11" spans="1:11" x14ac:dyDescent="0.25">
      <c r="A11" s="6">
        <v>44630</v>
      </c>
      <c r="B11" t="s">
        <v>37</v>
      </c>
      <c r="C11" t="s">
        <v>29</v>
      </c>
      <c r="D11">
        <v>0</v>
      </c>
      <c r="E11">
        <v>18</v>
      </c>
    </row>
    <row r="12" spans="1:11" x14ac:dyDescent="0.25">
      <c r="A12" s="6">
        <v>44630</v>
      </c>
      <c r="B12" t="s">
        <v>38</v>
      </c>
      <c r="C12" t="s">
        <v>31</v>
      </c>
      <c r="D12">
        <v>0</v>
      </c>
      <c r="E12">
        <v>2</v>
      </c>
    </row>
    <row r="13" spans="1:11" x14ac:dyDescent="0.25">
      <c r="A13" s="6">
        <v>44630</v>
      </c>
      <c r="B13" t="s">
        <v>38</v>
      </c>
      <c r="C13" t="s">
        <v>33</v>
      </c>
      <c r="D13">
        <v>0</v>
      </c>
      <c r="E13">
        <v>2</v>
      </c>
    </row>
    <row r="14" spans="1:11" x14ac:dyDescent="0.25">
      <c r="A14" s="6">
        <v>44630</v>
      </c>
      <c r="B14" t="s">
        <v>28</v>
      </c>
      <c r="C14" t="s">
        <v>31</v>
      </c>
      <c r="D14">
        <v>0</v>
      </c>
      <c r="E14">
        <v>8</v>
      </c>
    </row>
    <row r="15" spans="1:11" x14ac:dyDescent="0.25">
      <c r="A15" s="6">
        <v>44630</v>
      </c>
      <c r="B15" t="s">
        <v>30</v>
      </c>
      <c r="C15" t="s">
        <v>39</v>
      </c>
      <c r="D15">
        <v>0</v>
      </c>
      <c r="E15">
        <v>5</v>
      </c>
    </row>
    <row r="16" spans="1:11" x14ac:dyDescent="0.25">
      <c r="A16" s="6">
        <v>44631</v>
      </c>
      <c r="D16">
        <v>0</v>
      </c>
      <c r="E16">
        <v>0</v>
      </c>
    </row>
    <row r="17" spans="1:5" x14ac:dyDescent="0.25">
      <c r="A17" s="6">
        <v>44631</v>
      </c>
      <c r="B17" t="s">
        <v>36</v>
      </c>
      <c r="C17" t="s">
        <v>29</v>
      </c>
      <c r="D17">
        <v>1.375</v>
      </c>
      <c r="E17">
        <v>0</v>
      </c>
    </row>
    <row r="18" spans="1:5" x14ac:dyDescent="0.25">
      <c r="A18" s="6">
        <v>44632</v>
      </c>
      <c r="D18">
        <v>0</v>
      </c>
      <c r="E18">
        <v>0</v>
      </c>
    </row>
    <row r="19" spans="1:5" x14ac:dyDescent="0.25">
      <c r="A19" s="6">
        <v>44633</v>
      </c>
      <c r="D19">
        <v>0</v>
      </c>
      <c r="E19">
        <v>0</v>
      </c>
    </row>
    <row r="20" spans="1:5" x14ac:dyDescent="0.25">
      <c r="A20" s="6">
        <v>44634</v>
      </c>
      <c r="D20">
        <v>0</v>
      </c>
      <c r="E20">
        <v>0</v>
      </c>
    </row>
    <row r="21" spans="1:5" x14ac:dyDescent="0.25">
      <c r="A21" s="6">
        <v>44634</v>
      </c>
      <c r="B21" t="s">
        <v>36</v>
      </c>
      <c r="C21" t="s">
        <v>29</v>
      </c>
      <c r="D21">
        <v>1</v>
      </c>
      <c r="E21">
        <v>0</v>
      </c>
    </row>
    <row r="22" spans="1:5" x14ac:dyDescent="0.25">
      <c r="A22" s="6">
        <v>44635</v>
      </c>
      <c r="B22" t="s">
        <v>36</v>
      </c>
      <c r="C22" t="s">
        <v>29</v>
      </c>
      <c r="D22">
        <v>1.5</v>
      </c>
      <c r="E22">
        <v>0</v>
      </c>
    </row>
    <row r="23" spans="1:5" x14ac:dyDescent="0.25">
      <c r="A23" s="6">
        <v>44635</v>
      </c>
      <c r="D23">
        <v>0</v>
      </c>
      <c r="E23">
        <v>0</v>
      </c>
    </row>
    <row r="24" spans="1:5" x14ac:dyDescent="0.25">
      <c r="A24" s="6">
        <v>44635</v>
      </c>
      <c r="B24" t="s">
        <v>34</v>
      </c>
      <c r="C24" t="s">
        <v>35</v>
      </c>
      <c r="D24">
        <v>1.1875</v>
      </c>
      <c r="E24">
        <v>0</v>
      </c>
    </row>
    <row r="25" spans="1:5" x14ac:dyDescent="0.25">
      <c r="A25" s="6">
        <v>44636</v>
      </c>
      <c r="B25" t="s">
        <v>36</v>
      </c>
      <c r="C25" t="s">
        <v>29</v>
      </c>
      <c r="D25">
        <v>0.5</v>
      </c>
      <c r="E25">
        <v>0</v>
      </c>
    </row>
    <row r="26" spans="1:5" x14ac:dyDescent="0.25">
      <c r="A26" s="6">
        <v>44636</v>
      </c>
      <c r="B26" t="s">
        <v>34</v>
      </c>
      <c r="C26" t="s">
        <v>35</v>
      </c>
      <c r="D26">
        <v>1</v>
      </c>
      <c r="E26">
        <v>0</v>
      </c>
    </row>
    <row r="27" spans="1:5" x14ac:dyDescent="0.25">
      <c r="A27" s="6">
        <v>44636</v>
      </c>
      <c r="D27">
        <v>0</v>
      </c>
      <c r="E27">
        <v>0</v>
      </c>
    </row>
    <row r="28" spans="1:5" x14ac:dyDescent="0.25">
      <c r="A28" s="6">
        <v>44637</v>
      </c>
      <c r="B28" t="s">
        <v>36</v>
      </c>
      <c r="C28" t="s">
        <v>29</v>
      </c>
      <c r="D28">
        <v>0.5</v>
      </c>
      <c r="E28">
        <v>0</v>
      </c>
    </row>
    <row r="29" spans="1:5" x14ac:dyDescent="0.25">
      <c r="A29" s="6">
        <v>44637</v>
      </c>
      <c r="D29">
        <v>0</v>
      </c>
      <c r="E29">
        <v>0</v>
      </c>
    </row>
    <row r="30" spans="1:5" x14ac:dyDescent="0.25">
      <c r="A30" s="6">
        <v>44638</v>
      </c>
      <c r="B30" t="s">
        <v>36</v>
      </c>
      <c r="C30" t="s">
        <v>29</v>
      </c>
      <c r="D30">
        <v>1</v>
      </c>
      <c r="E30">
        <v>0</v>
      </c>
    </row>
    <row r="31" spans="1:5" x14ac:dyDescent="0.25">
      <c r="A31" s="6">
        <v>44638</v>
      </c>
      <c r="B31" t="s">
        <v>37</v>
      </c>
      <c r="C31" t="s">
        <v>29</v>
      </c>
      <c r="D31">
        <v>0.875</v>
      </c>
      <c r="E31">
        <v>0</v>
      </c>
    </row>
    <row r="32" spans="1:5" x14ac:dyDescent="0.25">
      <c r="A32" s="6">
        <v>44638</v>
      </c>
      <c r="B32" t="s">
        <v>30</v>
      </c>
      <c r="C32" t="s">
        <v>39</v>
      </c>
      <c r="D32">
        <v>0.875</v>
      </c>
      <c r="E32">
        <v>0</v>
      </c>
    </row>
    <row r="33" spans="1:5" x14ac:dyDescent="0.25">
      <c r="A33" s="6">
        <v>44638</v>
      </c>
      <c r="D33">
        <v>0</v>
      </c>
      <c r="E33">
        <v>0</v>
      </c>
    </row>
    <row r="34" spans="1:5" x14ac:dyDescent="0.25">
      <c r="A34" s="6">
        <v>44639</v>
      </c>
      <c r="D34">
        <v>0</v>
      </c>
      <c r="E34">
        <v>0</v>
      </c>
    </row>
    <row r="35" spans="1:5" x14ac:dyDescent="0.25">
      <c r="A35" s="6">
        <v>44640</v>
      </c>
      <c r="D35">
        <v>0</v>
      </c>
      <c r="E35">
        <v>0</v>
      </c>
    </row>
    <row r="36" spans="1:5" x14ac:dyDescent="0.25">
      <c r="A36" s="6">
        <v>44641</v>
      </c>
      <c r="B36" t="s">
        <v>37</v>
      </c>
      <c r="C36" t="s">
        <v>29</v>
      </c>
      <c r="D36">
        <v>0.75</v>
      </c>
      <c r="E36">
        <v>0</v>
      </c>
    </row>
    <row r="37" spans="1:5" x14ac:dyDescent="0.25">
      <c r="A37" s="6">
        <v>44641</v>
      </c>
      <c r="B37" t="s">
        <v>36</v>
      </c>
      <c r="C37" t="s">
        <v>29</v>
      </c>
      <c r="D37">
        <v>1</v>
      </c>
      <c r="E37">
        <v>0</v>
      </c>
    </row>
    <row r="38" spans="1:5" x14ac:dyDescent="0.25">
      <c r="A38" s="6">
        <v>44641</v>
      </c>
      <c r="B38" t="s">
        <v>30</v>
      </c>
      <c r="C38" t="s">
        <v>39</v>
      </c>
      <c r="D38">
        <v>0.375</v>
      </c>
      <c r="E38">
        <v>0</v>
      </c>
    </row>
    <row r="39" spans="1:5" x14ac:dyDescent="0.25">
      <c r="A39" s="6">
        <v>44641</v>
      </c>
      <c r="B39" t="s">
        <v>30</v>
      </c>
      <c r="C39" t="s">
        <v>40</v>
      </c>
      <c r="D39">
        <v>6.25E-2</v>
      </c>
      <c r="E39">
        <v>0</v>
      </c>
    </row>
    <row r="40" spans="1:5" x14ac:dyDescent="0.25">
      <c r="A40" s="6">
        <v>44641</v>
      </c>
      <c r="B40" t="s">
        <v>32</v>
      </c>
      <c r="C40" t="s">
        <v>40</v>
      </c>
      <c r="D40">
        <v>6.25E-2</v>
      </c>
      <c r="E40">
        <v>0</v>
      </c>
    </row>
    <row r="41" spans="1:5" x14ac:dyDescent="0.25">
      <c r="A41" s="6">
        <v>44641</v>
      </c>
      <c r="D41">
        <v>0</v>
      </c>
      <c r="E41">
        <v>0</v>
      </c>
    </row>
    <row r="42" spans="1:5" x14ac:dyDescent="0.25">
      <c r="A42" s="6">
        <v>44642</v>
      </c>
      <c r="B42" t="s">
        <v>30</v>
      </c>
      <c r="C42" t="s">
        <v>39</v>
      </c>
      <c r="D42">
        <v>0.5</v>
      </c>
      <c r="E42">
        <v>0</v>
      </c>
    </row>
    <row r="43" spans="1:5" x14ac:dyDescent="0.25">
      <c r="A43" s="6">
        <v>44642</v>
      </c>
      <c r="B43" t="s">
        <v>37</v>
      </c>
      <c r="C43" t="s">
        <v>29</v>
      </c>
      <c r="D43">
        <v>0.625</v>
      </c>
      <c r="E43">
        <v>0</v>
      </c>
    </row>
    <row r="44" spans="1:5" x14ac:dyDescent="0.25">
      <c r="A44" s="6">
        <v>44642</v>
      </c>
      <c r="B44" t="s">
        <v>36</v>
      </c>
      <c r="C44" t="s">
        <v>29</v>
      </c>
      <c r="D44">
        <v>1</v>
      </c>
      <c r="E44">
        <v>0</v>
      </c>
    </row>
    <row r="45" spans="1:5" x14ac:dyDescent="0.25">
      <c r="A45" s="6">
        <v>44642</v>
      </c>
      <c r="B45" t="s">
        <v>34</v>
      </c>
      <c r="C45" t="s">
        <v>35</v>
      </c>
      <c r="D45">
        <v>0.5</v>
      </c>
      <c r="E45">
        <v>0</v>
      </c>
    </row>
    <row r="46" spans="1:5" x14ac:dyDescent="0.25">
      <c r="A46" s="6">
        <v>44642</v>
      </c>
      <c r="D46">
        <v>0</v>
      </c>
      <c r="E46">
        <v>0</v>
      </c>
    </row>
    <row r="47" spans="1:5" x14ac:dyDescent="0.25">
      <c r="A47" s="6">
        <v>44643</v>
      </c>
      <c r="B47" t="s">
        <v>36</v>
      </c>
      <c r="C47" t="s">
        <v>29</v>
      </c>
      <c r="D47">
        <v>1.125</v>
      </c>
      <c r="E47">
        <v>0</v>
      </c>
    </row>
    <row r="48" spans="1:5" x14ac:dyDescent="0.25">
      <c r="A48" s="6">
        <v>44643</v>
      </c>
      <c r="B48" t="s">
        <v>37</v>
      </c>
      <c r="C48" t="s">
        <v>29</v>
      </c>
      <c r="D48">
        <v>1</v>
      </c>
      <c r="E48">
        <v>0</v>
      </c>
    </row>
    <row r="49" spans="1:5" x14ac:dyDescent="0.25">
      <c r="A49" s="6">
        <v>44643</v>
      </c>
      <c r="B49" t="s">
        <v>34</v>
      </c>
      <c r="C49" t="s">
        <v>35</v>
      </c>
      <c r="D49">
        <v>0.75</v>
      </c>
      <c r="E49">
        <v>0</v>
      </c>
    </row>
    <row r="50" spans="1:5" x14ac:dyDescent="0.25">
      <c r="A50" s="6">
        <v>44643</v>
      </c>
      <c r="D50">
        <v>0</v>
      </c>
      <c r="E50">
        <v>0</v>
      </c>
    </row>
    <row r="51" spans="1:5" x14ac:dyDescent="0.25">
      <c r="A51" s="6">
        <v>44644</v>
      </c>
      <c r="B51" t="s">
        <v>37</v>
      </c>
      <c r="C51" t="s">
        <v>33</v>
      </c>
      <c r="D51">
        <v>0</v>
      </c>
      <c r="E51">
        <v>0</v>
      </c>
    </row>
    <row r="52" spans="1:5" x14ac:dyDescent="0.25">
      <c r="A52" s="6">
        <v>44644</v>
      </c>
      <c r="B52" t="s">
        <v>37</v>
      </c>
      <c r="C52" t="s">
        <v>29</v>
      </c>
      <c r="D52">
        <v>1.75</v>
      </c>
      <c r="E52">
        <v>0</v>
      </c>
    </row>
    <row r="53" spans="1:5" x14ac:dyDescent="0.25">
      <c r="A53" s="6">
        <v>44644</v>
      </c>
      <c r="B53" t="s">
        <v>36</v>
      </c>
      <c r="C53" t="s">
        <v>29</v>
      </c>
      <c r="D53">
        <v>2.5</v>
      </c>
      <c r="E53">
        <v>0</v>
      </c>
    </row>
    <row r="54" spans="1:5" x14ac:dyDescent="0.25">
      <c r="A54" s="6">
        <v>44644</v>
      </c>
      <c r="B54" t="s">
        <v>34</v>
      </c>
      <c r="C54" t="s">
        <v>35</v>
      </c>
      <c r="D54">
        <v>0.625</v>
      </c>
      <c r="E54">
        <v>0</v>
      </c>
    </row>
    <row r="55" spans="1:5" x14ac:dyDescent="0.25">
      <c r="A55" s="6">
        <v>44645</v>
      </c>
      <c r="B55" t="s">
        <v>36</v>
      </c>
      <c r="C55" t="s">
        <v>29</v>
      </c>
      <c r="D55">
        <v>1.75</v>
      </c>
      <c r="E55">
        <v>0</v>
      </c>
    </row>
    <row r="56" spans="1:5" x14ac:dyDescent="0.25">
      <c r="A56" s="6">
        <v>44645</v>
      </c>
      <c r="B56" t="s">
        <v>37</v>
      </c>
      <c r="C56" t="s">
        <v>29</v>
      </c>
      <c r="D56">
        <v>1.625</v>
      </c>
      <c r="E56">
        <v>0</v>
      </c>
    </row>
    <row r="57" spans="1:5" x14ac:dyDescent="0.25">
      <c r="A57" s="6">
        <v>44645</v>
      </c>
      <c r="B57" t="s">
        <v>34</v>
      </c>
      <c r="C57" t="s">
        <v>35</v>
      </c>
      <c r="D57">
        <v>1.25</v>
      </c>
      <c r="E57">
        <v>0</v>
      </c>
    </row>
    <row r="58" spans="1:5" x14ac:dyDescent="0.25">
      <c r="A58" s="6">
        <v>44645</v>
      </c>
      <c r="D58">
        <v>0</v>
      </c>
      <c r="E58">
        <v>0</v>
      </c>
    </row>
    <row r="59" spans="1:5" x14ac:dyDescent="0.25">
      <c r="A59" s="6">
        <v>44646</v>
      </c>
      <c r="D59">
        <v>0</v>
      </c>
      <c r="E59">
        <v>0</v>
      </c>
    </row>
    <row r="60" spans="1:5" x14ac:dyDescent="0.25">
      <c r="A60" s="6">
        <v>44647</v>
      </c>
      <c r="D60">
        <v>0</v>
      </c>
      <c r="E60">
        <v>0</v>
      </c>
    </row>
    <row r="61" spans="1:5" x14ac:dyDescent="0.25">
      <c r="A61" s="6">
        <v>44648</v>
      </c>
      <c r="B61" t="s">
        <v>37</v>
      </c>
      <c r="C61" t="s">
        <v>29</v>
      </c>
      <c r="D61">
        <v>0.75</v>
      </c>
      <c r="E61">
        <v>0</v>
      </c>
    </row>
    <row r="62" spans="1:5" x14ac:dyDescent="0.25">
      <c r="A62" s="6">
        <v>44648</v>
      </c>
      <c r="B62" t="s">
        <v>36</v>
      </c>
      <c r="C62" t="s">
        <v>29</v>
      </c>
      <c r="D62">
        <v>1.25</v>
      </c>
      <c r="E62">
        <v>0</v>
      </c>
    </row>
    <row r="63" spans="1:5" x14ac:dyDescent="0.25">
      <c r="A63" s="6">
        <v>44648</v>
      </c>
      <c r="B63" t="s">
        <v>34</v>
      </c>
      <c r="C63" t="s">
        <v>35</v>
      </c>
      <c r="D63">
        <v>1.5</v>
      </c>
      <c r="E63">
        <v>0</v>
      </c>
    </row>
    <row r="64" spans="1:5" x14ac:dyDescent="0.25">
      <c r="A64" s="6">
        <v>44648</v>
      </c>
      <c r="D64">
        <v>0</v>
      </c>
      <c r="E64">
        <v>0</v>
      </c>
    </row>
    <row r="65" spans="1:5" x14ac:dyDescent="0.25">
      <c r="A65" s="6">
        <v>44649</v>
      </c>
      <c r="B65" t="s">
        <v>36</v>
      </c>
      <c r="C65" t="s">
        <v>29</v>
      </c>
      <c r="D65">
        <v>1</v>
      </c>
      <c r="E65">
        <v>0</v>
      </c>
    </row>
    <row r="66" spans="1:5" x14ac:dyDescent="0.25">
      <c r="A66" s="6">
        <v>44649</v>
      </c>
      <c r="B66" t="s">
        <v>34</v>
      </c>
      <c r="C66" t="s">
        <v>35</v>
      </c>
      <c r="D66">
        <v>2.4375</v>
      </c>
      <c r="E66">
        <v>0</v>
      </c>
    </row>
    <row r="67" spans="1:5" x14ac:dyDescent="0.25">
      <c r="A67" s="6">
        <v>44649</v>
      </c>
      <c r="B67" t="s">
        <v>32</v>
      </c>
      <c r="C67" t="s">
        <v>29</v>
      </c>
      <c r="D67">
        <v>0.875</v>
      </c>
      <c r="E67">
        <v>0</v>
      </c>
    </row>
    <row r="68" spans="1:5" x14ac:dyDescent="0.25">
      <c r="A68" s="6">
        <v>44649</v>
      </c>
      <c r="D68">
        <v>0</v>
      </c>
      <c r="E68">
        <v>0</v>
      </c>
    </row>
    <row r="69" spans="1:5" x14ac:dyDescent="0.25">
      <c r="A69" s="6">
        <v>44649</v>
      </c>
      <c r="B69" t="s">
        <v>37</v>
      </c>
      <c r="C69" t="s">
        <v>29</v>
      </c>
      <c r="D69">
        <v>0.75</v>
      </c>
      <c r="E69">
        <v>0</v>
      </c>
    </row>
    <row r="70" spans="1:5" x14ac:dyDescent="0.25">
      <c r="A70" s="6">
        <v>44650</v>
      </c>
      <c r="B70" t="s">
        <v>36</v>
      </c>
      <c r="C70" t="s">
        <v>29</v>
      </c>
      <c r="D70">
        <v>1</v>
      </c>
      <c r="E70">
        <v>0</v>
      </c>
    </row>
    <row r="71" spans="1:5" x14ac:dyDescent="0.25">
      <c r="A71" s="6">
        <v>44650</v>
      </c>
      <c r="B71" t="s">
        <v>34</v>
      </c>
      <c r="C71" t="s">
        <v>35</v>
      </c>
      <c r="D71">
        <v>1.8125</v>
      </c>
      <c r="E71">
        <v>0</v>
      </c>
    </row>
    <row r="72" spans="1:5" x14ac:dyDescent="0.25">
      <c r="A72" s="6">
        <v>44650</v>
      </c>
      <c r="B72" t="s">
        <v>32</v>
      </c>
      <c r="C72" t="s">
        <v>29</v>
      </c>
      <c r="D72">
        <v>0.875</v>
      </c>
      <c r="E72">
        <v>0</v>
      </c>
    </row>
    <row r="73" spans="1:5" x14ac:dyDescent="0.25">
      <c r="A73" s="6">
        <v>44650</v>
      </c>
      <c r="B73" t="s">
        <v>32</v>
      </c>
      <c r="C73" t="s">
        <v>33</v>
      </c>
      <c r="D73">
        <v>1</v>
      </c>
      <c r="E73">
        <v>0</v>
      </c>
    </row>
    <row r="74" spans="1:5" x14ac:dyDescent="0.25">
      <c r="A74" s="6">
        <v>44650</v>
      </c>
      <c r="D74">
        <v>0</v>
      </c>
      <c r="E74">
        <v>0</v>
      </c>
    </row>
    <row r="75" spans="1:5" x14ac:dyDescent="0.25">
      <c r="A75" s="6">
        <v>44651</v>
      </c>
      <c r="B75" t="s">
        <v>36</v>
      </c>
      <c r="C75" t="s">
        <v>29</v>
      </c>
      <c r="D75">
        <v>1</v>
      </c>
      <c r="E75">
        <v>0</v>
      </c>
    </row>
    <row r="76" spans="1:5" x14ac:dyDescent="0.25">
      <c r="A76" s="6">
        <v>44651</v>
      </c>
      <c r="B76" t="s">
        <v>34</v>
      </c>
      <c r="C76" t="s">
        <v>35</v>
      </c>
      <c r="D76">
        <v>1.75</v>
      </c>
      <c r="E76">
        <v>0</v>
      </c>
    </row>
    <row r="77" spans="1:5" x14ac:dyDescent="0.25">
      <c r="A77" s="6">
        <v>44651</v>
      </c>
      <c r="B77" t="s">
        <v>32</v>
      </c>
      <c r="C77" t="s">
        <v>29</v>
      </c>
      <c r="D77">
        <v>0.875</v>
      </c>
      <c r="E77">
        <v>0</v>
      </c>
    </row>
    <row r="78" spans="1:5" x14ac:dyDescent="0.25">
      <c r="A78" s="6">
        <v>44651</v>
      </c>
      <c r="B78" t="s">
        <v>32</v>
      </c>
      <c r="C78" t="s">
        <v>33</v>
      </c>
      <c r="D78">
        <v>1</v>
      </c>
      <c r="E78">
        <v>0</v>
      </c>
    </row>
    <row r="79" spans="1:5" x14ac:dyDescent="0.25">
      <c r="A79" s="6">
        <v>44651</v>
      </c>
      <c r="D79">
        <v>0</v>
      </c>
      <c r="E79">
        <v>0</v>
      </c>
    </row>
    <row r="80" spans="1:5" x14ac:dyDescent="0.25">
      <c r="A80" s="6">
        <v>44652</v>
      </c>
      <c r="B80" t="s">
        <v>32</v>
      </c>
      <c r="C80" t="s">
        <v>29</v>
      </c>
      <c r="D80">
        <v>0.875</v>
      </c>
      <c r="E80">
        <v>0</v>
      </c>
    </row>
    <row r="81" spans="1:5" x14ac:dyDescent="0.25">
      <c r="A81" s="6">
        <v>44652</v>
      </c>
      <c r="B81" t="s">
        <v>34</v>
      </c>
      <c r="C81" t="s">
        <v>35</v>
      </c>
      <c r="D81">
        <v>1</v>
      </c>
      <c r="E81">
        <v>0</v>
      </c>
    </row>
    <row r="82" spans="1:5" x14ac:dyDescent="0.25">
      <c r="A82" s="6">
        <v>44652</v>
      </c>
      <c r="B82" t="s">
        <v>36</v>
      </c>
      <c r="C82" t="s">
        <v>29</v>
      </c>
      <c r="D82">
        <v>1</v>
      </c>
      <c r="E82">
        <v>0</v>
      </c>
    </row>
    <row r="83" spans="1:5" x14ac:dyDescent="0.25">
      <c r="A83" s="6">
        <v>44652</v>
      </c>
      <c r="B83" t="s">
        <v>37</v>
      </c>
      <c r="C83" t="s">
        <v>29</v>
      </c>
      <c r="D83">
        <v>0.75</v>
      </c>
      <c r="E83">
        <v>0</v>
      </c>
    </row>
    <row r="84" spans="1:5" x14ac:dyDescent="0.25">
      <c r="A84" s="6">
        <v>44652</v>
      </c>
      <c r="B84" t="s">
        <v>32</v>
      </c>
      <c r="C84" t="s">
        <v>33</v>
      </c>
      <c r="D84">
        <v>1</v>
      </c>
      <c r="E84">
        <v>0</v>
      </c>
    </row>
    <row r="85" spans="1:5" x14ac:dyDescent="0.25">
      <c r="A85" s="6">
        <v>44652</v>
      </c>
      <c r="D85">
        <v>0</v>
      </c>
      <c r="E85">
        <v>0</v>
      </c>
    </row>
    <row r="86" spans="1:5" x14ac:dyDescent="0.25">
      <c r="A86" s="6">
        <v>44653</v>
      </c>
      <c r="D86">
        <v>0</v>
      </c>
      <c r="E86">
        <v>0</v>
      </c>
    </row>
    <row r="87" spans="1:5" x14ac:dyDescent="0.25">
      <c r="A87" s="6">
        <v>44654</v>
      </c>
      <c r="D87">
        <v>0</v>
      </c>
      <c r="E87">
        <v>0</v>
      </c>
    </row>
    <row r="88" spans="1:5" x14ac:dyDescent="0.25">
      <c r="A88" s="6">
        <v>44655</v>
      </c>
      <c r="B88" t="s">
        <v>37</v>
      </c>
      <c r="C88" t="s">
        <v>29</v>
      </c>
      <c r="D88">
        <v>0.5</v>
      </c>
      <c r="E88">
        <v>0</v>
      </c>
    </row>
    <row r="89" spans="1:5" x14ac:dyDescent="0.25">
      <c r="A89" s="6">
        <v>44655</v>
      </c>
      <c r="B89" t="s">
        <v>36</v>
      </c>
      <c r="C89" t="s">
        <v>29</v>
      </c>
      <c r="D89">
        <v>0.125</v>
      </c>
      <c r="E89">
        <v>0</v>
      </c>
    </row>
    <row r="90" spans="1:5" x14ac:dyDescent="0.25">
      <c r="A90" s="6">
        <v>44655</v>
      </c>
      <c r="B90" t="s">
        <v>34</v>
      </c>
      <c r="C90" t="s">
        <v>35</v>
      </c>
      <c r="D90">
        <v>1</v>
      </c>
      <c r="E90">
        <v>0</v>
      </c>
    </row>
    <row r="91" spans="1:5" x14ac:dyDescent="0.25">
      <c r="A91" s="6">
        <v>44655</v>
      </c>
      <c r="B91" t="s">
        <v>32</v>
      </c>
      <c r="C91" t="s">
        <v>29</v>
      </c>
      <c r="D91">
        <v>0.875</v>
      </c>
      <c r="E91">
        <v>0</v>
      </c>
    </row>
    <row r="92" spans="1:5" x14ac:dyDescent="0.25">
      <c r="A92" s="6">
        <v>44655</v>
      </c>
      <c r="B92" t="s">
        <v>32</v>
      </c>
      <c r="C92" t="s">
        <v>33</v>
      </c>
      <c r="D92">
        <v>1.375</v>
      </c>
      <c r="E92">
        <v>0</v>
      </c>
    </row>
    <row r="93" spans="1:5" x14ac:dyDescent="0.25">
      <c r="A93" s="6">
        <v>44656</v>
      </c>
      <c r="B93" t="s">
        <v>37</v>
      </c>
      <c r="C93" t="s">
        <v>29</v>
      </c>
      <c r="D93">
        <v>1</v>
      </c>
      <c r="E93">
        <v>0</v>
      </c>
    </row>
    <row r="94" spans="1:5" x14ac:dyDescent="0.25">
      <c r="A94" s="6">
        <v>44656</v>
      </c>
      <c r="B94" t="s">
        <v>32</v>
      </c>
      <c r="C94" t="s">
        <v>33</v>
      </c>
      <c r="D94">
        <v>2.3125</v>
      </c>
      <c r="E94">
        <v>0</v>
      </c>
    </row>
    <row r="95" spans="1:5" x14ac:dyDescent="0.25">
      <c r="A95" s="6">
        <v>44656</v>
      </c>
      <c r="B95" t="s">
        <v>32</v>
      </c>
      <c r="C95" t="s">
        <v>29</v>
      </c>
      <c r="D95">
        <v>0.875</v>
      </c>
      <c r="E95">
        <v>0</v>
      </c>
    </row>
    <row r="96" spans="1:5" x14ac:dyDescent="0.25">
      <c r="A96" s="6">
        <v>44656</v>
      </c>
      <c r="B96" t="s">
        <v>34</v>
      </c>
      <c r="C96" t="s">
        <v>35</v>
      </c>
      <c r="D96">
        <v>1</v>
      </c>
      <c r="E96">
        <v>0</v>
      </c>
    </row>
    <row r="97" spans="1:5" x14ac:dyDescent="0.25">
      <c r="A97" s="6">
        <v>44656</v>
      </c>
      <c r="B97" t="s">
        <v>36</v>
      </c>
      <c r="C97" t="s">
        <v>29</v>
      </c>
      <c r="D97">
        <v>0.25</v>
      </c>
      <c r="E97">
        <v>0</v>
      </c>
    </row>
    <row r="98" spans="1:5" x14ac:dyDescent="0.25">
      <c r="A98" s="6">
        <v>44656</v>
      </c>
      <c r="B98" t="s">
        <v>37</v>
      </c>
      <c r="C98" t="s">
        <v>31</v>
      </c>
      <c r="D98">
        <v>0</v>
      </c>
      <c r="E98">
        <v>3</v>
      </c>
    </row>
    <row r="99" spans="1:5" x14ac:dyDescent="0.25">
      <c r="A99" s="6">
        <v>44657</v>
      </c>
      <c r="B99" t="s">
        <v>37</v>
      </c>
      <c r="C99" t="s">
        <v>29</v>
      </c>
      <c r="D99">
        <v>0.75</v>
      </c>
      <c r="E99">
        <v>0</v>
      </c>
    </row>
    <row r="100" spans="1:5" x14ac:dyDescent="0.25">
      <c r="A100" s="6">
        <v>44657</v>
      </c>
      <c r="B100" t="s">
        <v>32</v>
      </c>
      <c r="C100" t="s">
        <v>29</v>
      </c>
      <c r="D100">
        <v>0.875</v>
      </c>
      <c r="E100">
        <v>0</v>
      </c>
    </row>
    <row r="101" spans="1:5" x14ac:dyDescent="0.25">
      <c r="A101" s="6">
        <v>44657</v>
      </c>
      <c r="B101" t="s">
        <v>32</v>
      </c>
      <c r="C101" t="s">
        <v>33</v>
      </c>
      <c r="D101">
        <v>2.75</v>
      </c>
      <c r="E101">
        <v>0</v>
      </c>
    </row>
    <row r="102" spans="1:5" x14ac:dyDescent="0.25">
      <c r="A102" s="6">
        <v>44658</v>
      </c>
      <c r="B102" t="s">
        <v>32</v>
      </c>
      <c r="C102" t="s">
        <v>33</v>
      </c>
      <c r="D102">
        <v>2.25</v>
      </c>
      <c r="E102">
        <v>0</v>
      </c>
    </row>
    <row r="103" spans="1:5" x14ac:dyDescent="0.25">
      <c r="A103" s="6">
        <v>44658</v>
      </c>
      <c r="B103" t="s">
        <v>32</v>
      </c>
      <c r="C103" t="s">
        <v>29</v>
      </c>
      <c r="D103">
        <v>0.875</v>
      </c>
      <c r="E103">
        <v>0</v>
      </c>
    </row>
    <row r="104" spans="1:5" x14ac:dyDescent="0.25">
      <c r="A104" s="6">
        <v>44658</v>
      </c>
      <c r="B104" t="s">
        <v>34</v>
      </c>
      <c r="C104" t="s">
        <v>35</v>
      </c>
      <c r="D104">
        <v>0.375</v>
      </c>
      <c r="E104">
        <v>0</v>
      </c>
    </row>
    <row r="105" spans="1:5" x14ac:dyDescent="0.25">
      <c r="A105" s="6">
        <v>44658</v>
      </c>
      <c r="B105" t="s">
        <v>37</v>
      </c>
      <c r="C105" t="s">
        <v>29</v>
      </c>
      <c r="D105">
        <v>0.75</v>
      </c>
      <c r="E105">
        <v>0</v>
      </c>
    </row>
    <row r="106" spans="1:5" x14ac:dyDescent="0.25">
      <c r="A106" s="6">
        <v>44658</v>
      </c>
      <c r="D106">
        <v>0</v>
      </c>
      <c r="E106">
        <v>0</v>
      </c>
    </row>
    <row r="107" spans="1:5" x14ac:dyDescent="0.25">
      <c r="A107" s="6">
        <v>44659</v>
      </c>
      <c r="B107" t="s">
        <v>32</v>
      </c>
      <c r="C107" t="s">
        <v>29</v>
      </c>
      <c r="D107">
        <v>0.625</v>
      </c>
      <c r="E107">
        <v>0</v>
      </c>
    </row>
    <row r="108" spans="1:5" x14ac:dyDescent="0.25">
      <c r="A108" s="6">
        <v>44659</v>
      </c>
      <c r="B108" t="s">
        <v>34</v>
      </c>
      <c r="C108" t="s">
        <v>35</v>
      </c>
      <c r="D108">
        <v>1.125</v>
      </c>
      <c r="E108">
        <v>0</v>
      </c>
    </row>
    <row r="109" spans="1:5" x14ac:dyDescent="0.25">
      <c r="A109" s="6">
        <v>44659</v>
      </c>
      <c r="B109" t="s">
        <v>36</v>
      </c>
      <c r="C109" t="s">
        <v>29</v>
      </c>
      <c r="D109">
        <v>0.25</v>
      </c>
      <c r="E109">
        <v>0</v>
      </c>
    </row>
    <row r="110" spans="1:5" x14ac:dyDescent="0.25">
      <c r="A110" s="6">
        <v>44659</v>
      </c>
      <c r="B110" t="s">
        <v>37</v>
      </c>
      <c r="C110" t="s">
        <v>29</v>
      </c>
      <c r="D110">
        <v>0.875</v>
      </c>
      <c r="E110">
        <v>0</v>
      </c>
    </row>
    <row r="111" spans="1:5" x14ac:dyDescent="0.25">
      <c r="A111" s="6">
        <v>44659</v>
      </c>
      <c r="B111" t="s">
        <v>32</v>
      </c>
      <c r="C111" t="s">
        <v>33</v>
      </c>
      <c r="D111">
        <v>3</v>
      </c>
      <c r="E111">
        <v>0</v>
      </c>
    </row>
    <row r="112" spans="1:5" x14ac:dyDescent="0.25">
      <c r="A112" s="6">
        <v>44659</v>
      </c>
      <c r="D112">
        <v>0</v>
      </c>
      <c r="E112">
        <v>0</v>
      </c>
    </row>
    <row r="113" spans="1:5" x14ac:dyDescent="0.25">
      <c r="A113" s="6">
        <v>44660</v>
      </c>
      <c r="D113">
        <v>0</v>
      </c>
      <c r="E113">
        <v>0</v>
      </c>
    </row>
    <row r="114" spans="1:5" x14ac:dyDescent="0.25">
      <c r="A114" s="6">
        <v>44661</v>
      </c>
      <c r="D114">
        <v>0</v>
      </c>
      <c r="E114">
        <v>0</v>
      </c>
    </row>
    <row r="115" spans="1:5" x14ac:dyDescent="0.25">
      <c r="A115" s="6">
        <v>44662</v>
      </c>
      <c r="B115" t="s">
        <v>37</v>
      </c>
      <c r="C115" t="s">
        <v>29</v>
      </c>
      <c r="D115">
        <v>0.875</v>
      </c>
      <c r="E115">
        <v>0</v>
      </c>
    </row>
    <row r="116" spans="1:5" x14ac:dyDescent="0.25">
      <c r="A116" s="6">
        <v>44662</v>
      </c>
      <c r="B116" t="s">
        <v>34</v>
      </c>
      <c r="C116" t="s">
        <v>35</v>
      </c>
      <c r="D116">
        <v>2.25</v>
      </c>
      <c r="E116">
        <v>0</v>
      </c>
    </row>
    <row r="117" spans="1:5" x14ac:dyDescent="0.25">
      <c r="A117" s="6">
        <v>44662</v>
      </c>
      <c r="B117" t="s">
        <v>32</v>
      </c>
      <c r="C117" t="s">
        <v>33</v>
      </c>
      <c r="D117">
        <v>2.6875</v>
      </c>
      <c r="E117">
        <v>0</v>
      </c>
    </row>
    <row r="118" spans="1:5" x14ac:dyDescent="0.25">
      <c r="A118" s="6">
        <v>44662</v>
      </c>
      <c r="D118">
        <v>0</v>
      </c>
      <c r="E118">
        <v>0</v>
      </c>
    </row>
    <row r="119" spans="1:5" x14ac:dyDescent="0.25">
      <c r="A119" s="6">
        <v>44663</v>
      </c>
      <c r="B119" t="s">
        <v>30</v>
      </c>
      <c r="C119" t="s">
        <v>39</v>
      </c>
      <c r="D119">
        <v>0.75</v>
      </c>
      <c r="E119">
        <v>0</v>
      </c>
    </row>
    <row r="120" spans="1:5" x14ac:dyDescent="0.25">
      <c r="A120" s="6">
        <v>44663</v>
      </c>
      <c r="B120" t="s">
        <v>37</v>
      </c>
      <c r="C120" t="s">
        <v>29</v>
      </c>
      <c r="D120">
        <v>0.5</v>
      </c>
      <c r="E120">
        <v>0</v>
      </c>
    </row>
    <row r="121" spans="1:5" x14ac:dyDescent="0.25">
      <c r="A121" s="6">
        <v>44663</v>
      </c>
      <c r="B121" t="s">
        <v>34</v>
      </c>
      <c r="C121" t="s">
        <v>35</v>
      </c>
      <c r="D121">
        <v>1.25</v>
      </c>
      <c r="E121">
        <v>0</v>
      </c>
    </row>
    <row r="122" spans="1:5" x14ac:dyDescent="0.25">
      <c r="A122" s="6">
        <v>44663</v>
      </c>
      <c r="B122" t="s">
        <v>32</v>
      </c>
      <c r="C122" t="s">
        <v>33</v>
      </c>
      <c r="D122">
        <v>3.5625</v>
      </c>
      <c r="E122">
        <v>0</v>
      </c>
    </row>
    <row r="123" spans="1:5" x14ac:dyDescent="0.25">
      <c r="A123" s="6">
        <v>44664</v>
      </c>
      <c r="B123" t="s">
        <v>32</v>
      </c>
      <c r="C123" t="s">
        <v>33</v>
      </c>
      <c r="D123">
        <v>3.875</v>
      </c>
      <c r="E123">
        <v>0</v>
      </c>
    </row>
    <row r="124" spans="1:5" x14ac:dyDescent="0.25">
      <c r="A124" s="6">
        <v>44664</v>
      </c>
      <c r="B124" t="s">
        <v>34</v>
      </c>
      <c r="C124" t="s">
        <v>35</v>
      </c>
      <c r="D124">
        <v>0.875</v>
      </c>
      <c r="E124">
        <v>0</v>
      </c>
    </row>
    <row r="125" spans="1:5" x14ac:dyDescent="0.25">
      <c r="A125" s="6">
        <v>44664</v>
      </c>
      <c r="B125" t="s">
        <v>37</v>
      </c>
      <c r="C125" t="s">
        <v>29</v>
      </c>
      <c r="D125">
        <v>0.375</v>
      </c>
      <c r="E125">
        <v>0</v>
      </c>
    </row>
    <row r="126" spans="1:5" x14ac:dyDescent="0.25">
      <c r="A126" s="6">
        <v>44664</v>
      </c>
      <c r="B126" t="s">
        <v>30</v>
      </c>
      <c r="C126" t="s">
        <v>39</v>
      </c>
      <c r="D126">
        <v>0.625</v>
      </c>
      <c r="E126">
        <v>0</v>
      </c>
    </row>
    <row r="127" spans="1:5" x14ac:dyDescent="0.25">
      <c r="A127" s="6">
        <v>44664</v>
      </c>
      <c r="D127">
        <v>0</v>
      </c>
      <c r="E127">
        <v>0</v>
      </c>
    </row>
    <row r="128" spans="1:5" x14ac:dyDescent="0.25">
      <c r="A128" s="6">
        <v>44665</v>
      </c>
      <c r="B128" t="s">
        <v>30</v>
      </c>
      <c r="C128" t="s">
        <v>39</v>
      </c>
      <c r="D128">
        <v>0.625</v>
      </c>
      <c r="E128">
        <v>0</v>
      </c>
    </row>
    <row r="129" spans="1:5" x14ac:dyDescent="0.25">
      <c r="A129" s="6">
        <v>44665</v>
      </c>
      <c r="B129" t="s">
        <v>28</v>
      </c>
      <c r="C129" t="s">
        <v>29</v>
      </c>
      <c r="D129">
        <v>1</v>
      </c>
      <c r="E129">
        <v>0</v>
      </c>
    </row>
    <row r="130" spans="1:5" x14ac:dyDescent="0.25">
      <c r="A130" s="6">
        <v>44665</v>
      </c>
      <c r="B130" t="s">
        <v>37</v>
      </c>
      <c r="C130" t="s">
        <v>29</v>
      </c>
      <c r="D130">
        <v>0.625</v>
      </c>
      <c r="E130">
        <v>0</v>
      </c>
    </row>
    <row r="131" spans="1:5" x14ac:dyDescent="0.25">
      <c r="A131" s="6">
        <v>44665</v>
      </c>
      <c r="B131" t="s">
        <v>34</v>
      </c>
      <c r="C131" t="s">
        <v>35</v>
      </c>
      <c r="D131">
        <v>1</v>
      </c>
      <c r="E131">
        <v>0</v>
      </c>
    </row>
    <row r="132" spans="1:5" x14ac:dyDescent="0.25">
      <c r="A132" s="6">
        <v>44665</v>
      </c>
      <c r="B132" t="s">
        <v>32</v>
      </c>
      <c r="C132" t="s">
        <v>41</v>
      </c>
      <c r="D132">
        <v>0</v>
      </c>
      <c r="E132">
        <v>0</v>
      </c>
    </row>
    <row r="133" spans="1:5" x14ac:dyDescent="0.25">
      <c r="A133" s="6">
        <v>44665</v>
      </c>
      <c r="B133" t="s">
        <v>32</v>
      </c>
      <c r="C133" t="s">
        <v>42</v>
      </c>
      <c r="D133">
        <v>0</v>
      </c>
      <c r="E133">
        <v>0</v>
      </c>
    </row>
    <row r="134" spans="1:5" x14ac:dyDescent="0.25">
      <c r="A134" s="6">
        <v>44665</v>
      </c>
      <c r="B134" t="s">
        <v>32</v>
      </c>
      <c r="C134" t="s">
        <v>33</v>
      </c>
      <c r="D134">
        <v>3.375</v>
      </c>
      <c r="E134">
        <v>0</v>
      </c>
    </row>
    <row r="135" spans="1:5" x14ac:dyDescent="0.25">
      <c r="A135" s="6">
        <v>44666</v>
      </c>
      <c r="B135" t="s">
        <v>30</v>
      </c>
      <c r="C135" t="s">
        <v>39</v>
      </c>
      <c r="D135">
        <v>0.6875</v>
      </c>
      <c r="E135">
        <v>0</v>
      </c>
    </row>
    <row r="136" spans="1:5" x14ac:dyDescent="0.25">
      <c r="A136" s="6">
        <v>44666</v>
      </c>
      <c r="D136">
        <v>0</v>
      </c>
      <c r="E136">
        <v>0</v>
      </c>
    </row>
    <row r="137" spans="1:5" x14ac:dyDescent="0.25">
      <c r="A137" s="6">
        <v>44666</v>
      </c>
      <c r="B137" t="s">
        <v>28</v>
      </c>
      <c r="C137" t="s">
        <v>29</v>
      </c>
      <c r="D137">
        <v>1</v>
      </c>
      <c r="E137">
        <v>0</v>
      </c>
    </row>
    <row r="138" spans="1:5" x14ac:dyDescent="0.25">
      <c r="A138" s="6">
        <v>44666</v>
      </c>
      <c r="B138" t="s">
        <v>37</v>
      </c>
      <c r="C138" t="s">
        <v>29</v>
      </c>
      <c r="D138">
        <v>0.75</v>
      </c>
      <c r="E138">
        <v>0</v>
      </c>
    </row>
    <row r="139" spans="1:5" x14ac:dyDescent="0.25">
      <c r="A139" s="6">
        <v>44666</v>
      </c>
      <c r="B139" t="s">
        <v>34</v>
      </c>
      <c r="C139" t="s">
        <v>35</v>
      </c>
      <c r="D139">
        <v>0.75</v>
      </c>
      <c r="E139">
        <v>0</v>
      </c>
    </row>
    <row r="140" spans="1:5" x14ac:dyDescent="0.25">
      <c r="A140" s="6">
        <v>44666</v>
      </c>
      <c r="B140" t="s">
        <v>32</v>
      </c>
      <c r="C140" t="s">
        <v>33</v>
      </c>
      <c r="D140">
        <v>3.5</v>
      </c>
      <c r="E140">
        <v>0</v>
      </c>
    </row>
    <row r="141" spans="1:5" x14ac:dyDescent="0.25">
      <c r="A141" s="6">
        <v>44667</v>
      </c>
      <c r="D141">
        <v>0</v>
      </c>
      <c r="E141">
        <v>0</v>
      </c>
    </row>
    <row r="142" spans="1:5" x14ac:dyDescent="0.25">
      <c r="A142" s="6">
        <v>44668</v>
      </c>
      <c r="D142">
        <v>0</v>
      </c>
      <c r="E142">
        <v>0</v>
      </c>
    </row>
    <row r="143" spans="1:5" x14ac:dyDescent="0.25">
      <c r="A143" s="6">
        <v>44669</v>
      </c>
      <c r="B143" t="s">
        <v>37</v>
      </c>
      <c r="C143" t="s">
        <v>29</v>
      </c>
      <c r="D143">
        <v>0.75</v>
      </c>
      <c r="E143">
        <v>0</v>
      </c>
    </row>
    <row r="144" spans="1:5" x14ac:dyDescent="0.25">
      <c r="A144" s="6">
        <v>44669</v>
      </c>
      <c r="B144" t="s">
        <v>36</v>
      </c>
      <c r="C144" t="s">
        <v>29</v>
      </c>
      <c r="D144">
        <v>1</v>
      </c>
      <c r="E144">
        <v>0</v>
      </c>
    </row>
    <row r="145" spans="1:5" x14ac:dyDescent="0.25">
      <c r="A145" s="6">
        <v>44669</v>
      </c>
      <c r="B145" t="s">
        <v>32</v>
      </c>
      <c r="C145" t="s">
        <v>33</v>
      </c>
      <c r="D145">
        <v>1.375</v>
      </c>
      <c r="E145">
        <v>0</v>
      </c>
    </row>
    <row r="146" spans="1:5" x14ac:dyDescent="0.25">
      <c r="A146" s="6">
        <v>44669</v>
      </c>
      <c r="D146">
        <v>0</v>
      </c>
      <c r="E146">
        <v>0</v>
      </c>
    </row>
    <row r="147" spans="1:5" x14ac:dyDescent="0.25">
      <c r="A147" s="6">
        <v>44669</v>
      </c>
      <c r="B147" t="s">
        <v>28</v>
      </c>
      <c r="C147" t="s">
        <v>29</v>
      </c>
      <c r="D147">
        <v>1</v>
      </c>
      <c r="E147">
        <v>0</v>
      </c>
    </row>
    <row r="148" spans="1:5" x14ac:dyDescent="0.25">
      <c r="A148" s="6">
        <v>44670</v>
      </c>
      <c r="B148" t="s">
        <v>36</v>
      </c>
      <c r="C148" t="s">
        <v>29</v>
      </c>
      <c r="D148">
        <v>1</v>
      </c>
      <c r="E148">
        <v>0</v>
      </c>
    </row>
    <row r="149" spans="1:5" x14ac:dyDescent="0.25">
      <c r="A149" s="6">
        <v>44670</v>
      </c>
      <c r="B149" t="s">
        <v>37</v>
      </c>
      <c r="C149" t="s">
        <v>29</v>
      </c>
      <c r="D149">
        <v>0.75</v>
      </c>
      <c r="E149">
        <v>0</v>
      </c>
    </row>
    <row r="150" spans="1:5" x14ac:dyDescent="0.25">
      <c r="A150" s="6">
        <v>44670</v>
      </c>
      <c r="B150" t="s">
        <v>28</v>
      </c>
      <c r="C150" t="s">
        <v>29</v>
      </c>
      <c r="D150">
        <v>1</v>
      </c>
      <c r="E150">
        <v>0</v>
      </c>
    </row>
    <row r="151" spans="1:5" x14ac:dyDescent="0.25">
      <c r="A151" s="6">
        <v>44670</v>
      </c>
      <c r="B151" t="s">
        <v>34</v>
      </c>
      <c r="C151" t="s">
        <v>31</v>
      </c>
      <c r="D151">
        <v>0.5</v>
      </c>
      <c r="E151">
        <v>0</v>
      </c>
    </row>
    <row r="152" spans="1:5" x14ac:dyDescent="0.25">
      <c r="A152" s="6">
        <v>44670</v>
      </c>
      <c r="B152" t="s">
        <v>32</v>
      </c>
      <c r="C152" t="s">
        <v>33</v>
      </c>
      <c r="D152">
        <v>1.5</v>
      </c>
      <c r="E152">
        <v>0</v>
      </c>
    </row>
    <row r="153" spans="1:5" x14ac:dyDescent="0.25">
      <c r="A153" s="6">
        <v>44670</v>
      </c>
      <c r="D153">
        <v>0</v>
      </c>
      <c r="E153">
        <v>0</v>
      </c>
    </row>
    <row r="154" spans="1:5" x14ac:dyDescent="0.25">
      <c r="A154" s="6">
        <v>44671</v>
      </c>
      <c r="B154" t="s">
        <v>28</v>
      </c>
      <c r="C154" t="s">
        <v>29</v>
      </c>
      <c r="D154">
        <v>1.875</v>
      </c>
      <c r="E154">
        <v>0</v>
      </c>
    </row>
    <row r="155" spans="1:5" x14ac:dyDescent="0.25">
      <c r="A155" s="6">
        <v>44671</v>
      </c>
      <c r="B155" t="s">
        <v>37</v>
      </c>
      <c r="C155" t="s">
        <v>29</v>
      </c>
      <c r="D155">
        <v>0.75</v>
      </c>
      <c r="E155">
        <v>0</v>
      </c>
    </row>
    <row r="156" spans="1:5" x14ac:dyDescent="0.25">
      <c r="A156" s="6">
        <v>44671</v>
      </c>
      <c r="B156" t="s">
        <v>34</v>
      </c>
      <c r="C156" t="s">
        <v>35</v>
      </c>
      <c r="D156">
        <v>1</v>
      </c>
      <c r="E156">
        <v>0</v>
      </c>
    </row>
    <row r="157" spans="1:5" x14ac:dyDescent="0.25">
      <c r="A157" s="6">
        <v>44671</v>
      </c>
      <c r="B157" t="s">
        <v>32</v>
      </c>
      <c r="C157" t="s">
        <v>33</v>
      </c>
      <c r="D157">
        <v>0.875</v>
      </c>
      <c r="E157">
        <v>0</v>
      </c>
    </row>
    <row r="158" spans="1:5" x14ac:dyDescent="0.25">
      <c r="A158" s="6">
        <v>44671</v>
      </c>
      <c r="D158">
        <v>0</v>
      </c>
      <c r="E158">
        <v>0</v>
      </c>
    </row>
    <row r="159" spans="1:5" x14ac:dyDescent="0.25">
      <c r="A159" s="6">
        <v>44672</v>
      </c>
      <c r="B159" t="s">
        <v>36</v>
      </c>
      <c r="C159" t="s">
        <v>29</v>
      </c>
      <c r="D159">
        <v>1</v>
      </c>
      <c r="E159">
        <v>0</v>
      </c>
    </row>
    <row r="160" spans="1:5" x14ac:dyDescent="0.25">
      <c r="A160" s="6">
        <v>44672</v>
      </c>
      <c r="B160" t="s">
        <v>37</v>
      </c>
      <c r="C160" t="s">
        <v>29</v>
      </c>
      <c r="D160">
        <v>0.75</v>
      </c>
      <c r="E160">
        <v>0</v>
      </c>
    </row>
    <row r="161" spans="1:5" x14ac:dyDescent="0.25">
      <c r="A161" s="6">
        <v>44672</v>
      </c>
      <c r="B161" t="s">
        <v>28</v>
      </c>
      <c r="C161" t="s">
        <v>29</v>
      </c>
      <c r="D161">
        <v>1.875</v>
      </c>
      <c r="E161">
        <v>0</v>
      </c>
    </row>
    <row r="162" spans="1:5" x14ac:dyDescent="0.25">
      <c r="A162" s="6">
        <v>44672</v>
      </c>
      <c r="B162" t="s">
        <v>34</v>
      </c>
      <c r="C162" t="s">
        <v>35</v>
      </c>
      <c r="D162">
        <v>0.125</v>
      </c>
      <c r="E162">
        <v>0</v>
      </c>
    </row>
    <row r="163" spans="1:5" x14ac:dyDescent="0.25">
      <c r="A163" s="6">
        <v>44672</v>
      </c>
      <c r="B163" t="s">
        <v>32</v>
      </c>
      <c r="C163" t="s">
        <v>33</v>
      </c>
      <c r="D163">
        <v>1.25</v>
      </c>
      <c r="E163">
        <v>0</v>
      </c>
    </row>
    <row r="164" spans="1:5" x14ac:dyDescent="0.25">
      <c r="A164" s="6">
        <v>44672</v>
      </c>
      <c r="B164" t="s">
        <v>34</v>
      </c>
      <c r="C164" t="s">
        <v>31</v>
      </c>
      <c r="D164">
        <v>0.125</v>
      </c>
      <c r="E164">
        <v>0</v>
      </c>
    </row>
    <row r="165" spans="1:5" x14ac:dyDescent="0.25">
      <c r="A165" s="6">
        <v>44673</v>
      </c>
      <c r="B165" t="s">
        <v>28</v>
      </c>
      <c r="C165" t="s">
        <v>29</v>
      </c>
      <c r="D165">
        <v>1.5</v>
      </c>
      <c r="E165">
        <v>0</v>
      </c>
    </row>
    <row r="166" spans="1:5" x14ac:dyDescent="0.25">
      <c r="A166" s="6">
        <v>44673</v>
      </c>
      <c r="B166" t="s">
        <v>36</v>
      </c>
      <c r="C166" t="s">
        <v>29</v>
      </c>
      <c r="D166">
        <v>1.5</v>
      </c>
      <c r="E166">
        <v>0</v>
      </c>
    </row>
    <row r="167" spans="1:5" x14ac:dyDescent="0.25">
      <c r="A167" s="6">
        <v>44673</v>
      </c>
      <c r="B167" t="s">
        <v>36</v>
      </c>
      <c r="C167" t="s">
        <v>31</v>
      </c>
      <c r="D167">
        <v>0</v>
      </c>
      <c r="E167">
        <v>3</v>
      </c>
    </row>
    <row r="168" spans="1:5" x14ac:dyDescent="0.25">
      <c r="A168" s="6">
        <v>44673</v>
      </c>
      <c r="B168" t="s">
        <v>34</v>
      </c>
      <c r="C168" t="s">
        <v>35</v>
      </c>
      <c r="D168">
        <v>0.5</v>
      </c>
      <c r="E168">
        <v>0</v>
      </c>
    </row>
    <row r="169" spans="1:5" x14ac:dyDescent="0.25">
      <c r="A169" s="6">
        <v>44673</v>
      </c>
      <c r="B169" t="s">
        <v>32</v>
      </c>
      <c r="C169" t="s">
        <v>33</v>
      </c>
      <c r="D169">
        <v>1.375</v>
      </c>
      <c r="E169">
        <v>0</v>
      </c>
    </row>
    <row r="170" spans="1:5" x14ac:dyDescent="0.25">
      <c r="A170" s="6">
        <v>44674</v>
      </c>
      <c r="D170">
        <v>0</v>
      </c>
      <c r="E170">
        <v>0</v>
      </c>
    </row>
    <row r="171" spans="1:5" x14ac:dyDescent="0.25">
      <c r="A171" s="6">
        <v>44675</v>
      </c>
      <c r="D171">
        <v>0</v>
      </c>
      <c r="E171">
        <v>0</v>
      </c>
    </row>
    <row r="172" spans="1:5" x14ac:dyDescent="0.25">
      <c r="A172" s="6">
        <v>44676</v>
      </c>
      <c r="B172" t="s">
        <v>28</v>
      </c>
      <c r="C172" t="s">
        <v>29</v>
      </c>
      <c r="D172">
        <v>2</v>
      </c>
      <c r="E172">
        <v>0</v>
      </c>
    </row>
    <row r="173" spans="1:5" x14ac:dyDescent="0.25">
      <c r="A173" s="6">
        <v>44676</v>
      </c>
      <c r="B173" t="s">
        <v>36</v>
      </c>
      <c r="C173" t="s">
        <v>29</v>
      </c>
      <c r="D173">
        <v>0.375</v>
      </c>
      <c r="E173">
        <v>0</v>
      </c>
    </row>
    <row r="174" spans="1:5" x14ac:dyDescent="0.25">
      <c r="A174" s="6">
        <v>44676</v>
      </c>
      <c r="B174" t="s">
        <v>32</v>
      </c>
      <c r="C174" t="s">
        <v>33</v>
      </c>
      <c r="D174">
        <v>1.875</v>
      </c>
      <c r="E174">
        <v>0</v>
      </c>
    </row>
    <row r="175" spans="1:5" x14ac:dyDescent="0.25">
      <c r="A175" s="6">
        <v>44676</v>
      </c>
      <c r="B175" t="s">
        <v>34</v>
      </c>
      <c r="C175" t="s">
        <v>31</v>
      </c>
      <c r="D175">
        <v>0.25</v>
      </c>
      <c r="E175">
        <v>0</v>
      </c>
    </row>
    <row r="176" spans="1:5" x14ac:dyDescent="0.25">
      <c r="A176" s="6">
        <v>44676</v>
      </c>
      <c r="D176">
        <v>0</v>
      </c>
      <c r="E176">
        <v>0</v>
      </c>
    </row>
    <row r="177" spans="1:5" x14ac:dyDescent="0.25">
      <c r="A177" s="6">
        <v>44677</v>
      </c>
      <c r="B177" t="s">
        <v>28</v>
      </c>
      <c r="C177" t="s">
        <v>29</v>
      </c>
      <c r="D177">
        <v>2</v>
      </c>
      <c r="E177">
        <v>0</v>
      </c>
    </row>
    <row r="178" spans="1:5" x14ac:dyDescent="0.25">
      <c r="A178" s="6">
        <v>44677</v>
      </c>
      <c r="B178" t="s">
        <v>36</v>
      </c>
      <c r="C178" t="s">
        <v>29</v>
      </c>
      <c r="D178">
        <v>0.5</v>
      </c>
      <c r="E178">
        <v>0</v>
      </c>
    </row>
    <row r="179" spans="1:5" x14ac:dyDescent="0.25">
      <c r="A179" s="6">
        <v>44677</v>
      </c>
      <c r="B179" t="s">
        <v>32</v>
      </c>
      <c r="C179" t="s">
        <v>33</v>
      </c>
      <c r="D179">
        <v>0.125</v>
      </c>
      <c r="E179">
        <v>0</v>
      </c>
    </row>
    <row r="180" spans="1:5" x14ac:dyDescent="0.25">
      <c r="A180" s="6">
        <v>44677</v>
      </c>
      <c r="D180">
        <v>0</v>
      </c>
      <c r="E180">
        <v>0</v>
      </c>
    </row>
    <row r="181" spans="1:5" x14ac:dyDescent="0.25">
      <c r="A181" s="6">
        <v>44678</v>
      </c>
      <c r="B181" t="s">
        <v>36</v>
      </c>
      <c r="C181" t="s">
        <v>29</v>
      </c>
      <c r="D181">
        <v>0.5</v>
      </c>
      <c r="E181">
        <v>0</v>
      </c>
    </row>
    <row r="182" spans="1:5" x14ac:dyDescent="0.25">
      <c r="A182" s="6">
        <v>44678</v>
      </c>
      <c r="B182" t="s">
        <v>38</v>
      </c>
      <c r="C182" t="s">
        <v>40</v>
      </c>
      <c r="D182">
        <v>6.25E-2</v>
      </c>
      <c r="E182">
        <v>0</v>
      </c>
    </row>
    <row r="183" spans="1:5" x14ac:dyDescent="0.25">
      <c r="A183" s="6">
        <v>44678</v>
      </c>
      <c r="B183" t="s">
        <v>28</v>
      </c>
      <c r="C183" t="s">
        <v>29</v>
      </c>
      <c r="D183">
        <v>1</v>
      </c>
      <c r="E183">
        <v>0</v>
      </c>
    </row>
    <row r="184" spans="1:5" x14ac:dyDescent="0.25">
      <c r="A184" s="6">
        <v>44678</v>
      </c>
      <c r="B184" t="s">
        <v>32</v>
      </c>
      <c r="C184" t="s">
        <v>33</v>
      </c>
      <c r="D184">
        <v>0.25</v>
      </c>
      <c r="E184">
        <v>0</v>
      </c>
    </row>
    <row r="185" spans="1:5" x14ac:dyDescent="0.25">
      <c r="A185" s="6">
        <v>44679</v>
      </c>
      <c r="B185" t="s">
        <v>36</v>
      </c>
      <c r="C185" t="s">
        <v>29</v>
      </c>
      <c r="D185">
        <v>0.5</v>
      </c>
      <c r="E185">
        <v>0</v>
      </c>
    </row>
    <row r="186" spans="1:5" x14ac:dyDescent="0.25">
      <c r="A186" s="6">
        <v>44679</v>
      </c>
      <c r="B186" t="s">
        <v>38</v>
      </c>
      <c r="C186" t="s">
        <v>33</v>
      </c>
      <c r="D186">
        <v>1</v>
      </c>
      <c r="E186">
        <v>0</v>
      </c>
    </row>
    <row r="187" spans="1:5" x14ac:dyDescent="0.25">
      <c r="A187" s="6">
        <v>44679</v>
      </c>
      <c r="B187" t="s">
        <v>28</v>
      </c>
      <c r="C187" t="s">
        <v>29</v>
      </c>
      <c r="D187">
        <v>1</v>
      </c>
      <c r="E187">
        <v>0</v>
      </c>
    </row>
    <row r="188" spans="1:5" x14ac:dyDescent="0.25">
      <c r="A188" s="6">
        <v>44679</v>
      </c>
      <c r="B188" t="s">
        <v>32</v>
      </c>
      <c r="C188" t="s">
        <v>42</v>
      </c>
      <c r="D188">
        <v>0</v>
      </c>
      <c r="E188">
        <v>0</v>
      </c>
    </row>
    <row r="189" spans="1:5" x14ac:dyDescent="0.25">
      <c r="A189" s="6">
        <v>44679</v>
      </c>
      <c r="B189" t="s">
        <v>32</v>
      </c>
      <c r="C189" t="s">
        <v>33</v>
      </c>
      <c r="D189">
        <v>0.3125</v>
      </c>
      <c r="E189">
        <v>0</v>
      </c>
    </row>
    <row r="190" spans="1:5" x14ac:dyDescent="0.25">
      <c r="A190" s="6">
        <v>44680</v>
      </c>
      <c r="B190" t="s">
        <v>28</v>
      </c>
      <c r="C190" t="s">
        <v>29</v>
      </c>
      <c r="D190">
        <v>1</v>
      </c>
      <c r="E190">
        <v>0</v>
      </c>
    </row>
    <row r="191" spans="1:5" x14ac:dyDescent="0.25">
      <c r="A191" s="6">
        <v>44680</v>
      </c>
      <c r="B191" t="s">
        <v>38</v>
      </c>
      <c r="C191" t="s">
        <v>33</v>
      </c>
      <c r="D191">
        <v>1</v>
      </c>
      <c r="E191">
        <v>0</v>
      </c>
    </row>
    <row r="192" spans="1:5" x14ac:dyDescent="0.25">
      <c r="A192" s="6">
        <v>44680</v>
      </c>
      <c r="B192" t="s">
        <v>36</v>
      </c>
      <c r="C192" t="s">
        <v>29</v>
      </c>
      <c r="D192">
        <v>0.5</v>
      </c>
      <c r="E192">
        <v>0</v>
      </c>
    </row>
    <row r="193" spans="1:5" x14ac:dyDescent="0.25">
      <c r="A193" s="6">
        <v>44680</v>
      </c>
      <c r="B193" t="s">
        <v>34</v>
      </c>
      <c r="C193" t="s">
        <v>35</v>
      </c>
      <c r="D193">
        <v>6.25E-2</v>
      </c>
      <c r="E193">
        <v>0</v>
      </c>
    </row>
    <row r="194" spans="1:5" x14ac:dyDescent="0.25">
      <c r="A194" s="6">
        <v>44680</v>
      </c>
      <c r="D194">
        <v>0</v>
      </c>
      <c r="E194">
        <v>0</v>
      </c>
    </row>
    <row r="195" spans="1:5" x14ac:dyDescent="0.25">
      <c r="A195" s="6">
        <v>44681</v>
      </c>
      <c r="D195">
        <v>0</v>
      </c>
      <c r="E195">
        <v>0</v>
      </c>
    </row>
    <row r="196" spans="1:5" x14ac:dyDescent="0.25">
      <c r="A196" s="6">
        <v>44682</v>
      </c>
      <c r="D196">
        <v>0</v>
      </c>
      <c r="E196">
        <v>0</v>
      </c>
    </row>
    <row r="197" spans="1:5" x14ac:dyDescent="0.25">
      <c r="A197" s="6">
        <v>44683</v>
      </c>
      <c r="D197">
        <v>0</v>
      </c>
      <c r="E197">
        <v>0</v>
      </c>
    </row>
    <row r="198" spans="1:5" x14ac:dyDescent="0.25">
      <c r="A198" s="6">
        <v>44684</v>
      </c>
      <c r="D198">
        <v>0</v>
      </c>
      <c r="E198">
        <v>0</v>
      </c>
    </row>
    <row r="199" spans="1:5" x14ac:dyDescent="0.25">
      <c r="A199" s="6">
        <v>44685</v>
      </c>
      <c r="B199" t="s">
        <v>38</v>
      </c>
      <c r="C199" t="s">
        <v>33</v>
      </c>
      <c r="D199">
        <v>1</v>
      </c>
      <c r="E199">
        <v>0</v>
      </c>
    </row>
    <row r="200" spans="1:5" x14ac:dyDescent="0.25">
      <c r="A200" s="6">
        <v>44685</v>
      </c>
      <c r="B200" t="s">
        <v>28</v>
      </c>
      <c r="C200" t="s">
        <v>29</v>
      </c>
      <c r="D200">
        <v>2</v>
      </c>
      <c r="E200">
        <v>0</v>
      </c>
    </row>
    <row r="201" spans="1:5" x14ac:dyDescent="0.25">
      <c r="A201" s="6">
        <v>44685</v>
      </c>
      <c r="B201" t="s">
        <v>36</v>
      </c>
      <c r="C201" t="s">
        <v>29</v>
      </c>
      <c r="D201">
        <v>0.5</v>
      </c>
      <c r="E201">
        <v>0</v>
      </c>
    </row>
    <row r="202" spans="1:5" x14ac:dyDescent="0.25">
      <c r="A202" s="6">
        <v>44685</v>
      </c>
      <c r="B202" t="s">
        <v>32</v>
      </c>
      <c r="C202" t="s">
        <v>33</v>
      </c>
      <c r="D202">
        <v>1.5</v>
      </c>
      <c r="E202">
        <v>0</v>
      </c>
    </row>
    <row r="203" spans="1:5" x14ac:dyDescent="0.25">
      <c r="A203" s="6">
        <v>44686</v>
      </c>
      <c r="B203" t="s">
        <v>28</v>
      </c>
      <c r="C203" t="s">
        <v>29</v>
      </c>
      <c r="D203">
        <v>1</v>
      </c>
      <c r="E203">
        <v>0</v>
      </c>
    </row>
    <row r="204" spans="1:5" x14ac:dyDescent="0.25">
      <c r="A204" s="6">
        <v>44686</v>
      </c>
      <c r="B204" t="s">
        <v>36</v>
      </c>
      <c r="C204" t="s">
        <v>29</v>
      </c>
      <c r="D204">
        <v>0.25</v>
      </c>
      <c r="E204">
        <v>0</v>
      </c>
    </row>
    <row r="205" spans="1:5" x14ac:dyDescent="0.25">
      <c r="A205" s="6">
        <v>44686</v>
      </c>
      <c r="B205" t="s">
        <v>32</v>
      </c>
      <c r="C205" t="s">
        <v>33</v>
      </c>
      <c r="D205">
        <v>1</v>
      </c>
      <c r="E205">
        <v>0</v>
      </c>
    </row>
    <row r="206" spans="1:5" x14ac:dyDescent="0.25">
      <c r="A206" s="6">
        <v>44686</v>
      </c>
      <c r="D206">
        <v>0</v>
      </c>
      <c r="E206">
        <v>0</v>
      </c>
    </row>
    <row r="207" spans="1:5" x14ac:dyDescent="0.25">
      <c r="A207" s="6">
        <v>44687</v>
      </c>
      <c r="B207" t="s">
        <v>37</v>
      </c>
      <c r="C207" t="s">
        <v>29</v>
      </c>
      <c r="D207">
        <v>0.125</v>
      </c>
      <c r="E207">
        <v>0</v>
      </c>
    </row>
    <row r="208" spans="1:5" x14ac:dyDescent="0.25">
      <c r="A208" s="6">
        <v>44687</v>
      </c>
      <c r="B208" t="s">
        <v>28</v>
      </c>
      <c r="C208" t="s">
        <v>29</v>
      </c>
      <c r="D208">
        <v>1</v>
      </c>
      <c r="E208">
        <v>0</v>
      </c>
    </row>
    <row r="209" spans="1:5" x14ac:dyDescent="0.25">
      <c r="A209" s="6">
        <v>44687</v>
      </c>
      <c r="B209" t="s">
        <v>36</v>
      </c>
      <c r="C209" t="s">
        <v>29</v>
      </c>
      <c r="D209">
        <v>0.5</v>
      </c>
      <c r="E209">
        <v>0</v>
      </c>
    </row>
    <row r="210" spans="1:5" x14ac:dyDescent="0.25">
      <c r="A210" s="6">
        <v>44687</v>
      </c>
      <c r="D210">
        <v>0</v>
      </c>
      <c r="E210">
        <v>0</v>
      </c>
    </row>
    <row r="211" spans="1:5" x14ac:dyDescent="0.25">
      <c r="A211" s="6">
        <v>44687</v>
      </c>
      <c r="B211" t="s">
        <v>32</v>
      </c>
      <c r="C211" t="s">
        <v>33</v>
      </c>
      <c r="D211">
        <v>1.5</v>
      </c>
      <c r="E211">
        <v>0</v>
      </c>
    </row>
    <row r="212" spans="1:5" x14ac:dyDescent="0.25">
      <c r="A212" s="6">
        <v>44688</v>
      </c>
      <c r="D212">
        <v>0</v>
      </c>
      <c r="E212">
        <v>0</v>
      </c>
    </row>
    <row r="213" spans="1:5" x14ac:dyDescent="0.25">
      <c r="A213" s="6">
        <v>44689</v>
      </c>
      <c r="D213">
        <v>0</v>
      </c>
      <c r="E213">
        <v>0</v>
      </c>
    </row>
    <row r="214" spans="1:5" x14ac:dyDescent="0.25">
      <c r="A214" s="6">
        <v>44690</v>
      </c>
      <c r="D214">
        <v>0</v>
      </c>
      <c r="E214">
        <v>0</v>
      </c>
    </row>
    <row r="215" spans="1:5" x14ac:dyDescent="0.25">
      <c r="A215" s="6">
        <v>44691</v>
      </c>
      <c r="D215">
        <v>0</v>
      </c>
      <c r="E215">
        <v>0</v>
      </c>
    </row>
    <row r="216" spans="1:5" x14ac:dyDescent="0.25">
      <c r="A216" s="6">
        <v>44692</v>
      </c>
      <c r="B216" t="s">
        <v>28</v>
      </c>
      <c r="C216" t="s">
        <v>29</v>
      </c>
      <c r="D216">
        <v>1.5</v>
      </c>
      <c r="E216">
        <v>0</v>
      </c>
    </row>
    <row r="217" spans="1:5" x14ac:dyDescent="0.25">
      <c r="A217" s="6">
        <v>44692</v>
      </c>
      <c r="B217" t="s">
        <v>36</v>
      </c>
      <c r="C217" t="s">
        <v>29</v>
      </c>
      <c r="D217">
        <v>0.5</v>
      </c>
      <c r="E217">
        <v>0</v>
      </c>
    </row>
    <row r="218" spans="1:5" x14ac:dyDescent="0.25">
      <c r="A218" s="6">
        <v>44692</v>
      </c>
      <c r="D218">
        <v>0</v>
      </c>
      <c r="E218">
        <v>0</v>
      </c>
    </row>
    <row r="219" spans="1:5" x14ac:dyDescent="0.25">
      <c r="A219" s="6">
        <v>44692</v>
      </c>
      <c r="B219" t="s">
        <v>32</v>
      </c>
      <c r="C219" t="s">
        <v>33</v>
      </c>
      <c r="D219">
        <v>1.25</v>
      </c>
      <c r="E219">
        <v>0</v>
      </c>
    </row>
    <row r="220" spans="1:5" x14ac:dyDescent="0.25">
      <c r="A220" s="6">
        <v>44693</v>
      </c>
      <c r="B220" t="s">
        <v>28</v>
      </c>
      <c r="C220" t="s">
        <v>29</v>
      </c>
      <c r="D220">
        <v>1.75</v>
      </c>
      <c r="E220">
        <v>0</v>
      </c>
    </row>
    <row r="221" spans="1:5" x14ac:dyDescent="0.25">
      <c r="A221" s="6">
        <v>44693</v>
      </c>
      <c r="B221" t="s">
        <v>36</v>
      </c>
      <c r="C221" t="s">
        <v>29</v>
      </c>
      <c r="D221">
        <v>0.5</v>
      </c>
      <c r="E221">
        <v>0</v>
      </c>
    </row>
    <row r="222" spans="1:5" x14ac:dyDescent="0.25">
      <c r="A222" s="6">
        <v>44693</v>
      </c>
      <c r="B222" t="s">
        <v>32</v>
      </c>
      <c r="C222" t="s">
        <v>33</v>
      </c>
      <c r="D222">
        <v>2</v>
      </c>
      <c r="E222">
        <v>0</v>
      </c>
    </row>
    <row r="223" spans="1:5" x14ac:dyDescent="0.25">
      <c r="A223" s="6">
        <v>44693</v>
      </c>
      <c r="D223">
        <v>0</v>
      </c>
      <c r="E223">
        <v>0</v>
      </c>
    </row>
    <row r="224" spans="1:5" x14ac:dyDescent="0.25">
      <c r="A224" s="6">
        <v>44694</v>
      </c>
      <c r="B224" t="s">
        <v>36</v>
      </c>
      <c r="C224" t="s">
        <v>29</v>
      </c>
      <c r="D224">
        <v>0.375</v>
      </c>
      <c r="E224">
        <v>0</v>
      </c>
    </row>
    <row r="225" spans="1:5" x14ac:dyDescent="0.25">
      <c r="A225" s="6">
        <v>44694</v>
      </c>
      <c r="B225" t="s">
        <v>37</v>
      </c>
      <c r="C225" t="s">
        <v>33</v>
      </c>
      <c r="D225">
        <v>0.125</v>
      </c>
      <c r="E225">
        <v>0</v>
      </c>
    </row>
    <row r="226" spans="1:5" x14ac:dyDescent="0.25">
      <c r="A226" s="6">
        <v>44694</v>
      </c>
      <c r="B226" t="s">
        <v>28</v>
      </c>
      <c r="C226" t="s">
        <v>29</v>
      </c>
      <c r="D226">
        <v>1.75</v>
      </c>
      <c r="E226">
        <v>0</v>
      </c>
    </row>
    <row r="227" spans="1:5" x14ac:dyDescent="0.25">
      <c r="A227" s="6">
        <v>44694</v>
      </c>
      <c r="B227" t="s">
        <v>32</v>
      </c>
      <c r="C227" t="s">
        <v>42</v>
      </c>
      <c r="D227">
        <v>0</v>
      </c>
      <c r="E227">
        <v>0</v>
      </c>
    </row>
    <row r="228" spans="1:5" x14ac:dyDescent="0.25">
      <c r="A228" s="6">
        <v>44694</v>
      </c>
      <c r="B228" t="s">
        <v>32</v>
      </c>
      <c r="C228" t="s">
        <v>33</v>
      </c>
      <c r="D228">
        <v>2</v>
      </c>
      <c r="E228">
        <v>0</v>
      </c>
    </row>
    <row r="229" spans="1:5" x14ac:dyDescent="0.25">
      <c r="A229" s="6">
        <v>44695</v>
      </c>
      <c r="D229">
        <v>0</v>
      </c>
      <c r="E229">
        <v>0</v>
      </c>
    </row>
    <row r="230" spans="1:5" x14ac:dyDescent="0.25">
      <c r="A230" s="6">
        <v>44696</v>
      </c>
      <c r="D230">
        <v>0</v>
      </c>
      <c r="E230">
        <v>0</v>
      </c>
    </row>
    <row r="231" spans="1:5" x14ac:dyDescent="0.25">
      <c r="A231" s="6">
        <v>44697</v>
      </c>
      <c r="B231" t="s">
        <v>32</v>
      </c>
      <c r="C231" t="s">
        <v>42</v>
      </c>
      <c r="D231">
        <v>1</v>
      </c>
      <c r="E231">
        <v>0</v>
      </c>
    </row>
    <row r="232" spans="1:5" x14ac:dyDescent="0.25">
      <c r="A232" s="6">
        <v>44697</v>
      </c>
      <c r="B232" t="s">
        <v>32</v>
      </c>
      <c r="C232" t="s">
        <v>33</v>
      </c>
      <c r="D232">
        <v>1</v>
      </c>
      <c r="E232">
        <v>0</v>
      </c>
    </row>
    <row r="233" spans="1:5" x14ac:dyDescent="0.25">
      <c r="A233" s="6">
        <v>44697</v>
      </c>
      <c r="B233" t="s">
        <v>36</v>
      </c>
      <c r="C233" t="s">
        <v>29</v>
      </c>
      <c r="D233">
        <v>0.9375</v>
      </c>
      <c r="E233">
        <v>0</v>
      </c>
    </row>
    <row r="234" spans="1:5" x14ac:dyDescent="0.25">
      <c r="A234" s="6">
        <v>44697</v>
      </c>
      <c r="B234" t="s">
        <v>28</v>
      </c>
      <c r="C234" t="s">
        <v>29</v>
      </c>
      <c r="D234">
        <v>0.25</v>
      </c>
      <c r="E234">
        <v>0</v>
      </c>
    </row>
    <row r="235" spans="1:5" x14ac:dyDescent="0.25">
      <c r="A235" s="6">
        <v>44697</v>
      </c>
      <c r="D235">
        <v>0</v>
      </c>
      <c r="E235">
        <v>0</v>
      </c>
    </row>
    <row r="236" spans="1:5" x14ac:dyDescent="0.25">
      <c r="A236" s="6">
        <v>44698</v>
      </c>
      <c r="B236" t="s">
        <v>28</v>
      </c>
      <c r="C236" t="s">
        <v>29</v>
      </c>
      <c r="D236">
        <v>0.75</v>
      </c>
      <c r="E236">
        <v>0</v>
      </c>
    </row>
    <row r="237" spans="1:5" x14ac:dyDescent="0.25">
      <c r="A237" s="6">
        <v>44698</v>
      </c>
      <c r="B237" t="s">
        <v>36</v>
      </c>
      <c r="C237" t="s">
        <v>29</v>
      </c>
      <c r="D237">
        <v>0.375</v>
      </c>
      <c r="E237">
        <v>0</v>
      </c>
    </row>
    <row r="238" spans="1:5" x14ac:dyDescent="0.25">
      <c r="A238" s="6">
        <v>44698</v>
      </c>
      <c r="B238" t="s">
        <v>32</v>
      </c>
      <c r="C238" t="s">
        <v>42</v>
      </c>
      <c r="D238">
        <v>1</v>
      </c>
      <c r="E238">
        <v>0</v>
      </c>
    </row>
    <row r="239" spans="1:5" x14ac:dyDescent="0.25">
      <c r="A239" s="6">
        <v>44698</v>
      </c>
      <c r="B239" t="s">
        <v>32</v>
      </c>
      <c r="C239" t="s">
        <v>29</v>
      </c>
      <c r="D239">
        <v>0.75</v>
      </c>
      <c r="E239">
        <v>0</v>
      </c>
    </row>
    <row r="240" spans="1:5" x14ac:dyDescent="0.25">
      <c r="A240" s="6">
        <v>44698</v>
      </c>
      <c r="B240" t="s">
        <v>32</v>
      </c>
      <c r="C240" t="s">
        <v>33</v>
      </c>
      <c r="D240">
        <v>1</v>
      </c>
      <c r="E240">
        <v>0</v>
      </c>
    </row>
    <row r="241" spans="1:5" x14ac:dyDescent="0.25">
      <c r="A241" s="6">
        <v>44698</v>
      </c>
      <c r="D241">
        <v>0</v>
      </c>
      <c r="E241">
        <v>0</v>
      </c>
    </row>
    <row r="242" spans="1:5" x14ac:dyDescent="0.25">
      <c r="A242" s="6">
        <v>44699</v>
      </c>
      <c r="B242" t="s">
        <v>28</v>
      </c>
      <c r="C242" t="s">
        <v>29</v>
      </c>
      <c r="D242">
        <v>1</v>
      </c>
      <c r="E242">
        <v>0</v>
      </c>
    </row>
    <row r="243" spans="1:5" x14ac:dyDescent="0.25">
      <c r="A243" s="6">
        <v>44699</v>
      </c>
      <c r="B243" t="s">
        <v>36</v>
      </c>
      <c r="C243" t="s">
        <v>29</v>
      </c>
      <c r="D243">
        <v>0.5</v>
      </c>
      <c r="E243">
        <v>0</v>
      </c>
    </row>
    <row r="244" spans="1:5" x14ac:dyDescent="0.25">
      <c r="A244" s="6">
        <v>44699</v>
      </c>
      <c r="D244">
        <v>0</v>
      </c>
      <c r="E244">
        <v>0</v>
      </c>
    </row>
    <row r="245" spans="1:5" x14ac:dyDescent="0.25">
      <c r="A245" s="6">
        <v>44699</v>
      </c>
      <c r="B245" t="s">
        <v>32</v>
      </c>
      <c r="C245" t="s">
        <v>33</v>
      </c>
      <c r="D245">
        <v>1</v>
      </c>
      <c r="E245">
        <v>0</v>
      </c>
    </row>
    <row r="246" spans="1:5" x14ac:dyDescent="0.25">
      <c r="A246" s="6">
        <v>44699</v>
      </c>
      <c r="B246" t="s">
        <v>32</v>
      </c>
      <c r="C246" t="s">
        <v>29</v>
      </c>
      <c r="D246">
        <v>0.875</v>
      </c>
      <c r="E246">
        <v>0</v>
      </c>
    </row>
    <row r="247" spans="1:5" x14ac:dyDescent="0.25">
      <c r="A247" s="6">
        <v>44700</v>
      </c>
      <c r="B247" t="s">
        <v>28</v>
      </c>
      <c r="C247" t="s">
        <v>29</v>
      </c>
      <c r="D247">
        <v>1</v>
      </c>
      <c r="E247">
        <v>0</v>
      </c>
    </row>
    <row r="248" spans="1:5" x14ac:dyDescent="0.25">
      <c r="A248" s="6">
        <v>44700</v>
      </c>
      <c r="B248" t="s">
        <v>36</v>
      </c>
      <c r="C248" t="s">
        <v>29</v>
      </c>
      <c r="D248">
        <v>0.125</v>
      </c>
      <c r="E248">
        <v>0</v>
      </c>
    </row>
    <row r="249" spans="1:5" x14ac:dyDescent="0.25">
      <c r="A249" s="6">
        <v>44700</v>
      </c>
      <c r="B249" t="s">
        <v>34</v>
      </c>
      <c r="C249" t="s">
        <v>40</v>
      </c>
      <c r="D249">
        <v>0.5</v>
      </c>
      <c r="E249">
        <v>0</v>
      </c>
    </row>
    <row r="250" spans="1:5" x14ac:dyDescent="0.25">
      <c r="A250" s="6">
        <v>44700</v>
      </c>
      <c r="B250" t="s">
        <v>32</v>
      </c>
      <c r="C250" t="s">
        <v>42</v>
      </c>
      <c r="D250">
        <v>0.75</v>
      </c>
      <c r="E250">
        <v>0</v>
      </c>
    </row>
    <row r="251" spans="1:5" x14ac:dyDescent="0.25">
      <c r="A251" s="6">
        <v>44700</v>
      </c>
      <c r="B251" t="s">
        <v>32</v>
      </c>
      <c r="C251" t="s">
        <v>29</v>
      </c>
      <c r="D251">
        <v>1</v>
      </c>
      <c r="E251">
        <v>0</v>
      </c>
    </row>
    <row r="252" spans="1:5" x14ac:dyDescent="0.25">
      <c r="A252" s="6">
        <v>44700</v>
      </c>
      <c r="B252" t="s">
        <v>32</v>
      </c>
      <c r="C252" t="s">
        <v>33</v>
      </c>
      <c r="D252">
        <v>0.25</v>
      </c>
      <c r="E252">
        <v>0</v>
      </c>
    </row>
    <row r="253" spans="1:5" x14ac:dyDescent="0.25">
      <c r="A253" s="6">
        <v>44700</v>
      </c>
      <c r="D253">
        <v>0</v>
      </c>
      <c r="E253">
        <v>0</v>
      </c>
    </row>
    <row r="254" spans="1:5" x14ac:dyDescent="0.25">
      <c r="A254" s="6">
        <v>44701</v>
      </c>
      <c r="B254" t="s">
        <v>28</v>
      </c>
      <c r="C254" t="s">
        <v>29</v>
      </c>
      <c r="D254">
        <v>1</v>
      </c>
      <c r="E254">
        <v>0</v>
      </c>
    </row>
    <row r="255" spans="1:5" x14ac:dyDescent="0.25">
      <c r="A255" s="6">
        <v>44701</v>
      </c>
      <c r="D255">
        <v>0</v>
      </c>
      <c r="E255">
        <v>0</v>
      </c>
    </row>
    <row r="256" spans="1:5" x14ac:dyDescent="0.25">
      <c r="A256" s="6">
        <v>44701</v>
      </c>
      <c r="B256" t="s">
        <v>32</v>
      </c>
      <c r="C256" t="s">
        <v>29</v>
      </c>
      <c r="D256">
        <v>0.6875</v>
      </c>
      <c r="E256">
        <v>0</v>
      </c>
    </row>
    <row r="257" spans="1:5" x14ac:dyDescent="0.25">
      <c r="A257" s="6">
        <v>44701</v>
      </c>
      <c r="B257" t="s">
        <v>32</v>
      </c>
      <c r="C257" t="s">
        <v>42</v>
      </c>
      <c r="D257">
        <v>0.5</v>
      </c>
      <c r="E257">
        <v>0</v>
      </c>
    </row>
    <row r="258" spans="1:5" x14ac:dyDescent="0.25">
      <c r="A258" s="6">
        <v>44702</v>
      </c>
      <c r="D258">
        <v>0</v>
      </c>
      <c r="E258">
        <v>0</v>
      </c>
    </row>
    <row r="259" spans="1:5" x14ac:dyDescent="0.25">
      <c r="A259" s="6">
        <v>44703</v>
      </c>
      <c r="D259">
        <v>0</v>
      </c>
      <c r="E259">
        <v>0</v>
      </c>
    </row>
    <row r="260" spans="1:5" x14ac:dyDescent="0.25">
      <c r="A260" s="6">
        <v>44704</v>
      </c>
      <c r="B260" t="s">
        <v>32</v>
      </c>
      <c r="C260" t="s">
        <v>33</v>
      </c>
      <c r="D260">
        <v>0.75</v>
      </c>
      <c r="E260">
        <v>0</v>
      </c>
    </row>
    <row r="261" spans="1:5" x14ac:dyDescent="0.25">
      <c r="A261" s="6">
        <v>44704</v>
      </c>
      <c r="D261">
        <v>0</v>
      </c>
      <c r="E261">
        <v>0</v>
      </c>
    </row>
    <row r="262" spans="1:5" x14ac:dyDescent="0.25">
      <c r="A262" s="6">
        <v>44705</v>
      </c>
      <c r="B262" t="s">
        <v>30</v>
      </c>
      <c r="C262" t="s">
        <v>39</v>
      </c>
      <c r="D262">
        <v>0.75</v>
      </c>
      <c r="E262">
        <v>0</v>
      </c>
    </row>
    <row r="263" spans="1:5" x14ac:dyDescent="0.25">
      <c r="A263" s="6">
        <v>44705</v>
      </c>
      <c r="B263" t="s">
        <v>36</v>
      </c>
      <c r="C263" t="s">
        <v>29</v>
      </c>
      <c r="D263">
        <v>0.375</v>
      </c>
      <c r="E263">
        <v>0</v>
      </c>
    </row>
    <row r="264" spans="1:5" x14ac:dyDescent="0.25">
      <c r="A264" s="6">
        <v>44705</v>
      </c>
      <c r="B264" t="s">
        <v>32</v>
      </c>
      <c r="C264" t="s">
        <v>29</v>
      </c>
      <c r="D264">
        <v>0.1875</v>
      </c>
      <c r="E264">
        <v>0</v>
      </c>
    </row>
    <row r="265" spans="1:5" x14ac:dyDescent="0.25">
      <c r="A265" s="6">
        <v>44705</v>
      </c>
      <c r="D265">
        <v>0</v>
      </c>
      <c r="E265">
        <v>0</v>
      </c>
    </row>
    <row r="266" spans="1:5" x14ac:dyDescent="0.25">
      <c r="A266" s="6">
        <v>44706</v>
      </c>
      <c r="B266" t="s">
        <v>30</v>
      </c>
      <c r="C266" t="s">
        <v>39</v>
      </c>
      <c r="D266">
        <v>0.75</v>
      </c>
      <c r="E266">
        <v>0</v>
      </c>
    </row>
    <row r="267" spans="1:5" x14ac:dyDescent="0.25">
      <c r="A267" s="6">
        <v>44706</v>
      </c>
      <c r="B267" t="s">
        <v>32</v>
      </c>
      <c r="C267" t="s">
        <v>29</v>
      </c>
      <c r="D267">
        <v>0.3125</v>
      </c>
      <c r="E267">
        <v>0</v>
      </c>
    </row>
    <row r="268" spans="1:5" x14ac:dyDescent="0.25">
      <c r="A268" s="6">
        <v>44706</v>
      </c>
      <c r="D268">
        <v>0</v>
      </c>
      <c r="E268">
        <v>0</v>
      </c>
    </row>
    <row r="269" spans="1:5" x14ac:dyDescent="0.25">
      <c r="A269" s="6">
        <v>44707</v>
      </c>
      <c r="D269">
        <v>0</v>
      </c>
      <c r="E269">
        <v>0</v>
      </c>
    </row>
    <row r="270" spans="1:5" x14ac:dyDescent="0.25">
      <c r="A270" s="6">
        <v>44708</v>
      </c>
      <c r="D270">
        <v>0</v>
      </c>
      <c r="E270">
        <v>0</v>
      </c>
    </row>
    <row r="271" spans="1:5" x14ac:dyDescent="0.25">
      <c r="A271" s="6">
        <v>44709</v>
      </c>
      <c r="D271">
        <v>0</v>
      </c>
      <c r="E271">
        <v>0</v>
      </c>
    </row>
    <row r="272" spans="1:5" x14ac:dyDescent="0.25">
      <c r="A272" s="6">
        <v>44710</v>
      </c>
      <c r="D272">
        <v>0</v>
      </c>
      <c r="E272">
        <v>0</v>
      </c>
    </row>
    <row r="273" spans="1:5" x14ac:dyDescent="0.25">
      <c r="A273" s="6">
        <v>44711</v>
      </c>
      <c r="D273">
        <v>0</v>
      </c>
      <c r="E273">
        <v>0</v>
      </c>
    </row>
    <row r="274" spans="1:5" x14ac:dyDescent="0.25">
      <c r="A274" s="6">
        <v>44712</v>
      </c>
      <c r="D274">
        <v>0</v>
      </c>
      <c r="E274">
        <v>0</v>
      </c>
    </row>
    <row r="275" spans="1:5" x14ac:dyDescent="0.25">
      <c r="A275" s="6">
        <v>44713</v>
      </c>
      <c r="D275">
        <v>0</v>
      </c>
      <c r="E275">
        <v>0</v>
      </c>
    </row>
    <row r="276" spans="1:5" x14ac:dyDescent="0.25">
      <c r="A276" s="6">
        <v>44714</v>
      </c>
      <c r="D276">
        <v>0</v>
      </c>
      <c r="E276">
        <v>0</v>
      </c>
    </row>
    <row r="277" spans="1:5" x14ac:dyDescent="0.25">
      <c r="A277" s="6">
        <v>44715</v>
      </c>
      <c r="D277">
        <v>0</v>
      </c>
      <c r="E277">
        <v>0</v>
      </c>
    </row>
    <row r="278" spans="1:5" x14ac:dyDescent="0.25">
      <c r="A278" s="6">
        <v>44716</v>
      </c>
      <c r="D278">
        <v>0</v>
      </c>
      <c r="E278">
        <v>0</v>
      </c>
    </row>
    <row r="279" spans="1:5" x14ac:dyDescent="0.25">
      <c r="A279" s="6">
        <v>44717</v>
      </c>
      <c r="D279">
        <v>0</v>
      </c>
      <c r="E279">
        <v>0</v>
      </c>
    </row>
    <row r="280" spans="1:5" x14ac:dyDescent="0.25">
      <c r="A280" s="6">
        <v>44718</v>
      </c>
      <c r="D280">
        <v>0</v>
      </c>
      <c r="E280">
        <v>0</v>
      </c>
    </row>
    <row r="281" spans="1:5" x14ac:dyDescent="0.25">
      <c r="A281" s="6">
        <v>44719</v>
      </c>
      <c r="D281">
        <v>0</v>
      </c>
      <c r="E281">
        <v>0</v>
      </c>
    </row>
    <row r="282" spans="1:5" x14ac:dyDescent="0.25">
      <c r="A282" s="6">
        <v>44720</v>
      </c>
      <c r="D282">
        <v>0</v>
      </c>
      <c r="E282">
        <v>0</v>
      </c>
    </row>
    <row r="283" spans="1:5" x14ac:dyDescent="0.25">
      <c r="A283" s="6">
        <v>44721</v>
      </c>
      <c r="D283">
        <v>0</v>
      </c>
      <c r="E283">
        <v>0</v>
      </c>
    </row>
    <row r="284" spans="1:5" x14ac:dyDescent="0.25">
      <c r="A284" s="6">
        <v>44722</v>
      </c>
      <c r="D284">
        <v>0</v>
      </c>
      <c r="E284">
        <v>0</v>
      </c>
    </row>
    <row r="285" spans="1:5" x14ac:dyDescent="0.25">
      <c r="A285" s="6">
        <v>44723</v>
      </c>
      <c r="D285">
        <v>0</v>
      </c>
      <c r="E285">
        <v>0</v>
      </c>
    </row>
    <row r="286" spans="1:5" x14ac:dyDescent="0.25">
      <c r="A286" s="6">
        <v>44724</v>
      </c>
      <c r="D286">
        <v>0</v>
      </c>
      <c r="E286">
        <v>0</v>
      </c>
    </row>
    <row r="287" spans="1:5" x14ac:dyDescent="0.25">
      <c r="A287" s="6">
        <v>44725</v>
      </c>
      <c r="D287">
        <v>0</v>
      </c>
      <c r="E287">
        <v>0</v>
      </c>
    </row>
    <row r="288" spans="1:5" x14ac:dyDescent="0.25">
      <c r="A288" s="6">
        <v>44726</v>
      </c>
      <c r="D288">
        <v>0</v>
      </c>
      <c r="E288">
        <v>0</v>
      </c>
    </row>
    <row r="289" spans="1:5" x14ac:dyDescent="0.25">
      <c r="A289" s="6">
        <v>44727</v>
      </c>
      <c r="D289">
        <v>0</v>
      </c>
      <c r="E289">
        <v>0</v>
      </c>
    </row>
    <row r="290" spans="1:5" x14ac:dyDescent="0.25">
      <c r="A290" s="6">
        <v>44728</v>
      </c>
      <c r="D290">
        <v>0</v>
      </c>
      <c r="E290">
        <v>0</v>
      </c>
    </row>
    <row r="291" spans="1:5" x14ac:dyDescent="0.25">
      <c r="A291" s="6">
        <v>44729</v>
      </c>
      <c r="D291">
        <v>0</v>
      </c>
      <c r="E291">
        <v>0</v>
      </c>
    </row>
    <row r="292" spans="1:5" x14ac:dyDescent="0.25">
      <c r="A292" s="6">
        <v>44730</v>
      </c>
      <c r="D292">
        <v>0</v>
      </c>
      <c r="E292">
        <v>0</v>
      </c>
    </row>
    <row r="293" spans="1:5" x14ac:dyDescent="0.25">
      <c r="A293" s="6">
        <v>44731</v>
      </c>
      <c r="D293">
        <v>0</v>
      </c>
      <c r="E293">
        <v>0</v>
      </c>
    </row>
    <row r="294" spans="1:5" x14ac:dyDescent="0.25">
      <c r="A294" s="6">
        <v>44732</v>
      </c>
      <c r="D294">
        <v>0</v>
      </c>
      <c r="E294">
        <v>0</v>
      </c>
    </row>
    <row r="295" spans="1:5" x14ac:dyDescent="0.25">
      <c r="A295" s="6">
        <v>44733</v>
      </c>
      <c r="D295">
        <v>0</v>
      </c>
      <c r="E295">
        <v>0</v>
      </c>
    </row>
    <row r="296" spans="1:5" x14ac:dyDescent="0.25">
      <c r="A296" s="6">
        <v>44734</v>
      </c>
      <c r="D296">
        <v>0</v>
      </c>
      <c r="E296">
        <v>0</v>
      </c>
    </row>
    <row r="297" spans="1:5" x14ac:dyDescent="0.25">
      <c r="A297" s="6">
        <v>44735</v>
      </c>
      <c r="D297">
        <v>0</v>
      </c>
      <c r="E297">
        <v>0</v>
      </c>
    </row>
    <row r="298" spans="1:5" x14ac:dyDescent="0.25">
      <c r="A298" s="6">
        <v>44736</v>
      </c>
      <c r="D298">
        <v>0</v>
      </c>
      <c r="E298">
        <v>0</v>
      </c>
    </row>
    <row r="299" spans="1:5" x14ac:dyDescent="0.25">
      <c r="A299" s="6">
        <v>44737</v>
      </c>
      <c r="D299">
        <v>0</v>
      </c>
      <c r="E299">
        <v>0</v>
      </c>
    </row>
    <row r="300" spans="1:5" x14ac:dyDescent="0.25">
      <c r="A300" s="6">
        <v>44738</v>
      </c>
      <c r="D300">
        <v>0</v>
      </c>
      <c r="E300">
        <v>0</v>
      </c>
    </row>
    <row r="301" spans="1:5" x14ac:dyDescent="0.25">
      <c r="A301" s="6">
        <v>44739</v>
      </c>
      <c r="D301">
        <v>0</v>
      </c>
      <c r="E301">
        <v>0</v>
      </c>
    </row>
    <row r="302" spans="1:5" x14ac:dyDescent="0.25">
      <c r="A302" s="6">
        <v>44740</v>
      </c>
      <c r="D302">
        <v>0</v>
      </c>
      <c r="E302">
        <v>0</v>
      </c>
    </row>
    <row r="303" spans="1:5" x14ac:dyDescent="0.25">
      <c r="A303" s="6">
        <v>44741</v>
      </c>
      <c r="D303">
        <v>0</v>
      </c>
      <c r="E303">
        <v>0</v>
      </c>
    </row>
    <row r="304" spans="1:5" x14ac:dyDescent="0.25">
      <c r="A304" s="6">
        <v>44742</v>
      </c>
      <c r="D304">
        <v>0</v>
      </c>
      <c r="E304">
        <v>0</v>
      </c>
    </row>
    <row r="305" spans="1:5" x14ac:dyDescent="0.25">
      <c r="A305" s="6">
        <v>44743</v>
      </c>
      <c r="D305">
        <v>0</v>
      </c>
      <c r="E305">
        <v>0</v>
      </c>
    </row>
    <row r="306" spans="1:5" x14ac:dyDescent="0.25">
      <c r="A306" s="6">
        <v>44744</v>
      </c>
      <c r="D306">
        <v>0</v>
      </c>
      <c r="E306">
        <v>0</v>
      </c>
    </row>
    <row r="307" spans="1:5" x14ac:dyDescent="0.25">
      <c r="A307" s="6">
        <v>44745</v>
      </c>
      <c r="D307">
        <v>0</v>
      </c>
      <c r="E307">
        <v>0</v>
      </c>
    </row>
    <row r="308" spans="1:5" x14ac:dyDescent="0.25">
      <c r="A308" s="6">
        <v>44746</v>
      </c>
      <c r="D308">
        <v>0</v>
      </c>
      <c r="E308">
        <v>0</v>
      </c>
    </row>
    <row r="309" spans="1:5" x14ac:dyDescent="0.25">
      <c r="A309" s="6">
        <v>44747</v>
      </c>
      <c r="D309">
        <v>0</v>
      </c>
      <c r="E309">
        <v>0</v>
      </c>
    </row>
    <row r="310" spans="1:5" x14ac:dyDescent="0.25">
      <c r="A310" s="6">
        <v>44748</v>
      </c>
      <c r="D310">
        <v>0</v>
      </c>
      <c r="E310">
        <v>0</v>
      </c>
    </row>
    <row r="311" spans="1:5" x14ac:dyDescent="0.25">
      <c r="A311" s="6">
        <v>44749</v>
      </c>
      <c r="D311">
        <v>0</v>
      </c>
      <c r="E311">
        <v>0</v>
      </c>
    </row>
    <row r="312" spans="1:5" x14ac:dyDescent="0.25">
      <c r="A312" s="6">
        <v>44750</v>
      </c>
      <c r="D312">
        <v>0</v>
      </c>
      <c r="E312">
        <v>0</v>
      </c>
    </row>
    <row r="313" spans="1:5" x14ac:dyDescent="0.25">
      <c r="A313" s="6">
        <v>44751</v>
      </c>
      <c r="D313">
        <v>0</v>
      </c>
      <c r="E313">
        <v>0</v>
      </c>
    </row>
    <row r="314" spans="1:5" x14ac:dyDescent="0.25">
      <c r="A314" s="6">
        <v>44752</v>
      </c>
      <c r="D314">
        <v>0</v>
      </c>
      <c r="E314">
        <v>0</v>
      </c>
    </row>
    <row r="315" spans="1:5" x14ac:dyDescent="0.25">
      <c r="A315" s="6">
        <v>44753</v>
      </c>
      <c r="D315">
        <v>0</v>
      </c>
      <c r="E315">
        <v>0</v>
      </c>
    </row>
    <row r="316" spans="1:5" x14ac:dyDescent="0.25">
      <c r="A316" s="6">
        <v>44754</v>
      </c>
      <c r="D316">
        <v>0</v>
      </c>
      <c r="E316">
        <v>0</v>
      </c>
    </row>
    <row r="317" spans="1:5" x14ac:dyDescent="0.25">
      <c r="A317" s="6">
        <v>44755</v>
      </c>
      <c r="D317">
        <v>0</v>
      </c>
      <c r="E317">
        <v>0</v>
      </c>
    </row>
    <row r="318" spans="1:5" x14ac:dyDescent="0.25">
      <c r="A318" s="6">
        <v>44756</v>
      </c>
      <c r="D318">
        <v>0</v>
      </c>
      <c r="E318">
        <v>0</v>
      </c>
    </row>
    <row r="319" spans="1:5" x14ac:dyDescent="0.25">
      <c r="A319" s="6">
        <v>44757</v>
      </c>
      <c r="D319">
        <v>0</v>
      </c>
      <c r="E319">
        <v>0</v>
      </c>
    </row>
    <row r="320" spans="1:5" x14ac:dyDescent="0.25">
      <c r="A320" s="6">
        <v>44758</v>
      </c>
      <c r="D320">
        <v>0</v>
      </c>
      <c r="E320">
        <v>0</v>
      </c>
    </row>
    <row r="321" spans="1:5" x14ac:dyDescent="0.25">
      <c r="A321" s="6">
        <v>44759</v>
      </c>
      <c r="D321">
        <v>0</v>
      </c>
      <c r="E321">
        <v>0</v>
      </c>
    </row>
    <row r="322" spans="1:5" x14ac:dyDescent="0.25">
      <c r="A322" s="6">
        <v>44760</v>
      </c>
      <c r="D322">
        <v>0</v>
      </c>
      <c r="E322">
        <v>0</v>
      </c>
    </row>
    <row r="323" spans="1:5" x14ac:dyDescent="0.25">
      <c r="A323" s="6">
        <v>44761</v>
      </c>
      <c r="D323">
        <v>0</v>
      </c>
      <c r="E323">
        <v>0</v>
      </c>
    </row>
    <row r="324" spans="1:5" x14ac:dyDescent="0.25">
      <c r="A324" s="6">
        <v>44762</v>
      </c>
      <c r="D324">
        <v>0</v>
      </c>
      <c r="E324">
        <v>0</v>
      </c>
    </row>
    <row r="325" spans="1:5" x14ac:dyDescent="0.25">
      <c r="A325" s="6">
        <v>44763</v>
      </c>
      <c r="D325">
        <v>0</v>
      </c>
      <c r="E325">
        <v>0</v>
      </c>
    </row>
    <row r="326" spans="1:5" x14ac:dyDescent="0.25">
      <c r="A326" s="6">
        <v>44764</v>
      </c>
      <c r="D326">
        <v>0</v>
      </c>
      <c r="E326">
        <v>0</v>
      </c>
    </row>
    <row r="327" spans="1:5" x14ac:dyDescent="0.25">
      <c r="A327" s="6">
        <v>44765</v>
      </c>
      <c r="D327">
        <v>0</v>
      </c>
      <c r="E327">
        <v>0</v>
      </c>
    </row>
    <row r="328" spans="1:5" x14ac:dyDescent="0.25">
      <c r="A328" s="6">
        <v>44766</v>
      </c>
      <c r="D328">
        <v>0</v>
      </c>
      <c r="E328">
        <v>0</v>
      </c>
    </row>
    <row r="329" spans="1:5" x14ac:dyDescent="0.25">
      <c r="A329" s="6">
        <v>44767</v>
      </c>
      <c r="D329">
        <v>0</v>
      </c>
      <c r="E329">
        <v>0</v>
      </c>
    </row>
    <row r="330" spans="1:5" x14ac:dyDescent="0.25">
      <c r="A330" s="6">
        <v>44768</v>
      </c>
      <c r="D330">
        <v>0</v>
      </c>
      <c r="E330">
        <v>0</v>
      </c>
    </row>
    <row r="331" spans="1:5" x14ac:dyDescent="0.25">
      <c r="A331" s="6">
        <v>44769</v>
      </c>
      <c r="D331">
        <v>0</v>
      </c>
      <c r="E331">
        <v>0</v>
      </c>
    </row>
    <row r="332" spans="1:5" x14ac:dyDescent="0.25">
      <c r="A332" s="6">
        <v>44770</v>
      </c>
      <c r="D332">
        <v>0</v>
      </c>
      <c r="E332">
        <v>0</v>
      </c>
    </row>
    <row r="333" spans="1:5" x14ac:dyDescent="0.25">
      <c r="A333" s="6">
        <v>44771</v>
      </c>
      <c r="D333">
        <v>0</v>
      </c>
      <c r="E333">
        <v>0</v>
      </c>
    </row>
    <row r="334" spans="1:5" x14ac:dyDescent="0.25">
      <c r="A334" s="6">
        <v>44772</v>
      </c>
      <c r="D334">
        <v>0</v>
      </c>
      <c r="E334">
        <v>0</v>
      </c>
    </row>
    <row r="335" spans="1:5" x14ac:dyDescent="0.25">
      <c r="A335" s="6">
        <v>44773</v>
      </c>
      <c r="D335">
        <v>0</v>
      </c>
      <c r="E335">
        <v>0</v>
      </c>
    </row>
    <row r="336" spans="1:5" x14ac:dyDescent="0.25">
      <c r="A336" s="6">
        <v>44774</v>
      </c>
      <c r="D336">
        <v>0</v>
      </c>
      <c r="E336">
        <v>0</v>
      </c>
    </row>
    <row r="337" spans="1:5" x14ac:dyDescent="0.25">
      <c r="A337" s="6">
        <v>44775</v>
      </c>
      <c r="D337">
        <v>0</v>
      </c>
      <c r="E337">
        <v>0</v>
      </c>
    </row>
    <row r="338" spans="1:5" x14ac:dyDescent="0.25">
      <c r="A338" s="6">
        <v>44776</v>
      </c>
      <c r="D338">
        <v>0</v>
      </c>
      <c r="E338">
        <v>0</v>
      </c>
    </row>
    <row r="339" spans="1:5" x14ac:dyDescent="0.25">
      <c r="A339" s="6">
        <v>44777</v>
      </c>
      <c r="D339">
        <v>0</v>
      </c>
      <c r="E339">
        <v>0</v>
      </c>
    </row>
    <row r="340" spans="1:5" x14ac:dyDescent="0.25">
      <c r="A340" s="6">
        <v>44778</v>
      </c>
      <c r="D340">
        <v>0</v>
      </c>
      <c r="E340">
        <v>0</v>
      </c>
    </row>
    <row r="341" spans="1:5" x14ac:dyDescent="0.25">
      <c r="A341" s="6">
        <v>44779</v>
      </c>
      <c r="D341">
        <v>0</v>
      </c>
      <c r="E341">
        <v>0</v>
      </c>
    </row>
    <row r="342" spans="1:5" x14ac:dyDescent="0.25">
      <c r="A342" s="6">
        <v>44780</v>
      </c>
      <c r="D342">
        <v>0</v>
      </c>
      <c r="E342">
        <v>0</v>
      </c>
    </row>
    <row r="343" spans="1:5" x14ac:dyDescent="0.25">
      <c r="A343" s="6">
        <v>44781</v>
      </c>
      <c r="D343">
        <v>0</v>
      </c>
      <c r="E343">
        <v>0</v>
      </c>
    </row>
    <row r="344" spans="1:5" x14ac:dyDescent="0.25">
      <c r="A344" s="6">
        <v>44782</v>
      </c>
      <c r="D344">
        <v>0</v>
      </c>
      <c r="E344">
        <v>0</v>
      </c>
    </row>
    <row r="345" spans="1:5" x14ac:dyDescent="0.25">
      <c r="A345" s="6">
        <v>44783</v>
      </c>
      <c r="D345">
        <v>0</v>
      </c>
      <c r="E345">
        <v>0</v>
      </c>
    </row>
    <row r="346" spans="1:5" x14ac:dyDescent="0.25">
      <c r="A346" s="6">
        <v>44784</v>
      </c>
      <c r="D346">
        <v>0</v>
      </c>
      <c r="E346">
        <v>0</v>
      </c>
    </row>
    <row r="347" spans="1:5" x14ac:dyDescent="0.25">
      <c r="A347" s="6">
        <v>44785</v>
      </c>
      <c r="D347">
        <v>0</v>
      </c>
      <c r="E347">
        <v>0</v>
      </c>
    </row>
    <row r="348" spans="1:5" x14ac:dyDescent="0.25">
      <c r="A348" s="6">
        <v>44786</v>
      </c>
      <c r="D348">
        <v>0</v>
      </c>
      <c r="E348">
        <v>0</v>
      </c>
    </row>
    <row r="349" spans="1:5" x14ac:dyDescent="0.25">
      <c r="A349" s="6">
        <v>44787</v>
      </c>
      <c r="D349">
        <v>0</v>
      </c>
      <c r="E349">
        <v>0</v>
      </c>
    </row>
    <row r="350" spans="1:5" x14ac:dyDescent="0.25">
      <c r="A350" s="6">
        <v>44788</v>
      </c>
      <c r="D350">
        <v>0</v>
      </c>
      <c r="E350">
        <v>0</v>
      </c>
    </row>
    <row r="351" spans="1:5" x14ac:dyDescent="0.25">
      <c r="A351" s="6">
        <v>44789</v>
      </c>
      <c r="D351">
        <v>0</v>
      </c>
      <c r="E351">
        <v>0</v>
      </c>
    </row>
    <row r="352" spans="1:5" x14ac:dyDescent="0.25">
      <c r="A352" s="6">
        <v>44790</v>
      </c>
      <c r="D352">
        <v>0</v>
      </c>
      <c r="E352">
        <v>0</v>
      </c>
    </row>
    <row r="353" spans="1:5" x14ac:dyDescent="0.25">
      <c r="A353" s="6">
        <v>44791</v>
      </c>
      <c r="D353">
        <v>0</v>
      </c>
      <c r="E353">
        <v>0</v>
      </c>
    </row>
    <row r="354" spans="1:5" x14ac:dyDescent="0.25">
      <c r="A354" s="6">
        <v>44792</v>
      </c>
      <c r="D354">
        <v>0</v>
      </c>
      <c r="E354">
        <v>0</v>
      </c>
    </row>
    <row r="355" spans="1:5" x14ac:dyDescent="0.25">
      <c r="A355" s="6">
        <v>44793</v>
      </c>
      <c r="D355">
        <v>0</v>
      </c>
      <c r="E355">
        <v>0</v>
      </c>
    </row>
    <row r="356" spans="1:5" x14ac:dyDescent="0.25">
      <c r="A356" s="6">
        <v>44794</v>
      </c>
      <c r="D356">
        <v>0</v>
      </c>
      <c r="E356">
        <v>0</v>
      </c>
    </row>
    <row r="357" spans="1:5" x14ac:dyDescent="0.25">
      <c r="A357" s="6">
        <v>44795</v>
      </c>
      <c r="D357">
        <v>0</v>
      </c>
      <c r="E357">
        <v>0</v>
      </c>
    </row>
    <row r="358" spans="1:5" x14ac:dyDescent="0.25">
      <c r="A358" s="6">
        <v>44796</v>
      </c>
      <c r="D358">
        <v>0</v>
      </c>
      <c r="E358">
        <v>0</v>
      </c>
    </row>
    <row r="359" spans="1:5" x14ac:dyDescent="0.25">
      <c r="A359" s="6"/>
    </row>
    <row r="360" spans="1:5" x14ac:dyDescent="0.25">
      <c r="A360" s="6"/>
    </row>
    <row r="361" spans="1:5" x14ac:dyDescent="0.25">
      <c r="A361" s="6"/>
    </row>
    <row r="362" spans="1:5" x14ac:dyDescent="0.25">
      <c r="A362" s="6"/>
    </row>
    <row r="363" spans="1:5" x14ac:dyDescent="0.25">
      <c r="A363" s="6"/>
    </row>
    <row r="364" spans="1:5" x14ac:dyDescent="0.25">
      <c r="A364" s="6"/>
    </row>
    <row r="365" spans="1:5" x14ac:dyDescent="0.25">
      <c r="A365" s="6"/>
    </row>
    <row r="366" spans="1:5" x14ac:dyDescent="0.25">
      <c r="A366" s="6"/>
    </row>
    <row r="367" spans="1:5" x14ac:dyDescent="0.25">
      <c r="A367" s="6"/>
    </row>
    <row r="368" spans="1:5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0"/>
  <sheetViews>
    <sheetView workbookViewId="0">
      <selection activeCell="I87" sqref="I87"/>
    </sheetView>
  </sheetViews>
  <sheetFormatPr defaultRowHeight="15" x14ac:dyDescent="0.25"/>
  <cols>
    <col min="2" max="2" width="18" bestFit="1" customWidth="1"/>
    <col min="3" max="3" width="10.140625" bestFit="1" customWidth="1"/>
    <col min="5" max="5" width="12.28515625" bestFit="1" customWidth="1"/>
    <col min="6" max="6" width="10.140625" bestFit="1" customWidth="1"/>
    <col min="9" max="9" width="15.42578125" customWidth="1"/>
    <col min="10" max="10" width="18.7109375" customWidth="1"/>
    <col min="15" max="15" width="10.85546875" bestFit="1" customWidth="1"/>
  </cols>
  <sheetData>
    <row r="1" spans="1:12" x14ac:dyDescent="0.25">
      <c r="B1" s="1" t="s">
        <v>3</v>
      </c>
      <c r="C1" s="1">
        <f>GETPIVOTDATA("Добавлено",pivot_date!$J$37)</f>
        <v>33</v>
      </c>
      <c r="E1" t="s">
        <v>1</v>
      </c>
      <c r="F1" s="2">
        <v>44630</v>
      </c>
      <c r="H1" s="22" t="s">
        <v>17</v>
      </c>
      <c r="I1" s="7" t="s">
        <v>20</v>
      </c>
      <c r="J1" s="7"/>
      <c r="K1" s="17">
        <f>PreGameSize</f>
        <v>33</v>
      </c>
    </row>
    <row r="2" spans="1:12" x14ac:dyDescent="0.25">
      <c r="B2" s="1" t="s">
        <v>4</v>
      </c>
      <c r="C2" s="3">
        <f ca="1">F2</f>
        <v>44707</v>
      </c>
      <c r="E2" t="s">
        <v>2</v>
      </c>
      <c r="F2" s="2">
        <f ca="1">TODAY()</f>
        <v>44707</v>
      </c>
      <c r="H2" s="23"/>
      <c r="I2" s="8" t="s">
        <v>19</v>
      </c>
      <c r="J2" s="8"/>
      <c r="K2" s="18">
        <f ca="1">SUM(D8:D138)</f>
        <v>0</v>
      </c>
      <c r="L2" s="11">
        <f ca="1">K2/K1</f>
        <v>0</v>
      </c>
    </row>
    <row r="3" spans="1:12" x14ac:dyDescent="0.25">
      <c r="B3" t="s">
        <v>6</v>
      </c>
      <c r="C3">
        <f ca="1">AVERAGE(C9:C999)</f>
        <v>0.38898026315789475</v>
      </c>
      <c r="D3">
        <f ca="1">STDEV(C9:C999)</f>
        <v>0.52346986185637256</v>
      </c>
      <c r="H3" s="24" t="s">
        <v>5</v>
      </c>
      <c r="I3" s="25"/>
      <c r="J3" s="25"/>
      <c r="K3" s="18">
        <f ca="1">K1+K2-K4</f>
        <v>30.9375</v>
      </c>
      <c r="L3" s="11">
        <f ca="1">K3/(K1+K2)</f>
        <v>0.9375</v>
      </c>
    </row>
    <row r="4" spans="1:12" ht="15.75" thickBot="1" x14ac:dyDescent="0.3">
      <c r="B4" t="s">
        <v>8</v>
      </c>
      <c r="C4">
        <f ca="1">AVERAGE(D9:D999)</f>
        <v>0</v>
      </c>
      <c r="D4">
        <f ca="1">STDEV(D9:D999)</f>
        <v>0</v>
      </c>
      <c r="H4" s="9" t="s">
        <v>7</v>
      </c>
      <c r="I4" s="10"/>
      <c r="J4" s="10"/>
      <c r="K4" s="19">
        <f ca="1">WorkLeft</f>
        <v>2.0625</v>
      </c>
    </row>
    <row r="5" spans="1:12" x14ac:dyDescent="0.25">
      <c r="B5" t="s">
        <v>9</v>
      </c>
      <c r="C5">
        <f ca="1">PreGameSize-SUM(C8:C999)+SUM(D8:D999)</f>
        <v>2.0625</v>
      </c>
    </row>
    <row r="7" spans="1:12" s="21" customFormat="1" ht="45" x14ac:dyDescent="0.25">
      <c r="A7" s="20" t="s">
        <v>10</v>
      </c>
      <c r="B7" s="20" t="s">
        <v>11</v>
      </c>
      <c r="C7" s="20" t="s">
        <v>12</v>
      </c>
      <c r="D7" s="20" t="s">
        <v>13</v>
      </c>
      <c r="E7" s="20" t="s">
        <v>14</v>
      </c>
      <c r="F7" s="20" t="s">
        <v>15</v>
      </c>
      <c r="G7" s="20" t="s">
        <v>16</v>
      </c>
      <c r="H7" s="20" t="s">
        <v>0</v>
      </c>
      <c r="I7" s="20" t="s">
        <v>44</v>
      </c>
      <c r="J7" s="20" t="s">
        <v>45</v>
      </c>
      <c r="K7" s="20" t="s">
        <v>12</v>
      </c>
      <c r="L7" s="20" t="s">
        <v>13</v>
      </c>
    </row>
    <row r="8" spans="1:12" x14ac:dyDescent="0.25">
      <c r="A8">
        <f ca="1">B8-$F$2</f>
        <v>-76</v>
      </c>
      <c r="B8" s="2">
        <f>pivot_date!A4</f>
        <v>44631</v>
      </c>
      <c r="C8">
        <f ca="1">IF(B8&lt;=LatestSprint,SUMIF(pivot_date!A4,"="&amp;B8,pivot_date!B4),"")</f>
        <v>1.375</v>
      </c>
      <c r="D8">
        <f ca="1">IF(B8&lt;=LatestSprint,SUMIF(pivot_date!A4,"="&amp;B8,pivot_date!C4),"")</f>
        <v>0</v>
      </c>
      <c r="E8">
        <f t="shared" ref="E8" ca="1" si="0">IF(B8&lt;=LatestSprint,PreGameSize-C8,NA())</f>
        <v>31.625</v>
      </c>
      <c r="F8">
        <f ca="1">-D8</f>
        <v>0</v>
      </c>
      <c r="G8">
        <f t="shared" ref="G8:G9" ca="1" si="1">IF(A8&gt;0,A8*(AverageOut-AverageIn),0)</f>
        <v>0</v>
      </c>
      <c r="H8">
        <f t="shared" ref="H8:H9" ca="1" si="2">IF(A8&gt;0,SQRT(A8)*SQRT(DevIn*DevIn + DevOut*DevOut),0.001)</f>
        <v>1E-3</v>
      </c>
      <c r="I8" s="4">
        <f t="shared" ref="I8:I9" ca="1" si="3">1-NORMDIST(WorkLeft,G8,H8,TRUE)</f>
        <v>0</v>
      </c>
      <c r="J8" s="4">
        <f ca="1">I8</f>
        <v>0</v>
      </c>
      <c r="K8">
        <f ca="1">IF(C8="",NA(),C8)</f>
        <v>1.375</v>
      </c>
      <c r="L8">
        <f ca="1">IF(D8="",NA(),D8)</f>
        <v>0</v>
      </c>
    </row>
    <row r="9" spans="1:12" x14ac:dyDescent="0.25">
      <c r="A9">
        <f t="shared" ref="A9:A72" ca="1" si="4">B9-$F$2</f>
        <v>-75</v>
      </c>
      <c r="B9" s="2">
        <f>pivot_date!A5</f>
        <v>44632</v>
      </c>
      <c r="C9">
        <f ca="1">IF(B9&lt;=LatestSprint,SUMIF(pivot_date!A5,"="&amp;B9,pivot_date!B5),"")</f>
        <v>0</v>
      </c>
      <c r="D9">
        <f ca="1">IF(B9&lt;=LatestSprint,SUMIF(pivot_date!A5,"="&amp;B9,pivot_date!C5),"")</f>
        <v>0</v>
      </c>
      <c r="E9">
        <f t="shared" ref="E9:E40" ca="1" si="5">IF(B9&lt;=LatestSprint,E8-C9,NA())</f>
        <v>31.625</v>
      </c>
      <c r="F9">
        <f ca="1">IF(C9&lt;&gt;"",-D9+F8,NA())</f>
        <v>0</v>
      </c>
      <c r="G9">
        <f t="shared" ca="1" si="1"/>
        <v>0</v>
      </c>
      <c r="H9">
        <f t="shared" ca="1" si="2"/>
        <v>1E-3</v>
      </c>
      <c r="I9" s="4">
        <f t="shared" ca="1" si="3"/>
        <v>0</v>
      </c>
      <c r="J9" s="4">
        <f ca="1">IF(I8,I9-I8,I9)</f>
        <v>0</v>
      </c>
      <c r="K9">
        <f t="shared" ref="K9:L9" ca="1" si="6">IF(C9="",NA(),C9)</f>
        <v>0</v>
      </c>
      <c r="L9">
        <f t="shared" ca="1" si="6"/>
        <v>0</v>
      </c>
    </row>
    <row r="10" spans="1:12" x14ac:dyDescent="0.25">
      <c r="A10">
        <f t="shared" ca="1" si="4"/>
        <v>-74</v>
      </c>
      <c r="B10" s="2">
        <f>pivot_date!A6</f>
        <v>44633</v>
      </c>
      <c r="C10">
        <f ca="1">IF(B10&lt;=LatestSprint,SUMIF(pivot_date!A6,"="&amp;B10,pivot_date!B6),"")</f>
        <v>0</v>
      </c>
      <c r="D10">
        <f ca="1">IF(B10&lt;=LatestSprint,SUMIF(pivot_date!A6,"="&amp;B10,pivot_date!C6),"")</f>
        <v>0</v>
      </c>
      <c r="E10">
        <f t="shared" ca="1" si="5"/>
        <v>31.625</v>
      </c>
      <c r="F10">
        <f t="shared" ref="F10:F22" ca="1" si="7">IF(C10&lt;&gt;"",-D10+F9,NA())</f>
        <v>0</v>
      </c>
      <c r="G10">
        <f t="shared" ref="G10:G22" ca="1" si="8">IF(A10&gt;0,A10*(AverageOut-AverageIn),0)</f>
        <v>0</v>
      </c>
      <c r="H10">
        <f t="shared" ref="H10:H22" ca="1" si="9">IF(A10&gt;0,SQRT(A10)*SQRT(DevIn*DevIn + DevOut*DevOut),0.001)</f>
        <v>1E-3</v>
      </c>
      <c r="I10" s="4">
        <f t="shared" ref="I10:I22" ca="1" si="10">1-NORMDIST(WorkLeft,G10,H10,TRUE)</f>
        <v>0</v>
      </c>
      <c r="J10" s="4">
        <f t="shared" ref="J10:J22" ca="1" si="11">IF(I9,I10-I9,I10)</f>
        <v>0</v>
      </c>
      <c r="K10">
        <f t="shared" ref="K10:K22" ca="1" si="12">IF(C10="",NA(),C10)</f>
        <v>0</v>
      </c>
      <c r="L10">
        <f t="shared" ref="L10:L22" ca="1" si="13">IF(D10="",NA(),D10)</f>
        <v>0</v>
      </c>
    </row>
    <row r="11" spans="1:12" x14ac:dyDescent="0.25">
      <c r="A11">
        <f t="shared" ca="1" si="4"/>
        <v>-73</v>
      </c>
      <c r="B11" s="2">
        <f>pivot_date!A7</f>
        <v>44634</v>
      </c>
      <c r="C11">
        <f ca="1">IF(B11&lt;=LatestSprint,SUMIF(pivot_date!A7,"="&amp;B11,pivot_date!B7),"")</f>
        <v>1</v>
      </c>
      <c r="D11">
        <f ca="1">IF(B11&lt;=LatestSprint,SUMIF(pivot_date!A7,"="&amp;B11,pivot_date!C7),"")</f>
        <v>0</v>
      </c>
      <c r="E11">
        <f t="shared" ca="1" si="5"/>
        <v>30.625</v>
      </c>
      <c r="F11">
        <f t="shared" ca="1" si="7"/>
        <v>0</v>
      </c>
      <c r="G11">
        <f t="shared" ca="1" si="8"/>
        <v>0</v>
      </c>
      <c r="H11">
        <f t="shared" ca="1" si="9"/>
        <v>1E-3</v>
      </c>
      <c r="I11" s="4">
        <f t="shared" ca="1" si="10"/>
        <v>0</v>
      </c>
      <c r="J11" s="4">
        <f t="shared" ca="1" si="11"/>
        <v>0</v>
      </c>
      <c r="K11">
        <f t="shared" ca="1" si="12"/>
        <v>1</v>
      </c>
      <c r="L11">
        <f t="shared" ca="1" si="13"/>
        <v>0</v>
      </c>
    </row>
    <row r="12" spans="1:12" x14ac:dyDescent="0.25">
      <c r="A12">
        <f t="shared" ca="1" si="4"/>
        <v>-72</v>
      </c>
      <c r="B12" s="2">
        <f>pivot_date!A8</f>
        <v>44635</v>
      </c>
      <c r="C12">
        <f ca="1">IF(B12&lt;=LatestSprint,SUMIF(pivot_date!A8,"="&amp;B12,pivot_date!B8),"")</f>
        <v>1.5</v>
      </c>
      <c r="D12">
        <f ca="1">IF(B12&lt;=LatestSprint,SUMIF(pivot_date!A8,"="&amp;B12,pivot_date!C8),"")</f>
        <v>0</v>
      </c>
      <c r="E12">
        <f t="shared" ca="1" si="5"/>
        <v>29.125</v>
      </c>
      <c r="F12">
        <f t="shared" ca="1" si="7"/>
        <v>0</v>
      </c>
      <c r="G12">
        <f t="shared" ca="1" si="8"/>
        <v>0</v>
      </c>
      <c r="H12">
        <f t="shared" ca="1" si="9"/>
        <v>1E-3</v>
      </c>
      <c r="I12" s="4">
        <f t="shared" ca="1" si="10"/>
        <v>0</v>
      </c>
      <c r="J12" s="4">
        <f t="shared" ca="1" si="11"/>
        <v>0</v>
      </c>
      <c r="K12">
        <f t="shared" ca="1" si="12"/>
        <v>1.5</v>
      </c>
      <c r="L12">
        <f t="shared" ca="1" si="13"/>
        <v>0</v>
      </c>
    </row>
    <row r="13" spans="1:12" x14ac:dyDescent="0.25">
      <c r="A13">
        <f t="shared" ca="1" si="4"/>
        <v>-71</v>
      </c>
      <c r="B13" s="2">
        <f>pivot_date!A9</f>
        <v>44636</v>
      </c>
      <c r="C13">
        <f ca="1">IF(B13&lt;=LatestSprint,SUMIF(pivot_date!A9,"="&amp;B13,pivot_date!B9),"")</f>
        <v>0.5</v>
      </c>
      <c r="D13">
        <f ca="1">IF(B13&lt;=LatestSprint,SUMIF(pivot_date!A9,"="&amp;B13,pivot_date!C9),"")</f>
        <v>0</v>
      </c>
      <c r="E13">
        <f t="shared" ca="1" si="5"/>
        <v>28.625</v>
      </c>
      <c r="F13">
        <f t="shared" ca="1" si="7"/>
        <v>0</v>
      </c>
      <c r="G13">
        <f t="shared" ca="1" si="8"/>
        <v>0</v>
      </c>
      <c r="H13">
        <f t="shared" ca="1" si="9"/>
        <v>1E-3</v>
      </c>
      <c r="I13" s="4">
        <f t="shared" ca="1" si="10"/>
        <v>0</v>
      </c>
      <c r="J13" s="4">
        <f t="shared" ca="1" si="11"/>
        <v>0</v>
      </c>
      <c r="K13">
        <f t="shared" ca="1" si="12"/>
        <v>0.5</v>
      </c>
      <c r="L13">
        <f t="shared" ca="1" si="13"/>
        <v>0</v>
      </c>
    </row>
    <row r="14" spans="1:12" x14ac:dyDescent="0.25">
      <c r="A14">
        <f t="shared" ca="1" si="4"/>
        <v>-70</v>
      </c>
      <c r="B14" s="2">
        <f>pivot_date!A10</f>
        <v>44637</v>
      </c>
      <c r="C14">
        <f ca="1">IF(B14&lt;=LatestSprint,SUMIF(pivot_date!A10,"="&amp;B14,pivot_date!B10),"")</f>
        <v>0.5</v>
      </c>
      <c r="D14">
        <f ca="1">IF(B14&lt;=LatestSprint,SUMIF(pivot_date!A10,"="&amp;B14,pivot_date!C10),"")</f>
        <v>0</v>
      </c>
      <c r="E14">
        <f t="shared" ca="1" si="5"/>
        <v>28.125</v>
      </c>
      <c r="F14">
        <f t="shared" ca="1" si="7"/>
        <v>0</v>
      </c>
      <c r="G14">
        <f t="shared" ca="1" si="8"/>
        <v>0</v>
      </c>
      <c r="H14">
        <f t="shared" ca="1" si="9"/>
        <v>1E-3</v>
      </c>
      <c r="I14" s="4">
        <f t="shared" ca="1" si="10"/>
        <v>0</v>
      </c>
      <c r="J14" s="4">
        <f t="shared" ca="1" si="11"/>
        <v>0</v>
      </c>
      <c r="K14">
        <f t="shared" ca="1" si="12"/>
        <v>0.5</v>
      </c>
      <c r="L14">
        <f t="shared" ca="1" si="13"/>
        <v>0</v>
      </c>
    </row>
    <row r="15" spans="1:12" x14ac:dyDescent="0.25">
      <c r="A15">
        <f t="shared" ca="1" si="4"/>
        <v>-69</v>
      </c>
      <c r="B15" s="2">
        <f>pivot_date!A11</f>
        <v>44638</v>
      </c>
      <c r="C15">
        <f ca="1">IF(B15&lt;=LatestSprint,SUMIF(pivot_date!A11,"="&amp;B15,pivot_date!B11),"")</f>
        <v>1</v>
      </c>
      <c r="D15">
        <f ca="1">IF(B15&lt;=LatestSprint,SUMIF(pivot_date!A11,"="&amp;B15,pivot_date!C11),"")</f>
        <v>0</v>
      </c>
      <c r="E15">
        <f t="shared" ca="1" si="5"/>
        <v>27.125</v>
      </c>
      <c r="F15">
        <f t="shared" ca="1" si="7"/>
        <v>0</v>
      </c>
      <c r="G15">
        <f t="shared" ca="1" si="8"/>
        <v>0</v>
      </c>
      <c r="H15">
        <f t="shared" ca="1" si="9"/>
        <v>1E-3</v>
      </c>
      <c r="I15" s="4">
        <f t="shared" ca="1" si="10"/>
        <v>0</v>
      </c>
      <c r="J15" s="4">
        <f t="shared" ca="1" si="11"/>
        <v>0</v>
      </c>
      <c r="K15">
        <f t="shared" ca="1" si="12"/>
        <v>1</v>
      </c>
      <c r="L15">
        <f t="shared" ca="1" si="13"/>
        <v>0</v>
      </c>
    </row>
    <row r="16" spans="1:12" x14ac:dyDescent="0.25">
      <c r="A16">
        <f t="shared" ca="1" si="4"/>
        <v>-68</v>
      </c>
      <c r="B16" s="2">
        <f>pivot_date!A12</f>
        <v>44639</v>
      </c>
      <c r="C16">
        <f ca="1">IF(B16&lt;=LatestSprint,SUMIF(pivot_date!A12,"="&amp;B16,pivot_date!B12),"")</f>
        <v>0</v>
      </c>
      <c r="D16">
        <f ca="1">IF(B16&lt;=LatestSprint,SUMIF(pivot_date!A12,"="&amp;B16,pivot_date!C12),"")</f>
        <v>0</v>
      </c>
      <c r="E16">
        <f t="shared" ca="1" si="5"/>
        <v>27.125</v>
      </c>
      <c r="F16">
        <f t="shared" ca="1" si="7"/>
        <v>0</v>
      </c>
      <c r="G16">
        <f t="shared" ca="1" si="8"/>
        <v>0</v>
      </c>
      <c r="H16">
        <f t="shared" ca="1" si="9"/>
        <v>1E-3</v>
      </c>
      <c r="I16" s="4">
        <f t="shared" ca="1" si="10"/>
        <v>0</v>
      </c>
      <c r="J16" s="4">
        <f t="shared" ca="1" si="11"/>
        <v>0</v>
      </c>
      <c r="K16">
        <f t="shared" ca="1" si="12"/>
        <v>0</v>
      </c>
      <c r="L16">
        <f t="shared" ca="1" si="13"/>
        <v>0</v>
      </c>
    </row>
    <row r="17" spans="1:12" x14ac:dyDescent="0.25">
      <c r="A17">
        <f t="shared" ca="1" si="4"/>
        <v>-67</v>
      </c>
      <c r="B17" s="2">
        <f>pivot_date!A13</f>
        <v>44640</v>
      </c>
      <c r="C17">
        <f ca="1">IF(B17&lt;=LatestSprint,SUMIF(pivot_date!A13,"="&amp;B17,pivot_date!B13),"")</f>
        <v>0</v>
      </c>
      <c r="D17">
        <f ca="1">IF(B17&lt;=LatestSprint,SUMIF(pivot_date!A13,"="&amp;B17,pivot_date!C13),"")</f>
        <v>0</v>
      </c>
      <c r="E17">
        <f t="shared" ca="1" si="5"/>
        <v>27.125</v>
      </c>
      <c r="F17">
        <f t="shared" ca="1" si="7"/>
        <v>0</v>
      </c>
      <c r="G17">
        <f t="shared" ca="1" si="8"/>
        <v>0</v>
      </c>
      <c r="H17">
        <f t="shared" ca="1" si="9"/>
        <v>1E-3</v>
      </c>
      <c r="I17" s="4">
        <f t="shared" ca="1" si="10"/>
        <v>0</v>
      </c>
      <c r="J17" s="4">
        <f t="shared" ca="1" si="11"/>
        <v>0</v>
      </c>
      <c r="K17">
        <f t="shared" ca="1" si="12"/>
        <v>0</v>
      </c>
      <c r="L17">
        <f t="shared" ca="1" si="13"/>
        <v>0</v>
      </c>
    </row>
    <row r="18" spans="1:12" x14ac:dyDescent="0.25">
      <c r="A18">
        <f t="shared" ca="1" si="4"/>
        <v>-66</v>
      </c>
      <c r="B18" s="2">
        <f>pivot_date!A14</f>
        <v>44641</v>
      </c>
      <c r="C18">
        <f ca="1">IF(B18&lt;=LatestSprint,SUMIF(pivot_date!A14,"="&amp;B18,pivot_date!B14),"")</f>
        <v>1</v>
      </c>
      <c r="D18">
        <f ca="1">IF(B18&lt;=LatestSprint,SUMIF(pivot_date!A14,"="&amp;B18,pivot_date!C14),"")</f>
        <v>0</v>
      </c>
      <c r="E18">
        <f t="shared" ca="1" si="5"/>
        <v>26.125</v>
      </c>
      <c r="F18">
        <f t="shared" ca="1" si="7"/>
        <v>0</v>
      </c>
      <c r="G18">
        <f t="shared" ca="1" si="8"/>
        <v>0</v>
      </c>
      <c r="H18">
        <f t="shared" ca="1" si="9"/>
        <v>1E-3</v>
      </c>
      <c r="I18" s="4">
        <f t="shared" ca="1" si="10"/>
        <v>0</v>
      </c>
      <c r="J18" s="4">
        <f t="shared" ca="1" si="11"/>
        <v>0</v>
      </c>
      <c r="K18">
        <f t="shared" ca="1" si="12"/>
        <v>1</v>
      </c>
      <c r="L18">
        <f t="shared" ca="1" si="13"/>
        <v>0</v>
      </c>
    </row>
    <row r="19" spans="1:12" x14ac:dyDescent="0.25">
      <c r="A19">
        <f t="shared" ca="1" si="4"/>
        <v>-65</v>
      </c>
      <c r="B19" s="2">
        <f>pivot_date!A15</f>
        <v>44642</v>
      </c>
      <c r="C19">
        <f ca="1">IF(B19&lt;=LatestSprint,SUMIF(pivot_date!A15,"="&amp;B19,pivot_date!B15),"")</f>
        <v>1</v>
      </c>
      <c r="D19">
        <f ca="1">IF(B19&lt;=LatestSprint,SUMIF(pivot_date!A15,"="&amp;B19,pivot_date!C15),"")</f>
        <v>0</v>
      </c>
      <c r="E19">
        <f t="shared" ca="1" si="5"/>
        <v>25.125</v>
      </c>
      <c r="F19">
        <f t="shared" ca="1" si="7"/>
        <v>0</v>
      </c>
      <c r="G19">
        <f t="shared" ca="1" si="8"/>
        <v>0</v>
      </c>
      <c r="H19">
        <f t="shared" ca="1" si="9"/>
        <v>1E-3</v>
      </c>
      <c r="I19" s="4">
        <f t="shared" ca="1" si="10"/>
        <v>0</v>
      </c>
      <c r="J19" s="4">
        <f t="shared" ca="1" si="11"/>
        <v>0</v>
      </c>
      <c r="K19">
        <f t="shared" ca="1" si="12"/>
        <v>1</v>
      </c>
      <c r="L19">
        <f t="shared" ca="1" si="13"/>
        <v>0</v>
      </c>
    </row>
    <row r="20" spans="1:12" x14ac:dyDescent="0.25">
      <c r="A20">
        <f t="shared" ca="1" si="4"/>
        <v>-64</v>
      </c>
      <c r="B20" s="2">
        <f>pivot_date!A16</f>
        <v>44643</v>
      </c>
      <c r="C20">
        <f ca="1">IF(B20&lt;=LatestSprint,SUMIF(pivot_date!A16,"="&amp;B20,pivot_date!B16),"")</f>
        <v>1.125</v>
      </c>
      <c r="D20">
        <f ca="1">IF(B20&lt;=LatestSprint,SUMIF(pivot_date!A16,"="&amp;B20,pivot_date!C16),"")</f>
        <v>0</v>
      </c>
      <c r="E20">
        <f t="shared" ca="1" si="5"/>
        <v>24</v>
      </c>
      <c r="F20">
        <f t="shared" ca="1" si="7"/>
        <v>0</v>
      </c>
      <c r="G20">
        <f t="shared" ca="1" si="8"/>
        <v>0</v>
      </c>
      <c r="H20">
        <f t="shared" ca="1" si="9"/>
        <v>1E-3</v>
      </c>
      <c r="I20" s="4">
        <f t="shared" ca="1" si="10"/>
        <v>0</v>
      </c>
      <c r="J20" s="4">
        <f t="shared" ca="1" si="11"/>
        <v>0</v>
      </c>
      <c r="K20">
        <f t="shared" ca="1" si="12"/>
        <v>1.125</v>
      </c>
      <c r="L20">
        <f t="shared" ca="1" si="13"/>
        <v>0</v>
      </c>
    </row>
    <row r="21" spans="1:12" x14ac:dyDescent="0.25">
      <c r="A21">
        <f t="shared" ca="1" si="4"/>
        <v>-63</v>
      </c>
      <c r="B21" s="2">
        <f>pivot_date!A17</f>
        <v>44644</v>
      </c>
      <c r="C21">
        <f ca="1">IF(B21&lt;=LatestSprint,SUMIF(pivot_date!A17,"="&amp;B21,pivot_date!B17),"")</f>
        <v>2.5</v>
      </c>
      <c r="D21">
        <f ca="1">IF(B21&lt;=LatestSprint,SUMIF(pivot_date!A17,"="&amp;B21,pivot_date!C17),"")</f>
        <v>0</v>
      </c>
      <c r="E21">
        <f t="shared" ca="1" si="5"/>
        <v>21.5</v>
      </c>
      <c r="F21">
        <f t="shared" ca="1" si="7"/>
        <v>0</v>
      </c>
      <c r="G21">
        <f t="shared" ca="1" si="8"/>
        <v>0</v>
      </c>
      <c r="H21">
        <f t="shared" ca="1" si="9"/>
        <v>1E-3</v>
      </c>
      <c r="I21" s="4">
        <f t="shared" ca="1" si="10"/>
        <v>0</v>
      </c>
      <c r="J21" s="4">
        <f t="shared" ca="1" si="11"/>
        <v>0</v>
      </c>
      <c r="K21">
        <f t="shared" ca="1" si="12"/>
        <v>2.5</v>
      </c>
      <c r="L21">
        <f t="shared" ca="1" si="13"/>
        <v>0</v>
      </c>
    </row>
    <row r="22" spans="1:12" x14ac:dyDescent="0.25">
      <c r="A22">
        <f t="shared" ca="1" si="4"/>
        <v>-62</v>
      </c>
      <c r="B22" s="2">
        <f>pivot_date!A18</f>
        <v>44645</v>
      </c>
      <c r="C22">
        <f ca="1">IF(B22&lt;=LatestSprint,SUMIF(pivot_date!A18,"="&amp;B22,pivot_date!B18),"")</f>
        <v>1.75</v>
      </c>
      <c r="D22">
        <f ca="1">IF(B22&lt;=LatestSprint,SUMIF(pivot_date!A18,"="&amp;B22,pivot_date!C18),"")</f>
        <v>0</v>
      </c>
      <c r="E22">
        <f t="shared" ca="1" si="5"/>
        <v>19.75</v>
      </c>
      <c r="F22">
        <f t="shared" ca="1" si="7"/>
        <v>0</v>
      </c>
      <c r="G22">
        <f t="shared" ca="1" si="8"/>
        <v>0</v>
      </c>
      <c r="H22">
        <f t="shared" ca="1" si="9"/>
        <v>1E-3</v>
      </c>
      <c r="I22" s="4">
        <f t="shared" ca="1" si="10"/>
        <v>0</v>
      </c>
      <c r="J22" s="4">
        <f t="shared" ca="1" si="11"/>
        <v>0</v>
      </c>
      <c r="K22">
        <f t="shared" ca="1" si="12"/>
        <v>1.75</v>
      </c>
      <c r="L22">
        <f t="shared" ca="1" si="13"/>
        <v>0</v>
      </c>
    </row>
    <row r="23" spans="1:12" x14ac:dyDescent="0.25">
      <c r="A23">
        <f t="shared" ca="1" si="4"/>
        <v>-61</v>
      </c>
      <c r="B23" s="2">
        <f>pivot_date!A19</f>
        <v>44646</v>
      </c>
      <c r="C23">
        <f ca="1">IF(B23&lt;=LatestSprint,SUMIF(pivot_date!A19,"="&amp;B23,pivot_date!B19),"")</f>
        <v>0</v>
      </c>
      <c r="D23">
        <f ca="1">IF(B23&lt;=LatestSprint,SUMIF(pivot_date!A19,"="&amp;B23,pivot_date!C19),"")</f>
        <v>0</v>
      </c>
      <c r="E23">
        <f t="shared" ca="1" si="5"/>
        <v>19.75</v>
      </c>
      <c r="F23">
        <f t="shared" ref="F23:F78" ca="1" si="14">IF(C23&lt;&gt;"",-D23+F22,NA())</f>
        <v>0</v>
      </c>
      <c r="G23">
        <f t="shared" ref="G23:G78" ca="1" si="15">IF(A23&gt;0,A23*(AverageOut-AverageIn),0)</f>
        <v>0</v>
      </c>
      <c r="H23">
        <f t="shared" ref="H23:H78" ca="1" si="16">IF(A23&gt;0,SQRT(A23)*SQRT(DevIn*DevIn + DevOut*DevOut),0.001)</f>
        <v>1E-3</v>
      </c>
      <c r="I23" s="4">
        <f t="shared" ref="I23:I78" ca="1" si="17">1-NORMDIST(WorkLeft,G23,H23,TRUE)</f>
        <v>0</v>
      </c>
      <c r="J23" s="4">
        <f t="shared" ref="J23:J78" ca="1" si="18">IF(I22,I23-I22,I23)</f>
        <v>0</v>
      </c>
      <c r="K23">
        <f t="shared" ref="K23:K78" ca="1" si="19">IF(C23="",NA(),C23)</f>
        <v>0</v>
      </c>
      <c r="L23">
        <f t="shared" ref="L23:L78" ca="1" si="20">IF(D23="",NA(),D23)</f>
        <v>0</v>
      </c>
    </row>
    <row r="24" spans="1:12" x14ac:dyDescent="0.25">
      <c r="A24">
        <f t="shared" ca="1" si="4"/>
        <v>-60</v>
      </c>
      <c r="B24" s="2">
        <f>pivot_date!A20</f>
        <v>44647</v>
      </c>
      <c r="C24">
        <f ca="1">IF(B24&lt;=LatestSprint,SUMIF(pivot_date!A20,"="&amp;B24,pivot_date!B20),"")</f>
        <v>0</v>
      </c>
      <c r="D24">
        <f ca="1">IF(B24&lt;=LatestSprint,SUMIF(pivot_date!A20,"="&amp;B24,pivot_date!C20),"")</f>
        <v>0</v>
      </c>
      <c r="E24">
        <f t="shared" ca="1" si="5"/>
        <v>19.75</v>
      </c>
      <c r="F24">
        <f t="shared" ca="1" si="14"/>
        <v>0</v>
      </c>
      <c r="G24">
        <f t="shared" ca="1" si="15"/>
        <v>0</v>
      </c>
      <c r="H24">
        <f t="shared" ca="1" si="16"/>
        <v>1E-3</v>
      </c>
      <c r="I24" s="4">
        <f t="shared" ca="1" si="17"/>
        <v>0</v>
      </c>
      <c r="J24" s="4">
        <f t="shared" ca="1" si="18"/>
        <v>0</v>
      </c>
      <c r="K24">
        <f t="shared" ca="1" si="19"/>
        <v>0</v>
      </c>
      <c r="L24">
        <f t="shared" ca="1" si="20"/>
        <v>0</v>
      </c>
    </row>
    <row r="25" spans="1:12" x14ac:dyDescent="0.25">
      <c r="A25">
        <f t="shared" ca="1" si="4"/>
        <v>-59</v>
      </c>
      <c r="B25" s="2">
        <f>pivot_date!A21</f>
        <v>44648</v>
      </c>
      <c r="C25">
        <f ca="1">IF(B25&lt;=LatestSprint,SUMIF(pivot_date!A21,"="&amp;B25,pivot_date!B21),"")</f>
        <v>1.25</v>
      </c>
      <c r="D25">
        <f ca="1">IF(B25&lt;=LatestSprint,SUMIF(pivot_date!A21,"="&amp;B25,pivot_date!C21),"")</f>
        <v>0</v>
      </c>
      <c r="E25">
        <f t="shared" ca="1" si="5"/>
        <v>18.5</v>
      </c>
      <c r="F25">
        <f t="shared" ca="1" si="14"/>
        <v>0</v>
      </c>
      <c r="G25">
        <f t="shared" ca="1" si="15"/>
        <v>0</v>
      </c>
      <c r="H25">
        <f t="shared" ca="1" si="16"/>
        <v>1E-3</v>
      </c>
      <c r="I25" s="4">
        <f t="shared" ca="1" si="17"/>
        <v>0</v>
      </c>
      <c r="J25" s="4">
        <f t="shared" ca="1" si="18"/>
        <v>0</v>
      </c>
      <c r="K25">
        <f t="shared" ca="1" si="19"/>
        <v>1.25</v>
      </c>
      <c r="L25">
        <f t="shared" ca="1" si="20"/>
        <v>0</v>
      </c>
    </row>
    <row r="26" spans="1:12" x14ac:dyDescent="0.25">
      <c r="A26">
        <f t="shared" ca="1" si="4"/>
        <v>-58</v>
      </c>
      <c r="B26" s="2">
        <f>pivot_date!A22</f>
        <v>44649</v>
      </c>
      <c r="C26">
        <f ca="1">IF(B26&lt;=LatestSprint,SUMIF(pivot_date!A22,"="&amp;B26,pivot_date!B22),"")</f>
        <v>1</v>
      </c>
      <c r="D26">
        <f ca="1">IF(B26&lt;=LatestSprint,SUMIF(pivot_date!A22,"="&amp;B26,pivot_date!C22),"")</f>
        <v>0</v>
      </c>
      <c r="E26">
        <f t="shared" ca="1" si="5"/>
        <v>17.5</v>
      </c>
      <c r="F26">
        <f t="shared" ca="1" si="14"/>
        <v>0</v>
      </c>
      <c r="G26">
        <f t="shared" ca="1" si="15"/>
        <v>0</v>
      </c>
      <c r="H26">
        <f t="shared" ca="1" si="16"/>
        <v>1E-3</v>
      </c>
      <c r="I26" s="4">
        <f t="shared" ca="1" si="17"/>
        <v>0</v>
      </c>
      <c r="J26" s="4">
        <f t="shared" ca="1" si="18"/>
        <v>0</v>
      </c>
      <c r="K26">
        <f t="shared" ca="1" si="19"/>
        <v>1</v>
      </c>
      <c r="L26">
        <f t="shared" ca="1" si="20"/>
        <v>0</v>
      </c>
    </row>
    <row r="27" spans="1:12" x14ac:dyDescent="0.25">
      <c r="A27">
        <f t="shared" ca="1" si="4"/>
        <v>-57</v>
      </c>
      <c r="B27" s="2">
        <f>pivot_date!A23</f>
        <v>44650</v>
      </c>
      <c r="C27">
        <f ca="1">IF(B27&lt;=LatestSprint,SUMIF(pivot_date!A23,"="&amp;B27,pivot_date!B23),"")</f>
        <v>1</v>
      </c>
      <c r="D27">
        <f ca="1">IF(B27&lt;=LatestSprint,SUMIF(pivot_date!A23,"="&amp;B27,pivot_date!C23),"")</f>
        <v>0</v>
      </c>
      <c r="E27">
        <f t="shared" ca="1" si="5"/>
        <v>16.5</v>
      </c>
      <c r="F27">
        <f t="shared" ca="1" si="14"/>
        <v>0</v>
      </c>
      <c r="G27">
        <f t="shared" ca="1" si="15"/>
        <v>0</v>
      </c>
      <c r="H27">
        <f t="shared" ca="1" si="16"/>
        <v>1E-3</v>
      </c>
      <c r="I27" s="4">
        <f t="shared" ca="1" si="17"/>
        <v>0</v>
      </c>
      <c r="J27" s="4">
        <f t="shared" ca="1" si="18"/>
        <v>0</v>
      </c>
      <c r="K27">
        <f t="shared" ca="1" si="19"/>
        <v>1</v>
      </c>
      <c r="L27">
        <f t="shared" ca="1" si="20"/>
        <v>0</v>
      </c>
    </row>
    <row r="28" spans="1:12" x14ac:dyDescent="0.25">
      <c r="A28">
        <f t="shared" ca="1" si="4"/>
        <v>-56</v>
      </c>
      <c r="B28" s="2">
        <f>pivot_date!A24</f>
        <v>44651</v>
      </c>
      <c r="C28">
        <f ca="1">IF(B28&lt;=LatestSprint,SUMIF(pivot_date!A24,"="&amp;B28,pivot_date!B24),"")</f>
        <v>1</v>
      </c>
      <c r="D28">
        <f ca="1">IF(B28&lt;=LatestSprint,SUMIF(pivot_date!A24,"="&amp;B28,pivot_date!C24),"")</f>
        <v>0</v>
      </c>
      <c r="E28">
        <f t="shared" ca="1" si="5"/>
        <v>15.5</v>
      </c>
      <c r="F28">
        <f t="shared" ca="1" si="14"/>
        <v>0</v>
      </c>
      <c r="G28">
        <f t="shared" ca="1" si="15"/>
        <v>0</v>
      </c>
      <c r="H28">
        <f t="shared" ca="1" si="16"/>
        <v>1E-3</v>
      </c>
      <c r="I28" s="4">
        <f t="shared" ca="1" si="17"/>
        <v>0</v>
      </c>
      <c r="J28" s="4">
        <f t="shared" ca="1" si="18"/>
        <v>0</v>
      </c>
      <c r="K28">
        <f t="shared" ca="1" si="19"/>
        <v>1</v>
      </c>
      <c r="L28">
        <f t="shared" ca="1" si="20"/>
        <v>0</v>
      </c>
    </row>
    <row r="29" spans="1:12" x14ac:dyDescent="0.25">
      <c r="A29">
        <f t="shared" ca="1" si="4"/>
        <v>-55</v>
      </c>
      <c r="B29" s="2">
        <f>pivot_date!A25</f>
        <v>44652</v>
      </c>
      <c r="C29">
        <f ca="1">IF(B29&lt;=LatestSprint,SUMIF(pivot_date!A25,"="&amp;B29,pivot_date!B25),"")</f>
        <v>1</v>
      </c>
      <c r="D29">
        <f ca="1">IF(B29&lt;=LatestSprint,SUMIF(pivot_date!A25,"="&amp;B29,pivot_date!C25),"")</f>
        <v>0</v>
      </c>
      <c r="E29">
        <f t="shared" ca="1" si="5"/>
        <v>14.5</v>
      </c>
      <c r="F29">
        <f t="shared" ca="1" si="14"/>
        <v>0</v>
      </c>
      <c r="G29">
        <f t="shared" ca="1" si="15"/>
        <v>0</v>
      </c>
      <c r="H29">
        <f t="shared" ca="1" si="16"/>
        <v>1E-3</v>
      </c>
      <c r="I29" s="4">
        <f t="shared" ca="1" si="17"/>
        <v>0</v>
      </c>
      <c r="J29" s="4">
        <f t="shared" ca="1" si="18"/>
        <v>0</v>
      </c>
      <c r="K29">
        <f t="shared" ca="1" si="19"/>
        <v>1</v>
      </c>
      <c r="L29">
        <f t="shared" ca="1" si="20"/>
        <v>0</v>
      </c>
    </row>
    <row r="30" spans="1:12" x14ac:dyDescent="0.25">
      <c r="A30">
        <f t="shared" ca="1" si="4"/>
        <v>-54</v>
      </c>
      <c r="B30" s="2">
        <f>pivot_date!A26</f>
        <v>44653</v>
      </c>
      <c r="C30">
        <f ca="1">IF(B30&lt;=LatestSprint,SUMIF(pivot_date!A26,"="&amp;B30,pivot_date!B26),"")</f>
        <v>0</v>
      </c>
      <c r="D30">
        <f ca="1">IF(B30&lt;=LatestSprint,SUMIF(pivot_date!A26,"="&amp;B30,pivot_date!C26),"")</f>
        <v>0</v>
      </c>
      <c r="E30">
        <f t="shared" ca="1" si="5"/>
        <v>14.5</v>
      </c>
      <c r="F30">
        <f t="shared" ca="1" si="14"/>
        <v>0</v>
      </c>
      <c r="G30">
        <f t="shared" ca="1" si="15"/>
        <v>0</v>
      </c>
      <c r="H30">
        <f t="shared" ca="1" si="16"/>
        <v>1E-3</v>
      </c>
      <c r="I30" s="4">
        <f t="shared" ca="1" si="17"/>
        <v>0</v>
      </c>
      <c r="J30" s="4">
        <f t="shared" ca="1" si="18"/>
        <v>0</v>
      </c>
      <c r="K30">
        <f t="shared" ca="1" si="19"/>
        <v>0</v>
      </c>
      <c r="L30">
        <f t="shared" ca="1" si="20"/>
        <v>0</v>
      </c>
    </row>
    <row r="31" spans="1:12" x14ac:dyDescent="0.25">
      <c r="A31">
        <f t="shared" ca="1" si="4"/>
        <v>-53</v>
      </c>
      <c r="B31" s="2">
        <f>pivot_date!A27</f>
        <v>44654</v>
      </c>
      <c r="C31">
        <f ca="1">IF(B31&lt;=LatestSprint,SUMIF(pivot_date!A27,"="&amp;B31,pivot_date!B27),"")</f>
        <v>0</v>
      </c>
      <c r="D31">
        <f ca="1">IF(B31&lt;=LatestSprint,SUMIF(pivot_date!A27,"="&amp;B31,pivot_date!C27),"")</f>
        <v>0</v>
      </c>
      <c r="E31">
        <f t="shared" ca="1" si="5"/>
        <v>14.5</v>
      </c>
      <c r="F31">
        <f t="shared" ca="1" si="14"/>
        <v>0</v>
      </c>
      <c r="G31">
        <f t="shared" ca="1" si="15"/>
        <v>0</v>
      </c>
      <c r="H31">
        <f t="shared" ca="1" si="16"/>
        <v>1E-3</v>
      </c>
      <c r="I31" s="4">
        <f t="shared" ca="1" si="17"/>
        <v>0</v>
      </c>
      <c r="J31" s="4">
        <f t="shared" ca="1" si="18"/>
        <v>0</v>
      </c>
      <c r="K31">
        <f t="shared" ca="1" si="19"/>
        <v>0</v>
      </c>
      <c r="L31">
        <f t="shared" ca="1" si="20"/>
        <v>0</v>
      </c>
    </row>
    <row r="32" spans="1:12" x14ac:dyDescent="0.25">
      <c r="A32">
        <f t="shared" ca="1" si="4"/>
        <v>-52</v>
      </c>
      <c r="B32" s="2">
        <f>pivot_date!A28</f>
        <v>44655</v>
      </c>
      <c r="C32">
        <f ca="1">IF(B32&lt;=LatestSprint,SUMIF(pivot_date!A28,"="&amp;B32,pivot_date!B28),"")</f>
        <v>0.125</v>
      </c>
      <c r="D32">
        <f ca="1">IF(B32&lt;=LatestSprint,SUMIF(pivot_date!A28,"="&amp;B32,pivot_date!C28),"")</f>
        <v>0</v>
      </c>
      <c r="E32">
        <f t="shared" ca="1" si="5"/>
        <v>14.375</v>
      </c>
      <c r="F32">
        <f t="shared" ca="1" si="14"/>
        <v>0</v>
      </c>
      <c r="G32">
        <f t="shared" ca="1" si="15"/>
        <v>0</v>
      </c>
      <c r="H32">
        <f t="shared" ca="1" si="16"/>
        <v>1E-3</v>
      </c>
      <c r="I32" s="4">
        <f t="shared" ca="1" si="17"/>
        <v>0</v>
      </c>
      <c r="J32" s="4">
        <f t="shared" ca="1" si="18"/>
        <v>0</v>
      </c>
      <c r="K32">
        <f t="shared" ca="1" si="19"/>
        <v>0.125</v>
      </c>
      <c r="L32">
        <f t="shared" ca="1" si="20"/>
        <v>0</v>
      </c>
    </row>
    <row r="33" spans="1:31" x14ac:dyDescent="0.25">
      <c r="A33">
        <f t="shared" ca="1" si="4"/>
        <v>-51</v>
      </c>
      <c r="B33" s="2">
        <f>pivot_date!A29</f>
        <v>44656</v>
      </c>
      <c r="C33">
        <f ca="1">IF(B33&lt;=LatestSprint,SUMIF(pivot_date!A29,"="&amp;B33,pivot_date!B29),"")</f>
        <v>0.25</v>
      </c>
      <c r="D33">
        <f ca="1">IF(B33&lt;=LatestSprint,SUMIF(pivot_date!A29,"="&amp;B33,pivot_date!C29),"")</f>
        <v>0</v>
      </c>
      <c r="E33">
        <f t="shared" ca="1" si="5"/>
        <v>14.125</v>
      </c>
      <c r="F33">
        <f t="shared" ca="1" si="14"/>
        <v>0</v>
      </c>
      <c r="G33">
        <f t="shared" ca="1" si="15"/>
        <v>0</v>
      </c>
      <c r="H33">
        <f t="shared" ca="1" si="16"/>
        <v>1E-3</v>
      </c>
      <c r="I33" s="4">
        <f t="shared" ca="1" si="17"/>
        <v>0</v>
      </c>
      <c r="J33" s="4">
        <f t="shared" ca="1" si="18"/>
        <v>0</v>
      </c>
      <c r="K33">
        <f t="shared" ca="1" si="19"/>
        <v>0.25</v>
      </c>
      <c r="L33">
        <f t="shared" ca="1" si="20"/>
        <v>0</v>
      </c>
      <c r="AE33">
        <f>742521*10/60/60/40</f>
        <v>51.563958333333332</v>
      </c>
    </row>
    <row r="34" spans="1:31" x14ac:dyDescent="0.25">
      <c r="A34">
        <f t="shared" ca="1" si="4"/>
        <v>-50</v>
      </c>
      <c r="B34" s="2">
        <f>pivot_date!A30</f>
        <v>44657</v>
      </c>
      <c r="C34">
        <f ca="1">IF(B34&lt;=LatestSprint,SUMIF(pivot_date!A30,"="&amp;B34,pivot_date!B30),"")</f>
        <v>0</v>
      </c>
      <c r="D34">
        <f ca="1">IF(B34&lt;=LatestSprint,SUMIF(pivot_date!A30,"="&amp;B34,pivot_date!C30),"")</f>
        <v>0</v>
      </c>
      <c r="E34">
        <f t="shared" ca="1" si="5"/>
        <v>14.125</v>
      </c>
      <c r="F34">
        <f t="shared" ca="1" si="14"/>
        <v>0</v>
      </c>
      <c r="G34">
        <f t="shared" ca="1" si="15"/>
        <v>0</v>
      </c>
      <c r="H34">
        <f t="shared" ca="1" si="16"/>
        <v>1E-3</v>
      </c>
      <c r="I34" s="4">
        <f t="shared" ca="1" si="17"/>
        <v>0</v>
      </c>
      <c r="J34" s="4">
        <f t="shared" ca="1" si="18"/>
        <v>0</v>
      </c>
      <c r="K34">
        <f t="shared" ca="1" si="19"/>
        <v>0</v>
      </c>
      <c r="L34">
        <f t="shared" ca="1" si="20"/>
        <v>0</v>
      </c>
    </row>
    <row r="35" spans="1:31" x14ac:dyDescent="0.25">
      <c r="A35">
        <f t="shared" ca="1" si="4"/>
        <v>-49</v>
      </c>
      <c r="B35" s="2">
        <f>pivot_date!A31</f>
        <v>44658</v>
      </c>
      <c r="C35">
        <f ca="1">IF(B35&lt;=LatestSprint,SUMIF(pivot_date!A31,"="&amp;B35,pivot_date!B31),"")</f>
        <v>0</v>
      </c>
      <c r="D35">
        <f ca="1">IF(B35&lt;=LatestSprint,SUMIF(pivot_date!A31,"="&amp;B35,pivot_date!C31),"")</f>
        <v>0</v>
      </c>
      <c r="E35">
        <f t="shared" ca="1" si="5"/>
        <v>14.125</v>
      </c>
      <c r="F35">
        <f t="shared" ca="1" si="14"/>
        <v>0</v>
      </c>
      <c r="G35">
        <f t="shared" ca="1" si="15"/>
        <v>0</v>
      </c>
      <c r="H35">
        <f t="shared" ca="1" si="16"/>
        <v>1E-3</v>
      </c>
      <c r="I35" s="4">
        <f t="shared" ca="1" si="17"/>
        <v>0</v>
      </c>
      <c r="J35" s="4">
        <f t="shared" ca="1" si="18"/>
        <v>0</v>
      </c>
      <c r="K35">
        <f t="shared" ca="1" si="19"/>
        <v>0</v>
      </c>
      <c r="L35">
        <f t="shared" ca="1" si="20"/>
        <v>0</v>
      </c>
    </row>
    <row r="36" spans="1:31" x14ac:dyDescent="0.25">
      <c r="A36">
        <f t="shared" ca="1" si="4"/>
        <v>-48</v>
      </c>
      <c r="B36" s="2">
        <f>pivot_date!A32</f>
        <v>44659</v>
      </c>
      <c r="C36">
        <f ca="1">IF(B36&lt;=LatestSprint,SUMIF(pivot_date!A32,"="&amp;B36,pivot_date!B32),"")</f>
        <v>0.25</v>
      </c>
      <c r="D36">
        <f ca="1">IF(B36&lt;=LatestSprint,SUMIF(pivot_date!A32,"="&amp;B36,pivot_date!C32),"")</f>
        <v>0</v>
      </c>
      <c r="E36">
        <f t="shared" ca="1" si="5"/>
        <v>13.875</v>
      </c>
      <c r="F36">
        <f t="shared" ca="1" si="14"/>
        <v>0</v>
      </c>
      <c r="G36">
        <f t="shared" ca="1" si="15"/>
        <v>0</v>
      </c>
      <c r="H36">
        <f t="shared" ca="1" si="16"/>
        <v>1E-3</v>
      </c>
      <c r="I36" s="4">
        <f t="shared" ca="1" si="17"/>
        <v>0</v>
      </c>
      <c r="J36" s="4">
        <f t="shared" ca="1" si="18"/>
        <v>0</v>
      </c>
      <c r="K36">
        <f t="shared" ca="1" si="19"/>
        <v>0.25</v>
      </c>
      <c r="L36">
        <f t="shared" ca="1" si="20"/>
        <v>0</v>
      </c>
    </row>
    <row r="37" spans="1:31" x14ac:dyDescent="0.25">
      <c r="A37">
        <f t="shared" ca="1" si="4"/>
        <v>-47</v>
      </c>
      <c r="B37" s="2">
        <f>pivot_date!A33</f>
        <v>44660</v>
      </c>
      <c r="C37">
        <f ca="1">IF(B37&lt;=LatestSprint,SUMIF(pivot_date!A33,"="&amp;B37,pivot_date!B33),"")</f>
        <v>0</v>
      </c>
      <c r="D37">
        <f ca="1">IF(B37&lt;=LatestSprint,SUMIF(pivot_date!A33,"="&amp;B37,pivot_date!C33),"")</f>
        <v>0</v>
      </c>
      <c r="E37">
        <f t="shared" ca="1" si="5"/>
        <v>13.875</v>
      </c>
      <c r="F37">
        <f t="shared" ca="1" si="14"/>
        <v>0</v>
      </c>
      <c r="G37">
        <f t="shared" ca="1" si="15"/>
        <v>0</v>
      </c>
      <c r="H37">
        <f t="shared" ca="1" si="16"/>
        <v>1E-3</v>
      </c>
      <c r="I37" s="4">
        <f t="shared" ca="1" si="17"/>
        <v>0</v>
      </c>
      <c r="J37" s="4">
        <f t="shared" ca="1" si="18"/>
        <v>0</v>
      </c>
      <c r="K37">
        <f t="shared" ca="1" si="19"/>
        <v>0</v>
      </c>
      <c r="L37">
        <f t="shared" ca="1" si="20"/>
        <v>0</v>
      </c>
    </row>
    <row r="38" spans="1:31" x14ac:dyDescent="0.25">
      <c r="A38">
        <f t="shared" ca="1" si="4"/>
        <v>-46</v>
      </c>
      <c r="B38" s="2">
        <f>pivot_date!A34</f>
        <v>44661</v>
      </c>
      <c r="C38">
        <f ca="1">IF(B38&lt;=LatestSprint,SUMIF(pivot_date!A34,"="&amp;B38,pivot_date!B34),"")</f>
        <v>0</v>
      </c>
      <c r="D38">
        <f ca="1">IF(B38&lt;=LatestSprint,SUMIF(pivot_date!A34,"="&amp;B38,pivot_date!C34),"")</f>
        <v>0</v>
      </c>
      <c r="E38">
        <f t="shared" ca="1" si="5"/>
        <v>13.875</v>
      </c>
      <c r="F38">
        <f t="shared" ca="1" si="14"/>
        <v>0</v>
      </c>
      <c r="G38">
        <f t="shared" ca="1" si="15"/>
        <v>0</v>
      </c>
      <c r="H38">
        <f t="shared" ca="1" si="16"/>
        <v>1E-3</v>
      </c>
      <c r="I38" s="4">
        <f t="shared" ca="1" si="17"/>
        <v>0</v>
      </c>
      <c r="J38" s="4">
        <f t="shared" ca="1" si="18"/>
        <v>0</v>
      </c>
      <c r="K38">
        <f t="shared" ca="1" si="19"/>
        <v>0</v>
      </c>
      <c r="L38">
        <f t="shared" ca="1" si="20"/>
        <v>0</v>
      </c>
    </row>
    <row r="39" spans="1:31" x14ac:dyDescent="0.25">
      <c r="A39">
        <f t="shared" ca="1" si="4"/>
        <v>-45</v>
      </c>
      <c r="B39" s="2">
        <f>pivot_date!A35</f>
        <v>44662</v>
      </c>
      <c r="C39">
        <f ca="1">IF(B39&lt;=LatestSprint,SUMIF(pivot_date!A35,"="&amp;B39,pivot_date!B35),"")</f>
        <v>0</v>
      </c>
      <c r="D39">
        <f ca="1">IF(B39&lt;=LatestSprint,SUMIF(pivot_date!A35,"="&amp;B39,pivot_date!C35),"")</f>
        <v>0</v>
      </c>
      <c r="E39">
        <f t="shared" ca="1" si="5"/>
        <v>13.875</v>
      </c>
      <c r="F39">
        <f t="shared" ca="1" si="14"/>
        <v>0</v>
      </c>
      <c r="G39">
        <f t="shared" ca="1" si="15"/>
        <v>0</v>
      </c>
      <c r="H39">
        <f t="shared" ca="1" si="16"/>
        <v>1E-3</v>
      </c>
      <c r="I39" s="4">
        <f t="shared" ca="1" si="17"/>
        <v>0</v>
      </c>
      <c r="J39" s="4">
        <f t="shared" ca="1" si="18"/>
        <v>0</v>
      </c>
      <c r="K39">
        <f t="shared" ca="1" si="19"/>
        <v>0</v>
      </c>
      <c r="L39">
        <f t="shared" ca="1" si="20"/>
        <v>0</v>
      </c>
    </row>
    <row r="40" spans="1:31" x14ac:dyDescent="0.25">
      <c r="A40">
        <f t="shared" ca="1" si="4"/>
        <v>-44</v>
      </c>
      <c r="B40" s="2">
        <f>pivot_date!A36</f>
        <v>44663</v>
      </c>
      <c r="C40">
        <f ca="1">IF(B40&lt;=LatestSprint,SUMIF(pivot_date!A36,"="&amp;B40,pivot_date!B36),"")</f>
        <v>0</v>
      </c>
      <c r="D40">
        <f ca="1">IF(B40&lt;=LatestSprint,SUMIF(pivot_date!A36,"="&amp;B40,pivot_date!C36),"")</f>
        <v>0</v>
      </c>
      <c r="E40">
        <f t="shared" ca="1" si="5"/>
        <v>13.875</v>
      </c>
      <c r="F40">
        <f t="shared" ca="1" si="14"/>
        <v>0</v>
      </c>
      <c r="G40">
        <f t="shared" ca="1" si="15"/>
        <v>0</v>
      </c>
      <c r="H40">
        <f t="shared" ca="1" si="16"/>
        <v>1E-3</v>
      </c>
      <c r="I40" s="4">
        <f t="shared" ca="1" si="17"/>
        <v>0</v>
      </c>
      <c r="J40" s="4">
        <f t="shared" ca="1" si="18"/>
        <v>0</v>
      </c>
      <c r="K40">
        <f t="shared" ca="1" si="19"/>
        <v>0</v>
      </c>
      <c r="L40">
        <f t="shared" ca="1" si="20"/>
        <v>0</v>
      </c>
    </row>
    <row r="41" spans="1:31" x14ac:dyDescent="0.25">
      <c r="A41">
        <f t="shared" ca="1" si="4"/>
        <v>-43</v>
      </c>
      <c r="B41" s="2">
        <f>pivot_date!A37</f>
        <v>44664</v>
      </c>
      <c r="C41">
        <f ca="1">IF(B41&lt;=LatestSprint,SUMIF(pivot_date!A37,"="&amp;B41,pivot_date!B37),"")</f>
        <v>0</v>
      </c>
      <c r="D41">
        <f ca="1">IF(B41&lt;=LatestSprint,SUMIF(pivot_date!A37,"="&amp;B41,pivot_date!C37),"")</f>
        <v>0</v>
      </c>
      <c r="E41">
        <f t="shared" ref="E41:E72" ca="1" si="21">IF(B41&lt;=LatestSprint,E40-C41,NA())</f>
        <v>13.875</v>
      </c>
      <c r="F41">
        <f t="shared" ca="1" si="14"/>
        <v>0</v>
      </c>
      <c r="G41">
        <f t="shared" ca="1" si="15"/>
        <v>0</v>
      </c>
      <c r="H41">
        <f t="shared" ca="1" si="16"/>
        <v>1E-3</v>
      </c>
      <c r="I41" s="4">
        <f t="shared" ca="1" si="17"/>
        <v>0</v>
      </c>
      <c r="J41" s="4">
        <f t="shared" ca="1" si="18"/>
        <v>0</v>
      </c>
      <c r="K41">
        <f t="shared" ca="1" si="19"/>
        <v>0</v>
      </c>
      <c r="L41">
        <f t="shared" ca="1" si="20"/>
        <v>0</v>
      </c>
    </row>
    <row r="42" spans="1:31" x14ac:dyDescent="0.25">
      <c r="A42">
        <f t="shared" ca="1" si="4"/>
        <v>-42</v>
      </c>
      <c r="B42" s="2">
        <f>pivot_date!A38</f>
        <v>44665</v>
      </c>
      <c r="C42">
        <f ca="1">IF(B42&lt;=LatestSprint,SUMIF(pivot_date!A38,"="&amp;B42,pivot_date!B38),"")</f>
        <v>0</v>
      </c>
      <c r="D42">
        <f ca="1">IF(B42&lt;=LatestSprint,SUMIF(pivot_date!A38,"="&amp;B42,pivot_date!C38),"")</f>
        <v>0</v>
      </c>
      <c r="E42">
        <f t="shared" ca="1" si="21"/>
        <v>13.875</v>
      </c>
      <c r="F42">
        <f t="shared" ca="1" si="14"/>
        <v>0</v>
      </c>
      <c r="G42">
        <f t="shared" ca="1" si="15"/>
        <v>0</v>
      </c>
      <c r="H42">
        <f t="shared" ca="1" si="16"/>
        <v>1E-3</v>
      </c>
      <c r="I42" s="4">
        <f t="shared" ca="1" si="17"/>
        <v>0</v>
      </c>
      <c r="J42" s="4">
        <f t="shared" ca="1" si="18"/>
        <v>0</v>
      </c>
      <c r="K42">
        <f t="shared" ca="1" si="19"/>
        <v>0</v>
      </c>
      <c r="L42">
        <f t="shared" ca="1" si="20"/>
        <v>0</v>
      </c>
    </row>
    <row r="43" spans="1:31" x14ac:dyDescent="0.25">
      <c r="A43">
        <f t="shared" ca="1" si="4"/>
        <v>-41</v>
      </c>
      <c r="B43" s="2">
        <f>pivot_date!A39</f>
        <v>44666</v>
      </c>
      <c r="C43">
        <f ca="1">IF(B43&lt;=LatestSprint,SUMIF(pivot_date!A39,"="&amp;B43,pivot_date!B39),"")</f>
        <v>0</v>
      </c>
      <c r="D43">
        <f ca="1">IF(B43&lt;=LatestSprint,SUMIF(pivot_date!A39,"="&amp;B43,pivot_date!C39),"")</f>
        <v>0</v>
      </c>
      <c r="E43">
        <f t="shared" ca="1" si="21"/>
        <v>13.875</v>
      </c>
      <c r="F43">
        <f t="shared" ca="1" si="14"/>
        <v>0</v>
      </c>
      <c r="G43">
        <f t="shared" ca="1" si="15"/>
        <v>0</v>
      </c>
      <c r="H43">
        <f t="shared" ca="1" si="16"/>
        <v>1E-3</v>
      </c>
      <c r="I43" s="4">
        <f t="shared" ca="1" si="17"/>
        <v>0</v>
      </c>
      <c r="J43" s="4">
        <f t="shared" ca="1" si="18"/>
        <v>0</v>
      </c>
      <c r="K43">
        <f t="shared" ca="1" si="19"/>
        <v>0</v>
      </c>
      <c r="L43">
        <f t="shared" ca="1" si="20"/>
        <v>0</v>
      </c>
    </row>
    <row r="44" spans="1:31" x14ac:dyDescent="0.25">
      <c r="A44">
        <f t="shared" ca="1" si="4"/>
        <v>-40</v>
      </c>
      <c r="B44" s="2">
        <f>pivot_date!A40</f>
        <v>44667</v>
      </c>
      <c r="C44">
        <f ca="1">IF(B44&lt;=LatestSprint,SUMIF(pivot_date!A40,"="&amp;B44,pivot_date!B40),"")</f>
        <v>0</v>
      </c>
      <c r="D44">
        <f ca="1">IF(B44&lt;=LatestSprint,SUMIF(pivot_date!A40,"="&amp;B44,pivot_date!C40),"")</f>
        <v>0</v>
      </c>
      <c r="E44">
        <f t="shared" ca="1" si="21"/>
        <v>13.875</v>
      </c>
      <c r="F44">
        <f t="shared" ca="1" si="14"/>
        <v>0</v>
      </c>
      <c r="G44">
        <f t="shared" ca="1" si="15"/>
        <v>0</v>
      </c>
      <c r="H44">
        <f t="shared" ca="1" si="16"/>
        <v>1E-3</v>
      </c>
      <c r="I44" s="4">
        <f t="shared" ca="1" si="17"/>
        <v>0</v>
      </c>
      <c r="J44" s="4">
        <f t="shared" ca="1" si="18"/>
        <v>0</v>
      </c>
      <c r="K44">
        <f t="shared" ca="1" si="19"/>
        <v>0</v>
      </c>
      <c r="L44">
        <f t="shared" ca="1" si="20"/>
        <v>0</v>
      </c>
    </row>
    <row r="45" spans="1:31" x14ac:dyDescent="0.25">
      <c r="A45">
        <f t="shared" ca="1" si="4"/>
        <v>-39</v>
      </c>
      <c r="B45" s="2">
        <f>pivot_date!A41</f>
        <v>44668</v>
      </c>
      <c r="C45">
        <f ca="1">IF(B45&lt;=LatestSprint,SUMIF(pivot_date!A41,"="&amp;B45,pivot_date!B41),"")</f>
        <v>0</v>
      </c>
      <c r="D45">
        <f ca="1">IF(B45&lt;=LatestSprint,SUMIF(pivot_date!A41,"="&amp;B45,pivot_date!C41),"")</f>
        <v>0</v>
      </c>
      <c r="E45">
        <f t="shared" ca="1" si="21"/>
        <v>13.875</v>
      </c>
      <c r="F45">
        <f t="shared" ca="1" si="14"/>
        <v>0</v>
      </c>
      <c r="G45">
        <f t="shared" ca="1" si="15"/>
        <v>0</v>
      </c>
      <c r="H45">
        <f t="shared" ca="1" si="16"/>
        <v>1E-3</v>
      </c>
      <c r="I45" s="4">
        <f t="shared" ca="1" si="17"/>
        <v>0</v>
      </c>
      <c r="J45" s="4">
        <f t="shared" ca="1" si="18"/>
        <v>0</v>
      </c>
      <c r="K45">
        <f t="shared" ca="1" si="19"/>
        <v>0</v>
      </c>
      <c r="L45">
        <f t="shared" ca="1" si="20"/>
        <v>0</v>
      </c>
    </row>
    <row r="46" spans="1:31" x14ac:dyDescent="0.25">
      <c r="A46">
        <f t="shared" ca="1" si="4"/>
        <v>-38</v>
      </c>
      <c r="B46" s="2">
        <f>pivot_date!A42</f>
        <v>44669</v>
      </c>
      <c r="C46">
        <f ca="1">IF(B46&lt;=LatestSprint,SUMIF(pivot_date!A42,"="&amp;B46,pivot_date!B42),"")</f>
        <v>1</v>
      </c>
      <c r="D46">
        <f ca="1">IF(B46&lt;=LatestSprint,SUMIF(pivot_date!A42,"="&amp;B46,pivot_date!C42),"")</f>
        <v>0</v>
      </c>
      <c r="E46">
        <f t="shared" ca="1" si="21"/>
        <v>12.875</v>
      </c>
      <c r="F46">
        <f t="shared" ca="1" si="14"/>
        <v>0</v>
      </c>
      <c r="G46">
        <f t="shared" ca="1" si="15"/>
        <v>0</v>
      </c>
      <c r="H46">
        <f t="shared" ca="1" si="16"/>
        <v>1E-3</v>
      </c>
      <c r="I46" s="4">
        <f t="shared" ca="1" si="17"/>
        <v>0</v>
      </c>
      <c r="J46" s="4">
        <f t="shared" ca="1" si="18"/>
        <v>0</v>
      </c>
      <c r="K46">
        <f t="shared" ca="1" si="19"/>
        <v>1</v>
      </c>
      <c r="L46">
        <f t="shared" ca="1" si="20"/>
        <v>0</v>
      </c>
    </row>
    <row r="47" spans="1:31" x14ac:dyDescent="0.25">
      <c r="A47">
        <f t="shared" ca="1" si="4"/>
        <v>-37</v>
      </c>
      <c r="B47" s="2">
        <f>pivot_date!A43</f>
        <v>44670</v>
      </c>
      <c r="C47">
        <f ca="1">IF(B47&lt;=LatestSprint,SUMIF(pivot_date!A43,"="&amp;B47,pivot_date!B43),"")</f>
        <v>1</v>
      </c>
      <c r="D47">
        <f ca="1">IF(B47&lt;=LatestSprint,SUMIF(pivot_date!A43,"="&amp;B47,pivot_date!C43),"")</f>
        <v>0</v>
      </c>
      <c r="E47">
        <f t="shared" ca="1" si="21"/>
        <v>11.875</v>
      </c>
      <c r="F47">
        <f t="shared" ca="1" si="14"/>
        <v>0</v>
      </c>
      <c r="G47">
        <f t="shared" ca="1" si="15"/>
        <v>0</v>
      </c>
      <c r="H47">
        <f t="shared" ca="1" si="16"/>
        <v>1E-3</v>
      </c>
      <c r="I47" s="4">
        <f t="shared" ca="1" si="17"/>
        <v>0</v>
      </c>
      <c r="J47" s="4">
        <f t="shared" ca="1" si="18"/>
        <v>0</v>
      </c>
      <c r="K47">
        <f t="shared" ca="1" si="19"/>
        <v>1</v>
      </c>
      <c r="L47">
        <f t="shared" ca="1" si="20"/>
        <v>0</v>
      </c>
    </row>
    <row r="48" spans="1:31" x14ac:dyDescent="0.25">
      <c r="A48">
        <f t="shared" ca="1" si="4"/>
        <v>-36</v>
      </c>
      <c r="B48" s="2">
        <f>pivot_date!A44</f>
        <v>44671</v>
      </c>
      <c r="C48">
        <f ca="1">IF(B48&lt;=LatestSprint,SUMIF(pivot_date!A44,"="&amp;B48,pivot_date!B44),"")</f>
        <v>0</v>
      </c>
      <c r="D48">
        <f ca="1">IF(B48&lt;=LatestSprint,SUMIF(pivot_date!A44,"="&amp;B48,pivot_date!C44),"")</f>
        <v>0</v>
      </c>
      <c r="E48">
        <f t="shared" ca="1" si="21"/>
        <v>11.875</v>
      </c>
      <c r="F48">
        <f t="shared" ca="1" si="14"/>
        <v>0</v>
      </c>
      <c r="G48">
        <f t="shared" ca="1" si="15"/>
        <v>0</v>
      </c>
      <c r="H48">
        <f t="shared" ca="1" si="16"/>
        <v>1E-3</v>
      </c>
      <c r="I48" s="4">
        <f t="shared" ca="1" si="17"/>
        <v>0</v>
      </c>
      <c r="J48" s="4">
        <f t="shared" ca="1" si="18"/>
        <v>0</v>
      </c>
      <c r="K48">
        <f t="shared" ca="1" si="19"/>
        <v>0</v>
      </c>
      <c r="L48">
        <f t="shared" ca="1" si="20"/>
        <v>0</v>
      </c>
    </row>
    <row r="49" spans="1:12" x14ac:dyDescent="0.25">
      <c r="A49">
        <f t="shared" ca="1" si="4"/>
        <v>-35</v>
      </c>
      <c r="B49" s="2">
        <f>pivot_date!A45</f>
        <v>44672</v>
      </c>
      <c r="C49">
        <f ca="1">IF(B49&lt;=LatestSprint,SUMIF(pivot_date!A45,"="&amp;B49,pivot_date!B45),"")</f>
        <v>1</v>
      </c>
      <c r="D49">
        <f ca="1">IF(B49&lt;=LatestSprint,SUMIF(pivot_date!A45,"="&amp;B49,pivot_date!C45),"")</f>
        <v>0</v>
      </c>
      <c r="E49">
        <f t="shared" ca="1" si="21"/>
        <v>10.875</v>
      </c>
      <c r="F49">
        <f t="shared" ca="1" si="14"/>
        <v>0</v>
      </c>
      <c r="G49">
        <f t="shared" ca="1" si="15"/>
        <v>0</v>
      </c>
      <c r="H49">
        <f t="shared" ca="1" si="16"/>
        <v>1E-3</v>
      </c>
      <c r="I49" s="4">
        <f t="shared" ca="1" si="17"/>
        <v>0</v>
      </c>
      <c r="J49" s="4">
        <f t="shared" ca="1" si="18"/>
        <v>0</v>
      </c>
      <c r="K49">
        <f t="shared" ca="1" si="19"/>
        <v>1</v>
      </c>
      <c r="L49">
        <f t="shared" ca="1" si="20"/>
        <v>0</v>
      </c>
    </row>
    <row r="50" spans="1:12" x14ac:dyDescent="0.25">
      <c r="A50">
        <f t="shared" ca="1" si="4"/>
        <v>-34</v>
      </c>
      <c r="B50" s="2">
        <f>pivot_date!A46</f>
        <v>44673</v>
      </c>
      <c r="C50">
        <f ca="1">IF(B50&lt;=LatestSprint,SUMIF(pivot_date!A46,"="&amp;B50,pivot_date!B46),"")</f>
        <v>1.5</v>
      </c>
      <c r="D50">
        <f ca="1">IF(B50&lt;=LatestSprint,SUMIF(pivot_date!A46,"="&amp;B50,pivot_date!C46),"")</f>
        <v>0</v>
      </c>
      <c r="E50">
        <f t="shared" ca="1" si="21"/>
        <v>9.375</v>
      </c>
      <c r="F50">
        <f t="shared" ca="1" si="14"/>
        <v>0</v>
      </c>
      <c r="G50">
        <f t="shared" ca="1" si="15"/>
        <v>0</v>
      </c>
      <c r="H50">
        <f t="shared" ca="1" si="16"/>
        <v>1E-3</v>
      </c>
      <c r="I50" s="4">
        <f t="shared" ca="1" si="17"/>
        <v>0</v>
      </c>
      <c r="J50" s="4">
        <f t="shared" ca="1" si="18"/>
        <v>0</v>
      </c>
      <c r="K50">
        <f t="shared" ca="1" si="19"/>
        <v>1.5</v>
      </c>
      <c r="L50">
        <f t="shared" ca="1" si="20"/>
        <v>0</v>
      </c>
    </row>
    <row r="51" spans="1:12" x14ac:dyDescent="0.25">
      <c r="A51">
        <f t="shared" ca="1" si="4"/>
        <v>-33</v>
      </c>
      <c r="B51" s="2">
        <f>pivot_date!A47</f>
        <v>44674</v>
      </c>
      <c r="C51">
        <f ca="1">IF(B51&lt;=LatestSprint,SUMIF(pivot_date!A47,"="&amp;B51,pivot_date!B47),"")</f>
        <v>0</v>
      </c>
      <c r="D51">
        <f ca="1">IF(B51&lt;=LatestSprint,SUMIF(pivot_date!A47,"="&amp;B51,pivot_date!C47),"")</f>
        <v>0</v>
      </c>
      <c r="E51">
        <f t="shared" ca="1" si="21"/>
        <v>9.375</v>
      </c>
      <c r="F51">
        <f t="shared" ca="1" si="14"/>
        <v>0</v>
      </c>
      <c r="G51">
        <f t="shared" ca="1" si="15"/>
        <v>0</v>
      </c>
      <c r="H51">
        <f t="shared" ca="1" si="16"/>
        <v>1E-3</v>
      </c>
      <c r="I51" s="4">
        <f t="shared" ca="1" si="17"/>
        <v>0</v>
      </c>
      <c r="J51" s="4">
        <f t="shared" ca="1" si="18"/>
        <v>0</v>
      </c>
      <c r="K51">
        <f t="shared" ca="1" si="19"/>
        <v>0</v>
      </c>
      <c r="L51">
        <f t="shared" ca="1" si="20"/>
        <v>0</v>
      </c>
    </row>
    <row r="52" spans="1:12" x14ac:dyDescent="0.25">
      <c r="A52">
        <f t="shared" ca="1" si="4"/>
        <v>-32</v>
      </c>
      <c r="B52" s="2">
        <f>pivot_date!A48</f>
        <v>44675</v>
      </c>
      <c r="C52">
        <f ca="1">IF(B52&lt;=LatestSprint,SUMIF(pivot_date!A48,"="&amp;B52,pivot_date!B48),"")</f>
        <v>0</v>
      </c>
      <c r="D52">
        <f ca="1">IF(B52&lt;=LatestSprint,SUMIF(pivot_date!A48,"="&amp;B52,pivot_date!C48),"")</f>
        <v>0</v>
      </c>
      <c r="E52">
        <f t="shared" ca="1" si="21"/>
        <v>9.375</v>
      </c>
      <c r="F52">
        <f t="shared" ca="1" si="14"/>
        <v>0</v>
      </c>
      <c r="G52">
        <f t="shared" ca="1" si="15"/>
        <v>0</v>
      </c>
      <c r="H52">
        <f t="shared" ca="1" si="16"/>
        <v>1E-3</v>
      </c>
      <c r="I52" s="4">
        <f t="shared" ca="1" si="17"/>
        <v>0</v>
      </c>
      <c r="J52" s="4">
        <f t="shared" ca="1" si="18"/>
        <v>0</v>
      </c>
      <c r="K52">
        <f t="shared" ca="1" si="19"/>
        <v>0</v>
      </c>
      <c r="L52">
        <f t="shared" ca="1" si="20"/>
        <v>0</v>
      </c>
    </row>
    <row r="53" spans="1:12" x14ac:dyDescent="0.25">
      <c r="A53">
        <f t="shared" ca="1" si="4"/>
        <v>-31</v>
      </c>
      <c r="B53" s="2">
        <f>pivot_date!A49</f>
        <v>44676</v>
      </c>
      <c r="C53">
        <f ca="1">IF(B53&lt;=LatestSprint,SUMIF(pivot_date!A49,"="&amp;B53,pivot_date!B49),"")</f>
        <v>0.375</v>
      </c>
      <c r="D53">
        <f ca="1">IF(B53&lt;=LatestSprint,SUMIF(pivot_date!A49,"="&amp;B53,pivot_date!C49),"")</f>
        <v>0</v>
      </c>
      <c r="E53">
        <f t="shared" ca="1" si="21"/>
        <v>9</v>
      </c>
      <c r="F53">
        <f t="shared" ca="1" si="14"/>
        <v>0</v>
      </c>
      <c r="G53">
        <f t="shared" ca="1" si="15"/>
        <v>0</v>
      </c>
      <c r="H53">
        <f t="shared" ca="1" si="16"/>
        <v>1E-3</v>
      </c>
      <c r="I53" s="4">
        <f t="shared" ca="1" si="17"/>
        <v>0</v>
      </c>
      <c r="J53" s="4">
        <f t="shared" ca="1" si="18"/>
        <v>0</v>
      </c>
      <c r="K53">
        <f t="shared" ca="1" si="19"/>
        <v>0.375</v>
      </c>
      <c r="L53">
        <f t="shared" ca="1" si="20"/>
        <v>0</v>
      </c>
    </row>
    <row r="54" spans="1:12" x14ac:dyDescent="0.25">
      <c r="A54">
        <f t="shared" ca="1" si="4"/>
        <v>-30</v>
      </c>
      <c r="B54" s="2">
        <f>pivot_date!A50</f>
        <v>44677</v>
      </c>
      <c r="C54">
        <f ca="1">IF(B54&lt;=LatestSprint,SUMIF(pivot_date!A50,"="&amp;B54,pivot_date!B50),"")</f>
        <v>0.5</v>
      </c>
      <c r="D54">
        <f ca="1">IF(B54&lt;=LatestSprint,SUMIF(pivot_date!A50,"="&amp;B54,pivot_date!C50),"")</f>
        <v>0</v>
      </c>
      <c r="E54">
        <f t="shared" ca="1" si="21"/>
        <v>8.5</v>
      </c>
      <c r="F54">
        <f t="shared" ca="1" si="14"/>
        <v>0</v>
      </c>
      <c r="G54">
        <f t="shared" ca="1" si="15"/>
        <v>0</v>
      </c>
      <c r="H54">
        <f t="shared" ca="1" si="16"/>
        <v>1E-3</v>
      </c>
      <c r="I54" s="4">
        <f t="shared" ca="1" si="17"/>
        <v>0</v>
      </c>
      <c r="J54" s="4">
        <f t="shared" ca="1" si="18"/>
        <v>0</v>
      </c>
      <c r="K54">
        <f t="shared" ca="1" si="19"/>
        <v>0.5</v>
      </c>
      <c r="L54">
        <f t="shared" ca="1" si="20"/>
        <v>0</v>
      </c>
    </row>
    <row r="55" spans="1:12" x14ac:dyDescent="0.25">
      <c r="A55">
        <f t="shared" ca="1" si="4"/>
        <v>-29</v>
      </c>
      <c r="B55" s="2">
        <f>pivot_date!A51</f>
        <v>44678</v>
      </c>
      <c r="C55">
        <f ca="1">IF(B55&lt;=LatestSprint,SUMIF(pivot_date!A51,"="&amp;B55,pivot_date!B51),"")</f>
        <v>0.5</v>
      </c>
      <c r="D55">
        <f ca="1">IF(B55&lt;=LatestSprint,SUMIF(pivot_date!A51,"="&amp;B55,pivot_date!C51),"")</f>
        <v>0</v>
      </c>
      <c r="E55">
        <f t="shared" ca="1" si="21"/>
        <v>8</v>
      </c>
      <c r="F55">
        <f t="shared" ca="1" si="14"/>
        <v>0</v>
      </c>
      <c r="G55">
        <f t="shared" ca="1" si="15"/>
        <v>0</v>
      </c>
      <c r="H55">
        <f t="shared" ca="1" si="16"/>
        <v>1E-3</v>
      </c>
      <c r="I55" s="4">
        <f t="shared" ca="1" si="17"/>
        <v>0</v>
      </c>
      <c r="J55" s="4">
        <f t="shared" ca="1" si="18"/>
        <v>0</v>
      </c>
      <c r="K55">
        <f t="shared" ca="1" si="19"/>
        <v>0.5</v>
      </c>
      <c r="L55">
        <f t="shared" ca="1" si="20"/>
        <v>0</v>
      </c>
    </row>
    <row r="56" spans="1:12" x14ac:dyDescent="0.25">
      <c r="A56">
        <f t="shared" ca="1" si="4"/>
        <v>-28</v>
      </c>
      <c r="B56" s="2">
        <f>pivot_date!A52</f>
        <v>44679</v>
      </c>
      <c r="C56">
        <f ca="1">IF(B56&lt;=LatestSprint,SUMIF(pivot_date!A52,"="&amp;B56,pivot_date!B52),"")</f>
        <v>0.5</v>
      </c>
      <c r="D56">
        <f ca="1">IF(B56&lt;=LatestSprint,SUMIF(pivot_date!A52,"="&amp;B56,pivot_date!C52),"")</f>
        <v>0</v>
      </c>
      <c r="E56">
        <f t="shared" ca="1" si="21"/>
        <v>7.5</v>
      </c>
      <c r="F56">
        <f t="shared" ca="1" si="14"/>
        <v>0</v>
      </c>
      <c r="G56">
        <f t="shared" ca="1" si="15"/>
        <v>0</v>
      </c>
      <c r="H56">
        <f t="shared" ca="1" si="16"/>
        <v>1E-3</v>
      </c>
      <c r="I56" s="4">
        <f t="shared" ca="1" si="17"/>
        <v>0</v>
      </c>
      <c r="J56" s="4">
        <f t="shared" ca="1" si="18"/>
        <v>0</v>
      </c>
      <c r="K56">
        <f t="shared" ca="1" si="19"/>
        <v>0.5</v>
      </c>
      <c r="L56">
        <f t="shared" ca="1" si="20"/>
        <v>0</v>
      </c>
    </row>
    <row r="57" spans="1:12" x14ac:dyDescent="0.25">
      <c r="A57">
        <f t="shared" ca="1" si="4"/>
        <v>-27</v>
      </c>
      <c r="B57" s="2">
        <f>pivot_date!A53</f>
        <v>44680</v>
      </c>
      <c r="C57">
        <f ca="1">IF(B57&lt;=LatestSprint,SUMIF(pivot_date!A53,"="&amp;B57,pivot_date!B53),"")</f>
        <v>0.5</v>
      </c>
      <c r="D57">
        <f ca="1">IF(B57&lt;=LatestSprint,SUMIF(pivot_date!A53,"="&amp;B57,pivot_date!C53),"")</f>
        <v>0</v>
      </c>
      <c r="E57">
        <f t="shared" ca="1" si="21"/>
        <v>7</v>
      </c>
      <c r="F57">
        <f t="shared" ca="1" si="14"/>
        <v>0</v>
      </c>
      <c r="G57">
        <f t="shared" ca="1" si="15"/>
        <v>0</v>
      </c>
      <c r="H57">
        <f t="shared" ca="1" si="16"/>
        <v>1E-3</v>
      </c>
      <c r="I57" s="4">
        <f t="shared" ca="1" si="17"/>
        <v>0</v>
      </c>
      <c r="J57" s="4">
        <f t="shared" ca="1" si="18"/>
        <v>0</v>
      </c>
      <c r="K57">
        <f t="shared" ca="1" si="19"/>
        <v>0.5</v>
      </c>
      <c r="L57">
        <f t="shared" ca="1" si="20"/>
        <v>0</v>
      </c>
    </row>
    <row r="58" spans="1:12" x14ac:dyDescent="0.25">
      <c r="A58">
        <f t="shared" ca="1" si="4"/>
        <v>-26</v>
      </c>
      <c r="B58" s="2">
        <f>pivot_date!A54</f>
        <v>44681</v>
      </c>
      <c r="C58">
        <f ca="1">IF(B58&lt;=LatestSprint,SUMIF(pivot_date!A54,"="&amp;B58,pivot_date!B54),"")</f>
        <v>0</v>
      </c>
      <c r="D58">
        <f ca="1">IF(B58&lt;=LatestSprint,SUMIF(pivot_date!A54,"="&amp;B58,pivot_date!C54),"")</f>
        <v>0</v>
      </c>
      <c r="E58">
        <f t="shared" ca="1" si="21"/>
        <v>7</v>
      </c>
      <c r="F58">
        <f t="shared" ca="1" si="14"/>
        <v>0</v>
      </c>
      <c r="G58">
        <f t="shared" ca="1" si="15"/>
        <v>0</v>
      </c>
      <c r="H58">
        <f t="shared" ca="1" si="16"/>
        <v>1E-3</v>
      </c>
      <c r="I58" s="4">
        <f t="shared" ca="1" si="17"/>
        <v>0</v>
      </c>
      <c r="J58" s="4">
        <f t="shared" ca="1" si="18"/>
        <v>0</v>
      </c>
      <c r="K58">
        <f t="shared" ca="1" si="19"/>
        <v>0</v>
      </c>
      <c r="L58">
        <f t="shared" ca="1" si="20"/>
        <v>0</v>
      </c>
    </row>
    <row r="59" spans="1:12" x14ac:dyDescent="0.25">
      <c r="A59">
        <f t="shared" ca="1" si="4"/>
        <v>-25</v>
      </c>
      <c r="B59" s="2">
        <f>pivot_date!A55</f>
        <v>44682</v>
      </c>
      <c r="C59">
        <f ca="1">IF(B59&lt;=LatestSprint,SUMIF(pivot_date!A55,"="&amp;B59,pivot_date!B55),"")</f>
        <v>0</v>
      </c>
      <c r="D59">
        <f ca="1">IF(B59&lt;=LatestSprint,SUMIF(pivot_date!A55,"="&amp;B59,pivot_date!C55),"")</f>
        <v>0</v>
      </c>
      <c r="E59">
        <f t="shared" ca="1" si="21"/>
        <v>7</v>
      </c>
      <c r="F59">
        <f t="shared" ca="1" si="14"/>
        <v>0</v>
      </c>
      <c r="G59">
        <f t="shared" ca="1" si="15"/>
        <v>0</v>
      </c>
      <c r="H59">
        <f t="shared" ca="1" si="16"/>
        <v>1E-3</v>
      </c>
      <c r="I59" s="4">
        <f t="shared" ca="1" si="17"/>
        <v>0</v>
      </c>
      <c r="J59" s="4">
        <f t="shared" ca="1" si="18"/>
        <v>0</v>
      </c>
      <c r="K59">
        <f t="shared" ca="1" si="19"/>
        <v>0</v>
      </c>
      <c r="L59">
        <f t="shared" ca="1" si="20"/>
        <v>0</v>
      </c>
    </row>
    <row r="60" spans="1:12" x14ac:dyDescent="0.25">
      <c r="A60">
        <f t="shared" ca="1" si="4"/>
        <v>-24</v>
      </c>
      <c r="B60" s="2">
        <f>pivot_date!A56</f>
        <v>44683</v>
      </c>
      <c r="C60">
        <f ca="1">IF(B60&lt;=LatestSprint,SUMIF(pivot_date!A56,"="&amp;B60,pivot_date!B56),"")</f>
        <v>0</v>
      </c>
      <c r="D60">
        <f ca="1">IF(B60&lt;=LatestSprint,SUMIF(pivot_date!A56,"="&amp;B60,pivot_date!C56),"")</f>
        <v>0</v>
      </c>
      <c r="E60">
        <f t="shared" ca="1" si="21"/>
        <v>7</v>
      </c>
      <c r="F60">
        <f t="shared" ca="1" si="14"/>
        <v>0</v>
      </c>
      <c r="G60">
        <f t="shared" ca="1" si="15"/>
        <v>0</v>
      </c>
      <c r="H60">
        <f t="shared" ca="1" si="16"/>
        <v>1E-3</v>
      </c>
      <c r="I60" s="4">
        <f t="shared" ca="1" si="17"/>
        <v>0</v>
      </c>
      <c r="J60" s="4">
        <f t="shared" ca="1" si="18"/>
        <v>0</v>
      </c>
      <c r="K60">
        <f t="shared" ca="1" si="19"/>
        <v>0</v>
      </c>
      <c r="L60">
        <f t="shared" ca="1" si="20"/>
        <v>0</v>
      </c>
    </row>
    <row r="61" spans="1:12" x14ac:dyDescent="0.25">
      <c r="A61">
        <f t="shared" ca="1" si="4"/>
        <v>-23</v>
      </c>
      <c r="B61" s="2">
        <f>pivot_date!A57</f>
        <v>44684</v>
      </c>
      <c r="C61">
        <f ca="1">IF(B61&lt;=LatestSprint,SUMIF(pivot_date!A57,"="&amp;B61,pivot_date!B57),"")</f>
        <v>0</v>
      </c>
      <c r="D61">
        <f ca="1">IF(B61&lt;=LatestSprint,SUMIF(pivot_date!A57,"="&amp;B61,pivot_date!C57),"")</f>
        <v>0</v>
      </c>
      <c r="E61">
        <f t="shared" ca="1" si="21"/>
        <v>7</v>
      </c>
      <c r="F61">
        <f t="shared" ca="1" si="14"/>
        <v>0</v>
      </c>
      <c r="G61">
        <f t="shared" ca="1" si="15"/>
        <v>0</v>
      </c>
      <c r="H61">
        <f t="shared" ca="1" si="16"/>
        <v>1E-3</v>
      </c>
      <c r="I61" s="4">
        <f t="shared" ca="1" si="17"/>
        <v>0</v>
      </c>
      <c r="J61" s="4">
        <f t="shared" ca="1" si="18"/>
        <v>0</v>
      </c>
      <c r="K61">
        <f t="shared" ca="1" si="19"/>
        <v>0</v>
      </c>
      <c r="L61">
        <f t="shared" ca="1" si="20"/>
        <v>0</v>
      </c>
    </row>
    <row r="62" spans="1:12" x14ac:dyDescent="0.25">
      <c r="A62">
        <f t="shared" ca="1" si="4"/>
        <v>-22</v>
      </c>
      <c r="B62" s="2">
        <f>pivot_date!A58</f>
        <v>44685</v>
      </c>
      <c r="C62">
        <f ca="1">IF(B62&lt;=LatestSprint,SUMIF(pivot_date!A58,"="&amp;B62,pivot_date!B58),"")</f>
        <v>0.5</v>
      </c>
      <c r="D62">
        <f ca="1">IF(B62&lt;=LatestSprint,SUMIF(pivot_date!A58,"="&amp;B62,pivot_date!C58),"")</f>
        <v>0</v>
      </c>
      <c r="E62">
        <f t="shared" ca="1" si="21"/>
        <v>6.5</v>
      </c>
      <c r="F62">
        <f t="shared" ca="1" si="14"/>
        <v>0</v>
      </c>
      <c r="G62">
        <f t="shared" ca="1" si="15"/>
        <v>0</v>
      </c>
      <c r="H62">
        <f t="shared" ca="1" si="16"/>
        <v>1E-3</v>
      </c>
      <c r="I62" s="4">
        <f t="shared" ca="1" si="17"/>
        <v>0</v>
      </c>
      <c r="J62" s="4">
        <f t="shared" ca="1" si="18"/>
        <v>0</v>
      </c>
      <c r="K62">
        <f t="shared" ca="1" si="19"/>
        <v>0.5</v>
      </c>
      <c r="L62">
        <f t="shared" ca="1" si="20"/>
        <v>0</v>
      </c>
    </row>
    <row r="63" spans="1:12" x14ac:dyDescent="0.25">
      <c r="A63">
        <f t="shared" ca="1" si="4"/>
        <v>-21</v>
      </c>
      <c r="B63" s="2">
        <f>pivot_date!A59</f>
        <v>44686</v>
      </c>
      <c r="C63">
        <f ca="1">IF(B63&lt;=LatestSprint,SUMIF(pivot_date!A59,"="&amp;B63,pivot_date!B59),"")</f>
        <v>0.25</v>
      </c>
      <c r="D63">
        <f ca="1">IF(B63&lt;=LatestSprint,SUMIF(pivot_date!A59,"="&amp;B63,pivot_date!C59),"")</f>
        <v>0</v>
      </c>
      <c r="E63">
        <f t="shared" ca="1" si="21"/>
        <v>6.25</v>
      </c>
      <c r="F63">
        <f t="shared" ca="1" si="14"/>
        <v>0</v>
      </c>
      <c r="G63">
        <f t="shared" ca="1" si="15"/>
        <v>0</v>
      </c>
      <c r="H63">
        <f t="shared" ca="1" si="16"/>
        <v>1E-3</v>
      </c>
      <c r="I63" s="4">
        <f t="shared" ca="1" si="17"/>
        <v>0</v>
      </c>
      <c r="J63" s="4">
        <f t="shared" ca="1" si="18"/>
        <v>0</v>
      </c>
      <c r="K63">
        <f t="shared" ca="1" si="19"/>
        <v>0.25</v>
      </c>
      <c r="L63">
        <f t="shared" ca="1" si="20"/>
        <v>0</v>
      </c>
    </row>
    <row r="64" spans="1:12" x14ac:dyDescent="0.25">
      <c r="A64">
        <f t="shared" ca="1" si="4"/>
        <v>-20</v>
      </c>
      <c r="B64" s="2">
        <f>pivot_date!A60</f>
        <v>44687</v>
      </c>
      <c r="C64">
        <f ca="1">IF(B64&lt;=LatestSprint,SUMIF(pivot_date!A60,"="&amp;B64,pivot_date!B60),"")</f>
        <v>0.5</v>
      </c>
      <c r="D64">
        <f ca="1">IF(B64&lt;=LatestSprint,SUMIF(pivot_date!A60,"="&amp;B64,pivot_date!C60),"")</f>
        <v>0</v>
      </c>
      <c r="E64">
        <f t="shared" ca="1" si="21"/>
        <v>5.75</v>
      </c>
      <c r="F64">
        <f t="shared" ca="1" si="14"/>
        <v>0</v>
      </c>
      <c r="G64">
        <f t="shared" ca="1" si="15"/>
        <v>0</v>
      </c>
      <c r="H64">
        <f t="shared" ca="1" si="16"/>
        <v>1E-3</v>
      </c>
      <c r="I64" s="4">
        <f t="shared" ca="1" si="17"/>
        <v>0</v>
      </c>
      <c r="J64" s="4">
        <f t="shared" ca="1" si="18"/>
        <v>0</v>
      </c>
      <c r="K64">
        <f t="shared" ca="1" si="19"/>
        <v>0.5</v>
      </c>
      <c r="L64">
        <f t="shared" ca="1" si="20"/>
        <v>0</v>
      </c>
    </row>
    <row r="65" spans="1:12" x14ac:dyDescent="0.25">
      <c r="A65">
        <f t="shared" ca="1" si="4"/>
        <v>-19</v>
      </c>
      <c r="B65" s="2">
        <f>pivot_date!A61</f>
        <v>44688</v>
      </c>
      <c r="C65">
        <f ca="1">IF(B65&lt;=LatestSprint,SUMIF(pivot_date!A61,"="&amp;B65,pivot_date!B61),"")</f>
        <v>0</v>
      </c>
      <c r="D65">
        <f ca="1">IF(B65&lt;=LatestSprint,SUMIF(pivot_date!A61,"="&amp;B65,pivot_date!C61),"")</f>
        <v>0</v>
      </c>
      <c r="E65">
        <f t="shared" ca="1" si="21"/>
        <v>5.75</v>
      </c>
      <c r="F65">
        <f t="shared" ca="1" si="14"/>
        <v>0</v>
      </c>
      <c r="G65">
        <f t="shared" ca="1" si="15"/>
        <v>0</v>
      </c>
      <c r="H65">
        <f t="shared" ca="1" si="16"/>
        <v>1E-3</v>
      </c>
      <c r="I65" s="4">
        <f t="shared" ca="1" si="17"/>
        <v>0</v>
      </c>
      <c r="J65" s="4">
        <f t="shared" ca="1" si="18"/>
        <v>0</v>
      </c>
      <c r="K65">
        <f t="shared" ca="1" si="19"/>
        <v>0</v>
      </c>
      <c r="L65">
        <f t="shared" ca="1" si="20"/>
        <v>0</v>
      </c>
    </row>
    <row r="66" spans="1:12" x14ac:dyDescent="0.25">
      <c r="A66">
        <f t="shared" ca="1" si="4"/>
        <v>-18</v>
      </c>
      <c r="B66" s="2">
        <f>pivot_date!A62</f>
        <v>44689</v>
      </c>
      <c r="C66">
        <f ca="1">IF(B66&lt;=LatestSprint,SUMIF(pivot_date!A62,"="&amp;B66,pivot_date!B62),"")</f>
        <v>0</v>
      </c>
      <c r="D66">
        <f ca="1">IF(B66&lt;=LatestSprint,SUMIF(pivot_date!A62,"="&amp;B66,pivot_date!C62),"")</f>
        <v>0</v>
      </c>
      <c r="E66">
        <f t="shared" ca="1" si="21"/>
        <v>5.75</v>
      </c>
      <c r="F66">
        <f t="shared" ca="1" si="14"/>
        <v>0</v>
      </c>
      <c r="G66">
        <f t="shared" ca="1" si="15"/>
        <v>0</v>
      </c>
      <c r="H66">
        <f t="shared" ca="1" si="16"/>
        <v>1E-3</v>
      </c>
      <c r="I66" s="4">
        <f t="shared" ca="1" si="17"/>
        <v>0</v>
      </c>
      <c r="J66" s="4">
        <f t="shared" ca="1" si="18"/>
        <v>0</v>
      </c>
      <c r="K66">
        <f t="shared" ca="1" si="19"/>
        <v>0</v>
      </c>
      <c r="L66">
        <f t="shared" ca="1" si="20"/>
        <v>0</v>
      </c>
    </row>
    <row r="67" spans="1:12" x14ac:dyDescent="0.25">
      <c r="A67">
        <f t="shared" ca="1" si="4"/>
        <v>-17</v>
      </c>
      <c r="B67" s="2">
        <f>pivot_date!A63</f>
        <v>44690</v>
      </c>
      <c r="C67">
        <f ca="1">IF(B67&lt;=LatestSprint,SUMIF(pivot_date!A63,"="&amp;B67,pivot_date!B63),"")</f>
        <v>0</v>
      </c>
      <c r="D67">
        <f ca="1">IF(B67&lt;=LatestSprint,SUMIF(pivot_date!A63,"="&amp;B67,pivot_date!C63),"")</f>
        <v>0</v>
      </c>
      <c r="E67">
        <f t="shared" ca="1" si="21"/>
        <v>5.75</v>
      </c>
      <c r="F67">
        <f t="shared" ca="1" si="14"/>
        <v>0</v>
      </c>
      <c r="G67">
        <f t="shared" ca="1" si="15"/>
        <v>0</v>
      </c>
      <c r="H67">
        <f t="shared" ca="1" si="16"/>
        <v>1E-3</v>
      </c>
      <c r="I67" s="4">
        <f t="shared" ca="1" si="17"/>
        <v>0</v>
      </c>
      <c r="J67" s="4">
        <f t="shared" ca="1" si="18"/>
        <v>0</v>
      </c>
      <c r="K67">
        <f t="shared" ca="1" si="19"/>
        <v>0</v>
      </c>
      <c r="L67">
        <f t="shared" ca="1" si="20"/>
        <v>0</v>
      </c>
    </row>
    <row r="68" spans="1:12" x14ac:dyDescent="0.25">
      <c r="A68">
        <f t="shared" ca="1" si="4"/>
        <v>-16</v>
      </c>
      <c r="B68" s="2">
        <f>pivot_date!A64</f>
        <v>44691</v>
      </c>
      <c r="C68">
        <f ca="1">IF(B68&lt;=LatestSprint,SUMIF(pivot_date!A64,"="&amp;B68,pivot_date!B64),"")</f>
        <v>0</v>
      </c>
      <c r="D68">
        <f ca="1">IF(B68&lt;=LatestSprint,SUMIF(pivot_date!A64,"="&amp;B68,pivot_date!C64),"")</f>
        <v>0</v>
      </c>
      <c r="E68">
        <f t="shared" ca="1" si="21"/>
        <v>5.75</v>
      </c>
      <c r="F68">
        <f t="shared" ca="1" si="14"/>
        <v>0</v>
      </c>
      <c r="G68">
        <f t="shared" ca="1" si="15"/>
        <v>0</v>
      </c>
      <c r="H68">
        <f t="shared" ca="1" si="16"/>
        <v>1E-3</v>
      </c>
      <c r="I68" s="4">
        <f t="shared" ca="1" si="17"/>
        <v>0</v>
      </c>
      <c r="J68" s="4">
        <f t="shared" ca="1" si="18"/>
        <v>0</v>
      </c>
      <c r="K68">
        <f t="shared" ca="1" si="19"/>
        <v>0</v>
      </c>
      <c r="L68">
        <f t="shared" ca="1" si="20"/>
        <v>0</v>
      </c>
    </row>
    <row r="69" spans="1:12" x14ac:dyDescent="0.25">
      <c r="A69">
        <f t="shared" ca="1" si="4"/>
        <v>-15</v>
      </c>
      <c r="B69" s="2">
        <f>pivot_date!A65</f>
        <v>44692</v>
      </c>
      <c r="C69">
        <f ca="1">IF(B69&lt;=LatestSprint,SUMIF(pivot_date!A65,"="&amp;B69,pivot_date!B65),"")</f>
        <v>0.5</v>
      </c>
      <c r="D69">
        <f ca="1">IF(B69&lt;=LatestSprint,SUMIF(pivot_date!A65,"="&amp;B69,pivot_date!C65),"")</f>
        <v>0</v>
      </c>
      <c r="E69">
        <f t="shared" ca="1" si="21"/>
        <v>5.25</v>
      </c>
      <c r="F69">
        <f t="shared" ca="1" si="14"/>
        <v>0</v>
      </c>
      <c r="G69">
        <f t="shared" ca="1" si="15"/>
        <v>0</v>
      </c>
      <c r="H69">
        <f t="shared" ca="1" si="16"/>
        <v>1E-3</v>
      </c>
      <c r="I69" s="4">
        <f t="shared" ca="1" si="17"/>
        <v>0</v>
      </c>
      <c r="J69" s="4">
        <f t="shared" ca="1" si="18"/>
        <v>0</v>
      </c>
      <c r="K69">
        <f t="shared" ca="1" si="19"/>
        <v>0.5</v>
      </c>
      <c r="L69">
        <f t="shared" ca="1" si="20"/>
        <v>0</v>
      </c>
    </row>
    <row r="70" spans="1:12" x14ac:dyDescent="0.25">
      <c r="A70">
        <f t="shared" ca="1" si="4"/>
        <v>-14</v>
      </c>
      <c r="B70" s="2">
        <f>pivot_date!A66</f>
        <v>44693</v>
      </c>
      <c r="C70">
        <f ca="1">IF(B70&lt;=LatestSprint,SUMIF(pivot_date!A66,"="&amp;B70,pivot_date!B66),"")</f>
        <v>0.5</v>
      </c>
      <c r="D70">
        <f ca="1">IF(B70&lt;=LatestSprint,SUMIF(pivot_date!A66,"="&amp;B70,pivot_date!C66),"")</f>
        <v>0</v>
      </c>
      <c r="E70">
        <f t="shared" ca="1" si="21"/>
        <v>4.75</v>
      </c>
      <c r="F70">
        <f t="shared" ca="1" si="14"/>
        <v>0</v>
      </c>
      <c r="G70">
        <f t="shared" ca="1" si="15"/>
        <v>0</v>
      </c>
      <c r="H70">
        <f t="shared" ca="1" si="16"/>
        <v>1E-3</v>
      </c>
      <c r="I70" s="4">
        <f t="shared" ca="1" si="17"/>
        <v>0</v>
      </c>
      <c r="J70" s="4">
        <f t="shared" ca="1" si="18"/>
        <v>0</v>
      </c>
      <c r="K70">
        <f t="shared" ca="1" si="19"/>
        <v>0.5</v>
      </c>
      <c r="L70">
        <f t="shared" ca="1" si="20"/>
        <v>0</v>
      </c>
    </row>
    <row r="71" spans="1:12" x14ac:dyDescent="0.25">
      <c r="A71">
        <f t="shared" ca="1" si="4"/>
        <v>-13</v>
      </c>
      <c r="B71" s="2">
        <f>pivot_date!A67</f>
        <v>44694</v>
      </c>
      <c r="C71">
        <f ca="1">IF(B71&lt;=LatestSprint,SUMIF(pivot_date!A67,"="&amp;B71,pivot_date!B67),"")</f>
        <v>0.375</v>
      </c>
      <c r="D71">
        <f ca="1">IF(B71&lt;=LatestSprint,SUMIF(pivot_date!A67,"="&amp;B71,pivot_date!C67),"")</f>
        <v>0</v>
      </c>
      <c r="E71">
        <f t="shared" ca="1" si="21"/>
        <v>4.375</v>
      </c>
      <c r="F71">
        <f t="shared" ca="1" si="14"/>
        <v>0</v>
      </c>
      <c r="G71">
        <f t="shared" ca="1" si="15"/>
        <v>0</v>
      </c>
      <c r="H71">
        <f t="shared" ca="1" si="16"/>
        <v>1E-3</v>
      </c>
      <c r="I71" s="4">
        <f t="shared" ca="1" si="17"/>
        <v>0</v>
      </c>
      <c r="J71" s="4">
        <f t="shared" ca="1" si="18"/>
        <v>0</v>
      </c>
      <c r="K71">
        <f t="shared" ca="1" si="19"/>
        <v>0.375</v>
      </c>
      <c r="L71">
        <f t="shared" ca="1" si="20"/>
        <v>0</v>
      </c>
    </row>
    <row r="72" spans="1:12" x14ac:dyDescent="0.25">
      <c r="A72">
        <f t="shared" ca="1" si="4"/>
        <v>-12</v>
      </c>
      <c r="B72" s="2">
        <f>pivot_date!A68</f>
        <v>44695</v>
      </c>
      <c r="C72">
        <f ca="1">IF(B72&lt;=LatestSprint,SUMIF(pivot_date!A68,"="&amp;B72,pivot_date!B68),"")</f>
        <v>0</v>
      </c>
      <c r="D72">
        <f ca="1">IF(B72&lt;=LatestSprint,SUMIF(pivot_date!A68,"="&amp;B72,pivot_date!C68),"")</f>
        <v>0</v>
      </c>
      <c r="E72">
        <f t="shared" ca="1" si="21"/>
        <v>4.375</v>
      </c>
      <c r="F72">
        <f t="shared" ca="1" si="14"/>
        <v>0</v>
      </c>
      <c r="G72">
        <f t="shared" ca="1" si="15"/>
        <v>0</v>
      </c>
      <c r="H72">
        <f t="shared" ca="1" si="16"/>
        <v>1E-3</v>
      </c>
      <c r="I72" s="4">
        <f t="shared" ca="1" si="17"/>
        <v>0</v>
      </c>
      <c r="J72" s="4">
        <f t="shared" ca="1" si="18"/>
        <v>0</v>
      </c>
      <c r="K72">
        <f t="shared" ca="1" si="19"/>
        <v>0</v>
      </c>
      <c r="L72">
        <f t="shared" ca="1" si="20"/>
        <v>0</v>
      </c>
    </row>
    <row r="73" spans="1:12" x14ac:dyDescent="0.25">
      <c r="A73">
        <f t="shared" ref="A73:A136" ca="1" si="22">B73-$F$2</f>
        <v>-11</v>
      </c>
      <c r="B73" s="2">
        <f>pivot_date!A69</f>
        <v>44696</v>
      </c>
      <c r="C73">
        <f ca="1">IF(B73&lt;=LatestSprint,SUMIF(pivot_date!A69,"="&amp;B73,pivot_date!B69),"")</f>
        <v>0</v>
      </c>
      <c r="D73">
        <f ca="1">IF(B73&lt;=LatestSprint,SUMIF(pivot_date!A69,"="&amp;B73,pivot_date!C69),"")</f>
        <v>0</v>
      </c>
      <c r="E73">
        <f t="shared" ref="E73:E104" ca="1" si="23">IF(B73&lt;=LatestSprint,E72-C73,NA())</f>
        <v>4.375</v>
      </c>
      <c r="F73">
        <f t="shared" ca="1" si="14"/>
        <v>0</v>
      </c>
      <c r="G73">
        <f t="shared" ca="1" si="15"/>
        <v>0</v>
      </c>
      <c r="H73">
        <f t="shared" ca="1" si="16"/>
        <v>1E-3</v>
      </c>
      <c r="I73" s="4">
        <f t="shared" ca="1" si="17"/>
        <v>0</v>
      </c>
      <c r="J73" s="4">
        <f t="shared" ca="1" si="18"/>
        <v>0</v>
      </c>
      <c r="K73">
        <f t="shared" ca="1" si="19"/>
        <v>0</v>
      </c>
      <c r="L73">
        <f t="shared" ca="1" si="20"/>
        <v>0</v>
      </c>
    </row>
    <row r="74" spans="1:12" x14ac:dyDescent="0.25">
      <c r="A74">
        <f t="shared" ca="1" si="22"/>
        <v>-10</v>
      </c>
      <c r="B74" s="2">
        <f>pivot_date!A70</f>
        <v>44697</v>
      </c>
      <c r="C74">
        <f ca="1">IF(B74&lt;=LatestSprint,SUMIF(pivot_date!A70,"="&amp;B74,pivot_date!B70),"")</f>
        <v>0.9375</v>
      </c>
      <c r="D74">
        <f ca="1">IF(B74&lt;=LatestSprint,SUMIF(pivot_date!A70,"="&amp;B74,pivot_date!C70),"")</f>
        <v>0</v>
      </c>
      <c r="E74">
        <f t="shared" ca="1" si="23"/>
        <v>3.4375</v>
      </c>
      <c r="F74">
        <f t="shared" ca="1" si="14"/>
        <v>0</v>
      </c>
      <c r="G74">
        <f t="shared" ca="1" si="15"/>
        <v>0</v>
      </c>
      <c r="H74">
        <f t="shared" ca="1" si="16"/>
        <v>1E-3</v>
      </c>
      <c r="I74" s="4">
        <f t="shared" ca="1" si="17"/>
        <v>0</v>
      </c>
      <c r="J74" s="4">
        <f t="shared" ca="1" si="18"/>
        <v>0</v>
      </c>
      <c r="K74">
        <f t="shared" ca="1" si="19"/>
        <v>0.9375</v>
      </c>
      <c r="L74">
        <f t="shared" ca="1" si="20"/>
        <v>0</v>
      </c>
    </row>
    <row r="75" spans="1:12" x14ac:dyDescent="0.25">
      <c r="A75">
        <f t="shared" ca="1" si="22"/>
        <v>-9</v>
      </c>
      <c r="B75" s="2">
        <f>pivot_date!A71</f>
        <v>44698</v>
      </c>
      <c r="C75">
        <f ca="1">IF(B75&lt;=LatestSprint,SUMIF(pivot_date!A71,"="&amp;B75,pivot_date!B71),"")</f>
        <v>0.375</v>
      </c>
      <c r="D75">
        <f ca="1">IF(B75&lt;=LatestSprint,SUMIF(pivot_date!A71,"="&amp;B75,pivot_date!C71),"")</f>
        <v>0</v>
      </c>
      <c r="E75">
        <f t="shared" ca="1" si="23"/>
        <v>3.0625</v>
      </c>
      <c r="F75">
        <f t="shared" ca="1" si="14"/>
        <v>0</v>
      </c>
      <c r="G75">
        <f t="shared" ca="1" si="15"/>
        <v>0</v>
      </c>
      <c r="H75">
        <f t="shared" ca="1" si="16"/>
        <v>1E-3</v>
      </c>
      <c r="I75" s="4">
        <f t="shared" ca="1" si="17"/>
        <v>0</v>
      </c>
      <c r="J75" s="4">
        <f t="shared" ca="1" si="18"/>
        <v>0</v>
      </c>
      <c r="K75">
        <f t="shared" ca="1" si="19"/>
        <v>0.375</v>
      </c>
      <c r="L75">
        <f t="shared" ca="1" si="20"/>
        <v>0</v>
      </c>
    </row>
    <row r="76" spans="1:12" x14ac:dyDescent="0.25">
      <c r="A76">
        <f t="shared" ca="1" si="22"/>
        <v>-8</v>
      </c>
      <c r="B76" s="2">
        <f>pivot_date!A72</f>
        <v>44699</v>
      </c>
      <c r="C76">
        <f ca="1">IF(B76&lt;=LatestSprint,SUMIF(pivot_date!A72,"="&amp;B76,pivot_date!B72),"")</f>
        <v>0.5</v>
      </c>
      <c r="D76">
        <f ca="1">IF(B76&lt;=LatestSprint,SUMIF(pivot_date!A72,"="&amp;B76,pivot_date!C72),"")</f>
        <v>0</v>
      </c>
      <c r="E76">
        <f t="shared" ca="1" si="23"/>
        <v>2.5625</v>
      </c>
      <c r="F76">
        <f t="shared" ca="1" si="14"/>
        <v>0</v>
      </c>
      <c r="G76">
        <f t="shared" ca="1" si="15"/>
        <v>0</v>
      </c>
      <c r="H76">
        <f t="shared" ca="1" si="16"/>
        <v>1E-3</v>
      </c>
      <c r="I76" s="4">
        <f t="shared" ca="1" si="17"/>
        <v>0</v>
      </c>
      <c r="J76" s="4">
        <f t="shared" ca="1" si="18"/>
        <v>0</v>
      </c>
      <c r="K76">
        <f t="shared" ca="1" si="19"/>
        <v>0.5</v>
      </c>
      <c r="L76">
        <f t="shared" ca="1" si="20"/>
        <v>0</v>
      </c>
    </row>
    <row r="77" spans="1:12" x14ac:dyDescent="0.25">
      <c r="A77">
        <f t="shared" ca="1" si="22"/>
        <v>-7</v>
      </c>
      <c r="B77" s="2">
        <f>pivot_date!A73</f>
        <v>44700</v>
      </c>
      <c r="C77">
        <f ca="1">IF(B77&lt;=LatestSprint,SUMIF(pivot_date!A73,"="&amp;B77,pivot_date!B73),"")</f>
        <v>0.125</v>
      </c>
      <c r="D77">
        <f ca="1">IF(B77&lt;=LatestSprint,SUMIF(pivot_date!A73,"="&amp;B77,pivot_date!C73),"")</f>
        <v>0</v>
      </c>
      <c r="E77">
        <f t="shared" ca="1" si="23"/>
        <v>2.4375</v>
      </c>
      <c r="F77">
        <f t="shared" ca="1" si="14"/>
        <v>0</v>
      </c>
      <c r="G77">
        <f t="shared" ca="1" si="15"/>
        <v>0</v>
      </c>
      <c r="H77">
        <f t="shared" ca="1" si="16"/>
        <v>1E-3</v>
      </c>
      <c r="I77" s="4">
        <f t="shared" ca="1" si="17"/>
        <v>0</v>
      </c>
      <c r="J77" s="4">
        <f t="shared" ca="1" si="18"/>
        <v>0</v>
      </c>
      <c r="K77">
        <f t="shared" ca="1" si="19"/>
        <v>0.125</v>
      </c>
      <c r="L77">
        <f t="shared" ca="1" si="20"/>
        <v>0</v>
      </c>
    </row>
    <row r="78" spans="1:12" x14ac:dyDescent="0.25">
      <c r="A78">
        <f t="shared" ca="1" si="22"/>
        <v>-6</v>
      </c>
      <c r="B78" s="2">
        <f>pivot_date!A74</f>
        <v>44701</v>
      </c>
      <c r="C78">
        <f ca="1">IF(B78&lt;=LatestSprint,SUMIF(pivot_date!A74,"="&amp;B78,pivot_date!B74),"")</f>
        <v>0</v>
      </c>
      <c r="D78">
        <f ca="1">IF(B78&lt;=LatestSprint,SUMIF(pivot_date!A74,"="&amp;B78,pivot_date!C74),"")</f>
        <v>0</v>
      </c>
      <c r="E78">
        <f t="shared" ca="1" si="23"/>
        <v>2.4375</v>
      </c>
      <c r="F78">
        <f t="shared" ca="1" si="14"/>
        <v>0</v>
      </c>
      <c r="G78">
        <f t="shared" ca="1" si="15"/>
        <v>0</v>
      </c>
      <c r="H78">
        <f t="shared" ca="1" si="16"/>
        <v>1E-3</v>
      </c>
      <c r="I78" s="4">
        <f t="shared" ca="1" si="17"/>
        <v>0</v>
      </c>
      <c r="J78" s="4">
        <f t="shared" ca="1" si="18"/>
        <v>0</v>
      </c>
      <c r="K78">
        <f t="shared" ca="1" si="19"/>
        <v>0</v>
      </c>
      <c r="L78">
        <f t="shared" ca="1" si="20"/>
        <v>0</v>
      </c>
    </row>
    <row r="79" spans="1:12" x14ac:dyDescent="0.25">
      <c r="A79">
        <f t="shared" ca="1" si="22"/>
        <v>-5</v>
      </c>
      <c r="B79" s="2">
        <f>pivot_date!A75</f>
        <v>44702</v>
      </c>
      <c r="C79">
        <f ca="1">IF(B79&lt;=LatestSprint,SUMIF(pivot_date!A75,"="&amp;B79,pivot_date!B75),"")</f>
        <v>0</v>
      </c>
      <c r="D79">
        <f ca="1">IF(B79&lt;=LatestSprint,SUMIF(pivot_date!A75,"="&amp;B79,pivot_date!C75),"")</f>
        <v>0</v>
      </c>
      <c r="E79">
        <f t="shared" ca="1" si="23"/>
        <v>2.4375</v>
      </c>
      <c r="F79">
        <f t="shared" ref="F79:F138" ca="1" si="24">IF(C79&lt;&gt;"",-D79+F78,NA())</f>
        <v>0</v>
      </c>
      <c r="G79">
        <f t="shared" ref="G79:G138" ca="1" si="25">IF(A79&gt;0,A79*(AverageOut-AverageIn),0)</f>
        <v>0</v>
      </c>
      <c r="H79">
        <f t="shared" ref="H79:H138" ca="1" si="26">IF(A79&gt;0,SQRT(A79)*SQRT(DevIn*DevIn + DevOut*DevOut),0.001)</f>
        <v>1E-3</v>
      </c>
      <c r="I79" s="4">
        <f t="shared" ref="I79:I138" ca="1" si="27">1-NORMDIST(WorkLeft,G79,H79,TRUE)</f>
        <v>0</v>
      </c>
      <c r="J79" s="4">
        <f t="shared" ref="J79:J138" ca="1" si="28">IF(I78,I79-I78,I79)</f>
        <v>0</v>
      </c>
      <c r="K79">
        <f t="shared" ref="K79:K138" ca="1" si="29">IF(C79="",NA(),C79)</f>
        <v>0</v>
      </c>
      <c r="L79">
        <f t="shared" ref="L79:L138" ca="1" si="30">IF(D79="",NA(),D79)</f>
        <v>0</v>
      </c>
    </row>
    <row r="80" spans="1:12" x14ac:dyDescent="0.25">
      <c r="A80">
        <f t="shared" ca="1" si="22"/>
        <v>-4</v>
      </c>
      <c r="B80" s="2">
        <f>pivot_date!A76</f>
        <v>44703</v>
      </c>
      <c r="C80">
        <f ca="1">IF(B80&lt;=LatestSprint,SUMIF(pivot_date!A76,"="&amp;B80,pivot_date!B76),"")</f>
        <v>0</v>
      </c>
      <c r="D80">
        <f ca="1">IF(B80&lt;=LatestSprint,SUMIF(pivot_date!A76,"="&amp;B80,pivot_date!C76),"")</f>
        <v>0</v>
      </c>
      <c r="E80">
        <f t="shared" ca="1" si="23"/>
        <v>2.4375</v>
      </c>
      <c r="F80">
        <f t="shared" ca="1" si="24"/>
        <v>0</v>
      </c>
      <c r="G80">
        <f t="shared" ca="1" si="25"/>
        <v>0</v>
      </c>
      <c r="H80">
        <f t="shared" ca="1" si="26"/>
        <v>1E-3</v>
      </c>
      <c r="I80" s="4">
        <f t="shared" ca="1" si="27"/>
        <v>0</v>
      </c>
      <c r="J80" s="4">
        <f t="shared" ca="1" si="28"/>
        <v>0</v>
      </c>
      <c r="K80">
        <f t="shared" ca="1" si="29"/>
        <v>0</v>
      </c>
      <c r="L80">
        <f t="shared" ca="1" si="30"/>
        <v>0</v>
      </c>
    </row>
    <row r="81" spans="1:12" x14ac:dyDescent="0.25">
      <c r="A81">
        <f t="shared" ca="1" si="22"/>
        <v>-3</v>
      </c>
      <c r="B81" s="2">
        <f>pivot_date!A77</f>
        <v>44704</v>
      </c>
      <c r="C81">
        <f ca="1">IF(B81&lt;=LatestSprint,SUMIF(pivot_date!A77,"="&amp;B81,pivot_date!B77),"")</f>
        <v>0</v>
      </c>
      <c r="D81">
        <f ca="1">IF(B81&lt;=LatestSprint,SUMIF(pivot_date!A77,"="&amp;B81,pivot_date!C77),"")</f>
        <v>0</v>
      </c>
      <c r="E81">
        <f t="shared" ca="1" si="23"/>
        <v>2.4375</v>
      </c>
      <c r="F81">
        <f t="shared" ca="1" si="24"/>
        <v>0</v>
      </c>
      <c r="G81">
        <f t="shared" ca="1" si="25"/>
        <v>0</v>
      </c>
      <c r="H81">
        <f t="shared" ca="1" si="26"/>
        <v>1E-3</v>
      </c>
      <c r="I81" s="4">
        <f t="shared" ca="1" si="27"/>
        <v>0</v>
      </c>
      <c r="J81" s="4">
        <f t="shared" ca="1" si="28"/>
        <v>0</v>
      </c>
      <c r="K81">
        <f t="shared" ca="1" si="29"/>
        <v>0</v>
      </c>
      <c r="L81">
        <f t="shared" ca="1" si="30"/>
        <v>0</v>
      </c>
    </row>
    <row r="82" spans="1:12" x14ac:dyDescent="0.25">
      <c r="A82">
        <f t="shared" ca="1" si="22"/>
        <v>-2</v>
      </c>
      <c r="B82" s="2">
        <f>pivot_date!A78</f>
        <v>44705</v>
      </c>
      <c r="C82">
        <f ca="1">IF(B82&lt;=LatestSprint,SUMIF(pivot_date!A78,"="&amp;B82,pivot_date!B78),"")</f>
        <v>0.375</v>
      </c>
      <c r="D82">
        <f ca="1">IF(B82&lt;=LatestSprint,SUMIF(pivot_date!A78,"="&amp;B82,pivot_date!C78),"")</f>
        <v>0</v>
      </c>
      <c r="E82">
        <f t="shared" ca="1" si="23"/>
        <v>2.0625</v>
      </c>
      <c r="F82">
        <f t="shared" ca="1" si="24"/>
        <v>0</v>
      </c>
      <c r="G82">
        <f t="shared" ca="1" si="25"/>
        <v>0</v>
      </c>
      <c r="H82">
        <f t="shared" ca="1" si="26"/>
        <v>1E-3</v>
      </c>
      <c r="I82" s="4">
        <f t="shared" ca="1" si="27"/>
        <v>0</v>
      </c>
      <c r="J82" s="4">
        <f t="shared" ca="1" si="28"/>
        <v>0</v>
      </c>
      <c r="K82">
        <f t="shared" ca="1" si="29"/>
        <v>0.375</v>
      </c>
      <c r="L82">
        <f t="shared" ca="1" si="30"/>
        <v>0</v>
      </c>
    </row>
    <row r="83" spans="1:12" x14ac:dyDescent="0.25">
      <c r="A83">
        <f t="shared" ca="1" si="22"/>
        <v>-1</v>
      </c>
      <c r="B83" s="2">
        <f>pivot_date!A79</f>
        <v>44706</v>
      </c>
      <c r="C83">
        <f ca="1">IF(B83&lt;=LatestSprint,SUMIF(pivot_date!A79,"="&amp;B83,pivot_date!B79),"")</f>
        <v>0</v>
      </c>
      <c r="D83">
        <f ca="1">IF(B83&lt;=LatestSprint,SUMIF(pivot_date!A79,"="&amp;B83,pivot_date!C79),"")</f>
        <v>0</v>
      </c>
      <c r="E83">
        <f t="shared" ca="1" si="23"/>
        <v>2.0625</v>
      </c>
      <c r="F83">
        <f t="shared" ca="1" si="24"/>
        <v>0</v>
      </c>
      <c r="G83">
        <f t="shared" ca="1" si="25"/>
        <v>0</v>
      </c>
      <c r="H83">
        <f t="shared" ca="1" si="26"/>
        <v>1E-3</v>
      </c>
      <c r="I83" s="4">
        <f t="shared" ca="1" si="27"/>
        <v>0</v>
      </c>
      <c r="J83" s="4">
        <f t="shared" ca="1" si="28"/>
        <v>0</v>
      </c>
      <c r="K83">
        <f t="shared" ca="1" si="29"/>
        <v>0</v>
      </c>
      <c r="L83">
        <f t="shared" ca="1" si="30"/>
        <v>0</v>
      </c>
    </row>
    <row r="84" spans="1:12" x14ac:dyDescent="0.25">
      <c r="A84">
        <f t="shared" ca="1" si="22"/>
        <v>0</v>
      </c>
      <c r="B84" s="2">
        <f>pivot_date!A80</f>
        <v>44707</v>
      </c>
      <c r="C84">
        <f ca="1">IF(B84&lt;=LatestSprint,SUMIF(pivot_date!A80,"="&amp;B84,pivot_date!B80),"")</f>
        <v>0</v>
      </c>
      <c r="D84">
        <f ca="1">IF(B84&lt;=LatestSprint,SUMIF(pivot_date!A80,"="&amp;B84,pivot_date!C80),"")</f>
        <v>0</v>
      </c>
      <c r="E84">
        <f t="shared" ca="1" si="23"/>
        <v>2.0625</v>
      </c>
      <c r="F84">
        <f t="shared" ca="1" si="24"/>
        <v>0</v>
      </c>
      <c r="G84">
        <f t="shared" ca="1" si="25"/>
        <v>0</v>
      </c>
      <c r="H84">
        <f t="shared" ca="1" si="26"/>
        <v>1E-3</v>
      </c>
      <c r="I84" s="4">
        <f t="shared" ca="1" si="27"/>
        <v>0</v>
      </c>
      <c r="J84" s="4">
        <f t="shared" ca="1" si="28"/>
        <v>0</v>
      </c>
      <c r="K84">
        <f t="shared" ca="1" si="29"/>
        <v>0</v>
      </c>
      <c r="L84">
        <f t="shared" ca="1" si="30"/>
        <v>0</v>
      </c>
    </row>
    <row r="85" spans="1:12" x14ac:dyDescent="0.25">
      <c r="A85">
        <f t="shared" ca="1" si="22"/>
        <v>1</v>
      </c>
      <c r="B85" s="2">
        <f>pivot_date!A81</f>
        <v>44708</v>
      </c>
      <c r="C85" t="str">
        <f ca="1">IF(B85&lt;=LatestSprint,SUMIF(pivot_date!A81,"="&amp;B85,pivot_date!B81),"")</f>
        <v/>
      </c>
      <c r="D85" t="str">
        <f ca="1">IF(B85&lt;=LatestSprint,SUMIF(pivot_date!A81,"="&amp;B85,pivot_date!C81),"")</f>
        <v/>
      </c>
      <c r="E85" t="e">
        <f t="shared" ca="1" si="23"/>
        <v>#N/A</v>
      </c>
      <c r="F85" t="e">
        <f t="shared" ca="1" si="24"/>
        <v>#N/A</v>
      </c>
      <c r="G85">
        <f t="shared" ca="1" si="25"/>
        <v>0.38898026315789475</v>
      </c>
      <c r="H85">
        <f t="shared" ca="1" si="26"/>
        <v>0.52346986185637256</v>
      </c>
      <c r="I85" s="4">
        <f t="shared" ca="1" si="27"/>
        <v>6.9438630547813407E-4</v>
      </c>
      <c r="J85" s="4">
        <f t="shared" ca="1" si="28"/>
        <v>6.9438630547813407E-4</v>
      </c>
      <c r="K85" t="e">
        <f t="shared" ca="1" si="29"/>
        <v>#N/A</v>
      </c>
      <c r="L85" t="e">
        <f t="shared" ca="1" si="30"/>
        <v>#N/A</v>
      </c>
    </row>
    <row r="86" spans="1:12" x14ac:dyDescent="0.25">
      <c r="A86">
        <f t="shared" ca="1" si="22"/>
        <v>2</v>
      </c>
      <c r="B86" s="2">
        <f>pivot_date!A82</f>
        <v>44709</v>
      </c>
      <c r="C86" t="str">
        <f ca="1">IF(B86&lt;=LatestSprint,SUMIF(pivot_date!A82,"="&amp;B86,pivot_date!B82),"")</f>
        <v/>
      </c>
      <c r="D86" t="str">
        <f ca="1">IF(B86&lt;=LatestSprint,SUMIF(pivot_date!A82,"="&amp;B86,pivot_date!C82),"")</f>
        <v/>
      </c>
      <c r="E86" t="e">
        <f t="shared" ca="1" si="23"/>
        <v>#N/A</v>
      </c>
      <c r="F86" t="e">
        <f t="shared" ca="1" si="24"/>
        <v>#N/A</v>
      </c>
      <c r="G86">
        <f t="shared" ca="1" si="25"/>
        <v>0.77796052631578949</v>
      </c>
      <c r="H86">
        <f t="shared" ca="1" si="26"/>
        <v>0.74029817813085264</v>
      </c>
      <c r="I86" s="4">
        <f t="shared" ca="1" si="27"/>
        <v>4.1355793689345832E-2</v>
      </c>
      <c r="J86" s="4">
        <f t="shared" ca="1" si="28"/>
        <v>4.0661407383867698E-2</v>
      </c>
      <c r="K86" t="e">
        <f t="shared" ca="1" si="29"/>
        <v>#N/A</v>
      </c>
      <c r="L86" t="e">
        <f t="shared" ca="1" si="30"/>
        <v>#N/A</v>
      </c>
    </row>
    <row r="87" spans="1:12" x14ac:dyDescent="0.25">
      <c r="A87">
        <f t="shared" ca="1" si="22"/>
        <v>3</v>
      </c>
      <c r="B87" s="2">
        <f>pivot_date!A83</f>
        <v>44710</v>
      </c>
      <c r="C87" t="str">
        <f ca="1">IF(B87&lt;=LatestSprint,SUMIF(pivot_date!A83,"="&amp;B87,pivot_date!B83),"")</f>
        <v/>
      </c>
      <c r="D87" t="str">
        <f ca="1">IF(B87&lt;=LatestSprint,SUMIF(pivot_date!A83,"="&amp;B87,pivot_date!C83),"")</f>
        <v/>
      </c>
      <c r="E87" t="e">
        <f t="shared" ca="1" si="23"/>
        <v>#N/A</v>
      </c>
      <c r="F87" t="e">
        <f t="shared" ca="1" si="24"/>
        <v>#N/A</v>
      </c>
      <c r="G87">
        <f t="shared" ca="1" si="25"/>
        <v>1.1669407894736843</v>
      </c>
      <c r="H87">
        <f t="shared" ca="1" si="26"/>
        <v>0.90667639696629865</v>
      </c>
      <c r="I87" s="4">
        <f t="shared" ca="1" si="27"/>
        <v>0.16164035990452641</v>
      </c>
      <c r="J87" s="4">
        <f t="shared" ca="1" si="28"/>
        <v>0.12028456621518058</v>
      </c>
      <c r="K87" t="e">
        <f t="shared" ca="1" si="29"/>
        <v>#N/A</v>
      </c>
      <c r="L87" t="e">
        <f t="shared" ca="1" si="30"/>
        <v>#N/A</v>
      </c>
    </row>
    <row r="88" spans="1:12" x14ac:dyDescent="0.25">
      <c r="A88">
        <f t="shared" ca="1" si="22"/>
        <v>4</v>
      </c>
      <c r="B88" s="2">
        <f>pivot_date!A84</f>
        <v>44711</v>
      </c>
      <c r="C88" t="str">
        <f ca="1">IF(B88&lt;=LatestSprint,SUMIF(pivot_date!A84,"="&amp;B88,pivot_date!B84),"")</f>
        <v/>
      </c>
      <c r="D88" t="str">
        <f ca="1">IF(B88&lt;=LatestSprint,SUMIF(pivot_date!A84,"="&amp;B88,pivot_date!C84),"")</f>
        <v/>
      </c>
      <c r="E88" t="e">
        <f t="shared" ca="1" si="23"/>
        <v>#N/A</v>
      </c>
      <c r="F88" t="e">
        <f t="shared" ca="1" si="24"/>
        <v>#N/A</v>
      </c>
      <c r="G88">
        <f t="shared" ca="1" si="25"/>
        <v>1.555921052631579</v>
      </c>
      <c r="H88">
        <f t="shared" ca="1" si="26"/>
        <v>1.0469397237127451</v>
      </c>
      <c r="I88" s="4">
        <f t="shared" ca="1" si="27"/>
        <v>0.31424034637979426</v>
      </c>
      <c r="J88" s="4">
        <f t="shared" ca="1" si="28"/>
        <v>0.15259998647526785</v>
      </c>
      <c r="K88" t="e">
        <f t="shared" ca="1" si="29"/>
        <v>#N/A</v>
      </c>
      <c r="L88" t="e">
        <f t="shared" ca="1" si="30"/>
        <v>#N/A</v>
      </c>
    </row>
    <row r="89" spans="1:12" x14ac:dyDescent="0.25">
      <c r="A89">
        <f t="shared" ca="1" si="22"/>
        <v>5</v>
      </c>
      <c r="B89" s="2">
        <f>pivot_date!A85</f>
        <v>44712</v>
      </c>
      <c r="C89" t="str">
        <f ca="1">IF(B89&lt;=LatestSprint,SUMIF(pivot_date!A85,"="&amp;B89,pivot_date!B85),"")</f>
        <v/>
      </c>
      <c r="D89" t="str">
        <f ca="1">IF(B89&lt;=LatestSprint,SUMIF(pivot_date!A85,"="&amp;B89,pivot_date!C85),"")</f>
        <v/>
      </c>
      <c r="E89" t="e">
        <f t="shared" ca="1" si="23"/>
        <v>#N/A</v>
      </c>
      <c r="F89" t="e">
        <f t="shared" ca="1" si="24"/>
        <v>#N/A</v>
      </c>
      <c r="G89">
        <f t="shared" ca="1" si="25"/>
        <v>1.9449013157894737</v>
      </c>
      <c r="H89">
        <f t="shared" ca="1" si="26"/>
        <v>1.1705141952832734</v>
      </c>
      <c r="I89" s="4">
        <f t="shared" ca="1" si="27"/>
        <v>0.45998657503476947</v>
      </c>
      <c r="J89" s="4">
        <f t="shared" ca="1" si="28"/>
        <v>0.14574622865497522</v>
      </c>
      <c r="K89" t="e">
        <f t="shared" ca="1" si="29"/>
        <v>#N/A</v>
      </c>
      <c r="L89" t="e">
        <f t="shared" ca="1" si="30"/>
        <v>#N/A</v>
      </c>
    </row>
    <row r="90" spans="1:12" x14ac:dyDescent="0.25">
      <c r="A90">
        <f t="shared" ca="1" si="22"/>
        <v>6</v>
      </c>
      <c r="B90" s="2">
        <f>pivot_date!A86</f>
        <v>44713</v>
      </c>
      <c r="C90" t="str">
        <f ca="1">IF(B90&lt;=LatestSprint,SUMIF(pivot_date!A86,"="&amp;B90,pivot_date!B86),"")</f>
        <v/>
      </c>
      <c r="D90" t="str">
        <f ca="1">IF(B90&lt;=LatestSprint,SUMIF(pivot_date!A86,"="&amp;B90,pivot_date!C86),"")</f>
        <v/>
      </c>
      <c r="E90" t="e">
        <f t="shared" ca="1" si="23"/>
        <v>#N/A</v>
      </c>
      <c r="F90" t="e">
        <f t="shared" ca="1" si="24"/>
        <v>#N/A</v>
      </c>
      <c r="G90">
        <f t="shared" ca="1" si="25"/>
        <v>2.3338815789473686</v>
      </c>
      <c r="H90">
        <f t="shared" ca="1" si="26"/>
        <v>1.2822340572733117</v>
      </c>
      <c r="I90" s="4">
        <f t="shared" ca="1" si="27"/>
        <v>0.58380895914563247</v>
      </c>
      <c r="J90" s="4">
        <f t="shared" ca="1" si="28"/>
        <v>0.12382238411086299</v>
      </c>
      <c r="K90" t="e">
        <f t="shared" ca="1" si="29"/>
        <v>#N/A</v>
      </c>
      <c r="L90" t="e">
        <f t="shared" ca="1" si="30"/>
        <v>#N/A</v>
      </c>
    </row>
    <row r="91" spans="1:12" x14ac:dyDescent="0.25">
      <c r="A91">
        <f t="shared" ca="1" si="22"/>
        <v>7</v>
      </c>
      <c r="B91" s="2">
        <f>pivot_date!A87</f>
        <v>44714</v>
      </c>
      <c r="C91" t="str">
        <f ca="1">IF(B91&lt;=LatestSprint,SUMIF(pivot_date!A87,"="&amp;B91,pivot_date!B87),"")</f>
        <v/>
      </c>
      <c r="D91" t="str">
        <f ca="1">IF(B91&lt;=LatestSprint,SUMIF(pivot_date!A87,"="&amp;B91,pivot_date!C87),"")</f>
        <v/>
      </c>
      <c r="E91" t="e">
        <f t="shared" ca="1" si="23"/>
        <v>#N/A</v>
      </c>
      <c r="F91" t="e">
        <f t="shared" ca="1" si="24"/>
        <v>#N/A</v>
      </c>
      <c r="G91">
        <f t="shared" ca="1" si="25"/>
        <v>2.7228618421052633</v>
      </c>
      <c r="H91">
        <f t="shared" ca="1" si="26"/>
        <v>1.3849710733092979</v>
      </c>
      <c r="I91" s="4">
        <f t="shared" ca="1" si="27"/>
        <v>0.68324968992775514</v>
      </c>
      <c r="J91" s="4">
        <f t="shared" ca="1" si="28"/>
        <v>9.9440730782122677E-2</v>
      </c>
      <c r="K91" t="e">
        <f t="shared" ca="1" si="29"/>
        <v>#N/A</v>
      </c>
      <c r="L91" t="e">
        <f t="shared" ca="1" si="30"/>
        <v>#N/A</v>
      </c>
    </row>
    <row r="92" spans="1:12" x14ac:dyDescent="0.25">
      <c r="A92">
        <f t="shared" ca="1" si="22"/>
        <v>8</v>
      </c>
      <c r="B92" s="2">
        <f>pivot_date!A88</f>
        <v>44715</v>
      </c>
      <c r="C92" t="str">
        <f ca="1">IF(B92&lt;=LatestSprint,SUMIF(pivot_date!A88,"="&amp;B92,pivot_date!B88),"")</f>
        <v/>
      </c>
      <c r="D92" t="str">
        <f ca="1">IF(B92&lt;=LatestSprint,SUMIF(pivot_date!A88,"="&amp;B92,pivot_date!C88),"")</f>
        <v/>
      </c>
      <c r="E92" t="e">
        <f t="shared" ca="1" si="23"/>
        <v>#N/A</v>
      </c>
      <c r="F92" t="e">
        <f t="shared" ca="1" si="24"/>
        <v>#N/A</v>
      </c>
      <c r="G92">
        <f t="shared" ca="1" si="25"/>
        <v>3.111842105263158</v>
      </c>
      <c r="H92">
        <f t="shared" ca="1" si="26"/>
        <v>1.4805963562617053</v>
      </c>
      <c r="I92" s="4">
        <f t="shared" ca="1" si="27"/>
        <v>0.76075377867727145</v>
      </c>
      <c r="J92" s="4">
        <f t="shared" ca="1" si="28"/>
        <v>7.7504088749516309E-2</v>
      </c>
      <c r="K92" t="e">
        <f t="shared" ca="1" si="29"/>
        <v>#N/A</v>
      </c>
      <c r="L92" t="e">
        <f t="shared" ca="1" si="30"/>
        <v>#N/A</v>
      </c>
    </row>
    <row r="93" spans="1:12" x14ac:dyDescent="0.25">
      <c r="A93">
        <f t="shared" ca="1" si="22"/>
        <v>9</v>
      </c>
      <c r="B93" s="2">
        <f>pivot_date!A89</f>
        <v>44716</v>
      </c>
      <c r="C93" t="str">
        <f ca="1">IF(B93&lt;=LatestSprint,SUMIF(pivot_date!A89,"="&amp;B93,pivot_date!B89),"")</f>
        <v/>
      </c>
      <c r="D93" t="str">
        <f ca="1">IF(B93&lt;=LatestSprint,SUMIF(pivot_date!A89,"="&amp;B93,pivot_date!C89),"")</f>
        <v/>
      </c>
      <c r="E93" t="e">
        <f t="shared" ca="1" si="23"/>
        <v>#N/A</v>
      </c>
      <c r="F93" t="e">
        <f t="shared" ca="1" si="24"/>
        <v>#N/A</v>
      </c>
      <c r="G93">
        <f t="shared" ca="1" si="25"/>
        <v>3.5008223684210527</v>
      </c>
      <c r="H93">
        <f t="shared" ca="1" si="26"/>
        <v>1.5704095855691178</v>
      </c>
      <c r="I93" s="4">
        <f t="shared" ca="1" si="27"/>
        <v>0.82013769269391046</v>
      </c>
      <c r="J93" s="4">
        <f t="shared" ca="1" si="28"/>
        <v>5.9383914016639006E-2</v>
      </c>
      <c r="K93" t="e">
        <f t="shared" ca="1" si="29"/>
        <v>#N/A</v>
      </c>
      <c r="L93" t="e">
        <f t="shared" ca="1" si="30"/>
        <v>#N/A</v>
      </c>
    </row>
    <row r="94" spans="1:12" x14ac:dyDescent="0.25">
      <c r="A94">
        <f t="shared" ca="1" si="22"/>
        <v>10</v>
      </c>
      <c r="B94" s="2">
        <f>pivot_date!A90</f>
        <v>44717</v>
      </c>
      <c r="C94" t="str">
        <f ca="1">IF(B94&lt;=LatestSprint,SUMIF(pivot_date!A90,"="&amp;B94,pivot_date!B90),"")</f>
        <v/>
      </c>
      <c r="D94" t="str">
        <f ca="1">IF(B94&lt;=LatestSprint,SUMIF(pivot_date!A90,"="&amp;B94,pivot_date!C90),"")</f>
        <v/>
      </c>
      <c r="E94" t="e">
        <f t="shared" ca="1" si="23"/>
        <v>#N/A</v>
      </c>
      <c r="F94" t="e">
        <f t="shared" ca="1" si="24"/>
        <v>#N/A</v>
      </c>
      <c r="G94">
        <f t="shared" ca="1" si="25"/>
        <v>3.8898026315789473</v>
      </c>
      <c r="H94">
        <f t="shared" ca="1" si="26"/>
        <v>1.6553570499198347</v>
      </c>
      <c r="I94" s="4">
        <f t="shared" ca="1" si="27"/>
        <v>0.86517571055275944</v>
      </c>
      <c r="J94" s="4">
        <f t="shared" ca="1" si="28"/>
        <v>4.5038017858848978E-2</v>
      </c>
      <c r="K94" t="e">
        <f t="shared" ca="1" si="29"/>
        <v>#N/A</v>
      </c>
      <c r="L94" t="e">
        <f t="shared" ca="1" si="30"/>
        <v>#N/A</v>
      </c>
    </row>
    <row r="95" spans="1:12" x14ac:dyDescent="0.25">
      <c r="A95">
        <f t="shared" ca="1" si="22"/>
        <v>11</v>
      </c>
      <c r="B95" s="2">
        <f>pivot_date!A91</f>
        <v>44718</v>
      </c>
      <c r="C95" t="str">
        <f ca="1">IF(B95&lt;=LatestSprint,SUMIF(pivot_date!A91,"="&amp;B95,pivot_date!B91),"")</f>
        <v/>
      </c>
      <c r="D95" t="str">
        <f ca="1">IF(B95&lt;=LatestSprint,SUMIF(pivot_date!A91,"="&amp;B95,pivot_date!C91),"")</f>
        <v/>
      </c>
      <c r="E95" t="e">
        <f t="shared" ca="1" si="23"/>
        <v>#N/A</v>
      </c>
      <c r="F95" t="e">
        <f t="shared" ca="1" si="24"/>
        <v>#N/A</v>
      </c>
      <c r="G95">
        <f t="shared" ca="1" si="25"/>
        <v>4.2787828947368425</v>
      </c>
      <c r="H95">
        <f t="shared" ca="1" si="26"/>
        <v>1.7361531208367618</v>
      </c>
      <c r="I95" s="4">
        <f t="shared" ca="1" si="27"/>
        <v>0.89911907509778055</v>
      </c>
      <c r="J95" s="4">
        <f t="shared" ca="1" si="28"/>
        <v>3.3943364545021115E-2</v>
      </c>
      <c r="K95" t="e">
        <f t="shared" ca="1" si="29"/>
        <v>#N/A</v>
      </c>
      <c r="L95" t="e">
        <f t="shared" ca="1" si="30"/>
        <v>#N/A</v>
      </c>
    </row>
    <row r="96" spans="1:12" x14ac:dyDescent="0.25">
      <c r="A96">
        <f t="shared" ca="1" si="22"/>
        <v>12</v>
      </c>
      <c r="B96" s="2">
        <f>pivot_date!A92</f>
        <v>44719</v>
      </c>
      <c r="C96" t="str">
        <f ca="1">IF(B96&lt;=LatestSprint,SUMIF(pivot_date!A92,"="&amp;B96,pivot_date!B92),"")</f>
        <v/>
      </c>
      <c r="D96" t="str">
        <f ca="1">IF(B96&lt;=LatestSprint,SUMIF(pivot_date!A92,"="&amp;B96,pivot_date!C92),"")</f>
        <v/>
      </c>
      <c r="E96" t="e">
        <f t="shared" ca="1" si="23"/>
        <v>#N/A</v>
      </c>
      <c r="F96" t="e">
        <f t="shared" ca="1" si="24"/>
        <v>#N/A</v>
      </c>
      <c r="G96">
        <f t="shared" ca="1" si="25"/>
        <v>4.6677631578947372</v>
      </c>
      <c r="H96">
        <f t="shared" ca="1" si="26"/>
        <v>1.8133527939325973</v>
      </c>
      <c r="I96" s="4">
        <f t="shared" ca="1" si="27"/>
        <v>0.92459987733258153</v>
      </c>
      <c r="J96" s="4">
        <f t="shared" ca="1" si="28"/>
        <v>2.5480802234800981E-2</v>
      </c>
      <c r="K96" t="e">
        <f t="shared" ca="1" si="29"/>
        <v>#N/A</v>
      </c>
      <c r="L96" t="e">
        <f t="shared" ca="1" si="30"/>
        <v>#N/A</v>
      </c>
    </row>
    <row r="97" spans="1:12" x14ac:dyDescent="0.25">
      <c r="A97">
        <f t="shared" ca="1" si="22"/>
        <v>13</v>
      </c>
      <c r="B97" s="2">
        <f>pivot_date!A93</f>
        <v>44720</v>
      </c>
      <c r="C97" t="str">
        <f ca="1">IF(B97&lt;=LatestSprint,SUMIF(pivot_date!A93,"="&amp;B97,pivot_date!B93),"")</f>
        <v/>
      </c>
      <c r="D97" t="str">
        <f ca="1">IF(B97&lt;=LatestSprint,SUMIF(pivot_date!A93,"="&amp;B97,pivot_date!C93),"")</f>
        <v/>
      </c>
      <c r="E97" t="e">
        <f t="shared" ca="1" si="23"/>
        <v>#N/A</v>
      </c>
      <c r="F97" t="e">
        <f t="shared" ca="1" si="24"/>
        <v>#N/A</v>
      </c>
      <c r="G97">
        <f t="shared" ca="1" si="25"/>
        <v>5.0567434210526319</v>
      </c>
      <c r="H97">
        <f t="shared" ca="1" si="26"/>
        <v>1.8873974280832022</v>
      </c>
      <c r="I97" s="4">
        <f t="shared" ca="1" si="27"/>
        <v>0.94368027240667296</v>
      </c>
      <c r="J97" s="4">
        <f t="shared" ca="1" si="28"/>
        <v>1.9080395074091427E-2</v>
      </c>
      <c r="K97" t="e">
        <f t="shared" ca="1" si="29"/>
        <v>#N/A</v>
      </c>
      <c r="L97" t="e">
        <f t="shared" ca="1" si="30"/>
        <v>#N/A</v>
      </c>
    </row>
    <row r="98" spans="1:12" x14ac:dyDescent="0.25">
      <c r="A98">
        <f t="shared" ca="1" si="22"/>
        <v>14</v>
      </c>
      <c r="B98" s="2">
        <f>pivot_date!A94</f>
        <v>44721</v>
      </c>
      <c r="C98" t="str">
        <f ca="1">IF(B98&lt;=LatestSprint,SUMIF(pivot_date!A94,"="&amp;B98,pivot_date!B94),"")</f>
        <v/>
      </c>
      <c r="D98" t="str">
        <f ca="1">IF(B98&lt;=LatestSprint,SUMIF(pivot_date!A94,"="&amp;B98,pivot_date!C94),"")</f>
        <v/>
      </c>
      <c r="E98" t="e">
        <f t="shared" ca="1" si="23"/>
        <v>#N/A</v>
      </c>
      <c r="F98" t="e">
        <f t="shared" ca="1" si="24"/>
        <v>#N/A</v>
      </c>
      <c r="G98">
        <f t="shared" ca="1" si="25"/>
        <v>5.4457236842105265</v>
      </c>
      <c r="H98">
        <f t="shared" ca="1" si="26"/>
        <v>1.9586448753684311</v>
      </c>
      <c r="I98" s="4">
        <f t="shared" ca="1" si="27"/>
        <v>0.95794568432812677</v>
      </c>
      <c r="J98" s="4">
        <f t="shared" ca="1" si="28"/>
        <v>1.4265411921453808E-2</v>
      </c>
      <c r="K98" t="e">
        <f t="shared" ca="1" si="29"/>
        <v>#N/A</v>
      </c>
      <c r="L98" t="e">
        <f t="shared" ca="1" si="30"/>
        <v>#N/A</v>
      </c>
    </row>
    <row r="99" spans="1:12" x14ac:dyDescent="0.25">
      <c r="A99">
        <f t="shared" ca="1" si="22"/>
        <v>15</v>
      </c>
      <c r="B99" s="2">
        <f>pivot_date!A95</f>
        <v>44722</v>
      </c>
      <c r="C99" t="str">
        <f ca="1">IF(B99&lt;=LatestSprint,SUMIF(pivot_date!A95,"="&amp;B99,pivot_date!B95),"")</f>
        <v/>
      </c>
      <c r="D99" t="str">
        <f ca="1">IF(B99&lt;=LatestSprint,SUMIF(pivot_date!A95,"="&amp;B99,pivot_date!C95),"")</f>
        <v/>
      </c>
      <c r="E99" t="e">
        <f t="shared" ca="1" si="23"/>
        <v>#N/A</v>
      </c>
      <c r="F99" t="e">
        <f t="shared" ca="1" si="24"/>
        <v>#N/A</v>
      </c>
      <c r="G99">
        <f t="shared" ca="1" si="25"/>
        <v>5.8347039473684212</v>
      </c>
      <c r="H99">
        <f t="shared" ca="1" si="26"/>
        <v>2.0273900572112282</v>
      </c>
      <c r="I99" s="4">
        <f t="shared" ca="1" si="27"/>
        <v>0.96860112163437573</v>
      </c>
      <c r="J99" s="4">
        <f t="shared" ca="1" si="28"/>
        <v>1.065543730624896E-2</v>
      </c>
      <c r="K99" t="e">
        <f t="shared" ca="1" si="29"/>
        <v>#N/A</v>
      </c>
      <c r="L99" t="e">
        <f t="shared" ca="1" si="30"/>
        <v>#N/A</v>
      </c>
    </row>
    <row r="100" spans="1:12" x14ac:dyDescent="0.25">
      <c r="A100">
        <f t="shared" ca="1" si="22"/>
        <v>16</v>
      </c>
      <c r="B100" s="2">
        <f>pivot_date!A96</f>
        <v>44723</v>
      </c>
      <c r="C100" t="str">
        <f ca="1">IF(B100&lt;=LatestSprint,SUMIF(pivot_date!A96,"="&amp;B100,pivot_date!B96),"")</f>
        <v/>
      </c>
      <c r="D100" t="str">
        <f ca="1">IF(B100&lt;=LatestSprint,SUMIF(pivot_date!A96,"="&amp;B100,pivot_date!C96),"")</f>
        <v/>
      </c>
      <c r="E100" t="e">
        <f t="shared" ca="1" si="23"/>
        <v>#N/A</v>
      </c>
      <c r="F100" t="e">
        <f t="shared" ca="1" si="24"/>
        <v>#N/A</v>
      </c>
      <c r="G100">
        <f t="shared" ca="1" si="25"/>
        <v>6.2236842105263159</v>
      </c>
      <c r="H100">
        <f t="shared" ca="1" si="26"/>
        <v>2.0938794474254903</v>
      </c>
      <c r="I100" s="4">
        <f t="shared" ca="1" si="27"/>
        <v>0.97655588420658324</v>
      </c>
      <c r="J100" s="4">
        <f t="shared" ca="1" si="28"/>
        <v>7.9547625722075077E-3</v>
      </c>
      <c r="K100" t="e">
        <f t="shared" ca="1" si="29"/>
        <v>#N/A</v>
      </c>
      <c r="L100" t="e">
        <f t="shared" ca="1" si="30"/>
        <v>#N/A</v>
      </c>
    </row>
    <row r="101" spans="1:12" x14ac:dyDescent="0.25">
      <c r="A101">
        <f t="shared" ca="1" si="22"/>
        <v>17</v>
      </c>
      <c r="B101" s="2">
        <f>pivot_date!A97</f>
        <v>44724</v>
      </c>
      <c r="C101" t="str">
        <f ca="1">IF(B101&lt;=LatestSprint,SUMIF(pivot_date!A97,"="&amp;B101,pivot_date!B97),"")</f>
        <v/>
      </c>
      <c r="D101" t="str">
        <f ca="1">IF(B101&lt;=LatestSprint,SUMIF(pivot_date!A97,"="&amp;B101,pivot_date!C97),"")</f>
        <v/>
      </c>
      <c r="E101" t="e">
        <f t="shared" ca="1" si="23"/>
        <v>#N/A</v>
      </c>
      <c r="F101" t="e">
        <f t="shared" ca="1" si="24"/>
        <v>#N/A</v>
      </c>
      <c r="G101">
        <f t="shared" ca="1" si="25"/>
        <v>6.6126644736842106</v>
      </c>
      <c r="H101">
        <f t="shared" ca="1" si="26"/>
        <v>2.1583215322613092</v>
      </c>
      <c r="I101" s="4">
        <f t="shared" ca="1" si="27"/>
        <v>0.98249297346953468</v>
      </c>
      <c r="J101" s="4">
        <f t="shared" ca="1" si="28"/>
        <v>5.9370892629514449E-3</v>
      </c>
      <c r="K101" t="e">
        <f t="shared" ca="1" si="29"/>
        <v>#N/A</v>
      </c>
      <c r="L101" t="e">
        <f t="shared" ca="1" si="30"/>
        <v>#N/A</v>
      </c>
    </row>
    <row r="102" spans="1:12" x14ac:dyDescent="0.25">
      <c r="A102">
        <f t="shared" ca="1" si="22"/>
        <v>18</v>
      </c>
      <c r="B102" s="2">
        <f>pivot_date!A98</f>
        <v>44725</v>
      </c>
      <c r="C102" t="str">
        <f ca="1">IF(B102&lt;=LatestSprint,SUMIF(pivot_date!A98,"="&amp;B102,pivot_date!B98),"")</f>
        <v/>
      </c>
      <c r="D102" t="str">
        <f ca="1">IF(B102&lt;=LatestSprint,SUMIF(pivot_date!A98,"="&amp;B102,pivot_date!C98),"")</f>
        <v/>
      </c>
      <c r="E102" t="e">
        <f t="shared" ca="1" si="23"/>
        <v>#N/A</v>
      </c>
      <c r="F102" t="e">
        <f t="shared" ca="1" si="24"/>
        <v>#N/A</v>
      </c>
      <c r="G102">
        <f t="shared" ca="1" si="25"/>
        <v>7.0016447368421053</v>
      </c>
      <c r="H102">
        <f t="shared" ca="1" si="26"/>
        <v>2.2208945343925577</v>
      </c>
      <c r="I102" s="4">
        <f t="shared" ca="1" si="27"/>
        <v>0.98692388878291271</v>
      </c>
      <c r="J102" s="4">
        <f t="shared" ca="1" si="28"/>
        <v>4.4309153133780255E-3</v>
      </c>
      <c r="K102" t="e">
        <f t="shared" ca="1" si="29"/>
        <v>#N/A</v>
      </c>
      <c r="L102" t="e">
        <f t="shared" ca="1" si="30"/>
        <v>#N/A</v>
      </c>
    </row>
    <row r="103" spans="1:12" x14ac:dyDescent="0.25">
      <c r="A103">
        <f t="shared" ca="1" si="22"/>
        <v>19</v>
      </c>
      <c r="B103" s="2">
        <f>pivot_date!A99</f>
        <v>44726</v>
      </c>
      <c r="C103" t="str">
        <f ca="1">IF(B103&lt;=LatestSprint,SUMIF(pivot_date!A99,"="&amp;B103,pivot_date!B99),"")</f>
        <v/>
      </c>
      <c r="D103" t="str">
        <f ca="1">IF(B103&lt;=LatestSprint,SUMIF(pivot_date!A99,"="&amp;B103,pivot_date!C99),"")</f>
        <v/>
      </c>
      <c r="E103" t="e">
        <f t="shared" ca="1" si="23"/>
        <v>#N/A</v>
      </c>
      <c r="F103" t="e">
        <f t="shared" ca="1" si="24"/>
        <v>#N/A</v>
      </c>
      <c r="G103">
        <f t="shared" ca="1" si="25"/>
        <v>7.390625</v>
      </c>
      <c r="H103">
        <f t="shared" ca="1" si="26"/>
        <v>2.2817522278211251</v>
      </c>
      <c r="I103" s="4">
        <f t="shared" ca="1" si="27"/>
        <v>0.99023096282423217</v>
      </c>
      <c r="J103" s="4">
        <f t="shared" ca="1" si="28"/>
        <v>3.3070740413194688E-3</v>
      </c>
      <c r="K103" t="e">
        <f t="shared" ca="1" si="29"/>
        <v>#N/A</v>
      </c>
      <c r="L103" t="e">
        <f t="shared" ca="1" si="30"/>
        <v>#N/A</v>
      </c>
    </row>
    <row r="104" spans="1:12" x14ac:dyDescent="0.25">
      <c r="A104">
        <f t="shared" ca="1" si="22"/>
        <v>20</v>
      </c>
      <c r="B104" s="2">
        <f>pivot_date!A100</f>
        <v>44727</v>
      </c>
      <c r="C104" t="str">
        <f ca="1">IF(B104&lt;=LatestSprint,SUMIF(pivot_date!A100,"="&amp;B104,pivot_date!B100),"")</f>
        <v/>
      </c>
      <c r="D104" t="str">
        <f ca="1">IF(B104&lt;=LatestSprint,SUMIF(pivot_date!A100,"="&amp;B104,pivot_date!C100),"")</f>
        <v/>
      </c>
      <c r="E104" t="e">
        <f t="shared" ca="1" si="23"/>
        <v>#N/A</v>
      </c>
      <c r="F104" t="e">
        <f t="shared" ca="1" si="24"/>
        <v>#N/A</v>
      </c>
      <c r="G104">
        <f t="shared" ca="1" si="25"/>
        <v>7.7796052631578947</v>
      </c>
      <c r="H104">
        <f t="shared" ca="1" si="26"/>
        <v>2.3410283905665468</v>
      </c>
      <c r="I104" s="4">
        <f t="shared" ca="1" si="27"/>
        <v>0.99269963901307756</v>
      </c>
      <c r="J104" s="4">
        <f t="shared" ca="1" si="28"/>
        <v>2.4686761888453868E-3</v>
      </c>
      <c r="K104" t="e">
        <f t="shared" ca="1" si="29"/>
        <v>#N/A</v>
      </c>
      <c r="L104" t="e">
        <f t="shared" ca="1" si="30"/>
        <v>#N/A</v>
      </c>
    </row>
    <row r="105" spans="1:12" x14ac:dyDescent="0.25">
      <c r="A105">
        <f t="shared" ca="1" si="22"/>
        <v>21</v>
      </c>
      <c r="B105" s="2">
        <f>pivot_date!A101</f>
        <v>44728</v>
      </c>
      <c r="C105" t="str">
        <f ca="1">IF(B105&lt;=LatestSprint,SUMIF(pivot_date!A101,"="&amp;B105,pivot_date!B101),"")</f>
        <v/>
      </c>
      <c r="D105" t="str">
        <f ca="1">IF(B105&lt;=LatestSprint,SUMIF(pivot_date!A101,"="&amp;B105,pivot_date!C101),"")</f>
        <v/>
      </c>
      <c r="E105" t="e">
        <f t="shared" ref="E105:E138" ca="1" si="31">IF(B105&lt;=LatestSprint,E104-C105,NA())</f>
        <v>#N/A</v>
      </c>
      <c r="F105" t="e">
        <f t="shared" ca="1" si="24"/>
        <v>#N/A</v>
      </c>
      <c r="G105">
        <f t="shared" ca="1" si="25"/>
        <v>8.1685855263157894</v>
      </c>
      <c r="H105">
        <f t="shared" ca="1" si="26"/>
        <v>2.3988402659849042</v>
      </c>
      <c r="I105" s="4">
        <f t="shared" ca="1" si="27"/>
        <v>0.99454287393550267</v>
      </c>
      <c r="J105" s="4">
        <f t="shared" ca="1" si="28"/>
        <v>1.8432349224251077E-3</v>
      </c>
      <c r="K105" t="e">
        <f t="shared" ca="1" si="29"/>
        <v>#N/A</v>
      </c>
      <c r="L105" t="e">
        <f t="shared" ca="1" si="30"/>
        <v>#N/A</v>
      </c>
    </row>
    <row r="106" spans="1:12" x14ac:dyDescent="0.25">
      <c r="A106">
        <f t="shared" ca="1" si="22"/>
        <v>22</v>
      </c>
      <c r="B106" s="2">
        <f>pivot_date!A102</f>
        <v>44729</v>
      </c>
      <c r="C106" t="str">
        <f ca="1">IF(B106&lt;=LatestSprint,SUMIF(pivot_date!A102,"="&amp;B106,pivot_date!B102),"")</f>
        <v/>
      </c>
      <c r="D106" t="str">
        <f ca="1">IF(B106&lt;=LatestSprint,SUMIF(pivot_date!A102,"="&amp;B106,pivot_date!C102),"")</f>
        <v/>
      </c>
      <c r="E106" t="e">
        <f t="shared" ca="1" si="31"/>
        <v>#N/A</v>
      </c>
      <c r="F106" t="e">
        <f t="shared" ca="1" si="24"/>
        <v>#N/A</v>
      </c>
      <c r="G106">
        <f t="shared" ca="1" si="25"/>
        <v>8.557565789473685</v>
      </c>
      <c r="H106">
        <f t="shared" ca="1" si="26"/>
        <v>2.4552912898437236</v>
      </c>
      <c r="I106" s="4">
        <f t="shared" ca="1" si="27"/>
        <v>0.99591948535499342</v>
      </c>
      <c r="J106" s="4">
        <f t="shared" ca="1" si="28"/>
        <v>1.3766114194907475E-3</v>
      </c>
      <c r="K106" t="e">
        <f t="shared" ca="1" si="29"/>
        <v>#N/A</v>
      </c>
      <c r="L106" t="e">
        <f t="shared" ca="1" si="30"/>
        <v>#N/A</v>
      </c>
    </row>
    <row r="107" spans="1:12" x14ac:dyDescent="0.25">
      <c r="A107">
        <f t="shared" ca="1" si="22"/>
        <v>23</v>
      </c>
      <c r="B107" s="2">
        <f>pivot_date!A103</f>
        <v>44730</v>
      </c>
      <c r="C107" t="str">
        <f ca="1">IF(B107&lt;=LatestSprint,SUMIF(pivot_date!A103,"="&amp;B107,pivot_date!B103),"")</f>
        <v/>
      </c>
      <c r="D107" t="str">
        <f ca="1">IF(B107&lt;=LatestSprint,SUMIF(pivot_date!A103,"="&amp;B107,pivot_date!C103),"")</f>
        <v/>
      </c>
      <c r="E107" t="e">
        <f t="shared" ca="1" si="31"/>
        <v>#N/A</v>
      </c>
      <c r="F107" t="e">
        <f t="shared" ca="1" si="24"/>
        <v>#N/A</v>
      </c>
      <c r="G107">
        <f t="shared" ca="1" si="25"/>
        <v>8.9465460526315788</v>
      </c>
      <c r="H107">
        <f t="shared" ca="1" si="26"/>
        <v>2.5104732649949457</v>
      </c>
      <c r="I107" s="4">
        <f t="shared" ca="1" si="27"/>
        <v>0.99694789852158672</v>
      </c>
      <c r="J107" s="4">
        <f t="shared" ca="1" si="28"/>
        <v>1.0284131665933005E-3</v>
      </c>
      <c r="K107" t="e">
        <f t="shared" ca="1" si="29"/>
        <v>#N/A</v>
      </c>
      <c r="L107" t="e">
        <f t="shared" ca="1" si="30"/>
        <v>#N/A</v>
      </c>
    </row>
    <row r="108" spans="1:12" x14ac:dyDescent="0.25">
      <c r="A108">
        <f t="shared" ca="1" si="22"/>
        <v>24</v>
      </c>
      <c r="B108" s="2">
        <f>pivot_date!A104</f>
        <v>44731</v>
      </c>
      <c r="C108" t="str">
        <f ca="1">IF(B108&lt;=LatestSprint,SUMIF(pivot_date!A104,"="&amp;B108,pivot_date!B104),"")</f>
        <v/>
      </c>
      <c r="D108" t="str">
        <f ca="1">IF(B108&lt;=LatestSprint,SUMIF(pivot_date!A104,"="&amp;B108,pivot_date!C104),"")</f>
        <v/>
      </c>
      <c r="E108" t="e">
        <f t="shared" ca="1" si="31"/>
        <v>#N/A</v>
      </c>
      <c r="F108" t="e">
        <f t="shared" ca="1" si="24"/>
        <v>#N/A</v>
      </c>
      <c r="G108">
        <f t="shared" ca="1" si="25"/>
        <v>9.3355263157894743</v>
      </c>
      <c r="H108">
        <f t="shared" ca="1" si="26"/>
        <v>2.5644681145466235</v>
      </c>
      <c r="I108" s="4">
        <f t="shared" ca="1" si="27"/>
        <v>0.99771642074341749</v>
      </c>
      <c r="J108" s="4">
        <f t="shared" ca="1" si="28"/>
        <v>7.6852222183076968E-4</v>
      </c>
      <c r="K108" t="e">
        <f t="shared" ca="1" si="29"/>
        <v>#N/A</v>
      </c>
      <c r="L108" t="e">
        <f t="shared" ca="1" si="30"/>
        <v>#N/A</v>
      </c>
    </row>
    <row r="109" spans="1:12" x14ac:dyDescent="0.25">
      <c r="A109">
        <f t="shared" ca="1" si="22"/>
        <v>25</v>
      </c>
      <c r="B109" s="2">
        <f>pivot_date!A105</f>
        <v>44732</v>
      </c>
      <c r="C109" t="str">
        <f ca="1">IF(B109&lt;=LatestSprint,SUMIF(pivot_date!A105,"="&amp;B109,pivot_date!B105),"")</f>
        <v/>
      </c>
      <c r="D109" t="str">
        <f ca="1">IF(B109&lt;=LatestSprint,SUMIF(pivot_date!A105,"="&amp;B109,pivot_date!C105),"")</f>
        <v/>
      </c>
      <c r="E109" t="e">
        <f t="shared" ca="1" si="31"/>
        <v>#N/A</v>
      </c>
      <c r="F109" t="e">
        <f t="shared" ca="1" si="24"/>
        <v>#N/A</v>
      </c>
      <c r="G109">
        <f t="shared" ca="1" si="25"/>
        <v>9.7245065789473681</v>
      </c>
      <c r="H109">
        <f t="shared" ca="1" si="26"/>
        <v>2.6173493092818627</v>
      </c>
      <c r="I109" s="4">
        <f t="shared" ca="1" si="27"/>
        <v>0.99829090944552346</v>
      </c>
      <c r="J109" s="4">
        <f t="shared" ca="1" si="28"/>
        <v>5.7448870210596858E-4</v>
      </c>
      <c r="K109" t="e">
        <f t="shared" ca="1" si="29"/>
        <v>#N/A</v>
      </c>
      <c r="L109" t="e">
        <f t="shared" ca="1" si="30"/>
        <v>#N/A</v>
      </c>
    </row>
    <row r="110" spans="1:12" x14ac:dyDescent="0.25">
      <c r="A110">
        <f t="shared" ca="1" si="22"/>
        <v>26</v>
      </c>
      <c r="B110" s="2">
        <f>pivot_date!A106</f>
        <v>44733</v>
      </c>
      <c r="C110" t="str">
        <f ca="1">IF(B110&lt;=LatestSprint,SUMIF(pivot_date!A106,"="&amp;B110,pivot_date!B106),"")</f>
        <v/>
      </c>
      <c r="D110" t="str">
        <f ca="1">IF(B110&lt;=LatestSprint,SUMIF(pivot_date!A106,"="&amp;B110,pivot_date!C106),"")</f>
        <v/>
      </c>
      <c r="E110" t="e">
        <f t="shared" ca="1" si="31"/>
        <v>#N/A</v>
      </c>
      <c r="F110" t="e">
        <f t="shared" ca="1" si="24"/>
        <v>#N/A</v>
      </c>
      <c r="G110">
        <f t="shared" ca="1" si="25"/>
        <v>10.113486842105264</v>
      </c>
      <c r="H110">
        <f t="shared" ca="1" si="26"/>
        <v>2.6691830403833627</v>
      </c>
      <c r="I110" s="4">
        <f t="shared" ca="1" si="27"/>
        <v>0.99872048959821746</v>
      </c>
      <c r="J110" s="4">
        <f t="shared" ca="1" si="28"/>
        <v>4.2958015269400907E-4</v>
      </c>
      <c r="K110" t="e">
        <f t="shared" ca="1" si="29"/>
        <v>#N/A</v>
      </c>
      <c r="L110" t="e">
        <f t="shared" ca="1" si="30"/>
        <v>#N/A</v>
      </c>
    </row>
    <row r="111" spans="1:12" x14ac:dyDescent="0.25">
      <c r="A111">
        <f t="shared" ca="1" si="22"/>
        <v>27</v>
      </c>
      <c r="B111" s="2">
        <f>pivot_date!A107</f>
        <v>44734</v>
      </c>
      <c r="C111" t="str">
        <f ca="1">IF(B111&lt;=LatestSprint,SUMIF(pivot_date!A107,"="&amp;B111,pivot_date!B107),"")</f>
        <v/>
      </c>
      <c r="D111" t="str">
        <f ca="1">IF(B111&lt;=LatestSprint,SUMIF(pivot_date!A107,"="&amp;B111,pivot_date!C107),"")</f>
        <v/>
      </c>
      <c r="E111" t="e">
        <f t="shared" ca="1" si="31"/>
        <v>#N/A</v>
      </c>
      <c r="F111" t="e">
        <f t="shared" ca="1" si="24"/>
        <v>#N/A</v>
      </c>
      <c r="G111">
        <f t="shared" ca="1" si="25"/>
        <v>10.502467105263158</v>
      </c>
      <c r="H111">
        <f t="shared" ca="1" si="26"/>
        <v>2.7200291908988965</v>
      </c>
      <c r="I111" s="4">
        <f t="shared" ca="1" si="27"/>
        <v>0.9990418144376767</v>
      </c>
      <c r="J111" s="4">
        <f t="shared" ca="1" si="28"/>
        <v>3.2132483945923607E-4</v>
      </c>
      <c r="K111" t="e">
        <f t="shared" ca="1" si="29"/>
        <v>#N/A</v>
      </c>
      <c r="L111" t="e">
        <f t="shared" ca="1" si="30"/>
        <v>#N/A</v>
      </c>
    </row>
    <row r="112" spans="1:12" x14ac:dyDescent="0.25">
      <c r="A112">
        <f t="shared" ca="1" si="22"/>
        <v>28</v>
      </c>
      <c r="B112" s="2">
        <f>pivot_date!A108</f>
        <v>44735</v>
      </c>
      <c r="C112" t="str">
        <f ca="1">IF(B112&lt;=LatestSprint,SUMIF(pivot_date!A108,"="&amp;B112,pivot_date!B108),"")</f>
        <v/>
      </c>
      <c r="D112" t="str">
        <f ca="1">IF(B112&lt;=LatestSprint,SUMIF(pivot_date!A108,"="&amp;B112,pivot_date!C108),"")</f>
        <v/>
      </c>
      <c r="E112" t="e">
        <f t="shared" ca="1" si="31"/>
        <v>#N/A</v>
      </c>
      <c r="F112" t="e">
        <f t="shared" ca="1" si="24"/>
        <v>#N/A</v>
      </c>
      <c r="G112">
        <f t="shared" ca="1" si="25"/>
        <v>10.891447368421053</v>
      </c>
      <c r="H112">
        <f t="shared" ca="1" si="26"/>
        <v>2.7699421466185958</v>
      </c>
      <c r="I112" s="4">
        <f t="shared" ca="1" si="27"/>
        <v>0.99928223981050091</v>
      </c>
      <c r="J112" s="4">
        <f t="shared" ca="1" si="28"/>
        <v>2.4042537282420451E-4</v>
      </c>
      <c r="K112" t="e">
        <f t="shared" ca="1" si="29"/>
        <v>#N/A</v>
      </c>
      <c r="L112" t="e">
        <f t="shared" ca="1" si="30"/>
        <v>#N/A</v>
      </c>
    </row>
    <row r="113" spans="1:12" x14ac:dyDescent="0.25">
      <c r="A113">
        <f t="shared" ca="1" si="22"/>
        <v>29</v>
      </c>
      <c r="B113" s="2">
        <f>pivot_date!A109</f>
        <v>44736</v>
      </c>
      <c r="C113" t="str">
        <f ca="1">IF(B113&lt;=LatestSprint,SUMIF(pivot_date!A109,"="&amp;B113,pivot_date!B109),"")</f>
        <v/>
      </c>
      <c r="D113" t="str">
        <f ca="1">IF(B113&lt;=LatestSprint,SUMIF(pivot_date!A109,"="&amp;B113,pivot_date!C109),"")</f>
        <v/>
      </c>
      <c r="E113" t="e">
        <f t="shared" ca="1" si="31"/>
        <v>#N/A</v>
      </c>
      <c r="F113" t="e">
        <f t="shared" ca="1" si="24"/>
        <v>#N/A</v>
      </c>
      <c r="G113">
        <f t="shared" ca="1" si="25"/>
        <v>11.280427631578947</v>
      </c>
      <c r="H113">
        <f t="shared" ca="1" si="26"/>
        <v>2.8189714776644981</v>
      </c>
      <c r="I113" s="4">
        <f t="shared" ca="1" si="27"/>
        <v>0.99946218900162165</v>
      </c>
      <c r="J113" s="4">
        <f t="shared" ca="1" si="28"/>
        <v>1.7994919112074292E-4</v>
      </c>
      <c r="K113" t="e">
        <f t="shared" ca="1" si="29"/>
        <v>#N/A</v>
      </c>
      <c r="L113" t="e">
        <f t="shared" ca="1" si="30"/>
        <v>#N/A</v>
      </c>
    </row>
    <row r="114" spans="1:12" x14ac:dyDescent="0.25">
      <c r="A114">
        <f t="shared" ca="1" si="22"/>
        <v>30</v>
      </c>
      <c r="B114" s="2">
        <f>pivot_date!A110</f>
        <v>44737</v>
      </c>
      <c r="C114" t="str">
        <f ca="1">IF(B114&lt;=LatestSprint,SUMIF(pivot_date!A110,"="&amp;B114,pivot_date!B110),"")</f>
        <v/>
      </c>
      <c r="D114" t="str">
        <f ca="1">IF(B114&lt;=LatestSprint,SUMIF(pivot_date!A110,"="&amp;B114,pivot_date!C110),"")</f>
        <v/>
      </c>
      <c r="E114" t="e">
        <f t="shared" ca="1" si="31"/>
        <v>#N/A</v>
      </c>
      <c r="F114" t="e">
        <f t="shared" ca="1" si="24"/>
        <v>#N/A</v>
      </c>
      <c r="G114">
        <f t="shared" ca="1" si="25"/>
        <v>11.669407894736842</v>
      </c>
      <c r="H114">
        <f t="shared" ca="1" si="26"/>
        <v>2.8671625151284839</v>
      </c>
      <c r="I114" s="4">
        <f t="shared" ca="1" si="27"/>
        <v>0.99959691462930178</v>
      </c>
      <c r="J114" s="4">
        <f t="shared" ca="1" si="28"/>
        <v>1.347256276801323E-4</v>
      </c>
      <c r="K114" t="e">
        <f t="shared" ca="1" si="29"/>
        <v>#N/A</v>
      </c>
      <c r="L114" t="e">
        <f t="shared" ca="1" si="30"/>
        <v>#N/A</v>
      </c>
    </row>
    <row r="115" spans="1:12" x14ac:dyDescent="0.25">
      <c r="A115">
        <f t="shared" ca="1" si="22"/>
        <v>31</v>
      </c>
      <c r="B115" s="2">
        <f>pivot_date!A111</f>
        <v>44738</v>
      </c>
      <c r="C115" t="str">
        <f ca="1">IF(B115&lt;=LatestSprint,SUMIF(pivot_date!A111,"="&amp;B115,pivot_date!B111),"")</f>
        <v/>
      </c>
      <c r="D115" t="str">
        <f ca="1">IF(B115&lt;=LatestSprint,SUMIF(pivot_date!A111,"="&amp;B115,pivot_date!C111),"")</f>
        <v/>
      </c>
      <c r="E115" t="e">
        <f t="shared" ca="1" si="31"/>
        <v>#N/A</v>
      </c>
      <c r="F115" t="e">
        <f t="shared" ca="1" si="24"/>
        <v>#N/A</v>
      </c>
      <c r="G115">
        <f t="shared" ca="1" si="25"/>
        <v>12.058388157894736</v>
      </c>
      <c r="H115">
        <f t="shared" ca="1" si="26"/>
        <v>2.9145568418594654</v>
      </c>
      <c r="I115" s="4">
        <f t="shared" ca="1" si="27"/>
        <v>0.99969781156456039</v>
      </c>
      <c r="J115" s="4">
        <f t="shared" ca="1" si="28"/>
        <v>1.0089693525860977E-4</v>
      </c>
      <c r="K115" t="e">
        <f t="shared" ca="1" si="29"/>
        <v>#N/A</v>
      </c>
      <c r="L115" t="e">
        <f t="shared" ca="1" si="30"/>
        <v>#N/A</v>
      </c>
    </row>
    <row r="116" spans="1:12" x14ac:dyDescent="0.25">
      <c r="A116">
        <f t="shared" ca="1" si="22"/>
        <v>32</v>
      </c>
      <c r="B116" s="2">
        <f>pivot_date!A112</f>
        <v>44739</v>
      </c>
      <c r="C116" t="str">
        <f ca="1">IF(B116&lt;=LatestSprint,SUMIF(pivot_date!A112,"="&amp;B116,pivot_date!B112),"")</f>
        <v/>
      </c>
      <c r="D116" t="str">
        <f ca="1">IF(B116&lt;=LatestSprint,SUMIF(pivot_date!A112,"="&amp;B116,pivot_date!C112),"")</f>
        <v/>
      </c>
      <c r="E116" t="e">
        <f t="shared" ca="1" si="31"/>
        <v>#N/A</v>
      </c>
      <c r="F116" t="e">
        <f t="shared" ca="1" si="24"/>
        <v>#N/A</v>
      </c>
      <c r="G116">
        <f t="shared" ca="1" si="25"/>
        <v>12.447368421052632</v>
      </c>
      <c r="H116">
        <f t="shared" ca="1" si="26"/>
        <v>2.9611927125234105</v>
      </c>
      <c r="I116" s="4">
        <f t="shared" ca="1" si="27"/>
        <v>0.99977339552695477</v>
      </c>
      <c r="J116" s="4">
        <f t="shared" ca="1" si="28"/>
        <v>7.5583962394376591E-5</v>
      </c>
      <c r="K116" t="e">
        <f t="shared" ca="1" si="29"/>
        <v>#N/A</v>
      </c>
      <c r="L116" t="e">
        <f t="shared" ca="1" si="30"/>
        <v>#N/A</v>
      </c>
    </row>
    <row r="117" spans="1:12" x14ac:dyDescent="0.25">
      <c r="A117">
        <f t="shared" ca="1" si="22"/>
        <v>33</v>
      </c>
      <c r="B117" s="2">
        <f>pivot_date!A113</f>
        <v>44740</v>
      </c>
      <c r="C117" t="str">
        <f ca="1">IF(B117&lt;=LatestSprint,SUMIF(pivot_date!A113,"="&amp;B117,pivot_date!B113),"")</f>
        <v/>
      </c>
      <c r="D117" t="str">
        <f ca="1">IF(B117&lt;=LatestSprint,SUMIF(pivot_date!A113,"="&amp;B117,pivot_date!C113),"")</f>
        <v/>
      </c>
      <c r="E117" t="e">
        <f t="shared" ca="1" si="31"/>
        <v>#N/A</v>
      </c>
      <c r="F117" t="e">
        <f t="shared" ca="1" si="24"/>
        <v>#N/A</v>
      </c>
      <c r="G117">
        <f t="shared" ca="1" si="25"/>
        <v>12.836348684210527</v>
      </c>
      <c r="H117">
        <f t="shared" ca="1" si="26"/>
        <v>3.0071054150085397</v>
      </c>
      <c r="I117" s="4">
        <f t="shared" ca="1" si="27"/>
        <v>0.99983003270351556</v>
      </c>
      <c r="J117" s="4">
        <f t="shared" ca="1" si="28"/>
        <v>5.6637176560792035E-5</v>
      </c>
      <c r="K117" t="e">
        <f t="shared" ca="1" si="29"/>
        <v>#N/A</v>
      </c>
      <c r="L117" t="e">
        <f t="shared" ca="1" si="30"/>
        <v>#N/A</v>
      </c>
    </row>
    <row r="118" spans="1:12" x14ac:dyDescent="0.25">
      <c r="A118">
        <f t="shared" ca="1" si="22"/>
        <v>34</v>
      </c>
      <c r="B118" s="2">
        <f>pivot_date!A114</f>
        <v>44741</v>
      </c>
      <c r="C118" t="str">
        <f ca="1">IF(B118&lt;=LatestSprint,SUMIF(pivot_date!A114,"="&amp;B118,pivot_date!B114),"")</f>
        <v/>
      </c>
      <c r="D118" t="str">
        <f ca="1">IF(B118&lt;=LatestSprint,SUMIF(pivot_date!A114,"="&amp;B118,pivot_date!C114),"")</f>
        <v/>
      </c>
      <c r="E118" t="e">
        <f t="shared" ca="1" si="31"/>
        <v>#N/A</v>
      </c>
      <c r="F118" t="e">
        <f t="shared" ca="1" si="24"/>
        <v>#N/A</v>
      </c>
      <c r="G118">
        <f t="shared" ca="1" si="25"/>
        <v>13.225328947368421</v>
      </c>
      <c r="H118">
        <f t="shared" ca="1" si="26"/>
        <v>3.0523275828858236</v>
      </c>
      <c r="I118" s="4">
        <f t="shared" ca="1" si="27"/>
        <v>0.99987248391273253</v>
      </c>
      <c r="J118" s="4">
        <f t="shared" ca="1" si="28"/>
        <v>4.2451209216975982E-5</v>
      </c>
      <c r="K118" t="e">
        <f t="shared" ca="1" si="29"/>
        <v>#N/A</v>
      </c>
      <c r="L118" t="e">
        <f t="shared" ca="1" si="30"/>
        <v>#N/A</v>
      </c>
    </row>
    <row r="119" spans="1:12" x14ac:dyDescent="0.25">
      <c r="A119">
        <f t="shared" ca="1" si="22"/>
        <v>35</v>
      </c>
      <c r="B119" s="2">
        <f>pivot_date!A115</f>
        <v>44742</v>
      </c>
      <c r="C119" t="str">
        <f ca="1">IF(B119&lt;=LatestSprint,SUMIF(pivot_date!A115,"="&amp;B119,pivot_date!B115),"")</f>
        <v/>
      </c>
      <c r="D119" t="str">
        <f ca="1">IF(B119&lt;=LatestSprint,SUMIF(pivot_date!A115,"="&amp;B119,pivot_date!C115),"")</f>
        <v/>
      </c>
      <c r="E119" t="e">
        <f t="shared" ca="1" si="31"/>
        <v>#N/A</v>
      </c>
      <c r="F119" t="e">
        <f t="shared" ca="1" si="24"/>
        <v>#N/A</v>
      </c>
      <c r="G119">
        <f t="shared" ca="1" si="25"/>
        <v>13.614309210526317</v>
      </c>
      <c r="H119">
        <f t="shared" ca="1" si="26"/>
        <v>3.0968894667904348</v>
      </c>
      <c r="I119" s="4">
        <f t="shared" ca="1" si="27"/>
        <v>0.99990431059226115</v>
      </c>
      <c r="J119" s="4">
        <f t="shared" ca="1" si="28"/>
        <v>3.1826679528612623E-5</v>
      </c>
      <c r="K119" t="e">
        <f t="shared" ca="1" si="29"/>
        <v>#N/A</v>
      </c>
      <c r="L119" t="e">
        <f t="shared" ca="1" si="30"/>
        <v>#N/A</v>
      </c>
    </row>
    <row r="120" spans="1:12" x14ac:dyDescent="0.25">
      <c r="A120">
        <f t="shared" ca="1" si="22"/>
        <v>36</v>
      </c>
      <c r="B120" s="2">
        <f>pivot_date!A116</f>
        <v>44743</v>
      </c>
      <c r="C120" t="str">
        <f ca="1">IF(B120&lt;=LatestSprint,SUMIF(pivot_date!A116,"="&amp;B120,pivot_date!B116),"")</f>
        <v/>
      </c>
      <c r="D120" t="str">
        <f ca="1">IF(B120&lt;=LatestSprint,SUMIF(pivot_date!A116,"="&amp;B120,pivot_date!C116),"")</f>
        <v/>
      </c>
      <c r="E120" t="e">
        <f t="shared" ca="1" si="31"/>
        <v>#N/A</v>
      </c>
      <c r="F120" t="e">
        <f t="shared" ca="1" si="24"/>
        <v>#N/A</v>
      </c>
      <c r="G120">
        <f t="shared" ca="1" si="25"/>
        <v>14.003289473684211</v>
      </c>
      <c r="H120">
        <f t="shared" ca="1" si="26"/>
        <v>3.1408191711382356</v>
      </c>
      <c r="I120" s="4">
        <f t="shared" ca="1" si="27"/>
        <v>0.99992817780416632</v>
      </c>
      <c r="J120" s="4">
        <f t="shared" ca="1" si="28"/>
        <v>2.3867211905170826E-5</v>
      </c>
      <c r="K120" t="e">
        <f t="shared" ca="1" si="29"/>
        <v>#N/A</v>
      </c>
      <c r="L120" t="e">
        <f t="shared" ca="1" si="30"/>
        <v>#N/A</v>
      </c>
    </row>
    <row r="121" spans="1:12" x14ac:dyDescent="0.25">
      <c r="A121">
        <f t="shared" ca="1" si="22"/>
        <v>37</v>
      </c>
      <c r="B121" s="2">
        <f>pivot_date!A117</f>
        <v>44744</v>
      </c>
      <c r="C121" t="str">
        <f ca="1">IF(B121&lt;=LatestSprint,SUMIF(pivot_date!A117,"="&amp;B121,pivot_date!B117),"")</f>
        <v/>
      </c>
      <c r="D121" t="str">
        <f ca="1">IF(B121&lt;=LatestSprint,SUMIF(pivot_date!A117,"="&amp;B121,pivot_date!C117),"")</f>
        <v/>
      </c>
      <c r="E121" t="e">
        <f t="shared" ca="1" si="31"/>
        <v>#N/A</v>
      </c>
      <c r="F121" t="e">
        <f t="shared" ca="1" si="24"/>
        <v>#N/A</v>
      </c>
      <c r="G121">
        <f t="shared" ca="1" si="25"/>
        <v>14.392269736842106</v>
      </c>
      <c r="H121">
        <f t="shared" ca="1" si="26"/>
        <v>3.184142861440328</v>
      </c>
      <c r="I121" s="4">
        <f t="shared" ca="1" si="27"/>
        <v>0.99994608046152156</v>
      </c>
      <c r="J121" s="4">
        <f t="shared" ca="1" si="28"/>
        <v>1.7902657355239882E-5</v>
      </c>
      <c r="K121" t="e">
        <f t="shared" ca="1" si="29"/>
        <v>#N/A</v>
      </c>
      <c r="L121" t="e">
        <f t="shared" ca="1" si="30"/>
        <v>#N/A</v>
      </c>
    </row>
    <row r="122" spans="1:12" x14ac:dyDescent="0.25">
      <c r="A122">
        <f t="shared" ca="1" si="22"/>
        <v>38</v>
      </c>
      <c r="B122" s="2">
        <f>pivot_date!A118</f>
        <v>44745</v>
      </c>
      <c r="C122" t="str">
        <f ca="1">IF(B122&lt;=LatestSprint,SUMIF(pivot_date!A118,"="&amp;B122,pivot_date!B118),"")</f>
        <v/>
      </c>
      <c r="D122" t="str">
        <f ca="1">IF(B122&lt;=LatestSprint,SUMIF(pivot_date!A118,"="&amp;B122,pivot_date!C118),"")</f>
        <v/>
      </c>
      <c r="E122" t="e">
        <f t="shared" ca="1" si="31"/>
        <v>#N/A</v>
      </c>
      <c r="F122" t="e">
        <f t="shared" ca="1" si="24"/>
        <v>#N/A</v>
      </c>
      <c r="G122">
        <f t="shared" ca="1" si="25"/>
        <v>14.78125</v>
      </c>
      <c r="H122">
        <f t="shared" ca="1" si="26"/>
        <v>3.2268849465596583</v>
      </c>
      <c r="I122" s="4">
        <f t="shared" ca="1" si="27"/>
        <v>0.99995951229217384</v>
      </c>
      <c r="J122" s="4">
        <f t="shared" ca="1" si="28"/>
        <v>1.3431830652277377E-5</v>
      </c>
      <c r="K122" t="e">
        <f t="shared" ca="1" si="29"/>
        <v>#N/A</v>
      </c>
      <c r="L122" t="e">
        <f t="shared" ca="1" si="30"/>
        <v>#N/A</v>
      </c>
    </row>
    <row r="123" spans="1:12" x14ac:dyDescent="0.25">
      <c r="A123">
        <f t="shared" ca="1" si="22"/>
        <v>39</v>
      </c>
      <c r="B123" s="2">
        <f>pivot_date!A119</f>
        <v>44746</v>
      </c>
      <c r="C123" t="str">
        <f ca="1">IF(B123&lt;=LatestSprint,SUMIF(pivot_date!A119,"="&amp;B123,pivot_date!B119),"")</f>
        <v/>
      </c>
      <c r="D123" t="str">
        <f ca="1">IF(B123&lt;=LatestSprint,SUMIF(pivot_date!A119,"="&amp;B123,pivot_date!C119),"")</f>
        <v/>
      </c>
      <c r="E123" t="e">
        <f t="shared" ca="1" si="31"/>
        <v>#N/A</v>
      </c>
      <c r="F123" t="e">
        <f t="shared" ca="1" si="24"/>
        <v>#N/A</v>
      </c>
      <c r="G123">
        <f t="shared" ca="1" si="25"/>
        <v>15.170230263157896</v>
      </c>
      <c r="H123">
        <f t="shared" ca="1" si="26"/>
        <v>3.2690682395149326</v>
      </c>
      <c r="I123" s="4">
        <f t="shared" ca="1" si="27"/>
        <v>0.999969592079203</v>
      </c>
      <c r="J123" s="4">
        <f t="shared" ca="1" si="28"/>
        <v>1.0079787029160237E-5</v>
      </c>
      <c r="K123" t="e">
        <f t="shared" ca="1" si="29"/>
        <v>#N/A</v>
      </c>
      <c r="L123" t="e">
        <f t="shared" ca="1" si="30"/>
        <v>#N/A</v>
      </c>
    </row>
    <row r="124" spans="1:12" x14ac:dyDescent="0.25">
      <c r="A124">
        <f t="shared" ca="1" si="22"/>
        <v>40</v>
      </c>
      <c r="B124" s="2">
        <f>pivot_date!A120</f>
        <v>44747</v>
      </c>
      <c r="C124" t="str">
        <f ca="1">IF(B124&lt;=LatestSprint,SUMIF(pivot_date!A120,"="&amp;B124,pivot_date!B120),"")</f>
        <v/>
      </c>
      <c r="D124" t="str">
        <f ca="1">IF(B124&lt;=LatestSprint,SUMIF(pivot_date!A120,"="&amp;B124,pivot_date!C120),"")</f>
        <v/>
      </c>
      <c r="E124" t="e">
        <f t="shared" ca="1" si="31"/>
        <v>#N/A</v>
      </c>
      <c r="F124" t="e">
        <f t="shared" ca="1" si="24"/>
        <v>#N/A</v>
      </c>
      <c r="G124">
        <f t="shared" ca="1" si="25"/>
        <v>15.559210526315789</v>
      </c>
      <c r="H124">
        <f t="shared" ca="1" si="26"/>
        <v>3.3107140998396694</v>
      </c>
      <c r="I124" s="4">
        <f t="shared" ca="1" si="27"/>
        <v>0.99997715801404863</v>
      </c>
      <c r="J124" s="4">
        <f t="shared" ca="1" si="28"/>
        <v>7.5659348456325048E-6</v>
      </c>
      <c r="K124" t="e">
        <f t="shared" ca="1" si="29"/>
        <v>#N/A</v>
      </c>
      <c r="L124" t="e">
        <f t="shared" ca="1" si="30"/>
        <v>#N/A</v>
      </c>
    </row>
    <row r="125" spans="1:12" x14ac:dyDescent="0.25">
      <c r="A125">
        <f t="shared" ca="1" si="22"/>
        <v>41</v>
      </c>
      <c r="B125" s="2">
        <f>pivot_date!A121</f>
        <v>44748</v>
      </c>
      <c r="C125" t="str">
        <f ca="1">IF(B125&lt;=LatestSprint,SUMIF(pivot_date!A121,"="&amp;B125,pivot_date!B121),"")</f>
        <v/>
      </c>
      <c r="D125" t="str">
        <f ca="1">IF(B125&lt;=LatestSprint,SUMIF(pivot_date!A121,"="&amp;B125,pivot_date!C121),"")</f>
        <v/>
      </c>
      <c r="E125" t="e">
        <f t="shared" ca="1" si="31"/>
        <v>#N/A</v>
      </c>
      <c r="F125" t="e">
        <f t="shared" ca="1" si="24"/>
        <v>#N/A</v>
      </c>
      <c r="G125">
        <f t="shared" ca="1" si="25"/>
        <v>15.948190789473685</v>
      </c>
      <c r="H125">
        <f t="shared" ca="1" si="26"/>
        <v>3.3518425600181643</v>
      </c>
      <c r="I125" s="4">
        <f t="shared" ca="1" si="27"/>
        <v>0.99998283824109879</v>
      </c>
      <c r="J125" s="4">
        <f t="shared" ca="1" si="28"/>
        <v>5.6802270501643548E-6</v>
      </c>
      <c r="K125" t="e">
        <f t="shared" ca="1" si="29"/>
        <v>#N/A</v>
      </c>
      <c r="L125" t="e">
        <f t="shared" ca="1" si="30"/>
        <v>#N/A</v>
      </c>
    </row>
    <row r="126" spans="1:12" x14ac:dyDescent="0.25">
      <c r="A126">
        <f t="shared" ca="1" si="22"/>
        <v>42</v>
      </c>
      <c r="B126" s="2">
        <f>pivot_date!A122</f>
        <v>44749</v>
      </c>
      <c r="C126" t="str">
        <f ca="1">IF(B126&lt;=LatestSprint,SUMIF(pivot_date!A122,"="&amp;B126,pivot_date!B122),"")</f>
        <v/>
      </c>
      <c r="D126" t="str">
        <f ca="1">IF(B126&lt;=LatestSprint,SUMIF(pivot_date!A122,"="&amp;B126,pivot_date!C122),"")</f>
        <v/>
      </c>
      <c r="E126" t="e">
        <f t="shared" ca="1" si="31"/>
        <v>#N/A</v>
      </c>
      <c r="F126" t="e">
        <f t="shared" ca="1" si="24"/>
        <v>#N/A</v>
      </c>
      <c r="G126">
        <f t="shared" ca="1" si="25"/>
        <v>16.337171052631579</v>
      </c>
      <c r="H126">
        <f t="shared" ca="1" si="26"/>
        <v>3.392472438122534</v>
      </c>
      <c r="I126" s="4">
        <f t="shared" ca="1" si="27"/>
        <v>0.99998710361919929</v>
      </c>
      <c r="J126" s="4">
        <f t="shared" ca="1" si="28"/>
        <v>4.2653781004986513E-6</v>
      </c>
      <c r="K126" t="e">
        <f t="shared" ca="1" si="29"/>
        <v>#N/A</v>
      </c>
      <c r="L126" t="e">
        <f t="shared" ca="1" si="30"/>
        <v>#N/A</v>
      </c>
    </row>
    <row r="127" spans="1:12" x14ac:dyDescent="0.25">
      <c r="A127">
        <f t="shared" ca="1" si="22"/>
        <v>43</v>
      </c>
      <c r="B127" s="2">
        <f>pivot_date!A123</f>
        <v>44750</v>
      </c>
      <c r="C127" t="str">
        <f ca="1">IF(B127&lt;=LatestSprint,SUMIF(pivot_date!A123,"="&amp;B127,pivot_date!B123),"")</f>
        <v/>
      </c>
      <c r="D127" t="str">
        <f ca="1">IF(B127&lt;=LatestSprint,SUMIF(pivot_date!A123,"="&amp;B127,pivot_date!C123),"")</f>
        <v/>
      </c>
      <c r="E127" t="e">
        <f t="shared" ca="1" si="31"/>
        <v>#N/A</v>
      </c>
      <c r="F127" t="e">
        <f t="shared" ca="1" si="24"/>
        <v>#N/A</v>
      </c>
      <c r="G127">
        <f t="shared" ca="1" si="25"/>
        <v>16.726151315789473</v>
      </c>
      <c r="H127">
        <f t="shared" ca="1" si="26"/>
        <v>3.4326214384480238</v>
      </c>
      <c r="I127" s="4">
        <f t="shared" ca="1" si="27"/>
        <v>0.99999030719581627</v>
      </c>
      <c r="J127" s="4">
        <f t="shared" ca="1" si="28"/>
        <v>3.2035766169835611E-6</v>
      </c>
      <c r="K127" t="e">
        <f t="shared" ca="1" si="29"/>
        <v>#N/A</v>
      </c>
      <c r="L127" t="e">
        <f t="shared" ca="1" si="30"/>
        <v>#N/A</v>
      </c>
    </row>
    <row r="128" spans="1:12" x14ac:dyDescent="0.25">
      <c r="A128">
        <f t="shared" ca="1" si="22"/>
        <v>44</v>
      </c>
      <c r="B128" s="2">
        <f>pivot_date!A124</f>
        <v>44751</v>
      </c>
      <c r="C128" t="str">
        <f ca="1">IF(B128&lt;=LatestSprint,SUMIF(pivot_date!A124,"="&amp;B128,pivot_date!B124),"")</f>
        <v/>
      </c>
      <c r="D128" t="str">
        <f ca="1">IF(B128&lt;=LatestSprint,SUMIF(pivot_date!A124,"="&amp;B128,pivot_date!C124),"")</f>
        <v/>
      </c>
      <c r="E128" t="e">
        <f t="shared" ca="1" si="31"/>
        <v>#N/A</v>
      </c>
      <c r="F128" t="e">
        <f t="shared" ca="1" si="24"/>
        <v>#N/A</v>
      </c>
      <c r="G128">
        <f t="shared" ca="1" si="25"/>
        <v>17.11513157894737</v>
      </c>
      <c r="H128">
        <f t="shared" ca="1" si="26"/>
        <v>3.4723062416735235</v>
      </c>
      <c r="I128" s="4">
        <f t="shared" ca="1" si="27"/>
        <v>0.99999271374950061</v>
      </c>
      <c r="J128" s="4">
        <f t="shared" ca="1" si="28"/>
        <v>2.4065536843309587E-6</v>
      </c>
      <c r="K128" t="e">
        <f t="shared" ca="1" si="29"/>
        <v>#N/A</v>
      </c>
      <c r="L128" t="e">
        <f t="shared" ca="1" si="30"/>
        <v>#N/A</v>
      </c>
    </row>
    <row r="129" spans="1:12" x14ac:dyDescent="0.25">
      <c r="A129">
        <f t="shared" ca="1" si="22"/>
        <v>45</v>
      </c>
      <c r="B129" s="2">
        <f>pivot_date!A125</f>
        <v>44752</v>
      </c>
      <c r="C129" t="str">
        <f ca="1">IF(B129&lt;=LatestSprint,SUMIF(pivot_date!A125,"="&amp;B129,pivot_date!B125),"")</f>
        <v/>
      </c>
      <c r="D129" t="str">
        <f ca="1">IF(B129&lt;=LatestSprint,SUMIF(pivot_date!A125,"="&amp;B129,pivot_date!C125),"")</f>
        <v/>
      </c>
      <c r="E129" t="e">
        <f t="shared" ca="1" si="31"/>
        <v>#N/A</v>
      </c>
      <c r="F129" t="e">
        <f t="shared" ca="1" si="24"/>
        <v>#N/A</v>
      </c>
      <c r="G129">
        <f t="shared" ca="1" si="25"/>
        <v>17.504111842105264</v>
      </c>
      <c r="H129">
        <f t="shared" ca="1" si="26"/>
        <v>3.5115425858498202</v>
      </c>
      <c r="I129" s="4">
        <f t="shared" ca="1" si="27"/>
        <v>0.99999452190628568</v>
      </c>
      <c r="J129" s="4">
        <f t="shared" ca="1" si="28"/>
        <v>1.8081567850769531E-6</v>
      </c>
      <c r="K129" t="e">
        <f t="shared" ca="1" si="29"/>
        <v>#N/A</v>
      </c>
      <c r="L129" t="e">
        <f t="shared" ca="1" si="30"/>
        <v>#N/A</v>
      </c>
    </row>
    <row r="130" spans="1:12" x14ac:dyDescent="0.25">
      <c r="A130">
        <f t="shared" ca="1" si="22"/>
        <v>46</v>
      </c>
      <c r="B130" s="2">
        <f>pivot_date!A126</f>
        <v>44753</v>
      </c>
      <c r="C130" t="str">
        <f ca="1">IF(B130&lt;=LatestSprint,SUMIF(pivot_date!A126,"="&amp;B130,pivot_date!B126),"")</f>
        <v/>
      </c>
      <c r="D130" t="str">
        <f ca="1">IF(B130&lt;=LatestSprint,SUMIF(pivot_date!A126,"="&amp;B130,pivot_date!C126),"")</f>
        <v/>
      </c>
      <c r="E130" t="e">
        <f t="shared" ca="1" si="31"/>
        <v>#N/A</v>
      </c>
      <c r="F130" t="e">
        <f t="shared" ca="1" si="24"/>
        <v>#N/A</v>
      </c>
      <c r="G130">
        <f t="shared" ca="1" si="25"/>
        <v>17.893092105263158</v>
      </c>
      <c r="H130">
        <f t="shared" ca="1" si="26"/>
        <v>3.5503453393309177</v>
      </c>
      <c r="I130" s="4">
        <f t="shared" ca="1" si="27"/>
        <v>0.99999588070164425</v>
      </c>
      <c r="J130" s="4">
        <f t="shared" ca="1" si="28"/>
        <v>1.358795358563647E-6</v>
      </c>
      <c r="K130" t="e">
        <f t="shared" ca="1" si="29"/>
        <v>#N/A</v>
      </c>
      <c r="L130" t="e">
        <f t="shared" ca="1" si="30"/>
        <v>#N/A</v>
      </c>
    </row>
    <row r="131" spans="1:12" x14ac:dyDescent="0.25">
      <c r="A131">
        <f t="shared" ca="1" si="22"/>
        <v>47</v>
      </c>
      <c r="B131" s="2">
        <f>pivot_date!A127</f>
        <v>44754</v>
      </c>
      <c r="C131" t="str">
        <f ca="1">IF(B131&lt;=LatestSprint,SUMIF(pivot_date!A127,"="&amp;B131,pivot_date!B127),"")</f>
        <v/>
      </c>
      <c r="D131" t="str">
        <f ca="1">IF(B131&lt;=LatestSprint,SUMIF(pivot_date!A127,"="&amp;B131,pivot_date!C127),"")</f>
        <v/>
      </c>
      <c r="E131" t="e">
        <f t="shared" ca="1" si="31"/>
        <v>#N/A</v>
      </c>
      <c r="F131" t="e">
        <f t="shared" ca="1" si="24"/>
        <v>#N/A</v>
      </c>
      <c r="G131">
        <f t="shared" ca="1" si="25"/>
        <v>18.282072368421051</v>
      </c>
      <c r="H131">
        <f t="shared" ca="1" si="26"/>
        <v>3.5887285666069397</v>
      </c>
      <c r="I131" s="4">
        <f t="shared" ca="1" si="27"/>
        <v>0.99999690198656055</v>
      </c>
      <c r="J131" s="4">
        <f t="shared" ca="1" si="28"/>
        <v>1.0212849163027116E-6</v>
      </c>
      <c r="K131" t="e">
        <f t="shared" ca="1" si="29"/>
        <v>#N/A</v>
      </c>
      <c r="L131" t="e">
        <f t="shared" ca="1" si="30"/>
        <v>#N/A</v>
      </c>
    </row>
    <row r="132" spans="1:12" x14ac:dyDescent="0.25">
      <c r="A132">
        <f t="shared" ca="1" si="22"/>
        <v>48</v>
      </c>
      <c r="B132" s="2">
        <f>pivot_date!A128</f>
        <v>44755</v>
      </c>
      <c r="C132" t="str">
        <f ca="1">IF(B132&lt;=LatestSprint,SUMIF(pivot_date!A128,"="&amp;B132,pivot_date!B128),"")</f>
        <v/>
      </c>
      <c r="D132" t="str">
        <f ca="1">IF(B132&lt;=LatestSprint,SUMIF(pivot_date!A128,"="&amp;B132,pivot_date!C128),"")</f>
        <v/>
      </c>
      <c r="E132" t="e">
        <f t="shared" ca="1" si="31"/>
        <v>#N/A</v>
      </c>
      <c r="F132" t="e">
        <f t="shared" ca="1" si="24"/>
        <v>#N/A</v>
      </c>
      <c r="G132">
        <f t="shared" ca="1" si="25"/>
        <v>18.671052631578949</v>
      </c>
      <c r="H132">
        <f t="shared" ca="1" si="26"/>
        <v>3.6267055878651946</v>
      </c>
      <c r="I132" s="4">
        <f t="shared" ca="1" si="27"/>
        <v>0.9999976697231443</v>
      </c>
      <c r="J132" s="4">
        <f t="shared" ca="1" si="28"/>
        <v>7.6773658375106635E-7</v>
      </c>
      <c r="K132" t="e">
        <f t="shared" ca="1" si="29"/>
        <v>#N/A</v>
      </c>
      <c r="L132" t="e">
        <f t="shared" ca="1" si="30"/>
        <v>#N/A</v>
      </c>
    </row>
    <row r="133" spans="1:12" x14ac:dyDescent="0.25">
      <c r="A133">
        <f t="shared" ca="1" si="22"/>
        <v>49</v>
      </c>
      <c r="B133" s="2">
        <f>pivot_date!A129</f>
        <v>44756</v>
      </c>
      <c r="C133" t="str">
        <f ca="1">IF(B133&lt;=LatestSprint,SUMIF(pivot_date!A129,"="&amp;B133,pivot_date!B129),"")</f>
        <v/>
      </c>
      <c r="D133" t="str">
        <f ca="1">IF(B133&lt;=LatestSprint,SUMIF(pivot_date!A129,"="&amp;B133,pivot_date!C129),"")</f>
        <v/>
      </c>
      <c r="E133" t="e">
        <f t="shared" ca="1" si="31"/>
        <v>#N/A</v>
      </c>
      <c r="F133" t="e">
        <f t="shared" ca="1" si="24"/>
        <v>#N/A</v>
      </c>
      <c r="G133">
        <f t="shared" ca="1" si="25"/>
        <v>19.060032894736842</v>
      </c>
      <c r="H133">
        <f t="shared" ca="1" si="26"/>
        <v>3.6642890329946081</v>
      </c>
      <c r="I133" s="4">
        <f t="shared" ca="1" si="27"/>
        <v>0.99999824695152073</v>
      </c>
      <c r="J133" s="4">
        <f t="shared" ca="1" si="28"/>
        <v>5.7722837643048308E-7</v>
      </c>
      <c r="K133" t="e">
        <f t="shared" ca="1" si="29"/>
        <v>#N/A</v>
      </c>
      <c r="L133" t="e">
        <f t="shared" ca="1" si="30"/>
        <v>#N/A</v>
      </c>
    </row>
    <row r="134" spans="1:12" x14ac:dyDescent="0.25">
      <c r="A134">
        <f t="shared" ca="1" si="22"/>
        <v>50</v>
      </c>
      <c r="B134" s="2">
        <f>pivot_date!A130</f>
        <v>44757</v>
      </c>
      <c r="C134" t="str">
        <f ca="1">IF(B134&lt;=LatestSprint,SUMIF(pivot_date!A130,"="&amp;B134,pivot_date!B130),"")</f>
        <v/>
      </c>
      <c r="D134" t="str">
        <f ca="1">IF(B134&lt;=LatestSprint,SUMIF(pivot_date!A130,"="&amp;B134,pivot_date!C130),"")</f>
        <v/>
      </c>
      <c r="E134" t="e">
        <f t="shared" ca="1" si="31"/>
        <v>#N/A</v>
      </c>
      <c r="F134" t="e">
        <f t="shared" ca="1" si="24"/>
        <v>#N/A</v>
      </c>
      <c r="G134">
        <f t="shared" ca="1" si="25"/>
        <v>19.449013157894736</v>
      </c>
      <c r="H134">
        <f t="shared" ca="1" si="26"/>
        <v>3.701490890654263</v>
      </c>
      <c r="I134" s="4">
        <f t="shared" ca="1" si="27"/>
        <v>0.99999868101274425</v>
      </c>
      <c r="J134" s="4">
        <f t="shared" ca="1" si="28"/>
        <v>4.3406122351985488E-7</v>
      </c>
      <c r="K134" t="e">
        <f t="shared" ca="1" si="29"/>
        <v>#N/A</v>
      </c>
      <c r="L134" t="e">
        <f t="shared" ca="1" si="30"/>
        <v>#N/A</v>
      </c>
    </row>
    <row r="135" spans="1:12" x14ac:dyDescent="0.25">
      <c r="A135">
        <f t="shared" ca="1" si="22"/>
        <v>51</v>
      </c>
      <c r="B135" s="2">
        <f>pivot_date!A131</f>
        <v>44758</v>
      </c>
      <c r="C135" t="str">
        <f ca="1">IF(B135&lt;=LatestSprint,SUMIF(pivot_date!A131,"="&amp;B135,pivot_date!B131),"")</f>
        <v/>
      </c>
      <c r="D135" t="str">
        <f ca="1">IF(B135&lt;=LatestSprint,SUMIF(pivot_date!A131,"="&amp;B135,pivot_date!C131),"")</f>
        <v/>
      </c>
      <c r="E135" t="e">
        <f t="shared" ca="1" si="31"/>
        <v>#N/A</v>
      </c>
      <c r="F135" t="e">
        <f t="shared" ca="1" si="24"/>
        <v>#N/A</v>
      </c>
      <c r="G135">
        <f t="shared" ca="1" si="25"/>
        <v>19.837993421052634</v>
      </c>
      <c r="H135">
        <f t="shared" ca="1" si="26"/>
        <v>3.7383225529464976</v>
      </c>
      <c r="I135" s="4">
        <f t="shared" ca="1" si="27"/>
        <v>0.99999900746527803</v>
      </c>
      <c r="J135" s="4">
        <f t="shared" ca="1" si="28"/>
        <v>3.2645253378316141E-7</v>
      </c>
      <c r="K135" t="e">
        <f t="shared" ca="1" si="29"/>
        <v>#N/A</v>
      </c>
      <c r="L135" t="e">
        <f t="shared" ca="1" si="30"/>
        <v>#N/A</v>
      </c>
    </row>
    <row r="136" spans="1:12" x14ac:dyDescent="0.25">
      <c r="A136">
        <f t="shared" ca="1" si="22"/>
        <v>52</v>
      </c>
      <c r="B136" s="2">
        <f>pivot_date!A132</f>
        <v>44759</v>
      </c>
      <c r="C136" t="str">
        <f ca="1">IF(B136&lt;=LatestSprint,SUMIF(pivot_date!A132,"="&amp;B136,pivot_date!B132),"")</f>
        <v/>
      </c>
      <c r="D136" t="str">
        <f ca="1">IF(B136&lt;=LatestSprint,SUMIF(pivot_date!A132,"="&amp;B136,pivot_date!C132),"")</f>
        <v/>
      </c>
      <c r="E136" t="e">
        <f t="shared" ca="1" si="31"/>
        <v>#N/A</v>
      </c>
      <c r="F136" t="e">
        <f t="shared" ca="1" si="24"/>
        <v>#N/A</v>
      </c>
      <c r="G136">
        <f t="shared" ca="1" si="25"/>
        <v>20.226973684210527</v>
      </c>
      <c r="H136">
        <f t="shared" ca="1" si="26"/>
        <v>3.7747948561664044</v>
      </c>
      <c r="I136" s="4">
        <f t="shared" ca="1" si="27"/>
        <v>0.99999925302253845</v>
      </c>
      <c r="J136" s="4">
        <f t="shared" ca="1" si="28"/>
        <v>2.4555726041430859E-7</v>
      </c>
      <c r="K136" t="e">
        <f t="shared" ca="1" si="29"/>
        <v>#N/A</v>
      </c>
      <c r="L136" t="e">
        <f t="shared" ca="1" si="30"/>
        <v>#N/A</v>
      </c>
    </row>
    <row r="137" spans="1:12" x14ac:dyDescent="0.25">
      <c r="A137">
        <f t="shared" ref="A137:A138" ca="1" si="32">B137-$F$2</f>
        <v>53</v>
      </c>
      <c r="B137" s="2">
        <f>pivot_date!A133</f>
        <v>44760</v>
      </c>
      <c r="C137" t="str">
        <f ca="1">IF(B137&lt;=LatestSprint,SUMIF(pivot_date!A133,"="&amp;B137,pivot_date!B133),"")</f>
        <v/>
      </c>
      <c r="D137" t="str">
        <f ca="1">IF(B137&lt;=LatestSprint,SUMIF(pivot_date!A133,"="&amp;B137,pivot_date!C133),"")</f>
        <v/>
      </c>
      <c r="E137" t="e">
        <f t="shared" ca="1" si="31"/>
        <v>#N/A</v>
      </c>
      <c r="F137" t="e">
        <f t="shared" ca="1" si="24"/>
        <v>#N/A</v>
      </c>
      <c r="G137">
        <f t="shared" ca="1" si="25"/>
        <v>20.615953947368421</v>
      </c>
      <c r="H137">
        <f t="shared" ca="1" si="26"/>
        <v>3.8109181180408847</v>
      </c>
      <c r="I137" s="4">
        <f t="shared" ca="1" si="27"/>
        <v>0.99999943775670641</v>
      </c>
      <c r="J137" s="4">
        <f t="shared" ca="1" si="28"/>
        <v>1.8473416796283004E-7</v>
      </c>
      <c r="K137" t="e">
        <f t="shared" ca="1" si="29"/>
        <v>#N/A</v>
      </c>
      <c r="L137" t="e">
        <f t="shared" ca="1" si="30"/>
        <v>#N/A</v>
      </c>
    </row>
    <row r="138" spans="1:12" x14ac:dyDescent="0.25">
      <c r="A138">
        <f t="shared" ca="1" si="32"/>
        <v>54</v>
      </c>
      <c r="B138" s="2">
        <f>pivot_date!A134</f>
        <v>44761</v>
      </c>
      <c r="C138" t="str">
        <f ca="1">IF(B138&lt;=LatestSprint,SUMIF(pivot_date!A134,"="&amp;B138,pivot_date!B134),"")</f>
        <v/>
      </c>
      <c r="D138" t="str">
        <f ca="1">IF(B138&lt;=LatestSprint,SUMIF(pivot_date!A134,"="&amp;B138,pivot_date!C134),"")</f>
        <v/>
      </c>
      <c r="E138" t="e">
        <f t="shared" ca="1" si="31"/>
        <v>#N/A</v>
      </c>
      <c r="F138" t="e">
        <f t="shared" ca="1" si="24"/>
        <v>#N/A</v>
      </c>
      <c r="G138">
        <f t="shared" ca="1" si="25"/>
        <v>21.004934210526315</v>
      </c>
      <c r="H138">
        <f t="shared" ca="1" si="26"/>
        <v>3.8467021718199357</v>
      </c>
      <c r="I138" s="4">
        <f t="shared" ca="1" si="27"/>
        <v>0.99999957675245166</v>
      </c>
      <c r="J138" s="4">
        <f t="shared" ca="1" si="28"/>
        <v>1.3899574524689484E-7</v>
      </c>
      <c r="K138" t="e">
        <f t="shared" ca="1" si="29"/>
        <v>#N/A</v>
      </c>
      <c r="L138" t="e">
        <f t="shared" ca="1" si="30"/>
        <v>#N/A</v>
      </c>
    </row>
    <row r="139" spans="1:12" x14ac:dyDescent="0.25">
      <c r="B139" s="2"/>
      <c r="I139" s="4"/>
      <c r="J139" s="4"/>
    </row>
    <row r="140" spans="1:12" x14ac:dyDescent="0.25">
      <c r="B140" s="2"/>
      <c r="I140" s="4"/>
      <c r="J140" s="4"/>
    </row>
    <row r="141" spans="1:12" x14ac:dyDescent="0.25">
      <c r="B141" s="2"/>
      <c r="I141" s="4"/>
      <c r="J141" s="4"/>
    </row>
    <row r="142" spans="1:12" x14ac:dyDescent="0.25">
      <c r="B142" s="2"/>
      <c r="I142" s="4"/>
      <c r="J142" s="4"/>
    </row>
    <row r="143" spans="1:12" x14ac:dyDescent="0.25">
      <c r="B143" s="2"/>
      <c r="I143" s="4"/>
      <c r="J143" s="4"/>
    </row>
    <row r="144" spans="1:12" x14ac:dyDescent="0.25">
      <c r="B144" s="2"/>
      <c r="I144" s="4"/>
      <c r="J144" s="4"/>
    </row>
    <row r="145" spans="2:10" x14ac:dyDescent="0.25">
      <c r="B145" s="2"/>
      <c r="I145" s="4"/>
      <c r="J145" s="4"/>
    </row>
    <row r="146" spans="2:10" x14ac:dyDescent="0.25">
      <c r="B146" s="2"/>
      <c r="I146" s="4"/>
      <c r="J146" s="4"/>
    </row>
    <row r="147" spans="2:10" x14ac:dyDescent="0.25">
      <c r="B147" s="2"/>
      <c r="I147" s="4"/>
      <c r="J147" s="4"/>
    </row>
    <row r="148" spans="2:10" x14ac:dyDescent="0.25">
      <c r="B148" s="2"/>
      <c r="I148" s="4"/>
      <c r="J148" s="4"/>
    </row>
    <row r="149" spans="2:10" x14ac:dyDescent="0.25">
      <c r="B149" s="2"/>
      <c r="I149" s="4"/>
      <c r="J149" s="4"/>
    </row>
    <row r="150" spans="2:10" x14ac:dyDescent="0.25">
      <c r="B150" s="2"/>
      <c r="I150" s="4"/>
      <c r="J150" s="4"/>
    </row>
    <row r="151" spans="2:10" x14ac:dyDescent="0.25">
      <c r="B151" s="2"/>
      <c r="I151" s="4"/>
      <c r="J151" s="4"/>
    </row>
    <row r="152" spans="2:10" x14ac:dyDescent="0.25">
      <c r="B152" s="2"/>
      <c r="I152" s="4"/>
      <c r="J152" s="4"/>
    </row>
    <row r="153" spans="2:10" x14ac:dyDescent="0.25">
      <c r="B153" s="2"/>
      <c r="I153" s="4"/>
      <c r="J153" s="4"/>
    </row>
    <row r="154" spans="2:10" x14ac:dyDescent="0.25">
      <c r="B154" s="2"/>
      <c r="I154" s="4"/>
      <c r="J154" s="4"/>
    </row>
    <row r="155" spans="2:10" x14ac:dyDescent="0.25">
      <c r="B155" s="2"/>
      <c r="I155" s="4"/>
      <c r="J155" s="4"/>
    </row>
    <row r="156" spans="2:10" x14ac:dyDescent="0.25">
      <c r="B156" s="2"/>
      <c r="I156" s="4"/>
      <c r="J156" s="4"/>
    </row>
    <row r="157" spans="2:10" x14ac:dyDescent="0.25">
      <c r="B157" s="2"/>
      <c r="I157" s="4"/>
      <c r="J157" s="4"/>
    </row>
    <row r="158" spans="2:10" x14ac:dyDescent="0.25">
      <c r="B158" s="2"/>
      <c r="I158" s="4"/>
      <c r="J158" s="4"/>
    </row>
    <row r="159" spans="2:10" x14ac:dyDescent="0.25">
      <c r="B159" s="2"/>
      <c r="I159" s="4"/>
      <c r="J159" s="4"/>
    </row>
    <row r="160" spans="2:10" x14ac:dyDescent="0.25">
      <c r="B160" s="2"/>
      <c r="I160" s="4"/>
      <c r="J160" s="4"/>
    </row>
    <row r="161" spans="2:10" x14ac:dyDescent="0.25">
      <c r="B161" s="2"/>
      <c r="I161" s="4"/>
      <c r="J161" s="4"/>
    </row>
    <row r="162" spans="2:10" x14ac:dyDescent="0.25">
      <c r="B162" s="2"/>
      <c r="I162" s="4"/>
      <c r="J162" s="4"/>
    </row>
    <row r="163" spans="2:10" x14ac:dyDescent="0.25">
      <c r="B163" s="2"/>
      <c r="I163" s="4"/>
      <c r="J163" s="4"/>
    </row>
    <row r="164" spans="2:10" x14ac:dyDescent="0.25">
      <c r="B164" s="2"/>
      <c r="I164" s="4"/>
      <c r="J164" s="4"/>
    </row>
    <row r="165" spans="2:10" x14ac:dyDescent="0.25">
      <c r="B165" s="2"/>
      <c r="I165" s="4"/>
      <c r="J165" s="4"/>
    </row>
    <row r="166" spans="2:10" x14ac:dyDescent="0.25">
      <c r="B166" s="2"/>
      <c r="I166" s="4"/>
      <c r="J166" s="4"/>
    </row>
    <row r="167" spans="2:10" x14ac:dyDescent="0.25">
      <c r="B167" s="2"/>
      <c r="I167" s="4"/>
      <c r="J167" s="4"/>
    </row>
    <row r="168" spans="2:10" x14ac:dyDescent="0.25">
      <c r="B168" s="2"/>
      <c r="I168" s="4"/>
      <c r="J168" s="4"/>
    </row>
    <row r="169" spans="2:10" x14ac:dyDescent="0.25">
      <c r="B169" s="2"/>
      <c r="I169" s="4"/>
      <c r="J169" s="4"/>
    </row>
    <row r="170" spans="2:10" x14ac:dyDescent="0.25">
      <c r="B170" s="2"/>
      <c r="I170" s="4"/>
      <c r="J170" s="4"/>
    </row>
    <row r="171" spans="2:10" x14ac:dyDescent="0.25">
      <c r="B171" s="2"/>
      <c r="I171" s="4"/>
      <c r="J171" s="4"/>
    </row>
    <row r="172" spans="2:10" x14ac:dyDescent="0.25">
      <c r="B172" s="2"/>
      <c r="I172" s="4"/>
      <c r="J172" s="4"/>
    </row>
    <row r="173" spans="2:10" x14ac:dyDescent="0.25">
      <c r="B173" s="2"/>
      <c r="I173" s="4"/>
      <c r="J173" s="4"/>
    </row>
    <row r="174" spans="2:10" x14ac:dyDescent="0.25">
      <c r="B174" s="2"/>
      <c r="I174" s="4"/>
      <c r="J174" s="4"/>
    </row>
    <row r="175" spans="2:10" x14ac:dyDescent="0.25">
      <c r="B175" s="2"/>
      <c r="I175" s="4"/>
      <c r="J175" s="4"/>
    </row>
    <row r="176" spans="2:10" x14ac:dyDescent="0.25">
      <c r="B176" s="2"/>
      <c r="I176" s="4"/>
      <c r="J176" s="4"/>
    </row>
    <row r="177" spans="2:10" x14ac:dyDescent="0.25">
      <c r="B177" s="2"/>
      <c r="I177" s="4"/>
      <c r="J177" s="4"/>
    </row>
    <row r="178" spans="2:10" x14ac:dyDescent="0.25">
      <c r="B178" s="2"/>
      <c r="I178" s="4"/>
      <c r="J178" s="4"/>
    </row>
    <row r="179" spans="2:10" x14ac:dyDescent="0.25">
      <c r="B179" s="2"/>
      <c r="I179" s="4"/>
      <c r="J179" s="4"/>
    </row>
    <row r="180" spans="2:10" x14ac:dyDescent="0.25">
      <c r="B180" s="2"/>
      <c r="I180" s="4"/>
      <c r="J180" s="4"/>
    </row>
    <row r="181" spans="2:10" x14ac:dyDescent="0.25">
      <c r="B181" s="2"/>
      <c r="I181" s="4"/>
      <c r="J181" s="4"/>
    </row>
    <row r="182" spans="2:10" x14ac:dyDescent="0.25">
      <c r="B182" s="2"/>
      <c r="I182" s="4"/>
      <c r="J182" s="4"/>
    </row>
    <row r="183" spans="2:10" x14ac:dyDescent="0.25">
      <c r="B183" s="2"/>
      <c r="I183" s="4"/>
      <c r="J183" s="4"/>
    </row>
    <row r="184" spans="2:10" x14ac:dyDescent="0.25">
      <c r="B184" s="2"/>
      <c r="I184" s="4"/>
      <c r="J184" s="4"/>
    </row>
    <row r="185" spans="2:10" x14ac:dyDescent="0.25">
      <c r="B185" s="2"/>
      <c r="I185" s="4"/>
      <c r="J185" s="4"/>
    </row>
    <row r="186" spans="2:10" x14ac:dyDescent="0.25">
      <c r="B186" s="2"/>
      <c r="I186" s="4"/>
      <c r="J186" s="4"/>
    </row>
    <row r="187" spans="2:10" x14ac:dyDescent="0.25">
      <c r="B187" s="2"/>
      <c r="I187" s="4"/>
      <c r="J187" s="4"/>
    </row>
    <row r="188" spans="2:10" x14ac:dyDescent="0.25">
      <c r="B188" s="2"/>
      <c r="I188" s="4"/>
      <c r="J188" s="4"/>
    </row>
    <row r="189" spans="2:10" x14ac:dyDescent="0.25">
      <c r="B189" s="2"/>
      <c r="I189" s="4"/>
      <c r="J189" s="4"/>
    </row>
    <row r="190" spans="2:10" x14ac:dyDescent="0.25">
      <c r="B190" s="2"/>
      <c r="I190" s="4"/>
      <c r="J190" s="4"/>
    </row>
    <row r="191" spans="2:10" x14ac:dyDescent="0.25">
      <c r="B191" s="2"/>
      <c r="I191" s="4"/>
      <c r="J191" s="4"/>
    </row>
    <row r="192" spans="2:10" x14ac:dyDescent="0.25">
      <c r="B192" s="2"/>
      <c r="I192" s="4"/>
      <c r="J192" s="4"/>
    </row>
    <row r="193" spans="2:10" x14ac:dyDescent="0.25">
      <c r="B193" s="2"/>
      <c r="I193" s="4"/>
      <c r="J193" s="4"/>
    </row>
    <row r="194" spans="2:10" x14ac:dyDescent="0.25">
      <c r="B194" s="2"/>
      <c r="I194" s="4"/>
      <c r="J194" s="4"/>
    </row>
    <row r="195" spans="2:10" x14ac:dyDescent="0.25">
      <c r="B195" s="2"/>
      <c r="I195" s="4"/>
      <c r="J195" s="4"/>
    </row>
    <row r="196" spans="2:10" x14ac:dyDescent="0.25">
      <c r="B196" s="2"/>
      <c r="I196" s="4"/>
      <c r="J196" s="4"/>
    </row>
    <row r="197" spans="2:10" x14ac:dyDescent="0.25">
      <c r="B197" s="2"/>
      <c r="I197" s="4"/>
      <c r="J197" s="4"/>
    </row>
    <row r="198" spans="2:10" x14ac:dyDescent="0.25">
      <c r="B198" s="2"/>
      <c r="I198" s="4"/>
      <c r="J198" s="4"/>
    </row>
    <row r="199" spans="2:10" x14ac:dyDescent="0.25">
      <c r="B199" s="2"/>
      <c r="I199" s="4"/>
      <c r="J199" s="4"/>
    </row>
    <row r="200" spans="2:10" x14ac:dyDescent="0.25">
      <c r="B200" s="2"/>
      <c r="I200" s="4"/>
      <c r="J200" s="4"/>
    </row>
    <row r="201" spans="2:10" x14ac:dyDescent="0.25">
      <c r="B201" s="2"/>
      <c r="I201" s="4"/>
      <c r="J201" s="4"/>
    </row>
    <row r="202" spans="2:10" x14ac:dyDescent="0.25">
      <c r="B202" s="2"/>
      <c r="I202" s="4"/>
      <c r="J202" s="4"/>
    </row>
    <row r="203" spans="2:10" x14ac:dyDescent="0.25">
      <c r="B203" s="2"/>
      <c r="I203" s="4"/>
      <c r="J203" s="4"/>
    </row>
    <row r="204" spans="2:10" x14ac:dyDescent="0.25">
      <c r="B204" s="2"/>
      <c r="I204" s="4"/>
      <c r="J204" s="4"/>
    </row>
    <row r="205" spans="2:10" x14ac:dyDescent="0.25">
      <c r="B205" s="2"/>
      <c r="I205" s="4"/>
      <c r="J205" s="4"/>
    </row>
    <row r="206" spans="2:10" x14ac:dyDescent="0.25">
      <c r="B206" s="2"/>
      <c r="I206" s="4"/>
      <c r="J206" s="4"/>
    </row>
    <row r="207" spans="2:10" x14ac:dyDescent="0.25">
      <c r="B207" s="2"/>
      <c r="I207" s="4"/>
      <c r="J207" s="4"/>
    </row>
    <row r="208" spans="2:10" x14ac:dyDescent="0.25">
      <c r="B208" s="2"/>
      <c r="I208" s="4"/>
      <c r="J208" s="4"/>
    </row>
    <row r="209" spans="2:10" x14ac:dyDescent="0.25">
      <c r="B209" s="2"/>
      <c r="I209" s="4"/>
      <c r="J209" s="4"/>
    </row>
    <row r="210" spans="2:10" x14ac:dyDescent="0.25">
      <c r="B210" s="2"/>
      <c r="I210" s="4"/>
      <c r="J210" s="4"/>
    </row>
    <row r="211" spans="2:10" x14ac:dyDescent="0.25">
      <c r="B211" s="2"/>
      <c r="I211" s="4"/>
      <c r="J211" s="4"/>
    </row>
    <row r="212" spans="2:10" x14ac:dyDescent="0.25">
      <c r="B212" s="2"/>
      <c r="I212" s="4"/>
      <c r="J212" s="4"/>
    </row>
    <row r="213" spans="2:10" x14ac:dyDescent="0.25">
      <c r="B213" s="2"/>
      <c r="I213" s="4"/>
      <c r="J213" s="4"/>
    </row>
    <row r="214" spans="2:10" x14ac:dyDescent="0.25">
      <c r="B214" s="2"/>
      <c r="I214" s="4"/>
      <c r="J214" s="4"/>
    </row>
    <row r="215" spans="2:10" x14ac:dyDescent="0.25">
      <c r="B215" s="2"/>
      <c r="I215" s="4"/>
      <c r="J215" s="4"/>
    </row>
    <row r="216" spans="2:10" x14ac:dyDescent="0.25">
      <c r="B216" s="2"/>
      <c r="I216" s="4"/>
      <c r="J216" s="4"/>
    </row>
    <row r="217" spans="2:10" x14ac:dyDescent="0.25">
      <c r="B217" s="2"/>
      <c r="I217" s="4"/>
      <c r="J217" s="4"/>
    </row>
    <row r="218" spans="2:10" x14ac:dyDescent="0.25">
      <c r="B218" s="2"/>
      <c r="I218" s="4"/>
      <c r="J218" s="4"/>
    </row>
    <row r="219" spans="2:10" x14ac:dyDescent="0.25">
      <c r="B219" s="2"/>
      <c r="I219" s="4"/>
      <c r="J219" s="4"/>
    </row>
    <row r="220" spans="2:10" x14ac:dyDescent="0.25">
      <c r="B220" s="2"/>
      <c r="I220" s="4"/>
      <c r="J220" s="4"/>
    </row>
    <row r="221" spans="2:10" x14ac:dyDescent="0.25">
      <c r="B221" s="2"/>
      <c r="I221" s="4"/>
      <c r="J221" s="4"/>
    </row>
    <row r="222" spans="2:10" x14ac:dyDescent="0.25">
      <c r="B222" s="2"/>
      <c r="I222" s="4"/>
      <c r="J222" s="4"/>
    </row>
    <row r="223" spans="2:10" x14ac:dyDescent="0.25">
      <c r="B223" s="2"/>
      <c r="I223" s="4"/>
      <c r="J223" s="4"/>
    </row>
    <row r="224" spans="2:10" x14ac:dyDescent="0.25">
      <c r="B224" s="2"/>
      <c r="I224" s="4"/>
      <c r="J224" s="4"/>
    </row>
    <row r="225" spans="2:10" x14ac:dyDescent="0.25">
      <c r="B225" s="2"/>
      <c r="I225" s="4"/>
      <c r="J225" s="4"/>
    </row>
    <row r="226" spans="2:10" x14ac:dyDescent="0.25">
      <c r="B226" s="2"/>
      <c r="I226" s="4"/>
      <c r="J226" s="4"/>
    </row>
    <row r="227" spans="2:10" x14ac:dyDescent="0.25">
      <c r="B227" s="2"/>
      <c r="I227" s="4"/>
      <c r="J227" s="4"/>
    </row>
    <row r="228" spans="2:10" x14ac:dyDescent="0.25">
      <c r="B228" s="2"/>
      <c r="I228" s="4"/>
      <c r="J228" s="4"/>
    </row>
    <row r="229" spans="2:10" x14ac:dyDescent="0.25">
      <c r="B229" s="2"/>
      <c r="I229" s="4"/>
      <c r="J229" s="4"/>
    </row>
    <row r="230" spans="2:10" x14ac:dyDescent="0.25">
      <c r="B230" s="2"/>
      <c r="I230" s="4"/>
      <c r="J230" s="4"/>
    </row>
    <row r="231" spans="2:10" x14ac:dyDescent="0.25">
      <c r="B231" s="2"/>
      <c r="I231" s="4"/>
      <c r="J231" s="4"/>
    </row>
    <row r="232" spans="2:10" x14ac:dyDescent="0.25">
      <c r="B232" s="2"/>
      <c r="I232" s="4"/>
      <c r="J232" s="4"/>
    </row>
    <row r="233" spans="2:10" x14ac:dyDescent="0.25">
      <c r="B233" s="2"/>
      <c r="I233" s="4"/>
      <c r="J233" s="4"/>
    </row>
    <row r="234" spans="2:10" x14ac:dyDescent="0.25">
      <c r="B234" s="2"/>
      <c r="I234" s="4"/>
      <c r="J234" s="4"/>
    </row>
    <row r="235" spans="2:10" x14ac:dyDescent="0.25">
      <c r="B235" s="2"/>
      <c r="I235" s="4"/>
      <c r="J235" s="4"/>
    </row>
    <row r="236" spans="2:10" x14ac:dyDescent="0.25">
      <c r="B236" s="2"/>
      <c r="I236" s="4"/>
      <c r="J236" s="4"/>
    </row>
    <row r="237" spans="2:10" x14ac:dyDescent="0.25">
      <c r="B237" s="2"/>
      <c r="I237" s="4"/>
      <c r="J237" s="4"/>
    </row>
    <row r="238" spans="2:10" x14ac:dyDescent="0.25">
      <c r="B238" s="2"/>
      <c r="I238" s="4"/>
      <c r="J238" s="4"/>
    </row>
    <row r="239" spans="2:10" x14ac:dyDescent="0.25">
      <c r="B239" s="2"/>
      <c r="I239" s="4"/>
      <c r="J239" s="4"/>
    </row>
    <row r="240" spans="2:10" x14ac:dyDescent="0.25">
      <c r="B240" s="2"/>
      <c r="I240" s="4"/>
      <c r="J240" s="4"/>
    </row>
    <row r="241" spans="2:10" x14ac:dyDescent="0.25">
      <c r="B241" s="2"/>
      <c r="I241" s="4"/>
      <c r="J241" s="4"/>
    </row>
    <row r="242" spans="2:10" x14ac:dyDescent="0.25">
      <c r="B242" s="2"/>
      <c r="I242" s="4"/>
      <c r="J242" s="4"/>
    </row>
    <row r="243" spans="2:10" x14ac:dyDescent="0.25">
      <c r="B243" s="2"/>
      <c r="I243" s="4"/>
      <c r="J243" s="4"/>
    </row>
    <row r="244" spans="2:10" x14ac:dyDescent="0.25">
      <c r="B244" s="2"/>
      <c r="I244" s="4"/>
      <c r="J244" s="4"/>
    </row>
    <row r="245" spans="2:10" x14ac:dyDescent="0.25">
      <c r="B245" s="2"/>
      <c r="I245" s="4"/>
      <c r="J245" s="4"/>
    </row>
    <row r="246" spans="2:10" x14ac:dyDescent="0.25">
      <c r="B246" s="2"/>
      <c r="I246" s="4"/>
      <c r="J246" s="4"/>
    </row>
    <row r="247" spans="2:10" x14ac:dyDescent="0.25">
      <c r="B247" s="2"/>
      <c r="I247" s="4"/>
      <c r="J247" s="4"/>
    </row>
    <row r="248" spans="2:10" x14ac:dyDescent="0.25">
      <c r="B248" s="2"/>
      <c r="I248" s="4"/>
      <c r="J248" s="4"/>
    </row>
    <row r="249" spans="2:10" x14ac:dyDescent="0.25">
      <c r="B249" s="2"/>
      <c r="I249" s="4"/>
      <c r="J249" s="4"/>
    </row>
    <row r="250" spans="2:10" x14ac:dyDescent="0.25">
      <c r="B250" s="2"/>
      <c r="I250" s="4"/>
      <c r="J250" s="4"/>
    </row>
    <row r="251" spans="2:10" x14ac:dyDescent="0.25">
      <c r="B251" s="2"/>
      <c r="I251" s="4"/>
      <c r="J251" s="4"/>
    </row>
    <row r="252" spans="2:10" x14ac:dyDescent="0.25">
      <c r="B252" s="2"/>
      <c r="I252" s="4"/>
      <c r="J252" s="4"/>
    </row>
    <row r="253" spans="2:10" x14ac:dyDescent="0.25">
      <c r="B253" s="2"/>
      <c r="I253" s="4"/>
      <c r="J253" s="4"/>
    </row>
    <row r="254" spans="2:10" x14ac:dyDescent="0.25">
      <c r="B254" s="2"/>
      <c r="I254" s="4"/>
      <c r="J254" s="4"/>
    </row>
    <row r="255" spans="2:10" x14ac:dyDescent="0.25">
      <c r="B255" s="2"/>
      <c r="I255" s="4"/>
      <c r="J255" s="4"/>
    </row>
    <row r="256" spans="2:10" x14ac:dyDescent="0.25">
      <c r="B256" s="2"/>
      <c r="I256" s="4"/>
      <c r="J256" s="4"/>
    </row>
    <row r="257" spans="2:10" x14ac:dyDescent="0.25">
      <c r="B257" s="2"/>
      <c r="I257" s="4"/>
      <c r="J257" s="4"/>
    </row>
    <row r="258" spans="2:10" x14ac:dyDescent="0.25">
      <c r="B258" s="2"/>
      <c r="I258" s="4"/>
      <c r="J258" s="4"/>
    </row>
    <row r="259" spans="2:10" x14ac:dyDescent="0.25">
      <c r="B259" s="2"/>
      <c r="I259" s="4"/>
      <c r="J259" s="4"/>
    </row>
    <row r="260" spans="2:10" x14ac:dyDescent="0.25">
      <c r="B260" s="2"/>
      <c r="I260" s="4"/>
      <c r="J260" s="4"/>
    </row>
    <row r="261" spans="2:10" x14ac:dyDescent="0.25">
      <c r="B261" s="2"/>
      <c r="I261" s="4"/>
      <c r="J261" s="4"/>
    </row>
    <row r="262" spans="2:10" x14ac:dyDescent="0.25">
      <c r="B262" s="2"/>
      <c r="I262" s="4"/>
      <c r="J262" s="4"/>
    </row>
    <row r="263" spans="2:10" x14ac:dyDescent="0.25">
      <c r="B263" s="2"/>
      <c r="I263" s="4"/>
      <c r="J263" s="4"/>
    </row>
    <row r="264" spans="2:10" x14ac:dyDescent="0.25">
      <c r="B264" s="2"/>
      <c r="I264" s="4"/>
      <c r="J264" s="4"/>
    </row>
    <row r="265" spans="2:10" x14ac:dyDescent="0.25">
      <c r="B265" s="2"/>
      <c r="I265" s="4"/>
      <c r="J265" s="4"/>
    </row>
    <row r="266" spans="2:10" x14ac:dyDescent="0.25">
      <c r="B266" s="2"/>
      <c r="I266" s="4"/>
      <c r="J266" s="4"/>
    </row>
    <row r="267" spans="2:10" x14ac:dyDescent="0.25">
      <c r="B267" s="2"/>
      <c r="I267" s="4"/>
      <c r="J267" s="4"/>
    </row>
    <row r="268" spans="2:10" x14ac:dyDescent="0.25">
      <c r="B268" s="2"/>
      <c r="I268" s="4"/>
      <c r="J268" s="4"/>
    </row>
    <row r="269" spans="2:10" x14ac:dyDescent="0.25">
      <c r="B269" s="2"/>
      <c r="I269" s="4"/>
      <c r="J269" s="4"/>
    </row>
    <row r="270" spans="2:10" x14ac:dyDescent="0.25">
      <c r="B270" s="2"/>
      <c r="I270" s="4"/>
      <c r="J270" s="4"/>
    </row>
    <row r="271" spans="2:10" x14ac:dyDescent="0.25">
      <c r="B271" s="2"/>
      <c r="I271" s="4"/>
      <c r="J271" s="4"/>
    </row>
    <row r="272" spans="2:10" x14ac:dyDescent="0.25">
      <c r="B272" s="2"/>
      <c r="I272" s="4"/>
      <c r="J272" s="4"/>
    </row>
    <row r="273" spans="2:10" x14ac:dyDescent="0.25">
      <c r="B273" s="2"/>
      <c r="I273" s="4"/>
      <c r="J273" s="4"/>
    </row>
    <row r="274" spans="2:10" x14ac:dyDescent="0.25">
      <c r="B274" s="2"/>
      <c r="I274" s="4"/>
      <c r="J274" s="4"/>
    </row>
    <row r="275" spans="2:10" x14ac:dyDescent="0.25">
      <c r="B275" s="2"/>
      <c r="I275" s="4"/>
      <c r="J275" s="4"/>
    </row>
    <row r="276" spans="2:10" x14ac:dyDescent="0.25">
      <c r="B276" s="2"/>
      <c r="I276" s="4"/>
      <c r="J276" s="4"/>
    </row>
    <row r="277" spans="2:10" x14ac:dyDescent="0.25">
      <c r="B277" s="2"/>
      <c r="I277" s="4"/>
      <c r="J277" s="4"/>
    </row>
    <row r="278" spans="2:10" x14ac:dyDescent="0.25">
      <c r="B278" s="2"/>
      <c r="I278" s="4"/>
      <c r="J278" s="4"/>
    </row>
    <row r="279" spans="2:10" x14ac:dyDescent="0.25">
      <c r="B279" s="2"/>
      <c r="I279" s="4"/>
      <c r="J279" s="4"/>
    </row>
    <row r="280" spans="2:10" x14ac:dyDescent="0.25">
      <c r="B280" s="2"/>
      <c r="I280" s="4"/>
      <c r="J280" s="4"/>
    </row>
    <row r="281" spans="2:10" x14ac:dyDescent="0.25">
      <c r="B281" s="2"/>
      <c r="I281" s="4"/>
      <c r="J281" s="4"/>
    </row>
    <row r="282" spans="2:10" x14ac:dyDescent="0.25">
      <c r="B282" s="2"/>
      <c r="I282" s="4"/>
      <c r="J282" s="4"/>
    </row>
    <row r="283" spans="2:10" x14ac:dyDescent="0.25">
      <c r="B283" s="2"/>
      <c r="I283" s="4"/>
      <c r="J283" s="4"/>
    </row>
    <row r="284" spans="2:10" x14ac:dyDescent="0.25">
      <c r="B284" s="2"/>
      <c r="I284" s="4"/>
      <c r="J284" s="4"/>
    </row>
    <row r="285" spans="2:10" x14ac:dyDescent="0.25">
      <c r="B285" s="2"/>
      <c r="I285" s="4"/>
      <c r="J285" s="4"/>
    </row>
    <row r="286" spans="2:10" x14ac:dyDescent="0.25">
      <c r="B286" s="2"/>
      <c r="I286" s="4"/>
      <c r="J286" s="4"/>
    </row>
    <row r="287" spans="2:10" x14ac:dyDescent="0.25">
      <c r="B287" s="2"/>
      <c r="I287" s="4"/>
      <c r="J287" s="4"/>
    </row>
    <row r="288" spans="2:10" x14ac:dyDescent="0.25">
      <c r="B288" s="2"/>
      <c r="I288" s="4"/>
      <c r="J288" s="4"/>
    </row>
    <row r="289" spans="2:10" x14ac:dyDescent="0.25">
      <c r="B289" s="2"/>
      <c r="I289" s="4"/>
      <c r="J289" s="4"/>
    </row>
    <row r="290" spans="2:10" x14ac:dyDescent="0.25">
      <c r="B290" s="2"/>
      <c r="I290" s="4"/>
      <c r="J290" s="4"/>
    </row>
    <row r="291" spans="2:10" x14ac:dyDescent="0.25">
      <c r="B291" s="2"/>
      <c r="I291" s="4"/>
      <c r="J291" s="4"/>
    </row>
    <row r="292" spans="2:10" x14ac:dyDescent="0.25">
      <c r="B292" s="2"/>
      <c r="I292" s="4"/>
      <c r="J292" s="4"/>
    </row>
    <row r="293" spans="2:10" x14ac:dyDescent="0.25">
      <c r="B293" s="2"/>
      <c r="I293" s="4"/>
      <c r="J293" s="4"/>
    </row>
    <row r="294" spans="2:10" x14ac:dyDescent="0.25">
      <c r="B294" s="2"/>
      <c r="I294" s="4"/>
      <c r="J294" s="4"/>
    </row>
    <row r="295" spans="2:10" x14ac:dyDescent="0.25">
      <c r="B295" s="2"/>
      <c r="I295" s="4"/>
      <c r="J295" s="4"/>
    </row>
    <row r="296" spans="2:10" x14ac:dyDescent="0.25">
      <c r="B296" s="2"/>
      <c r="I296" s="4"/>
      <c r="J296" s="4"/>
    </row>
    <row r="297" spans="2:10" x14ac:dyDescent="0.25">
      <c r="B297" s="2"/>
      <c r="I297" s="4"/>
      <c r="J297" s="4"/>
    </row>
    <row r="298" spans="2:10" x14ac:dyDescent="0.25">
      <c r="B298" s="2"/>
      <c r="I298" s="4"/>
      <c r="J298" s="4"/>
    </row>
    <row r="299" spans="2:10" x14ac:dyDescent="0.25">
      <c r="B299" s="2"/>
      <c r="I299" s="4"/>
      <c r="J299" s="4"/>
    </row>
    <row r="300" spans="2:10" x14ac:dyDescent="0.25">
      <c r="B300" s="2"/>
      <c r="I300" s="4"/>
      <c r="J300" s="4"/>
    </row>
    <row r="301" spans="2:10" x14ac:dyDescent="0.25">
      <c r="B301" s="2"/>
      <c r="I301" s="4"/>
      <c r="J301" s="4"/>
    </row>
    <row r="302" spans="2:10" x14ac:dyDescent="0.25">
      <c r="B302" s="2"/>
      <c r="I302" s="4"/>
      <c r="J302" s="4"/>
    </row>
    <row r="303" spans="2:10" x14ac:dyDescent="0.25">
      <c r="B303" s="2"/>
      <c r="I303" s="4"/>
      <c r="J303" s="4"/>
    </row>
    <row r="304" spans="2:10" x14ac:dyDescent="0.25">
      <c r="B304" s="2"/>
      <c r="I304" s="4"/>
      <c r="J304" s="4"/>
    </row>
    <row r="305" spans="2:10" x14ac:dyDescent="0.25">
      <c r="B305" s="2"/>
      <c r="I305" s="4"/>
      <c r="J305" s="4"/>
    </row>
    <row r="306" spans="2:10" x14ac:dyDescent="0.25">
      <c r="B306" s="2"/>
      <c r="I306" s="4"/>
      <c r="J306" s="4"/>
    </row>
    <row r="307" spans="2:10" x14ac:dyDescent="0.25">
      <c r="B307" s="2"/>
      <c r="I307" s="4"/>
      <c r="J307" s="4"/>
    </row>
    <row r="308" spans="2:10" x14ac:dyDescent="0.25">
      <c r="B308" s="2"/>
      <c r="I308" s="4"/>
      <c r="J308" s="4"/>
    </row>
    <row r="309" spans="2:10" x14ac:dyDescent="0.25">
      <c r="B309" s="2"/>
      <c r="I309" s="4"/>
      <c r="J309" s="4"/>
    </row>
    <row r="310" spans="2:10" x14ac:dyDescent="0.25">
      <c r="B310" s="2"/>
      <c r="I310" s="4"/>
      <c r="J310" s="4"/>
    </row>
  </sheetData>
  <mergeCells count="2">
    <mergeCell ref="H3:J3"/>
    <mergeCell ref="H1:H2"/>
  </mergeCells>
  <conditionalFormatting sqref="B8:B310">
    <cfRule type="expression" dxfId="0" priority="3">
      <formula>#REF!=6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8 y f q p K s A A A D 2 A A A A E g A A A E N v b m Z p Z y 9 Q Y W N r Y W d l L n h t b I S P s Q 6 C M B i E d x P f g X S n L d V F 8 l M G V 0 m M R u P a Q A N E a E 1 b L O / m 4 C P 5 C k I U d X O 8 u y + 5 u 8 f t D m n f N s F V G l t r l a A I U x R Y J 1 Q h G q 1 k g p R G K Z / P Y C v y s y h l M N D K x r 0 t E l Q 5 d 4 k J 8 d 5 j v 8 D a l I R R G p F T t t n n l W w F + s D 1 f z i s 1 V i b S 8 T h + F r D G V 4 t M W M M U y C T B 1 m t v j k b 9 o 7 p j w n r r n G d k d x 0 4 e 4 A Z J J A 3 h f 4 E w A A / / 8 D A F B L A w Q U A A I A C A A A A C E A c H 1 7 M o Q D A A D m B w A A E w A A A E Z v c m 1 1 b G F z L 1 N l Y 3 R p b 2 4 x L m 2 U V d 2 O m 0 Y U v l 9 p 3 + H I v Q B L + G 8 b r a q m v q B m k p D a e G v Y r K K q Q i y M 1 2 A M h B m S + q 7 t T S / 6 A l W f I l I j J U q U P A N + o 5 4 Z 8 M K 6 a 6 2 6 W u F h z v m + 8 3 9 g 1 O d h m o B d / Y 4 e n 5 6 c n r C V l 9 M A X h U 0 3 8 I Y Y s p P T w D / y r 9 2 v + 1 + L 7 / s / i g / l x / K j y i z X 8 V 9 w + P e t c e o 2 m E 0 f 0 3 z j g a d K M w 9 / P 3 p R 8 E x 7 n y l x s v u l e k 8 A 3 k S 0 p C x g j I 1 D L r g M V D l P a M x + l H p A I T r v k F s x 7 R 0 x 5 x b c A t y w 0 B q L P N 0 A 6 Z t X 5 K p a f 2 A 6 v J W P s I k o T l E a Z i A h M R h s u b b j E J I p R w j R n Y B c 1 5 e E I w j p H 3 T A C 8 J x E n c W / p M 3 C v C q s u K a + 6 x t S t o l M b K m x X N a c t b l h a 5 T x F 1 N h o O H w 3 P o V H t a p U j z A 3 S h G L U G o i D i F 1 t t O 7 E 7 9 + 4 t C 9 B d b y g + R 7 j 6 s b 7 R Z W y y Y L o D j G 6 o D P A G i C Z o I Q K 3 u t B + X f 5 p f y n f F e + h f J 9 + b b 8 u P t 1 9 2 f 5 q f z Q Z M 9 f e c k N v c n T I p P 2 4 D B 7 T a U g Y v v U t T 3 D a C P W r z 0 8 R F f 0 I a d o K d y z C w J 8 6 U u r k q D i C 0 C 3 j E r 0 x C R T Q 1 R m L P O v H E j G C u M e L 5 g i C y b v L X J l O w v T e g p x u K a g G O Q F G H O L K K 0 a V G F e b / + b 2 a p E z d E m U z J x 6 j p M 5 t Z E d 1 R l x X n G v h 0 M h E e D 6 z x 9 w + h A 0 Q A y 3 s / W d K u B 0 l O 0 q C Z O i k 1 X J s 9 F k e T R s L G y x N t Q E I 1 Y X a G 2 f T m b 6 Y u X t Y r L a p 0 q w O p 2 o t t k 3 2 V X z 4 g F s g 2 i 2 w Z o 6 v 8 d o C 6 6 e j Y 8 G / W G j 3 p n I 0 y d D Y E U O g L a l n / d G 5 0 3 8 t o A m a K x Y w a k D h G 1 y C m + u w J Y 9 5 s W s q S I Y 4 F y z B m Z L 8 y n O L h T M b 8 z 5 N C G 3 c H 5 U P x / g + a 2 / w s C K 5 y r C i E a / D 6 s f U E s p 2 2 D Z T T h 7 q E l H x v l c v Y 9 W b z Q p 5 f C A G S 4 6 E K f V 1 r q / a T Q g w c 9 h c Z 0 F n u J u / Q e I N 2 r t 9 i P e t e w N Y 8 n i / k M W u P Z S E z L I g t 4 P j d b K x O i Z v g i O W v j F v b Y + G Z 5 G o l 9 l P E W 9 m I x f y 6 G Y y w a 3 z S O 7 9 x 6 3 9 6 x e 3 t f b 9 z j 6 G o A A C f i E F 9 J x m J W 2 g Q x X f I 2 X i 5 a P L t B s / L F S x 0 8 h S N o v 2 A 8 3 S x D G g e v v R h T 5 9 / i s U D y c y P x D 8 P B D 4 4 h q 8 U V 9 P 2 l m P a x Y v M U P 7 U X S M C Z c l D p N A 8 w M 7 i 2 9 g t E u 7 t Y 5 K P z c / f 0 J E z u / 0 4 / / h c A A P / / A w B Q S w E C L Q A U A A Y A C A A A A C E A K t 2 q Q N I A A A A 3 A Q A A E w A A A A A A A A A A A A A A A A A A A A A A W 0 N v b n R l b n R f V H l w Z X N d L n h t b F B L A Q I t A B Q A A g A I A A A A I Q D z J + q k q w A A A P Y A A A A S A A A A A A A A A A A A A A A A A A s D A A B D b 2 5 m a W c v U G F j a 2 F n Z S 5 4 b W x Q S w E C L Q A U A A I A C A A A A C E A c H 1 7 M o Q D A A D m B w A A E w A A A A A A A A A A A A A A A A D m A w A A R m 9 y b X V s Y X M v U 2 V j d G l v b j E u b V B L B Q Y A A A A A A w A D A M I A A A C b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8 A A A A A A A C c D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1 Z X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x M l Q x M T o y O T o z O C 4 y N j E 2 M T k 3 W i I v P j x F b n R y e S B U e X B l P S J G a W x s Q 2 9 s d W 1 u V H l w Z X M i I F Z h b H V l P S J z Q m d Z R 0 J n Y 1 B E d 2 N Q R H c 4 U C I v P j x F b n R y e S B U e X B l P S J G a W x s Q 2 9 s d W 1 u T m F t Z X M i I F Z h b H V l P S J z W y Z x d W 9 0 O 2 p p c m F f a 2 V 5 J n F 1 b 3 Q 7 L C Z x d W 9 0 O 3 R 5 c G U m c X V v d D s s J n F 1 b 3 Q 7 U 1 V N T U F S W S Z x d W 9 0 O y w m c X V v d D t z d G F 0 d X M m c X V v d D s s J n F 1 b 3 Q 7 Y 3 J l Y X R l X 2 R h d G U m c X V v d D s s J n F 1 b 3 Q 7 Z G F 5 J n F 1 b 3 Q 7 L C Z x d W 9 0 O 2 h v d X I m c X V v d D s s J n F 1 b 3 Q 7 Z G 9 u Z S Z x d W 9 0 O y w m c X V v d D t z c G V u d F 9 k Y X k m c X V v d D s s J n F 1 b 3 Q 7 c H J l Z G l j d C Z x d W 9 0 O y w m c X V v d D t w b G F u X 2 Z h Y 3 Q m c X V v d D s s J n F 1 b 3 Q 7 c H J l Z G l j d F 9 m Y W N 0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l M T g z M z Y x L T E w O W Q t N D Q x N y 1 h M D M 1 L T I x Z j c 0 Y T A 4 M 2 I 0 N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Q m 9 C 4 0 Y H R g j I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T V 9 X S V R I T 1 V U X 0 F E R C / Q m N G B 0 Y L Q v t G H 0 L 3 Q u N C 6 L n t q a X J h X 2 t l e S w w f S Z x d W 9 0 O y w m c X V v d D t T Z W N 0 a W 9 u M S 9 D U k 1 f V 0 l U S E 9 V V F 9 B R E Q v 0 J j R g d G C 0 L 7 R h 9 C 9 0 L j Q u i 5 7 d H l w Z S w x f S Z x d W 9 0 O y w m c X V v d D t T Z W N 0 a W 9 u M S 9 D U k 1 f V 0 l U S E 9 V V F 9 B R E Q v 0 J j R g d G C 0 L 7 R h 9 C 9 0 L j Q u i 5 7 U 1 V N T U F S W S w y f S Z x d W 9 0 O y w m c X V v d D t T Z W N 0 a W 9 u M S 9 D U k 1 f V 0 l U S E 9 V V F 9 B R E Q v 0 J j R g d G C 0 L 7 R h 9 C 9 0 L j Q u i 5 7 c 3 R h d H V z L D N 9 J n F 1 b 3 Q 7 L C Z x d W 9 0 O 1 N l Y 3 R p b 2 4 x L 0 N S T V 9 X S V R I T 1 V U X 0 F E R C / Q m N G B 0 Y L Q v t G H 0 L 3 Q u N C 6 L n t j c m V h d G V f Z G F 0 Z S w 0 f S Z x d W 9 0 O y w m c X V v d D t T Z W N 0 a W 9 u M S 9 D U k 1 f V 0 l U S E 9 V V F 9 B R E Q v 0 J j R g d G C 0 L 7 R h 9 C 9 0 L j Q u i 5 7 Z G F 5 L D V 9 J n F 1 b 3 Q 7 L C Z x d W 9 0 O 1 N l Y 3 R p b 2 4 x L 0 N S T V 9 X S V R I T 1 V U X 0 F E R C / Q m N G B 0 Y L Q v t G H 0 L 3 Q u N C 6 L n t o b 3 V y L D Z 9 J n F 1 b 3 Q 7 L C Z x d W 9 0 O 1 N l Y 3 R p b 2 4 x L 0 N S T V 9 X S V R I T 1 V U X 0 F E R C / Q m N G B 0 Y L Q v t G H 0 L 3 Q u N C 6 L n t k b 2 5 l L D d 9 J n F 1 b 3 Q 7 L C Z x d W 9 0 O 1 N l Y 3 R p b 2 4 x L 0 N S T V 9 X S V R I T 1 V U X 0 F E R C / Q m N G B 0 Y L Q v t G H 0 L 3 Q u N C 6 L n t z c G V u d F 9 k Y X k s O H 0 m c X V v d D s s J n F 1 b 3 Q 7 U 2 V j d G l v b j E v Q 1 J N X 1 d J V E h P V V R f Q U R E L 9 C Y 0 Y H R g t C + 0 Y f Q v d C 4 0 L o u e 3 B y Z W R p Y 3 Q s O X 0 m c X V v d D s s J n F 1 b 3 Q 7 U 2 V j d G l v b j E v Q 1 J N X 1 d J V E h P V V R f Q U R E L 9 C Y 0 Y H R g t C + 0 Y f Q v d C 4 0 L o u e 3 B s Y W 5 f Z m F j d C w x M H 0 m c X V v d D s s J n F 1 b 3 Q 7 U 2 V j d G l v b j E v Q 1 J N X 1 d J V E h P V V R f Q U R E L 9 C Y 0 Y H R g t C + 0 Y f Q v d C 4 0 L o u e 3 B y Z W R p Y 3 R f Z m F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S T V 9 X S V R I T 1 V U X 0 F E R C / Q m N G B 0 Y L Q v t G H 0 L 3 Q u N C 6 L n t q a X J h X 2 t l e S w w f S Z x d W 9 0 O y w m c X V v d D t T Z W N 0 a W 9 u M S 9 D U k 1 f V 0 l U S E 9 V V F 9 B R E Q v 0 J j R g d G C 0 L 7 R h 9 C 9 0 L j Q u i 5 7 d H l w Z S w x f S Z x d W 9 0 O y w m c X V v d D t T Z W N 0 a W 9 u M S 9 D U k 1 f V 0 l U S E 9 V V F 9 B R E Q v 0 J j R g d G C 0 L 7 R h 9 C 9 0 L j Q u i 5 7 U 1 V N T U F S W S w y f S Z x d W 9 0 O y w m c X V v d D t T Z W N 0 a W 9 u M S 9 D U k 1 f V 0 l U S E 9 V V F 9 B R E Q v 0 J j R g d G C 0 L 7 R h 9 C 9 0 L j Q u i 5 7 c 3 R h d H V z L D N 9 J n F 1 b 3 Q 7 L C Z x d W 9 0 O 1 N l Y 3 R p b 2 4 x L 0 N S T V 9 X S V R I T 1 V U X 0 F E R C / Q m N G B 0 Y L Q v t G H 0 L 3 Q u N C 6 L n t j c m V h d G V f Z G F 0 Z S w 0 f S Z x d W 9 0 O y w m c X V v d D t T Z W N 0 a W 9 u M S 9 D U k 1 f V 0 l U S E 9 V V F 9 B R E Q v 0 J j R g d G C 0 L 7 R h 9 C 9 0 L j Q u i 5 7 Z G F 5 L D V 9 J n F 1 b 3 Q 7 L C Z x d W 9 0 O 1 N l Y 3 R p b 2 4 x L 0 N S T V 9 X S V R I T 1 V U X 0 F E R C / Q m N G B 0 Y L Q v t G H 0 L 3 Q u N C 6 L n t o b 3 V y L D Z 9 J n F 1 b 3 Q 7 L C Z x d W 9 0 O 1 N l Y 3 R p b 2 4 x L 0 N S T V 9 X S V R I T 1 V U X 0 F E R C / Q m N G B 0 Y L Q v t G H 0 L 3 Q u N C 6 L n t k b 2 5 l L D d 9 J n F 1 b 3 Q 7 L C Z x d W 9 0 O 1 N l Y 3 R p b 2 4 x L 0 N S T V 9 X S V R I T 1 V U X 0 F E R C / Q m N G B 0 Y L Q v t G H 0 L 3 Q u N C 6 L n t z c G V u d F 9 k Y X k s O H 0 m c X V v d D s s J n F 1 b 3 Q 7 U 2 V j d G l v b j E v Q 1 J N X 1 d J V E h P V V R f Q U R E L 9 C Y 0 Y H R g t C + 0 Y f Q v d C 4 0 L o u e 3 B y Z W R p Y 3 Q s O X 0 m c X V v d D s s J n F 1 b 3 Q 7 U 2 V j d G l v b j E v Q 1 J N X 1 d J V E h P V V R f Q U R E L 9 C Y 0 Y H R g t C + 0 Y f Q v d C 4 0 L o u e 3 B s Y W 5 f Z m F j d C w x M H 0 m c X V v d D s s J n F 1 b 3 Q 7 U 2 V j d G l v b j E v Q 1 J N X 1 d J V E h P V V R f Q U R E L 9 C Y 0 Y H R g t C + 0 Y f Q v d C 4 0 L o u e 3 B y Z W R p Y 3 R f Z m F j d C w x M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F 1 Z X J 5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Z 6 E H + E F Z E O A 5 D U S 7 B f M 1 g A A A A A C A A A A A A A Q Z g A A A A E A A C A A A A D M d + F 7 W 7 N 8 g 4 w l v S e p u Y 4 d c O 5 + R 0 P l v e Z G t n D v v q 4 e V g A A A A A O g A A A A A I A A C A A A A B y 8 B F 0 f 4 K 4 E / h R 5 / b y 3 u v H w n m 5 8 L I r g C 6 P 6 Z F H C r l 4 Q 1 A A A A A l c D o V D A s e 5 f I D 0 V K T M i 6 m M U s f 9 p J T B C S W Y J 8 F P Z z f 6 Y W d T S v K S i 6 P 9 T M N 9 R 1 L y 9 l 5 V E l L w u C y 0 U k Z 3 b 0 r 1 n l E R K A 7 2 y c 9 G J y r C O P L y g l M r 0 A A A A B d A r o 1 E j n t G l P l P D g b r 7 w W y Y W M p K u R 6 i Z U q 9 T n W 4 I w r z I 9 A + F 7 a F L i 3 T d f A z X E N R 8 n z j J j 4 P F y b g 4 G d w q b R + r z < / D a t a M a s h u p > 
</file>

<file path=customXml/itemProps1.xml><?xml version="1.0" encoding="utf-8"?>
<ds:datastoreItem xmlns:ds="http://schemas.openxmlformats.org/officeDocument/2006/customXml" ds:itemID="{6E32D050-45D5-486A-9281-5250BDE97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Дашборд</vt:lpstr>
      <vt:lpstr>pivot_date</vt:lpstr>
      <vt:lpstr>raw_detail</vt:lpstr>
      <vt:lpstr>calck</vt:lpstr>
      <vt:lpstr>calck!AverageIn</vt:lpstr>
      <vt:lpstr>calck!AverageOut</vt:lpstr>
      <vt:lpstr>calck!DevIn</vt:lpstr>
      <vt:lpstr>calck!DevOut</vt:lpstr>
      <vt:lpstr>calck!LatestSprint</vt:lpstr>
      <vt:lpstr>calck!PreGameSize</vt:lpstr>
      <vt:lpstr>Дашборд!PreGameSize</vt:lpstr>
      <vt:lpstr>calck!WorkLeft</vt:lpstr>
      <vt:lpstr>Дашборд!WorkLeft</vt:lpstr>
    </vt:vector>
  </TitlesOfParts>
  <Company>Nexign, Joint Stock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Titkov, Sergey</dc:creator>
  <cp:lastModifiedBy>Citrix</cp:lastModifiedBy>
  <dcterms:created xsi:type="dcterms:W3CDTF">2021-03-23T20:46:12Z</dcterms:created>
  <dcterms:modified xsi:type="dcterms:W3CDTF">2022-05-26T12:01:32Z</dcterms:modified>
</cp:coreProperties>
</file>