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\Documents\projects\Statistics\"/>
    </mc:Choice>
  </mc:AlternateContent>
  <xr:revisionPtr revIDLastSave="0" documentId="13_ncr:1_{DE278327-18F8-4CF1-94D0-4EBB5FB51863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Лист1" sheetId="1" r:id="rId1"/>
    <sheet name="Лист1 (2)" sheetId="2" r:id="rId2"/>
    <sheet name="Лист1 (3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3" l="1"/>
  <c r="J7" i="3" s="1"/>
  <c r="K7" i="3" s="1"/>
  <c r="M7" i="3" s="1"/>
  <c r="N7" i="3" s="1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Q8" i="3"/>
  <c r="P8" i="3"/>
  <c r="E8" i="3"/>
  <c r="D8" i="3"/>
  <c r="F5" i="3" s="1"/>
  <c r="H5" i="3" s="1"/>
  <c r="H6" i="3" s="1"/>
  <c r="C8" i="3"/>
  <c r="L14" i="3" s="1"/>
  <c r="B8" i="3"/>
  <c r="T7" i="3"/>
  <c r="S7" i="3"/>
  <c r="R7" i="3"/>
  <c r="R8" i="3" s="1"/>
  <c r="F25" i="3" s="1"/>
  <c r="R14" i="3" s="1"/>
  <c r="L7" i="3"/>
  <c r="O7" i="3" s="1"/>
  <c r="T6" i="3"/>
  <c r="S6" i="3"/>
  <c r="R6" i="3"/>
  <c r="L6" i="3"/>
  <c r="O6" i="3" s="1"/>
  <c r="G6" i="3"/>
  <c r="F6" i="3"/>
  <c r="T5" i="3"/>
  <c r="S5" i="3"/>
  <c r="R5" i="3"/>
  <c r="L5" i="3"/>
  <c r="O5" i="3" s="1"/>
  <c r="O8" i="3" l="1"/>
  <c r="F7" i="3"/>
  <c r="H7" i="3" s="1"/>
  <c r="T8" i="3"/>
  <c r="F27" i="3" s="1"/>
  <c r="F30" i="3" s="1"/>
  <c r="J20" i="3"/>
  <c r="J5" i="3" s="1"/>
  <c r="K5" i="3" s="1"/>
  <c r="M5" i="3" s="1"/>
  <c r="N5" i="3" s="1"/>
  <c r="B25" i="3"/>
  <c r="J21" i="3"/>
  <c r="J6" i="3" s="1"/>
  <c r="K6" i="3" s="1"/>
  <c r="K8" i="3" s="1"/>
  <c r="K31" i="3"/>
  <c r="S8" i="3"/>
  <c r="S10" i="3" s="1"/>
  <c r="R11" i="3"/>
  <c r="M6" i="3"/>
  <c r="N6" i="3" s="1"/>
  <c r="K12" i="3"/>
  <c r="B27" i="3"/>
  <c r="G5" i="3"/>
  <c r="K11" i="3"/>
  <c r="G7" i="3"/>
  <c r="K13" i="3"/>
  <c r="M15" i="2"/>
  <c r="L15" i="2"/>
  <c r="K15" i="2"/>
  <c r="J15" i="2"/>
  <c r="O15" i="2" s="1"/>
  <c r="H7" i="2" s="1"/>
  <c r="I7" i="2" s="1"/>
  <c r="K7" i="2" s="1"/>
  <c r="L7" i="2" s="1"/>
  <c r="I15" i="2"/>
  <c r="M14" i="2"/>
  <c r="L14" i="2"/>
  <c r="K14" i="2"/>
  <c r="J14" i="2"/>
  <c r="I14" i="2"/>
  <c r="M13" i="2"/>
  <c r="L13" i="2"/>
  <c r="K13" i="2"/>
  <c r="J13" i="2"/>
  <c r="I13" i="2"/>
  <c r="O8" i="2"/>
  <c r="N8" i="2"/>
  <c r="E8" i="2"/>
  <c r="G5" i="2" s="1"/>
  <c r="D8" i="2"/>
  <c r="F5" i="2" s="1"/>
  <c r="C8" i="2"/>
  <c r="B8" i="2"/>
  <c r="R7" i="2"/>
  <c r="Q7" i="2"/>
  <c r="P7" i="2"/>
  <c r="J7" i="2"/>
  <c r="M7" i="2" s="1"/>
  <c r="G7" i="2"/>
  <c r="F7" i="2"/>
  <c r="R6" i="2"/>
  <c r="Q6" i="2"/>
  <c r="P6" i="2"/>
  <c r="J6" i="2"/>
  <c r="M6" i="2" s="1"/>
  <c r="R5" i="2"/>
  <c r="Q5" i="2"/>
  <c r="P5" i="2"/>
  <c r="J5" i="2"/>
  <c r="M5" i="2" s="1"/>
  <c r="R10" i="3" l="1"/>
  <c r="Q8" i="2"/>
  <c r="N12" i="3"/>
  <c r="R16" i="3"/>
  <c r="R17" i="3" s="1"/>
  <c r="R15" i="3"/>
  <c r="N11" i="3"/>
  <c r="R12" i="3"/>
  <c r="R8" i="2"/>
  <c r="F27" i="2" s="1"/>
  <c r="F26" i="3"/>
  <c r="E33" i="3"/>
  <c r="B26" i="3"/>
  <c r="M11" i="3"/>
  <c r="J12" i="3"/>
  <c r="M12" i="3"/>
  <c r="B37" i="3"/>
  <c r="B30" i="3"/>
  <c r="K14" i="3"/>
  <c r="F29" i="3"/>
  <c r="F32" i="3" s="1"/>
  <c r="K30" i="3"/>
  <c r="K32" i="3" s="1"/>
  <c r="F28" i="3"/>
  <c r="J26" i="3"/>
  <c r="M8" i="2"/>
  <c r="B27" i="2" s="1"/>
  <c r="F6" i="2"/>
  <c r="G6" i="2"/>
  <c r="B25" i="2"/>
  <c r="O13" i="2"/>
  <c r="H5" i="2" s="1"/>
  <c r="I5" i="2" s="1"/>
  <c r="K5" i="2" s="1"/>
  <c r="L5" i="2" s="1"/>
  <c r="P8" i="2"/>
  <c r="F25" i="2" s="1"/>
  <c r="O14" i="2"/>
  <c r="H6" i="2" s="1"/>
  <c r="I6" i="2" s="1"/>
  <c r="K6" i="2"/>
  <c r="L6" i="2" s="1"/>
  <c r="F26" i="2"/>
  <c r="R6" i="1"/>
  <c r="R8" i="1" s="1"/>
  <c r="R7" i="1"/>
  <c r="R5" i="1"/>
  <c r="Q8" i="1"/>
  <c r="Q7" i="1"/>
  <c r="Q6" i="1"/>
  <c r="P6" i="1"/>
  <c r="P7" i="1"/>
  <c r="P8" i="1" s="1"/>
  <c r="Q5" i="1"/>
  <c r="P5" i="1"/>
  <c r="P11" i="1" l="1"/>
  <c r="P16" i="1"/>
  <c r="Q10" i="1"/>
  <c r="P10" i="1"/>
  <c r="I8" i="2"/>
  <c r="B29" i="3"/>
  <c r="B32" i="3" s="1"/>
  <c r="B36" i="3"/>
  <c r="B38" i="3" s="1"/>
  <c r="B34" i="3"/>
  <c r="B28" i="3"/>
  <c r="M13" i="3"/>
  <c r="F30" i="2"/>
  <c r="F28" i="2"/>
  <c r="F29" i="2"/>
  <c r="F33" i="2"/>
  <c r="B26" i="2"/>
  <c r="B30" i="2"/>
  <c r="B36" i="2"/>
  <c r="F32" i="2"/>
  <c r="P12" i="1" l="1"/>
  <c r="B35" i="2"/>
  <c r="B37" i="2" s="1"/>
  <c r="B33" i="2"/>
  <c r="B28" i="2"/>
  <c r="B29" i="2"/>
  <c r="B32" i="2" s="1"/>
  <c r="J7" i="1"/>
  <c r="M7" i="1" s="1"/>
  <c r="J6" i="1"/>
  <c r="J5" i="1"/>
  <c r="N8" i="1"/>
  <c r="O8" i="1"/>
  <c r="D22" i="1"/>
  <c r="E8" i="1"/>
  <c r="C8" i="1"/>
  <c r="B8" i="1"/>
  <c r="F26" i="1" l="1"/>
  <c r="L11" i="1"/>
  <c r="F27" i="1"/>
  <c r="G7" i="1"/>
  <c r="J14" i="1"/>
  <c r="F29" i="1" l="1"/>
  <c r="D8" i="1"/>
  <c r="F25" i="1" l="1"/>
  <c r="F7" i="1"/>
  <c r="I31" i="1"/>
  <c r="L12" i="1"/>
  <c r="C22" i="1"/>
  <c r="E22" i="1"/>
  <c r="F22" i="1"/>
  <c r="B22" i="1"/>
  <c r="H22" i="1" l="1"/>
  <c r="H7" i="1" s="1"/>
  <c r="I7" i="1" s="1"/>
  <c r="K7" i="1" s="1"/>
  <c r="L7" i="1" s="1"/>
  <c r="P14" i="1"/>
  <c r="P15" i="1"/>
  <c r="H26" i="1"/>
  <c r="F30" i="1"/>
  <c r="F32" i="1" s="1"/>
  <c r="F28" i="1"/>
  <c r="I30" i="1"/>
  <c r="I32" i="1" s="1"/>
  <c r="F6" i="1"/>
  <c r="G6" i="1"/>
  <c r="M6" i="1"/>
  <c r="M5" i="1"/>
  <c r="B21" i="1"/>
  <c r="C21" i="1"/>
  <c r="D21" i="1"/>
  <c r="E21" i="1"/>
  <c r="F21" i="1"/>
  <c r="C20" i="1"/>
  <c r="D20" i="1"/>
  <c r="E20" i="1"/>
  <c r="F20" i="1"/>
  <c r="B20" i="1"/>
  <c r="M8" i="1" l="1"/>
  <c r="P17" i="1"/>
  <c r="H21" i="1"/>
  <c r="H6" i="1" s="1"/>
  <c r="I6" i="1" s="1"/>
  <c r="K6" i="1" s="1"/>
  <c r="L6" i="1" s="1"/>
  <c r="H20" i="1"/>
  <c r="H5" i="1" s="1"/>
  <c r="I5" i="1" s="1"/>
  <c r="K5" i="1" s="1"/>
  <c r="L5" i="1" s="1"/>
  <c r="G5" i="1"/>
  <c r="B25" i="1"/>
  <c r="I13" i="1" s="1"/>
  <c r="F5" i="1"/>
  <c r="I8" i="1" l="1"/>
  <c r="I12" i="1"/>
  <c r="B27" i="1"/>
  <c r="I11" i="1"/>
  <c r="I14" i="1" s="1"/>
  <c r="E33" i="1"/>
  <c r="B30" i="1" l="1"/>
  <c r="B37" i="1"/>
  <c r="B26" i="1"/>
  <c r="H12" i="1"/>
  <c r="K11" i="1"/>
  <c r="K12" i="1"/>
  <c r="K13" i="1" s="1"/>
  <c r="B28" i="1" l="1"/>
  <c r="B36" i="1"/>
  <c r="B38" i="1" s="1"/>
  <c r="B29" i="1"/>
  <c r="B32" i="1" s="1"/>
  <c r="B34" i="1"/>
</calcChain>
</file>

<file path=xl/sharedStrings.xml><?xml version="1.0" encoding="utf-8"?>
<sst xmlns="http://schemas.openxmlformats.org/spreadsheetml/2006/main" count="221" uniqueCount="54">
  <si>
    <t>Виды экономической деятельности</t>
  </si>
  <si>
    <t>Добыча полезных ископаемых</t>
  </si>
  <si>
    <t>Обрабатывающее производство</t>
  </si>
  <si>
    <t>Объем отгруженных товаров собственного производства, выполненных работ и услуг собственными силами (фактические цены, млн. руб)</t>
  </si>
  <si>
    <t>Численность занятых, тыс. чел</t>
  </si>
  <si>
    <t>Индексы производства к предыдущему году</t>
  </si>
  <si>
    <t>q1p1</t>
  </si>
  <si>
    <t>объём отгруженных товаров собственного производства, выполнееых работ и услуг собственными силами (базисные цены) млн. руб.</t>
  </si>
  <si>
    <t>как коэф</t>
  </si>
  <si>
    <t>Индексы производства, в % к 2005</t>
  </si>
  <si>
    <t>q1p0</t>
  </si>
  <si>
    <t>w0</t>
  </si>
  <si>
    <t>w1</t>
  </si>
  <si>
    <t>Индексы производительности труда</t>
  </si>
  <si>
    <t>итого</t>
  </si>
  <si>
    <t>тыс руб/чел</t>
  </si>
  <si>
    <t>индекс переменного состава</t>
  </si>
  <si>
    <t>численность (структура) занятых в % к итогу</t>
  </si>
  <si>
    <t>T0</t>
  </si>
  <si>
    <t>T1</t>
  </si>
  <si>
    <t>d0</t>
  </si>
  <si>
    <t>d1</t>
  </si>
  <si>
    <t>w0T1</t>
  </si>
  <si>
    <t>(условный) объём отгруженных товаров собственного производства, выполнееых работ и услуг собственными силами (базисные цены) млн. руб.</t>
  </si>
  <si>
    <t xml:space="preserve">производительность труда условная </t>
  </si>
  <si>
    <t>индекс постоянного состава</t>
  </si>
  <si>
    <t>взаимосвязь индексов</t>
  </si>
  <si>
    <t>производительности по каждому виду деятельности</t>
  </si>
  <si>
    <t>в том числе за счёт:</t>
  </si>
  <si>
    <t>структурных сдвигов</t>
  </si>
  <si>
    <t>изменение объёма продукции в постоянных ценах</t>
  </si>
  <si>
    <t>в  том числе за счёт</t>
  </si>
  <si>
    <t>изменение производительности по каждому виду деятельности</t>
  </si>
  <si>
    <t>q0p0 (w0T0)</t>
  </si>
  <si>
    <t>Производство и распределение электроэнергии, газа и воды</t>
  </si>
  <si>
    <t>Обрабатывающие производства</t>
  </si>
  <si>
    <t>(средняя по 3 видам деят) производительност труда базисного периода</t>
  </si>
  <si>
    <t>(средняя по 3 видам деят) производительност труда отчётного периода</t>
  </si>
  <si>
    <t>производительность труда, тыс руб/ чел</t>
  </si>
  <si>
    <t>индекс структурных сдвигов</t>
  </si>
  <si>
    <t>Заработная плата (руб. в месяц)</t>
  </si>
  <si>
    <t>з0</t>
  </si>
  <si>
    <t>з1</t>
  </si>
  <si>
    <t>изменение производительности труда в среднем по 3 видам деятельности всего</t>
  </si>
  <si>
    <t>(средняя по 3 видам деят) зарплата базисного периода</t>
  </si>
  <si>
    <t>(средняя по 3 видам деят) зарплата отчётного периода</t>
  </si>
  <si>
    <t xml:space="preserve">зарплата условная </t>
  </si>
  <si>
    <t>з0T0</t>
  </si>
  <si>
    <t>з1Т1</t>
  </si>
  <si>
    <t>з0Т1</t>
  </si>
  <si>
    <t>Выплаченные денежные средства, тыс. руб.</t>
  </si>
  <si>
    <t>Зусл</t>
  </si>
  <si>
    <t>индексы производства</t>
  </si>
  <si>
    <t>Индексы производства, в % к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</si>
</sst>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Arial"/>
      <family val="2"/>
      <charset val="204"/>
    </font>
    <font>
      <b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</fonts>
  <fills count="2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8" borderId="6" applyNumberFormat="0" applyAlignment="0" applyProtection="0"/>
    <xf numFmtId="0" fontId="9" fillId="21" borderId="7" applyNumberFormat="0" applyAlignment="0" applyProtection="0"/>
    <xf numFmtId="0" fontId="10" fillId="21" borderId="6" applyNumberFormat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3" fillId="0" borderId="10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11" applyNumberFormat="0" applyFill="0" applyAlignment="0" applyProtection="0"/>
    <xf numFmtId="0" fontId="15" fillId="22" borderId="12" applyNumberFormat="0" applyAlignment="0" applyProtection="0"/>
    <xf numFmtId="0" fontId="16" fillId="0" borderId="0" applyNumberFormat="0" applyFill="0" applyBorder="0" applyAlignment="0" applyProtection="0"/>
    <xf numFmtId="0" fontId="17" fillId="23" borderId="0" applyNumberFormat="0" applyBorder="0" applyAlignment="0" applyProtection="0"/>
    <xf numFmtId="0" fontId="18" fillId="4" borderId="0" applyNumberFormat="0" applyBorder="0" applyAlignment="0" applyProtection="0"/>
    <xf numFmtId="0" fontId="19" fillId="0" borderId="0" applyNumberFormat="0" applyFill="0" applyBorder="0" applyAlignment="0" applyProtection="0"/>
    <xf numFmtId="0" fontId="6" fillId="24" borderId="13" applyNumberFormat="0" applyFont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22" fillId="5" borderId="0" applyNumberFormat="0" applyBorder="0" applyAlignment="0" applyProtection="0"/>
  </cellStyleXfs>
  <cellXfs count="124">
    <xf numFmtId="0" fontId="0" fillId="0" borderId="0" xfId="0"/>
    <xf numFmtId="0" fontId="0" fillId="0" borderId="0" xfId="0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0" xfId="0" applyFill="1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0" fillId="2" borderId="1" xfId="0" applyFill="1" applyBorder="1"/>
    <xf numFmtId="0" fontId="2" fillId="0" borderId="0" xfId="0" applyFont="1" applyFill="1" applyBorder="1" applyAlignment="1">
      <alignment wrapText="1"/>
    </xf>
    <xf numFmtId="0" fontId="0" fillId="2" borderId="3" xfId="0" applyFill="1" applyBorder="1" applyAlignment="1">
      <alignment horizontal="left" vertical="center" wrapText="1"/>
    </xf>
    <xf numFmtId="0" fontId="2" fillId="2" borderId="3" xfId="0" applyFont="1" applyFill="1" applyBorder="1" applyAlignment="1">
      <alignment wrapText="1"/>
    </xf>
    <xf numFmtId="0" fontId="3" fillId="2" borderId="1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3" xfId="0" applyFont="1" applyFill="1" applyBorder="1"/>
    <xf numFmtId="0" fontId="4" fillId="2" borderId="3" xfId="0" applyFont="1" applyFill="1" applyBorder="1"/>
    <xf numFmtId="0" fontId="0" fillId="2" borderId="4" xfId="0" applyFont="1" applyFill="1" applyBorder="1"/>
    <xf numFmtId="166" fontId="0" fillId="2" borderId="1" xfId="0" applyNumberFormat="1" applyFont="1" applyFill="1" applyBorder="1"/>
    <xf numFmtId="165" fontId="0" fillId="2" borderId="4" xfId="1" applyNumberFormat="1" applyFont="1" applyFill="1" applyBorder="1"/>
    <xf numFmtId="165" fontId="0" fillId="2" borderId="1" xfId="1" applyNumberFormat="1" applyFont="1" applyFill="1" applyBorder="1"/>
    <xf numFmtId="165" fontId="0" fillId="2" borderId="15" xfId="1" applyNumberFormat="1" applyFont="1" applyFill="1" applyBorder="1"/>
    <xf numFmtId="165" fontId="0" fillId="2" borderId="5" xfId="1" applyNumberFormat="1" applyFont="1" applyFill="1" applyBorder="1"/>
    <xf numFmtId="0" fontId="0" fillId="2" borderId="3" xfId="0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165" fontId="0" fillId="2" borderId="3" xfId="1" applyNumberFormat="1" applyFont="1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166" fontId="0" fillId="2" borderId="1" xfId="0" applyNumberFormat="1" applyFill="1" applyBorder="1"/>
    <xf numFmtId="164" fontId="0" fillId="2" borderId="1" xfId="0" applyNumberFormat="1" applyFill="1" applyBorder="1"/>
    <xf numFmtId="2" fontId="0" fillId="2" borderId="1" xfId="0" applyNumberFormat="1" applyFill="1" applyBorder="1"/>
    <xf numFmtId="0" fontId="23" fillId="2" borderId="1" xfId="2" applyFont="1" applyFill="1" applyBorder="1" applyAlignment="1">
      <alignment horizontal="center" wrapText="1"/>
    </xf>
    <xf numFmtId="166" fontId="23" fillId="2" borderId="1" xfId="0" applyNumberFormat="1" applyFont="1" applyFill="1" applyBorder="1" applyAlignment="1">
      <alignment horizontal="center"/>
    </xf>
    <xf numFmtId="165" fontId="0" fillId="2" borderId="1" xfId="0" applyNumberFormat="1" applyFill="1" applyBorder="1"/>
    <xf numFmtId="0" fontId="0" fillId="25" borderId="1" xfId="0" applyFill="1" applyBorder="1"/>
    <xf numFmtId="0" fontId="23" fillId="25" borderId="1" xfId="0" applyFont="1" applyFill="1" applyBorder="1" applyAlignment="1">
      <alignment horizontal="center" vertical="center"/>
    </xf>
    <xf numFmtId="0" fontId="23" fillId="25" borderId="1" xfId="0" applyFont="1" applyFill="1" applyBorder="1" applyAlignment="1">
      <alignment horizontal="center" vertical="center" wrapText="1"/>
    </xf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0" fillId="2" borderId="16" xfId="0" applyNumberFormat="1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25" borderId="1" xfId="0" applyFont="1" applyFill="1" applyBorder="1" applyAlignment="1">
      <alignment horizontal="center" vertical="center" wrapText="1"/>
    </xf>
    <xf numFmtId="0" fontId="0" fillId="25" borderId="1" xfId="0" applyFont="1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 wrapText="1"/>
    </xf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4" xfId="0" applyBorder="1"/>
    <xf numFmtId="166" fontId="0" fillId="0" borderId="1" xfId="0" applyNumberFormat="1" applyBorder="1"/>
    <xf numFmtId="0" fontId="0" fillId="2" borderId="1" xfId="0" applyFill="1" applyBorder="1" applyAlignment="1">
      <alignment horizontal="center" vertical="center" wrapText="1"/>
    </xf>
    <xf numFmtId="165" fontId="0" fillId="0" borderId="0" xfId="1" applyNumberFormat="1" applyFont="1"/>
    <xf numFmtId="0" fontId="24" fillId="2" borderId="1" xfId="0" applyFont="1" applyFill="1" applyBorder="1"/>
    <xf numFmtId="0" fontId="24" fillId="2" borderId="3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5" borderId="1" xfId="0" applyFont="1" applyFill="1" applyBorder="1"/>
    <xf numFmtId="0" fontId="24" fillId="25" borderId="1" xfId="0" applyFont="1" applyFill="1" applyBorder="1" applyAlignment="1">
      <alignment horizontal="center" vertical="center" wrapText="1"/>
    </xf>
    <xf numFmtId="0" fontId="24" fillId="25" borderId="1" xfId="0" applyFont="1" applyFill="1" applyBorder="1" applyAlignment="1">
      <alignment horizontal="center" vertical="center"/>
    </xf>
    <xf numFmtId="0" fontId="24" fillId="2" borderId="3" xfId="0" applyFont="1" applyFill="1" applyBorder="1"/>
    <xf numFmtId="0" fontId="24" fillId="2" borderId="4" xfId="0" applyFont="1" applyFill="1" applyBorder="1"/>
    <xf numFmtId="0" fontId="24" fillId="2" borderId="3" xfId="0" applyFont="1" applyFill="1" applyBorder="1" applyAlignment="1">
      <alignment horizontal="left" vertical="center" wrapText="1"/>
    </xf>
    <xf numFmtId="0" fontId="25" fillId="2" borderId="1" xfId="0" applyFont="1" applyFill="1" applyBorder="1"/>
    <xf numFmtId="0" fontId="25" fillId="2" borderId="3" xfId="0" applyFont="1" applyFill="1" applyBorder="1"/>
    <xf numFmtId="165" fontId="24" fillId="2" borderId="4" xfId="1" applyNumberFormat="1" applyFont="1" applyFill="1" applyBorder="1"/>
    <xf numFmtId="165" fontId="24" fillId="2" borderId="1" xfId="1" applyNumberFormat="1" applyFont="1" applyFill="1" applyBorder="1"/>
    <xf numFmtId="165" fontId="24" fillId="2" borderId="3" xfId="1" applyNumberFormat="1" applyFont="1" applyFill="1" applyBorder="1"/>
    <xf numFmtId="166" fontId="24" fillId="2" borderId="1" xfId="0" applyNumberFormat="1" applyFont="1" applyFill="1" applyBorder="1"/>
    <xf numFmtId="2" fontId="24" fillId="2" borderId="1" xfId="0" applyNumberFormat="1" applyFont="1" applyFill="1" applyBorder="1"/>
    <xf numFmtId="0" fontId="24" fillId="2" borderId="0" xfId="0" applyFont="1" applyFill="1" applyAlignment="1">
      <alignment wrapText="1"/>
    </xf>
    <xf numFmtId="165" fontId="24" fillId="2" borderId="15" xfId="1" applyNumberFormat="1" applyFont="1" applyFill="1" applyBorder="1"/>
    <xf numFmtId="165" fontId="24" fillId="2" borderId="5" xfId="1" applyNumberFormat="1" applyFont="1" applyFill="1" applyBorder="1"/>
    <xf numFmtId="0" fontId="24" fillId="2" borderId="3" xfId="0" applyFont="1" applyFill="1" applyBorder="1" applyAlignment="1">
      <alignment wrapText="1"/>
    </xf>
    <xf numFmtId="164" fontId="24" fillId="2" borderId="1" xfId="0" applyNumberFormat="1" applyFont="1" applyFill="1" applyBorder="1"/>
    <xf numFmtId="0" fontId="24" fillId="0" borderId="0" xfId="0" applyFont="1" applyFill="1" applyBorder="1" applyAlignment="1"/>
    <xf numFmtId="0" fontId="24" fillId="0" borderId="0" xfId="0" applyFont="1"/>
    <xf numFmtId="0" fontId="24" fillId="0" borderId="0" xfId="0" applyFont="1" applyFill="1" applyBorder="1"/>
    <xf numFmtId="0" fontId="24" fillId="0" borderId="0" xfId="0" applyFont="1" applyBorder="1"/>
    <xf numFmtId="0" fontId="24" fillId="2" borderId="1" xfId="0" applyFont="1" applyFill="1" applyBorder="1" applyAlignment="1">
      <alignment horizontal="center" wrapText="1"/>
    </xf>
    <xf numFmtId="0" fontId="25" fillId="2" borderId="1" xfId="0" applyFont="1" applyFill="1" applyBorder="1" applyAlignment="1">
      <alignment horizontal="right" vertical="center" wrapText="1"/>
    </xf>
    <xf numFmtId="0" fontId="24" fillId="2" borderId="1" xfId="0" applyFont="1" applyFill="1" applyBorder="1" applyAlignment="1">
      <alignment horizontal="right" vertical="center" wrapText="1"/>
    </xf>
    <xf numFmtId="0" fontId="24" fillId="2" borderId="1" xfId="0" applyFont="1" applyFill="1" applyBorder="1" applyAlignment="1">
      <alignment wrapText="1"/>
    </xf>
    <xf numFmtId="0" fontId="24" fillId="2" borderId="1" xfId="0" applyFont="1" applyFill="1" applyBorder="1" applyAlignment="1">
      <alignment horizontal="center"/>
    </xf>
    <xf numFmtId="0" fontId="24" fillId="25" borderId="1" xfId="0" applyFont="1" applyFill="1" applyBorder="1" applyAlignment="1">
      <alignment horizontal="center"/>
    </xf>
    <xf numFmtId="0" fontId="26" fillId="25" borderId="1" xfId="0" applyFont="1" applyFill="1" applyBorder="1" applyAlignment="1">
      <alignment horizontal="right" wrapText="1"/>
    </xf>
    <xf numFmtId="0" fontId="26" fillId="25" borderId="1" xfId="0" applyFont="1" applyFill="1" applyBorder="1" applyAlignment="1">
      <alignment horizontal="right"/>
    </xf>
    <xf numFmtId="0" fontId="26" fillId="2" borderId="1" xfId="2" applyFont="1" applyFill="1" applyBorder="1" applyAlignment="1">
      <alignment horizontal="right" wrapText="1"/>
    </xf>
    <xf numFmtId="166" fontId="26" fillId="2" borderId="1" xfId="0" applyNumberFormat="1" applyFont="1" applyFill="1" applyBorder="1" applyAlignment="1">
      <alignment horizontal="right"/>
    </xf>
    <xf numFmtId="0" fontId="24" fillId="26" borderId="1" xfId="0" applyFont="1" applyFill="1" applyBorder="1" applyAlignment="1">
      <alignment wrapText="1"/>
    </xf>
    <xf numFmtId="166" fontId="24" fillId="26" borderId="3" xfId="0" applyNumberFormat="1" applyFont="1" applyFill="1" applyBorder="1"/>
    <xf numFmtId="0" fontId="24" fillId="26" borderId="1" xfId="0" applyFont="1" applyFill="1" applyBorder="1"/>
    <xf numFmtId="165" fontId="24" fillId="26" borderId="1" xfId="1" applyNumberFormat="1" applyFont="1" applyFill="1" applyBorder="1"/>
    <xf numFmtId="165" fontId="24" fillId="2" borderId="1" xfId="0" applyNumberFormat="1" applyFont="1" applyFill="1" applyBorder="1"/>
    <xf numFmtId="165" fontId="24" fillId="26" borderId="1" xfId="0" applyNumberFormat="1" applyFont="1" applyFill="1" applyBorder="1"/>
    <xf numFmtId="166" fontId="24" fillId="26" borderId="16" xfId="0" applyNumberFormat="1" applyFont="1" applyFill="1" applyBorder="1"/>
    <xf numFmtId="0" fontId="24" fillId="0" borderId="0" xfId="0" applyFont="1" applyAlignment="1">
      <alignment wrapText="1"/>
    </xf>
    <xf numFmtId="0" fontId="0" fillId="2" borderId="3" xfId="0" applyFill="1" applyBorder="1"/>
    <xf numFmtId="166" fontId="24" fillId="2" borderId="5" xfId="0" applyNumberFormat="1" applyFont="1" applyFill="1" applyBorder="1"/>
    <xf numFmtId="0" fontId="24" fillId="2" borderId="5" xfId="0" applyFont="1" applyFill="1" applyBorder="1"/>
    <xf numFmtId="165" fontId="0" fillId="2" borderId="19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25" borderId="17" xfId="0" applyFill="1" applyBorder="1" applyAlignment="1">
      <alignment horizontal="center" wrapText="1"/>
    </xf>
    <xf numFmtId="0" fontId="0" fillId="25" borderId="18" xfId="0" applyFill="1" applyBorder="1" applyAlignment="1">
      <alignment horizontal="center" wrapText="1"/>
    </xf>
    <xf numFmtId="0" fontId="0" fillId="25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24" fillId="25" borderId="1" xfId="0" applyFont="1" applyFill="1" applyBorder="1" applyAlignment="1">
      <alignment horizontal="center" vertical="center" wrapText="1"/>
    </xf>
    <xf numFmtId="0" fontId="24" fillId="25" borderId="17" xfId="0" applyFont="1" applyFill="1" applyBorder="1" applyAlignment="1">
      <alignment horizontal="center" vertical="center" wrapText="1"/>
    </xf>
    <xf numFmtId="0" fontId="24" fillId="25" borderId="18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 wrapText="1"/>
    </xf>
  </cellXfs>
  <cellStyles count="44">
    <cellStyle name="20% - Акцент1" xfId="3" xr:uid="{4E15E0D8-099D-478A-8274-D1E67DF97D05}"/>
    <cellStyle name="20% - Акцент2" xfId="4" xr:uid="{21F44E88-E164-42DC-B451-8EA5220B09AD}"/>
    <cellStyle name="20% - Акцент3" xfId="5" xr:uid="{6D35054B-13A7-40B3-8542-EA37290D560C}"/>
    <cellStyle name="20% - Акцент4" xfId="6" xr:uid="{9AAD32E8-9F5F-46E0-BBD3-E748AB6D252A}"/>
    <cellStyle name="20% - Акцент5" xfId="7" xr:uid="{8DDF7F20-17A5-45EA-846C-354DFE458BD3}"/>
    <cellStyle name="20% - Акцент6" xfId="8" xr:uid="{053EF560-4AD7-4FD2-B252-F96597E6E298}"/>
    <cellStyle name="40% - Акцент1" xfId="9" xr:uid="{7D3D10DA-F96C-494A-92E1-AE6650A2B7C2}"/>
    <cellStyle name="40% - Акцент2" xfId="10" xr:uid="{0AC3AFA7-54DD-464A-8371-796BCDB85C98}"/>
    <cellStyle name="40% - Акцент3" xfId="11" xr:uid="{4594078B-0BA1-4708-9FB4-E7D0F7328EDD}"/>
    <cellStyle name="40% - Акцент4" xfId="12" xr:uid="{2A5D9716-BC95-4DB8-8FF4-08A640759E88}"/>
    <cellStyle name="40% - Акцент5" xfId="13" xr:uid="{3425CCEE-0CBF-4F3C-ACED-9CEC076FBDFF}"/>
    <cellStyle name="40% - Акцент6" xfId="14" xr:uid="{FFEF3BD0-283D-4126-A078-6A1C70687132}"/>
    <cellStyle name="60% - Акцент1" xfId="15" xr:uid="{61A78DA7-9959-4644-9F85-3E06351613D5}"/>
    <cellStyle name="60% - Акцент2" xfId="16" xr:uid="{912BB56D-A534-4BEF-82E7-D18D8F8EC365}"/>
    <cellStyle name="60% - Акцент3" xfId="17" xr:uid="{DD758C25-5DA0-422A-A493-CB74CAEC787E}"/>
    <cellStyle name="60% - Акцент4" xfId="18" xr:uid="{DE696CEC-9F42-4FB1-8D8C-8DCC4C6E5BC4}"/>
    <cellStyle name="60% - Акцент5" xfId="19" xr:uid="{7C249F24-38A4-4353-A35B-F0388AC97DED}"/>
    <cellStyle name="60% - Акцент6" xfId="20" xr:uid="{FA910CAD-AB92-414D-AE03-3902FC0DF2C8}"/>
    <cellStyle name="Акцент1 2" xfId="21" xr:uid="{0D44C220-A174-4DE4-957A-F4AE5887FBE4}"/>
    <cellStyle name="Акцент2 2" xfId="22" xr:uid="{17C35B58-F417-4C7F-965F-A0F9081EAFF9}"/>
    <cellStyle name="Акцент3 2" xfId="23" xr:uid="{7D44DAF8-5D90-40E1-8351-3C85A2D5A3C1}"/>
    <cellStyle name="Акцент4 2" xfId="24" xr:uid="{D9AAEC2F-86A8-4E53-A224-47FC88634F80}"/>
    <cellStyle name="Акцент5 2" xfId="25" xr:uid="{0B71FC87-C3C8-4DC1-8331-762AF362CBCC}"/>
    <cellStyle name="Акцент6 2" xfId="26" xr:uid="{4A3EAECA-3BF5-45FE-82E3-543095947589}"/>
    <cellStyle name="Ввод  2" xfId="27" xr:uid="{7AD43588-E2B9-45CB-BB90-234148A2BC13}"/>
    <cellStyle name="Вывод 2" xfId="28" xr:uid="{CF1927D5-28BC-417D-8E43-6561C86331DA}"/>
    <cellStyle name="Вычисление 2" xfId="29" xr:uid="{C9FEECB9-2315-4D8B-9C03-AEDEEA43A71B}"/>
    <cellStyle name="Заголовок 1 2" xfId="30" xr:uid="{ED1CF8CE-14ED-40C7-9104-B4DB2723A9D6}"/>
    <cellStyle name="Заголовок 2 2" xfId="31" xr:uid="{2FAD6F78-F31D-4751-8A95-3F6D69E07E12}"/>
    <cellStyle name="Заголовок 3 2" xfId="32" xr:uid="{B9AF0855-5025-411C-9786-CA22E25CC996}"/>
    <cellStyle name="Заголовок 4 2" xfId="33" xr:uid="{653DE0E0-A344-4C60-87F5-C2A38A7570C2}"/>
    <cellStyle name="Итог 2" xfId="34" xr:uid="{0EDD8DEB-B917-4CB3-AB1B-0F99B5AF9F58}"/>
    <cellStyle name="Контрольная ячейка 2" xfId="35" xr:uid="{B50C1DEF-4B10-4761-8001-D63C99BD7260}"/>
    <cellStyle name="Название 2" xfId="36" xr:uid="{6B0203AC-0AD4-4592-A0E1-A2CEFC4DCD34}"/>
    <cellStyle name="Нейтральный 2" xfId="37" xr:uid="{B3F69A92-1AAF-47B2-A5FE-E87B75C4B947}"/>
    <cellStyle name="Обычный" xfId="0" builtinId="0"/>
    <cellStyle name="Обычный 2" xfId="2" xr:uid="{2671828B-23BF-48AF-807D-57EF2EEBBCB2}"/>
    <cellStyle name="Плохой 2" xfId="38" xr:uid="{B945EC08-CDE2-4D7D-B7DC-9D100D4AB278}"/>
    <cellStyle name="Пояснение 2" xfId="39" xr:uid="{03316A52-2443-42FF-BE07-54D4AC3240A1}"/>
    <cellStyle name="Примечание 2" xfId="40" xr:uid="{36A8F232-4D47-4EE9-92F0-90528BB07D1F}"/>
    <cellStyle name="Процентный" xfId="1" builtinId="5"/>
    <cellStyle name="Связанная ячейка 2" xfId="41" xr:uid="{5872260C-219E-4236-AA46-5C0405B22319}"/>
    <cellStyle name="Текст предупреждения 2" xfId="42" xr:uid="{1F5765CC-84BA-4440-A896-13BA387082EC}"/>
    <cellStyle name="Хороший 2" xfId="43" xr:uid="{4D7ED84F-1705-48CD-B98B-E5AA20D6E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baseline="0">
                <a:solidFill>
                  <a:sysClr val="windowText" lastClr="000000"/>
                </a:solidFill>
                <a:effectLst/>
              </a:rPr>
              <a:t>Структура промышленного производства за 2012 и 2016 года по Тюменской области 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2012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Лист1!$A$5:$A$7</c:f>
              <c:strCache>
                <c:ptCount val="3"/>
                <c:pt idx="0">
                  <c:v>Добыча полезных ископаемых</c:v>
                </c:pt>
                <c:pt idx="1">
                  <c:v>Обрабатывающие производства</c:v>
                </c:pt>
                <c:pt idx="2">
                  <c:v>Производство и распределение электроэнергии, газа и воды</c:v>
                </c:pt>
              </c:strCache>
            </c:strRef>
          </c:cat>
          <c:val>
            <c:numRef>
              <c:f>Лист1!$F$5:$F$7</c:f>
              <c:numCache>
                <c:formatCode>0.0%</c:formatCode>
                <c:ptCount val="3"/>
                <c:pt idx="0">
                  <c:v>0.57868952847519906</c:v>
                </c:pt>
                <c:pt idx="1">
                  <c:v>0.24678505817513779</c:v>
                </c:pt>
                <c:pt idx="2">
                  <c:v>0.17452541334966321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C-4A9A-9C13-1883A57B1435}"/>
            </c:ext>
          </c:extLst>
        </c:ser>
        <c:ser>
          <c:idx val="1"/>
          <c:order val="1"/>
          <c:tx>
            <c:v>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Лист1!$A$5:$A$7</c:f>
              <c:strCache>
                <c:ptCount val="3"/>
                <c:pt idx="0">
                  <c:v>Добыча полезных ископаемых</c:v>
                </c:pt>
                <c:pt idx="1">
                  <c:v>Обрабатывающие производства</c:v>
                </c:pt>
                <c:pt idx="2">
                  <c:v>Производство и распределение электроэнергии, газа и воды</c:v>
                </c:pt>
              </c:strCache>
            </c:strRef>
          </c:cat>
          <c:val>
            <c:numRef>
              <c:f>Лист1!$G$5:$G$7</c:f>
              <c:numCache>
                <c:formatCode>0.0%</c:formatCode>
                <c:ptCount val="3"/>
                <c:pt idx="0">
                  <c:v>0.55734701355807992</c:v>
                </c:pt>
                <c:pt idx="1">
                  <c:v>0.2946134115060462</c:v>
                </c:pt>
                <c:pt idx="2">
                  <c:v>0.14803957493587394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C-4A9A-9C13-1883A57B1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0536488"/>
        <c:axId val="390532552"/>
      </c:barChart>
      <c:catAx>
        <c:axId val="390536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Вид экономической деятельности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532552"/>
        <c:crosses val="autoZero"/>
        <c:auto val="1"/>
        <c:lblAlgn val="ctr"/>
        <c:lblOffset val="100"/>
        <c:noMultiLvlLbl val="0"/>
      </c:catAx>
      <c:valAx>
        <c:axId val="39053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Структура занятых в % к итогу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53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baseline="0">
                <a:solidFill>
                  <a:sysClr val="windowText" lastClr="000000"/>
                </a:solidFill>
                <a:effectLst/>
              </a:rPr>
              <a:t>Структура промышленного производства за 2012 и 2016 года по Тюменской области 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2012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'Лист1 (2)'!$A$5:$A$7</c:f>
              <c:strCache>
                <c:ptCount val="3"/>
                <c:pt idx="0">
                  <c:v>Добыча полезных ископаемых</c:v>
                </c:pt>
                <c:pt idx="1">
                  <c:v>Обрабатывающие производства</c:v>
                </c:pt>
                <c:pt idx="2">
                  <c:v>Производство и распределение электроэнергии, газа и воды</c:v>
                </c:pt>
              </c:strCache>
            </c:strRef>
          </c:cat>
          <c:val>
            <c:numRef>
              <c:f>'Лист1 (2)'!$F$5:$F$7</c:f>
              <c:numCache>
                <c:formatCode>0.0%</c:formatCode>
                <c:ptCount val="3"/>
                <c:pt idx="0">
                  <c:v>0.57868952847519906</c:v>
                </c:pt>
                <c:pt idx="1">
                  <c:v>0.24678505817513779</c:v>
                </c:pt>
                <c:pt idx="2">
                  <c:v>0.17452541334966321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B-4085-AE81-0953AAE50C6E}"/>
            </c:ext>
          </c:extLst>
        </c:ser>
        <c:ser>
          <c:idx val="1"/>
          <c:order val="1"/>
          <c:tx>
            <c:v>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'Лист1 (2)'!$A$5:$A$7</c:f>
              <c:strCache>
                <c:ptCount val="3"/>
                <c:pt idx="0">
                  <c:v>Добыча полезных ископаемых</c:v>
                </c:pt>
                <c:pt idx="1">
                  <c:v>Обрабатывающие производства</c:v>
                </c:pt>
                <c:pt idx="2">
                  <c:v>Производство и распределение электроэнергии, газа и воды</c:v>
                </c:pt>
              </c:strCache>
            </c:strRef>
          </c:cat>
          <c:val>
            <c:numRef>
              <c:f>'Лист1 (2)'!$G$5:$G$7</c:f>
              <c:numCache>
                <c:formatCode>0.0%</c:formatCode>
                <c:ptCount val="3"/>
                <c:pt idx="0">
                  <c:v>0.55734701355807992</c:v>
                </c:pt>
                <c:pt idx="1">
                  <c:v>0.2946134115060462</c:v>
                </c:pt>
                <c:pt idx="2">
                  <c:v>0.14803957493587394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B-4085-AE81-0953AAE50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0536488"/>
        <c:axId val="390532552"/>
      </c:barChart>
      <c:catAx>
        <c:axId val="390536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Вид экономической деятельности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532552"/>
        <c:crosses val="autoZero"/>
        <c:auto val="1"/>
        <c:lblAlgn val="ctr"/>
        <c:lblOffset val="100"/>
        <c:noMultiLvlLbl val="0"/>
      </c:catAx>
      <c:valAx>
        <c:axId val="39053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Структура занятых в % к итогу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53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baseline="0">
                <a:solidFill>
                  <a:sysClr val="windowText" lastClr="000000"/>
                </a:solidFill>
                <a:effectLst/>
              </a:rPr>
              <a:t>Структура промышленного производства за 2012 и 2016 года по Тюменской области 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2012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'Лист1 (3)'!$A$5:$A$7</c:f>
              <c:strCache>
                <c:ptCount val="3"/>
                <c:pt idx="0">
                  <c:v>Добыча полезных ископаемых</c:v>
                </c:pt>
                <c:pt idx="1">
                  <c:v>Обрабатывающие производства</c:v>
                </c:pt>
                <c:pt idx="2">
                  <c:v>Производство и распределение электроэнергии, газа и воды</c:v>
                </c:pt>
              </c:strCache>
            </c:strRef>
          </c:cat>
          <c:val>
            <c:numRef>
              <c:f>'Лист1 (3)'!$F$5:$F$7</c:f>
              <c:numCache>
                <c:formatCode>0.0%</c:formatCode>
                <c:ptCount val="3"/>
                <c:pt idx="0">
                  <c:v>0.57868952847519906</c:v>
                </c:pt>
                <c:pt idx="1">
                  <c:v>0.24678505817513779</c:v>
                </c:pt>
                <c:pt idx="2">
                  <c:v>0.17452541334966321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B-4FA0-84A0-D643E0C1019B}"/>
            </c:ext>
          </c:extLst>
        </c:ser>
        <c:ser>
          <c:idx val="1"/>
          <c:order val="1"/>
          <c:tx>
            <c:v>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'Лист1 (3)'!$A$5:$A$7</c:f>
              <c:strCache>
                <c:ptCount val="3"/>
                <c:pt idx="0">
                  <c:v>Добыча полезных ископаемых</c:v>
                </c:pt>
                <c:pt idx="1">
                  <c:v>Обрабатывающие производства</c:v>
                </c:pt>
                <c:pt idx="2">
                  <c:v>Производство и распределение электроэнергии, газа и воды</c:v>
                </c:pt>
              </c:strCache>
            </c:strRef>
          </c:cat>
          <c:val>
            <c:numRef>
              <c:f>'Лист1 (3)'!$G$5:$G$7</c:f>
              <c:numCache>
                <c:formatCode>0.0%</c:formatCode>
                <c:ptCount val="3"/>
                <c:pt idx="0">
                  <c:v>0.55734701355807992</c:v>
                </c:pt>
                <c:pt idx="1">
                  <c:v>0.2946134115060462</c:v>
                </c:pt>
                <c:pt idx="2">
                  <c:v>0.14803957493587394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B-4FA0-84A0-D643E0C10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0536488"/>
        <c:axId val="390532552"/>
      </c:barChart>
      <c:catAx>
        <c:axId val="390536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Вид экономической деятельности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532552"/>
        <c:crosses val="autoZero"/>
        <c:auto val="1"/>
        <c:lblAlgn val="ctr"/>
        <c:lblOffset val="100"/>
        <c:noMultiLvlLbl val="0"/>
      </c:catAx>
      <c:valAx>
        <c:axId val="39053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Структура занятых в % к итогу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53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 b="1" i="0" baseline="0">
                <a:solidFill>
                  <a:schemeClr val="tx1"/>
                </a:solidFill>
                <a:effectLst/>
              </a:rPr>
              <a:t>Структура промышленного производства за 2012 и 2016 года по Тюменской области </a:t>
            </a:r>
            <a:endParaRPr lang="ru-RU" sz="1800" b="1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Доля добычи полезных ископаемых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'Лист1 (3)'!$F$2:$G$2</c:f>
              <c:numCache>
                <c:formatCode>General</c:formatCode>
                <c:ptCount val="2"/>
                <c:pt idx="0">
                  <c:v>2012</c:v>
                </c:pt>
                <c:pt idx="1">
                  <c:v>2016</c:v>
                </c:pt>
              </c:numCache>
            </c:numRef>
          </c:cat>
          <c:val>
            <c:numRef>
              <c:f>'Лист1 (3)'!$F$5:$G$5</c:f>
              <c:numCache>
                <c:formatCode>0.0%</c:formatCode>
                <c:ptCount val="2"/>
                <c:pt idx="0">
                  <c:v>0.57868952847519906</c:v>
                </c:pt>
                <c:pt idx="1">
                  <c:v>0.55734701355807992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1-4C71-A06D-E3B51607C5DB}"/>
            </c:ext>
          </c:extLst>
        </c:ser>
        <c:ser>
          <c:idx val="1"/>
          <c:order val="1"/>
          <c:tx>
            <c:v>Доля обрабатывающего производства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'Лист1 (3)'!$F$2:$G$2</c:f>
              <c:numCache>
                <c:formatCode>General</c:formatCode>
                <c:ptCount val="2"/>
                <c:pt idx="0">
                  <c:v>2012</c:v>
                </c:pt>
                <c:pt idx="1">
                  <c:v>2016</c:v>
                </c:pt>
              </c:numCache>
            </c:numRef>
          </c:cat>
          <c:val>
            <c:numRef>
              <c:f>'Лист1 (3)'!$F$6:$G$6</c:f>
              <c:numCache>
                <c:formatCode>0.0%</c:formatCode>
                <c:ptCount val="2"/>
                <c:pt idx="0">
                  <c:v>0.24678505817513779</c:v>
                </c:pt>
                <c:pt idx="1">
                  <c:v>0.2946134115060462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1-4C71-A06D-E3B51607C5DB}"/>
            </c:ext>
          </c:extLst>
        </c:ser>
        <c:ser>
          <c:idx val="2"/>
          <c:order val="2"/>
          <c:tx>
            <c:v>Доля производства и распределения электроэнергии, газа и воды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'Лист1 (3)'!$F$2:$G$2</c:f>
              <c:numCache>
                <c:formatCode>General</c:formatCode>
                <c:ptCount val="2"/>
                <c:pt idx="0">
                  <c:v>2012</c:v>
                </c:pt>
                <c:pt idx="1">
                  <c:v>2016</c:v>
                </c:pt>
              </c:numCache>
            </c:numRef>
          </c:cat>
          <c:val>
            <c:numRef>
              <c:f>'Лист1 (3)'!$F$7:$G$7</c:f>
              <c:numCache>
                <c:formatCode>0.0%</c:formatCode>
                <c:ptCount val="2"/>
                <c:pt idx="0">
                  <c:v>0.17452541334966321</c:v>
                </c:pt>
                <c:pt idx="1">
                  <c:v>0.14803957493587394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51-4C71-A06D-E3B51607C5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2121336"/>
        <c:axId val="502121992"/>
      </c:barChart>
      <c:catAx>
        <c:axId val="502121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2000" b="1">
                    <a:solidFill>
                      <a:schemeClr val="tx1"/>
                    </a:solidFill>
                  </a:rPr>
                  <a:t>Годы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121992"/>
        <c:crosses val="autoZero"/>
        <c:auto val="1"/>
        <c:lblAlgn val="ctr"/>
        <c:lblOffset val="100"/>
        <c:noMultiLvlLbl val="0"/>
      </c:catAx>
      <c:valAx>
        <c:axId val="502121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2000" b="1" i="0" baseline="0">
                    <a:solidFill>
                      <a:schemeClr val="tx1"/>
                    </a:solidFill>
                    <a:effectLst/>
                  </a:rPr>
                  <a:t>Структура занятых в % к итогу</a:t>
                </a:r>
                <a:endParaRPr lang="ru-RU" sz="1050" b="1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12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32815</xdr:colOff>
      <xdr:row>19</xdr:row>
      <xdr:rowOff>76676</xdr:rowOff>
    </xdr:from>
    <xdr:to>
      <xdr:col>30</xdr:col>
      <xdr:colOff>240815</xdr:colOff>
      <xdr:row>27</xdr:row>
      <xdr:rowOff>339452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86E994-298A-451A-9319-239C3CE61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585265</xdr:colOff>
      <xdr:row>24</xdr:row>
      <xdr:rowOff>371951</xdr:rowOff>
    </xdr:from>
    <xdr:to>
      <xdr:col>30</xdr:col>
      <xdr:colOff>190015</xdr:colOff>
      <xdr:row>31</xdr:row>
      <xdr:rowOff>215627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77BB2F-F96C-4E49-80CA-05143FCF4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32815</xdr:colOff>
      <xdr:row>19</xdr:row>
      <xdr:rowOff>76676</xdr:rowOff>
    </xdr:from>
    <xdr:to>
      <xdr:col>32</xdr:col>
      <xdr:colOff>240815</xdr:colOff>
      <xdr:row>27</xdr:row>
      <xdr:rowOff>339452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C5B5871-D73B-40C1-BAFC-B9E55C516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79374</xdr:colOff>
      <xdr:row>0</xdr:row>
      <xdr:rowOff>128587</xdr:rowOff>
    </xdr:from>
    <xdr:to>
      <xdr:col>39</xdr:col>
      <xdr:colOff>428625</xdr:colOff>
      <xdr:row>18</xdr:row>
      <xdr:rowOff>79375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33F5FF4-96B9-424A-87EB-EDC909CBA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opLeftCell="F4" zoomScale="60" zoomScaleNormal="60" workbookViewId="0">
      <selection activeCell="G6" sqref="G6"/>
    </sheetView>
  </sheetViews>
  <sheetFormatPr defaultRowHeight="15" x14ac:dyDescent="0.25"/>
  <cols>
    <col min="1" max="1" width="28.5703125" customWidth="1"/>
    <col min="2" max="2" width="14.42578125" customWidth="1"/>
    <col min="3" max="3" width="16.42578125" customWidth="1"/>
    <col min="4" max="4" width="15.85546875" customWidth="1"/>
    <col min="5" max="5" width="26.140625" customWidth="1"/>
    <col min="7" max="7" width="11.28515625" customWidth="1"/>
    <col min="8" max="8" width="15" customWidth="1"/>
    <col min="9" max="9" width="26.28515625" customWidth="1"/>
    <col min="10" max="10" width="14.42578125" customWidth="1"/>
    <col min="11" max="11" width="12.28515625" customWidth="1"/>
    <col min="12" max="12" width="11.5703125" customWidth="1"/>
    <col min="13" max="13" width="13.28515625" customWidth="1"/>
    <col min="16" max="16" width="14.7109375" bestFit="1" customWidth="1"/>
    <col min="17" max="17" width="11.5703125" bestFit="1" customWidth="1"/>
    <col min="18" max="18" width="13.42578125" bestFit="1" customWidth="1"/>
  </cols>
  <sheetData>
    <row r="1" spans="1:18" ht="87.75" customHeight="1" x14ac:dyDescent="0.25">
      <c r="A1" s="8"/>
      <c r="B1" s="113" t="s">
        <v>3</v>
      </c>
      <c r="C1" s="113"/>
      <c r="D1" s="113" t="s">
        <v>4</v>
      </c>
      <c r="E1" s="113"/>
      <c r="F1" s="114" t="s">
        <v>17</v>
      </c>
      <c r="G1" s="115"/>
      <c r="H1" s="31" t="s">
        <v>9</v>
      </c>
      <c r="I1" s="34" t="s">
        <v>7</v>
      </c>
      <c r="J1" s="116" t="s">
        <v>38</v>
      </c>
      <c r="K1" s="116"/>
      <c r="L1" s="34" t="s">
        <v>13</v>
      </c>
      <c r="M1" s="34" t="s">
        <v>23</v>
      </c>
      <c r="N1" s="112" t="s">
        <v>40</v>
      </c>
      <c r="O1" s="112"/>
      <c r="P1" s="110" t="s">
        <v>50</v>
      </c>
      <c r="Q1" s="111"/>
      <c r="R1" s="111"/>
    </row>
    <row r="2" spans="1:18" x14ac:dyDescent="0.25">
      <c r="A2" s="8"/>
      <c r="B2" s="13">
        <v>2012</v>
      </c>
      <c r="C2" s="14">
        <v>2016</v>
      </c>
      <c r="D2" s="13">
        <v>2012</v>
      </c>
      <c r="E2" s="14">
        <v>2016</v>
      </c>
      <c r="F2" s="14">
        <v>2012</v>
      </c>
      <c r="G2" s="14">
        <v>2016</v>
      </c>
      <c r="H2" s="32">
        <v>2012</v>
      </c>
      <c r="I2" s="22">
        <v>2016</v>
      </c>
      <c r="J2" s="35">
        <v>2012</v>
      </c>
      <c r="K2" s="35">
        <v>2016</v>
      </c>
      <c r="L2" s="8"/>
      <c r="M2" s="8"/>
      <c r="N2" s="42">
        <v>2012</v>
      </c>
      <c r="O2" s="42">
        <v>2016</v>
      </c>
      <c r="P2" s="51">
        <v>2012</v>
      </c>
      <c r="Q2" s="52">
        <v>2016</v>
      </c>
      <c r="R2" s="53">
        <v>2012</v>
      </c>
    </row>
    <row r="3" spans="1:18" x14ac:dyDescent="0.25">
      <c r="A3" s="8"/>
      <c r="B3" s="13" t="s">
        <v>33</v>
      </c>
      <c r="C3" s="14" t="s">
        <v>6</v>
      </c>
      <c r="D3" s="13" t="s">
        <v>18</v>
      </c>
      <c r="E3" s="14" t="s">
        <v>19</v>
      </c>
      <c r="F3" s="14" t="s">
        <v>20</v>
      </c>
      <c r="G3" s="14" t="s">
        <v>21</v>
      </c>
      <c r="H3" s="32"/>
      <c r="I3" s="8" t="s">
        <v>10</v>
      </c>
      <c r="J3" s="8" t="s">
        <v>11</v>
      </c>
      <c r="K3" s="8" t="s">
        <v>12</v>
      </c>
      <c r="L3" s="8"/>
      <c r="M3" s="8" t="s">
        <v>22</v>
      </c>
      <c r="N3" s="42" t="s">
        <v>41</v>
      </c>
      <c r="O3" s="42" t="s">
        <v>42</v>
      </c>
      <c r="P3" s="51" t="s">
        <v>47</v>
      </c>
      <c r="Q3" s="52" t="s">
        <v>48</v>
      </c>
      <c r="R3" s="42" t="s">
        <v>49</v>
      </c>
    </row>
    <row r="4" spans="1:18" ht="30" x14ac:dyDescent="0.25">
      <c r="A4" s="5" t="s">
        <v>0</v>
      </c>
      <c r="B4" s="15"/>
      <c r="C4" s="23"/>
      <c r="D4" s="15"/>
      <c r="E4" s="15"/>
      <c r="F4" s="25"/>
      <c r="G4" s="15"/>
      <c r="H4" s="23"/>
      <c r="I4" s="8"/>
      <c r="J4" s="8"/>
      <c r="K4" s="8"/>
      <c r="L4" s="8"/>
      <c r="M4" s="8"/>
      <c r="N4" s="42"/>
      <c r="O4" s="42"/>
      <c r="P4" s="42"/>
      <c r="Q4" s="42"/>
      <c r="R4" s="42"/>
    </row>
    <row r="5" spans="1:18" ht="30" x14ac:dyDescent="0.25">
      <c r="A5" s="10" t="s">
        <v>1</v>
      </c>
      <c r="B5" s="16">
        <v>3605421</v>
      </c>
      <c r="C5" s="24">
        <v>4328054</v>
      </c>
      <c r="D5" s="39">
        <v>283.5</v>
      </c>
      <c r="E5" s="40">
        <v>304.2</v>
      </c>
      <c r="F5" s="27">
        <f>D5/$D$8</f>
        <v>0.57868952847519906</v>
      </c>
      <c r="G5" s="28">
        <f>E5/$E$8</f>
        <v>0.55734701355807992</v>
      </c>
      <c r="H5" s="33">
        <f>H20</f>
        <v>0.98268199950000001</v>
      </c>
      <c r="I5" s="36">
        <f>B5*H5</f>
        <v>3542982.3173192898</v>
      </c>
      <c r="J5" s="36">
        <f>B5/D5</f>
        <v>12717.534391534391</v>
      </c>
      <c r="K5" s="36">
        <f>I5/E5</f>
        <v>11646.884672318507</v>
      </c>
      <c r="L5" s="28">
        <f>K5/J5</f>
        <v>0.91581310604289956</v>
      </c>
      <c r="M5" s="38">
        <f>J5*E5</f>
        <v>3868673.9619047614</v>
      </c>
      <c r="N5" s="44">
        <v>76182</v>
      </c>
      <c r="O5" s="43">
        <v>95755</v>
      </c>
      <c r="P5" s="42">
        <f>N5*D5</f>
        <v>21597597</v>
      </c>
      <c r="Q5" s="42">
        <f>O5*E5</f>
        <v>29128671</v>
      </c>
      <c r="R5" s="42">
        <f>N5*E5</f>
        <v>23174564.399999999</v>
      </c>
    </row>
    <row r="6" spans="1:18" ht="31.5" x14ac:dyDescent="0.25">
      <c r="A6" s="7" t="s">
        <v>35</v>
      </c>
      <c r="B6" s="16">
        <v>995337</v>
      </c>
      <c r="C6" s="24">
        <v>1382838</v>
      </c>
      <c r="D6" s="39">
        <v>120.9</v>
      </c>
      <c r="E6" s="40">
        <v>160.80000000000001</v>
      </c>
      <c r="F6" s="29">
        <f>D6/$D$8</f>
        <v>0.24678505817513779</v>
      </c>
      <c r="G6" s="30">
        <f>E6/$E$8</f>
        <v>0.2946134115060462</v>
      </c>
      <c r="H6" s="33">
        <f>H21</f>
        <v>1.4670689129279997</v>
      </c>
      <c r="I6" s="36">
        <f>B6*H6</f>
        <v>1460227.9705870163</v>
      </c>
      <c r="J6" s="36">
        <f>B6/D6</f>
        <v>8232.7295285359796</v>
      </c>
      <c r="K6" s="36">
        <f>I6/E6</f>
        <v>9081.0197175809462</v>
      </c>
      <c r="L6" s="28">
        <f>K6/J6</f>
        <v>1.1030387535634025</v>
      </c>
      <c r="M6" s="38">
        <f>J6*E6</f>
        <v>1323822.9081885857</v>
      </c>
      <c r="N6" s="44">
        <v>37416</v>
      </c>
      <c r="O6" s="43">
        <v>48502</v>
      </c>
      <c r="P6" s="42">
        <f t="shared" ref="P6:P7" si="0">N6*D6</f>
        <v>4523594.4000000004</v>
      </c>
      <c r="Q6" s="42">
        <f t="shared" ref="Q6" si="1">O6*E6</f>
        <v>7799121.6000000006</v>
      </c>
      <c r="R6" s="42">
        <f t="shared" ref="R6:R7" si="2">N6*E6</f>
        <v>6016492.8000000007</v>
      </c>
    </row>
    <row r="7" spans="1:18" ht="63.75" customHeight="1" x14ac:dyDescent="0.25">
      <c r="A7" s="11" t="s">
        <v>34</v>
      </c>
      <c r="B7" s="16">
        <v>261046</v>
      </c>
      <c r="C7" s="24">
        <v>323718</v>
      </c>
      <c r="D7" s="39">
        <v>85.5</v>
      </c>
      <c r="E7" s="40">
        <v>80.8</v>
      </c>
      <c r="F7" s="28">
        <f>D7/$D$8</f>
        <v>0.17452541334966321</v>
      </c>
      <c r="G7" s="28">
        <f>E7/$E$8</f>
        <v>0.14803957493587394</v>
      </c>
      <c r="H7" s="33">
        <f>H22</f>
        <v>1.0737522575999998</v>
      </c>
      <c r="I7" s="36">
        <f>B7*H7</f>
        <v>280298.73183744954</v>
      </c>
      <c r="J7" s="36">
        <f>B7/D7</f>
        <v>3053.1695906432747</v>
      </c>
      <c r="K7" s="36">
        <f>I7/E7</f>
        <v>3469.0437108595243</v>
      </c>
      <c r="L7" s="28">
        <f>K7/J7</f>
        <v>1.1362106191188117</v>
      </c>
      <c r="M7" s="38">
        <f>J7*E7</f>
        <v>246696.10292397658</v>
      </c>
      <c r="N7" s="44">
        <v>50404</v>
      </c>
      <c r="O7" s="43">
        <v>66769</v>
      </c>
      <c r="P7" s="42">
        <f t="shared" si="0"/>
        <v>4309542</v>
      </c>
      <c r="Q7" s="42">
        <f>O7*E7</f>
        <v>5394935.2000000002</v>
      </c>
      <c r="R7" s="42">
        <f t="shared" si="2"/>
        <v>4072643.1999999997</v>
      </c>
    </row>
    <row r="8" spans="1:18" x14ac:dyDescent="0.25">
      <c r="A8" s="22" t="s">
        <v>14</v>
      </c>
      <c r="B8" s="15">
        <f>B6+B5+B7</f>
        <v>4861804</v>
      </c>
      <c r="C8" s="15">
        <f>C6+C5+C7</f>
        <v>6034610</v>
      </c>
      <c r="D8" s="15">
        <f>D6+D5+D7</f>
        <v>489.9</v>
      </c>
      <c r="E8" s="26">
        <f>E6+E5+E7</f>
        <v>545.79999999999995</v>
      </c>
      <c r="F8" s="15"/>
      <c r="G8" s="15"/>
      <c r="H8" s="28"/>
      <c r="I8" s="36">
        <f>I6+I5+I7</f>
        <v>5283509.0197437555</v>
      </c>
      <c r="J8" s="37"/>
      <c r="K8" s="37"/>
      <c r="L8" s="28"/>
      <c r="M8" s="38">
        <f>M6+M5+M7</f>
        <v>5439192.9730173238</v>
      </c>
      <c r="N8" s="42">
        <f>N7+N6+N5</f>
        <v>164002</v>
      </c>
      <c r="O8" s="42">
        <f>O7+O6+O5</f>
        <v>211026</v>
      </c>
      <c r="P8" s="42">
        <f t="shared" ref="P8:R8" si="3">P7+P6+P5</f>
        <v>30430733.399999999</v>
      </c>
      <c r="Q8" s="42">
        <f t="shared" si="3"/>
        <v>42322727.799999997</v>
      </c>
      <c r="R8" s="42">
        <f t="shared" si="3"/>
        <v>33263700.399999999</v>
      </c>
    </row>
    <row r="9" spans="1:18" s="3" customFormat="1" x14ac:dyDescent="0.25">
      <c r="A9" s="1"/>
      <c r="B9" s="2"/>
      <c r="C9" s="2"/>
      <c r="D9" s="2"/>
      <c r="E9" s="2"/>
      <c r="F9" s="2"/>
      <c r="G9" s="2"/>
    </row>
    <row r="10" spans="1:18" x14ac:dyDescent="0.25">
      <c r="A10" s="8"/>
      <c r="B10" s="109" t="s">
        <v>5</v>
      </c>
      <c r="C10" s="109"/>
      <c r="D10" s="109"/>
      <c r="E10" s="109"/>
      <c r="F10" s="109"/>
      <c r="G10" s="20"/>
      <c r="P10">
        <f>Q8-R8</f>
        <v>9059027.3999999985</v>
      </c>
      <c r="Q10" s="47">
        <f>Q8-P8</f>
        <v>11891994.399999999</v>
      </c>
    </row>
    <row r="11" spans="1:18" ht="15.75" x14ac:dyDescent="0.25">
      <c r="A11" s="8"/>
      <c r="B11" s="12">
        <v>2012</v>
      </c>
      <c r="C11" s="12">
        <v>2013</v>
      </c>
      <c r="D11" s="12">
        <v>2014</v>
      </c>
      <c r="E11" s="12">
        <v>2015</v>
      </c>
      <c r="F11" s="12">
        <v>2016</v>
      </c>
      <c r="G11" s="21"/>
      <c r="I11" s="45">
        <f>C8-M8</f>
        <v>595417.02698267624</v>
      </c>
      <c r="K11" s="46">
        <f>I8-B8</f>
        <v>421705.01974375546</v>
      </c>
      <c r="L11" s="46">
        <f>Q8/E8-R8/E8</f>
        <v>16597.705020153902</v>
      </c>
      <c r="N11" t="s">
        <v>41</v>
      </c>
      <c r="P11">
        <f>R8-P8</f>
        <v>2832967</v>
      </c>
    </row>
    <row r="12" spans="1:18" ht="30" x14ac:dyDescent="0.25">
      <c r="A12" s="5" t="s">
        <v>0</v>
      </c>
      <c r="B12" s="15"/>
      <c r="C12" s="15"/>
      <c r="D12" s="15"/>
      <c r="E12" s="15"/>
      <c r="F12" s="15"/>
      <c r="G12" s="21"/>
      <c r="H12" s="59">
        <f>I8/B8</f>
        <v>1.0867383834773585</v>
      </c>
      <c r="I12" s="45">
        <f>M8-E8*B25</f>
        <v>22633.219598258846</v>
      </c>
      <c r="K12" s="46">
        <f>C8-I8</f>
        <v>751100.98025624454</v>
      </c>
      <c r="L12" s="46">
        <f>R8/E8-P8/D8</f>
        <v>-1171.3620025953351</v>
      </c>
      <c r="N12" t="s">
        <v>42</v>
      </c>
      <c r="P12">
        <f>P11+P10</f>
        <v>11891994.399999999</v>
      </c>
    </row>
    <row r="13" spans="1:18" ht="30" x14ac:dyDescent="0.25">
      <c r="A13" s="5" t="s">
        <v>1</v>
      </c>
      <c r="B13" s="17">
        <v>98.6</v>
      </c>
      <c r="C13" s="17">
        <v>99.5</v>
      </c>
      <c r="D13" s="17">
        <v>98.5</v>
      </c>
      <c r="E13" s="17">
        <v>98.3</v>
      </c>
      <c r="F13" s="17">
        <v>102</v>
      </c>
      <c r="G13" s="21"/>
      <c r="I13" s="45">
        <f>(E8-D8)*B25</f>
        <v>554755.75341906492</v>
      </c>
      <c r="K13" s="46">
        <f>K12+K11</f>
        <v>1172806</v>
      </c>
    </row>
    <row r="14" spans="1:18" ht="30" x14ac:dyDescent="0.25">
      <c r="A14" s="5" t="s">
        <v>2</v>
      </c>
      <c r="B14" s="17">
        <v>105.4</v>
      </c>
      <c r="C14" s="17">
        <v>110.8</v>
      </c>
      <c r="D14" s="17">
        <v>110.7</v>
      </c>
      <c r="E14" s="18">
        <v>115.9</v>
      </c>
      <c r="F14" s="17">
        <v>103.2</v>
      </c>
      <c r="G14" s="21"/>
      <c r="I14" s="47">
        <f>SUM(I11:I13)</f>
        <v>1172806</v>
      </c>
      <c r="J14">
        <f>C8-B8</f>
        <v>1172806</v>
      </c>
      <c r="N14" t="s">
        <v>51</v>
      </c>
      <c r="P14">
        <f>F25*E8-P8</f>
        <v>3472296.3810165301</v>
      </c>
    </row>
    <row r="15" spans="1:18" ht="63" x14ac:dyDescent="0.25">
      <c r="A15" s="6" t="s">
        <v>34</v>
      </c>
      <c r="B15" s="17">
        <v>101</v>
      </c>
      <c r="C15" s="17">
        <v>105.6</v>
      </c>
      <c r="D15" s="17">
        <v>102.3</v>
      </c>
      <c r="E15" s="17">
        <v>96.5</v>
      </c>
      <c r="F15" s="17">
        <v>103</v>
      </c>
      <c r="G15" s="21"/>
      <c r="P15">
        <f>R8-F25*E8</f>
        <v>-639329.3810165301</v>
      </c>
    </row>
    <row r="16" spans="1:18" ht="15.75" x14ac:dyDescent="0.25">
      <c r="A16" s="9"/>
      <c r="P16">
        <f>Q8-R8</f>
        <v>9059027.3999999985</v>
      </c>
    </row>
    <row r="17" spans="1:16" s="3" customFormat="1" x14ac:dyDescent="0.25">
      <c r="B17" s="3" t="s">
        <v>8</v>
      </c>
      <c r="P17" s="3">
        <f>P14+P15+P16</f>
        <v>11891994.399999999</v>
      </c>
    </row>
    <row r="18" spans="1:16" x14ac:dyDescent="0.25">
      <c r="A18" s="8"/>
      <c r="B18" s="8">
        <v>2012</v>
      </c>
      <c r="C18" s="8">
        <v>2013</v>
      </c>
      <c r="D18" s="8">
        <v>2014</v>
      </c>
      <c r="E18" s="8">
        <v>2015</v>
      </c>
      <c r="F18" s="8">
        <v>2016</v>
      </c>
      <c r="G18" s="19"/>
    </row>
    <row r="19" spans="1:16" ht="30" x14ac:dyDescent="0.25">
      <c r="A19" s="5" t="s">
        <v>0</v>
      </c>
      <c r="B19" s="8"/>
      <c r="C19" s="8"/>
      <c r="D19" s="8"/>
      <c r="E19" s="8"/>
      <c r="F19" s="8"/>
      <c r="G19" s="19"/>
      <c r="H19" s="19"/>
    </row>
    <row r="20" spans="1:16" ht="30" x14ac:dyDescent="0.25">
      <c r="A20" s="5" t="s">
        <v>1</v>
      </c>
      <c r="B20" s="8">
        <f>B13/100</f>
        <v>0.98599999999999999</v>
      </c>
      <c r="C20" s="8">
        <f t="shared" ref="C20:F21" si="4">C13/100</f>
        <v>0.995</v>
      </c>
      <c r="D20" s="8">
        <f t="shared" si="4"/>
        <v>0.98499999999999999</v>
      </c>
      <c r="E20" s="8">
        <f t="shared" si="4"/>
        <v>0.98299999999999998</v>
      </c>
      <c r="F20" s="8">
        <f t="shared" si="4"/>
        <v>1.02</v>
      </c>
      <c r="G20" s="19"/>
      <c r="H20" s="38">
        <f>PRODUCT(C20:F20)</f>
        <v>0.98268199950000001</v>
      </c>
    </row>
    <row r="21" spans="1:16" ht="30" x14ac:dyDescent="0.25">
      <c r="A21" s="5" t="s">
        <v>2</v>
      </c>
      <c r="B21" s="8">
        <f>B14/100</f>
        <v>1.054</v>
      </c>
      <c r="C21" s="8">
        <f t="shared" si="4"/>
        <v>1.1079999999999999</v>
      </c>
      <c r="D21" s="8">
        <f t="shared" si="4"/>
        <v>1.107</v>
      </c>
      <c r="E21" s="8">
        <f t="shared" si="4"/>
        <v>1.159</v>
      </c>
      <c r="F21" s="8">
        <f t="shared" si="4"/>
        <v>1.032</v>
      </c>
      <c r="G21" s="19"/>
      <c r="H21" s="38">
        <f>PRODUCT(C21:F21)</f>
        <v>1.4670689129279997</v>
      </c>
    </row>
    <row r="22" spans="1:16" ht="45" x14ac:dyDescent="0.25">
      <c r="A22" s="5" t="s">
        <v>34</v>
      </c>
      <c r="B22" s="8">
        <f>B15/100</f>
        <v>1.01</v>
      </c>
      <c r="C22" s="8">
        <f t="shared" ref="C22:F22" si="5">C15/100</f>
        <v>1.056</v>
      </c>
      <c r="D22" s="8">
        <f>D15/100</f>
        <v>1.0229999999999999</v>
      </c>
      <c r="E22" s="8">
        <f t="shared" si="5"/>
        <v>0.96499999999999997</v>
      </c>
      <c r="F22" s="8">
        <f t="shared" si="5"/>
        <v>1.03</v>
      </c>
      <c r="G22" s="19"/>
      <c r="H22" s="38">
        <f>PRODUCT(C22:F22)</f>
        <v>1.0737522575999998</v>
      </c>
    </row>
    <row r="25" spans="1:16" ht="42" customHeight="1" x14ac:dyDescent="0.25">
      <c r="A25" s="34" t="s">
        <v>36</v>
      </c>
      <c r="B25" s="38">
        <f>B8/D8</f>
        <v>9924.0743008777299</v>
      </c>
      <c r="C25" s="8" t="s">
        <v>15</v>
      </c>
      <c r="E25" s="49" t="s">
        <v>44</v>
      </c>
      <c r="F25" s="57">
        <f>P8/D8</f>
        <v>62116.21432945499</v>
      </c>
      <c r="G25" s="56" t="s">
        <v>15</v>
      </c>
    </row>
    <row r="26" spans="1:16" ht="48" customHeight="1" x14ac:dyDescent="0.25">
      <c r="A26" s="34" t="s">
        <v>37</v>
      </c>
      <c r="B26" s="38">
        <f>I8/E8</f>
        <v>9680.3023447119012</v>
      </c>
      <c r="C26" s="8" t="s">
        <v>15</v>
      </c>
      <c r="E26" s="49" t="s">
        <v>45</v>
      </c>
      <c r="F26" s="57">
        <f>Q8/E8</f>
        <v>77542.557347013557</v>
      </c>
      <c r="G26" s="56" t="s">
        <v>15</v>
      </c>
      <c r="H26" s="46">
        <f>F26-F25</f>
        <v>15426.343017558567</v>
      </c>
    </row>
    <row r="27" spans="1:16" ht="31.5" customHeight="1" x14ac:dyDescent="0.25">
      <c r="A27" s="34" t="s">
        <v>24</v>
      </c>
      <c r="B27" s="38">
        <f>M8/E8</f>
        <v>9965.5422737583813</v>
      </c>
      <c r="C27" s="8" t="s">
        <v>15</v>
      </c>
      <c r="E27" s="49" t="s">
        <v>46</v>
      </c>
      <c r="F27" s="57">
        <f>R8/E8</f>
        <v>60944.852326859655</v>
      </c>
      <c r="G27" s="56" t="s">
        <v>15</v>
      </c>
    </row>
    <row r="28" spans="1:16" ht="30" x14ac:dyDescent="0.25">
      <c r="A28" s="8" t="s">
        <v>16</v>
      </c>
      <c r="B28" s="28">
        <f>B26/B25</f>
        <v>0.97543630279508609</v>
      </c>
      <c r="E28" s="49" t="s">
        <v>16</v>
      </c>
      <c r="F28" s="54">
        <f>F26/F25</f>
        <v>1.2483464773905824</v>
      </c>
    </row>
    <row r="29" spans="1:16" ht="30" x14ac:dyDescent="0.25">
      <c r="A29" s="34" t="s">
        <v>25</v>
      </c>
      <c r="B29" s="28">
        <f>B26/B27</f>
        <v>0.97137738005511409</v>
      </c>
      <c r="E29" s="49" t="s">
        <v>25</v>
      </c>
      <c r="F29" s="54">
        <f>F26/F27</f>
        <v>1.2723397364413491</v>
      </c>
    </row>
    <row r="30" spans="1:16" ht="30" x14ac:dyDescent="0.25">
      <c r="A30" s="34" t="s">
        <v>39</v>
      </c>
      <c r="B30" s="28">
        <f>B27/B25</f>
        <v>1.0041785230161955</v>
      </c>
      <c r="E30" s="49" t="s">
        <v>39</v>
      </c>
      <c r="F30" s="54">
        <f>F27/F25</f>
        <v>0.98114241160315074</v>
      </c>
      <c r="I30" s="46">
        <f>(F26-F25)*E8</f>
        <v>8419698.0189834647</v>
      </c>
    </row>
    <row r="31" spans="1:16" x14ac:dyDescent="0.25">
      <c r="E31" s="50"/>
      <c r="F31" s="50"/>
      <c r="I31" s="46">
        <f>(E8-D8)*F25</f>
        <v>3472296.3810165324</v>
      </c>
    </row>
    <row r="32" spans="1:16" x14ac:dyDescent="0.25">
      <c r="A32" s="34" t="s">
        <v>26</v>
      </c>
      <c r="B32" s="41">
        <f>B29*B30</f>
        <v>0.97543630279508609</v>
      </c>
      <c r="E32" s="50" t="s">
        <v>26</v>
      </c>
      <c r="F32" s="55">
        <f>F30*F29</f>
        <v>1.2483464773905826</v>
      </c>
      <c r="I32" s="47">
        <f>I31+I30</f>
        <v>11891994.399999997</v>
      </c>
    </row>
    <row r="33" spans="1:5" ht="86.25" customHeight="1" x14ac:dyDescent="0.25">
      <c r="D33" s="34" t="s">
        <v>30</v>
      </c>
      <c r="E33" s="48">
        <f>I8-B8</f>
        <v>421705.01974375546</v>
      </c>
    </row>
    <row r="34" spans="1:5" ht="60" x14ac:dyDescent="0.25">
      <c r="A34" s="34" t="s">
        <v>43</v>
      </c>
      <c r="B34" s="36">
        <f>B26-B25</f>
        <v>-243.77195616582867</v>
      </c>
      <c r="C34" s="8" t="s">
        <v>15</v>
      </c>
      <c r="D34" s="4" t="s">
        <v>31</v>
      </c>
    </row>
    <row r="35" spans="1:5" x14ac:dyDescent="0.25">
      <c r="A35" s="8" t="s">
        <v>28</v>
      </c>
      <c r="B35" s="8"/>
      <c r="C35" s="8"/>
      <c r="D35" t="s">
        <v>32</v>
      </c>
    </row>
    <row r="36" spans="1:5" ht="30" x14ac:dyDescent="0.25">
      <c r="A36" s="34" t="s">
        <v>27</v>
      </c>
      <c r="B36" s="36">
        <f>B26-B27</f>
        <v>-285.23992904648003</v>
      </c>
      <c r="C36" s="8" t="s">
        <v>15</v>
      </c>
    </row>
    <row r="37" spans="1:5" x14ac:dyDescent="0.25">
      <c r="A37" s="8" t="s">
        <v>29</v>
      </c>
      <c r="B37" s="36">
        <f>B27-B25</f>
        <v>41.467972880651359</v>
      </c>
      <c r="C37" s="8" t="s">
        <v>15</v>
      </c>
    </row>
    <row r="38" spans="1:5" x14ac:dyDescent="0.25">
      <c r="A38" s="8"/>
      <c r="B38" s="36">
        <f>B37+B36</f>
        <v>-243.77195616582867</v>
      </c>
      <c r="C38" s="8" t="s">
        <v>15</v>
      </c>
    </row>
  </sheetData>
  <mergeCells count="7">
    <mergeCell ref="B10:F10"/>
    <mergeCell ref="P1:R1"/>
    <mergeCell ref="N1:O1"/>
    <mergeCell ref="B1:C1"/>
    <mergeCell ref="D1:E1"/>
    <mergeCell ref="F1:G1"/>
    <mergeCell ref="J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8A7C-B3B2-4B66-A27C-3DB48A13F791}">
  <dimension ref="A1:R37"/>
  <sheetViews>
    <sheetView zoomScale="50" zoomScaleNormal="50" workbookViewId="0">
      <selection activeCell="M50" sqref="M50"/>
    </sheetView>
  </sheetViews>
  <sheetFormatPr defaultRowHeight="15" x14ac:dyDescent="0.25"/>
  <cols>
    <col min="1" max="1" width="47.85546875" bestFit="1" customWidth="1"/>
    <col min="2" max="2" width="14.42578125" customWidth="1"/>
    <col min="3" max="3" width="14.7109375" customWidth="1"/>
    <col min="4" max="4" width="15.85546875" customWidth="1"/>
    <col min="5" max="5" width="27.85546875" bestFit="1" customWidth="1"/>
    <col min="6" max="6" width="10.42578125" bestFit="1" customWidth="1"/>
    <col min="7" max="7" width="13.42578125" bestFit="1" customWidth="1"/>
    <col min="8" max="8" width="18.28515625" customWidth="1"/>
    <col min="9" max="9" width="25" customWidth="1"/>
    <col min="10" max="10" width="14.42578125" customWidth="1"/>
    <col min="11" max="11" width="12.28515625" customWidth="1"/>
    <col min="12" max="12" width="11.5703125" customWidth="1"/>
    <col min="13" max="13" width="13.28515625" customWidth="1"/>
    <col min="14" max="14" width="11" customWidth="1"/>
    <col min="15" max="15" width="10.85546875" bestFit="1" customWidth="1"/>
    <col min="16" max="16" width="14.7109375" bestFit="1" customWidth="1"/>
    <col min="17" max="17" width="11.5703125" bestFit="1" customWidth="1"/>
    <col min="18" max="18" width="13.42578125" bestFit="1" customWidth="1"/>
  </cols>
  <sheetData>
    <row r="1" spans="1:18" ht="108.75" customHeight="1" x14ac:dyDescent="0.25">
      <c r="A1" s="60"/>
      <c r="B1" s="121" t="s">
        <v>3</v>
      </c>
      <c r="C1" s="121"/>
      <c r="D1" s="121" t="s">
        <v>4</v>
      </c>
      <c r="E1" s="121"/>
      <c r="F1" s="122" t="s">
        <v>17</v>
      </c>
      <c r="G1" s="123"/>
      <c r="H1" s="61" t="s">
        <v>53</v>
      </c>
      <c r="I1" s="62" t="s">
        <v>7</v>
      </c>
      <c r="J1" s="121" t="s">
        <v>38</v>
      </c>
      <c r="K1" s="121"/>
      <c r="L1" s="62" t="s">
        <v>13</v>
      </c>
      <c r="M1" s="62" t="s">
        <v>23</v>
      </c>
      <c r="N1" s="117" t="s">
        <v>40</v>
      </c>
      <c r="O1" s="117"/>
      <c r="P1" s="118" t="s">
        <v>50</v>
      </c>
      <c r="Q1" s="119"/>
      <c r="R1" s="119"/>
    </row>
    <row r="2" spans="1:18" ht="15.75" x14ac:dyDescent="0.25">
      <c r="A2" s="60"/>
      <c r="B2" s="62">
        <v>2012</v>
      </c>
      <c r="C2" s="63">
        <v>2016</v>
      </c>
      <c r="D2" s="62">
        <v>2012</v>
      </c>
      <c r="E2" s="63">
        <v>2016</v>
      </c>
      <c r="F2" s="63">
        <v>2012</v>
      </c>
      <c r="G2" s="63">
        <v>2016</v>
      </c>
      <c r="H2" s="64">
        <v>2012</v>
      </c>
      <c r="I2" s="62">
        <v>2016</v>
      </c>
      <c r="J2" s="63">
        <v>2012</v>
      </c>
      <c r="K2" s="63">
        <v>2016</v>
      </c>
      <c r="L2" s="60"/>
      <c r="M2" s="60"/>
      <c r="N2" s="65">
        <v>2012</v>
      </c>
      <c r="O2" s="65">
        <v>2016</v>
      </c>
      <c r="P2" s="66">
        <v>2012</v>
      </c>
      <c r="Q2" s="67">
        <v>2016</v>
      </c>
      <c r="R2" s="66">
        <v>2012</v>
      </c>
    </row>
    <row r="3" spans="1:18" ht="15.75" x14ac:dyDescent="0.25">
      <c r="A3" s="60"/>
      <c r="B3" s="62" t="s">
        <v>33</v>
      </c>
      <c r="C3" s="63" t="s">
        <v>6</v>
      </c>
      <c r="D3" s="62" t="s">
        <v>18</v>
      </c>
      <c r="E3" s="63" t="s">
        <v>19</v>
      </c>
      <c r="F3" s="63" t="s">
        <v>20</v>
      </c>
      <c r="G3" s="63" t="s">
        <v>21</v>
      </c>
      <c r="H3" s="64"/>
      <c r="I3" s="91" t="s">
        <v>10</v>
      </c>
      <c r="J3" s="91" t="s">
        <v>11</v>
      </c>
      <c r="K3" s="91" t="s">
        <v>12</v>
      </c>
      <c r="L3" s="91"/>
      <c r="M3" s="91" t="s">
        <v>22</v>
      </c>
      <c r="N3" s="92" t="s">
        <v>41</v>
      </c>
      <c r="O3" s="92" t="s">
        <v>42</v>
      </c>
      <c r="P3" s="66" t="s">
        <v>47</v>
      </c>
      <c r="Q3" s="67" t="s">
        <v>48</v>
      </c>
      <c r="R3" s="92" t="s">
        <v>49</v>
      </c>
    </row>
    <row r="4" spans="1:18" ht="15.75" x14ac:dyDescent="0.25">
      <c r="A4" s="62" t="s">
        <v>0</v>
      </c>
      <c r="B4" s="60"/>
      <c r="C4" s="68"/>
      <c r="D4" s="60"/>
      <c r="E4" s="60"/>
      <c r="F4" s="69"/>
      <c r="G4" s="60"/>
      <c r="H4" s="68"/>
      <c r="I4" s="60"/>
      <c r="J4" s="60"/>
      <c r="K4" s="60"/>
      <c r="L4" s="60"/>
      <c r="M4" s="60"/>
      <c r="N4" s="65"/>
      <c r="O4" s="65"/>
      <c r="P4" s="65"/>
      <c r="Q4" s="65"/>
      <c r="R4" s="65"/>
    </row>
    <row r="5" spans="1:18" ht="15.75" x14ac:dyDescent="0.25">
      <c r="A5" s="70" t="s">
        <v>1</v>
      </c>
      <c r="B5" s="71">
        <v>3605421</v>
      </c>
      <c r="C5" s="72">
        <v>4328054</v>
      </c>
      <c r="D5" s="95">
        <v>283.5</v>
      </c>
      <c r="E5" s="96">
        <v>304.2</v>
      </c>
      <c r="F5" s="73">
        <f>D5/$D$8</f>
        <v>0.57868952847519906</v>
      </c>
      <c r="G5" s="74">
        <f>E5/$E$8</f>
        <v>0.55734701355807992</v>
      </c>
      <c r="H5" s="75">
        <f>O13</f>
        <v>0.98268199950000001</v>
      </c>
      <c r="I5" s="76">
        <f>B5*H5</f>
        <v>3542982.3173192898</v>
      </c>
      <c r="J5" s="76">
        <f>B5/D5</f>
        <v>12717.534391534391</v>
      </c>
      <c r="K5" s="76">
        <f>I5/E5</f>
        <v>11646.884672318507</v>
      </c>
      <c r="L5" s="74">
        <f>K5/J5</f>
        <v>0.91581310604289956</v>
      </c>
      <c r="M5" s="77">
        <f>J5*E5</f>
        <v>3868673.9619047614</v>
      </c>
      <c r="N5" s="93">
        <v>76182</v>
      </c>
      <c r="O5" s="94">
        <v>95755</v>
      </c>
      <c r="P5" s="65">
        <f>N5*D5</f>
        <v>21597597</v>
      </c>
      <c r="Q5" s="65">
        <f>O5*E5</f>
        <v>29128671</v>
      </c>
      <c r="R5" s="65">
        <f>N5*E5</f>
        <v>23174564.399999999</v>
      </c>
    </row>
    <row r="6" spans="1:18" ht="15.75" x14ac:dyDescent="0.25">
      <c r="A6" s="78" t="s">
        <v>35</v>
      </c>
      <c r="B6" s="71">
        <v>995337</v>
      </c>
      <c r="C6" s="72">
        <v>1382838</v>
      </c>
      <c r="D6" s="95">
        <v>120.9</v>
      </c>
      <c r="E6" s="96">
        <v>160.80000000000001</v>
      </c>
      <c r="F6" s="79">
        <f>D6/$D$8</f>
        <v>0.24678505817513779</v>
      </c>
      <c r="G6" s="80">
        <f>E6/$E$8</f>
        <v>0.2946134115060462</v>
      </c>
      <c r="H6" s="75">
        <f>O14</f>
        <v>1.4670689129279997</v>
      </c>
      <c r="I6" s="76">
        <f>B6*H6</f>
        <v>1460227.9705870163</v>
      </c>
      <c r="J6" s="76">
        <f>B6/D6</f>
        <v>8232.7295285359796</v>
      </c>
      <c r="K6" s="76">
        <f>I6/E6</f>
        <v>9081.0197175809462</v>
      </c>
      <c r="L6" s="74">
        <f>K6/J6</f>
        <v>1.1030387535634025</v>
      </c>
      <c r="M6" s="77">
        <f>J6*E6</f>
        <v>1323822.9081885857</v>
      </c>
      <c r="N6" s="93">
        <v>37416</v>
      </c>
      <c r="O6" s="94">
        <v>48502</v>
      </c>
      <c r="P6" s="65">
        <f t="shared" ref="P6:Q7" si="0">N6*D6</f>
        <v>4523594.4000000004</v>
      </c>
      <c r="Q6" s="65">
        <f t="shared" si="0"/>
        <v>7799121.6000000006</v>
      </c>
      <c r="R6" s="65">
        <f t="shared" ref="R6:R7" si="1">N6*E6</f>
        <v>6016492.8000000007</v>
      </c>
    </row>
    <row r="7" spans="1:18" ht="63.75" customHeight="1" x14ac:dyDescent="0.25">
      <c r="A7" s="81" t="s">
        <v>34</v>
      </c>
      <c r="B7" s="71">
        <v>261046</v>
      </c>
      <c r="C7" s="72">
        <v>323718</v>
      </c>
      <c r="D7" s="95">
        <v>85.5</v>
      </c>
      <c r="E7" s="96">
        <v>80.8</v>
      </c>
      <c r="F7" s="74">
        <f>D7/$D$8</f>
        <v>0.17452541334966321</v>
      </c>
      <c r="G7" s="74">
        <f>E7/$E$8</f>
        <v>0.14803957493587394</v>
      </c>
      <c r="H7" s="75">
        <f>O15</f>
        <v>1.0737522575999998</v>
      </c>
      <c r="I7" s="76">
        <f>B7*H7</f>
        <v>280298.73183744954</v>
      </c>
      <c r="J7" s="76">
        <f>B7/D7</f>
        <v>3053.1695906432747</v>
      </c>
      <c r="K7" s="76">
        <f>I7/E7</f>
        <v>3469.0437108595243</v>
      </c>
      <c r="L7" s="74">
        <f>K7/J7</f>
        <v>1.1362106191188117</v>
      </c>
      <c r="M7" s="77">
        <f>J7*E7</f>
        <v>246696.10292397658</v>
      </c>
      <c r="N7" s="93">
        <v>50404</v>
      </c>
      <c r="O7" s="94">
        <v>66769</v>
      </c>
      <c r="P7" s="65">
        <f t="shared" si="0"/>
        <v>4309542</v>
      </c>
      <c r="Q7" s="65">
        <f>O7*E7</f>
        <v>5394935.2000000002</v>
      </c>
      <c r="R7" s="65">
        <f t="shared" si="1"/>
        <v>4072643.1999999997</v>
      </c>
    </row>
    <row r="8" spans="1:18" ht="15.75" x14ac:dyDescent="0.25">
      <c r="A8" s="62" t="s">
        <v>14</v>
      </c>
      <c r="B8" s="60">
        <f>B6+B5+B7</f>
        <v>4861804</v>
      </c>
      <c r="C8" s="60">
        <f>C6+C5+C7</f>
        <v>6034610</v>
      </c>
      <c r="D8" s="60">
        <f>D6+D5+D7</f>
        <v>489.9</v>
      </c>
      <c r="E8" s="76">
        <f>E6+E5+E7</f>
        <v>545.79999999999995</v>
      </c>
      <c r="F8" s="60"/>
      <c r="G8" s="60"/>
      <c r="H8" s="74"/>
      <c r="I8" s="76">
        <f>I6+I5+I7</f>
        <v>5283509.0197437555</v>
      </c>
      <c r="J8" s="82"/>
      <c r="K8" s="82"/>
      <c r="L8" s="74"/>
      <c r="M8" s="77">
        <f>M6+M5+M7</f>
        <v>5439192.9730173238</v>
      </c>
      <c r="N8" s="65">
        <f>N7+N6+N5</f>
        <v>164002</v>
      </c>
      <c r="O8" s="65">
        <f>O7+O6+O5</f>
        <v>211026</v>
      </c>
      <c r="P8" s="65">
        <f t="shared" ref="P8:R8" si="2">P7+P6+P5</f>
        <v>30430733.399999999</v>
      </c>
      <c r="Q8" s="65">
        <f t="shared" si="2"/>
        <v>42322727.799999997</v>
      </c>
      <c r="R8" s="65">
        <f t="shared" si="2"/>
        <v>33263700.399999999</v>
      </c>
    </row>
    <row r="9" spans="1:18" s="3" customFormat="1" x14ac:dyDescent="0.25">
      <c r="A9" s="1"/>
      <c r="B9" s="2"/>
      <c r="C9" s="2"/>
      <c r="D9" s="2"/>
      <c r="E9" s="2"/>
      <c r="F9" s="2"/>
      <c r="G9" s="2"/>
    </row>
    <row r="10" spans="1:18" ht="15.75" x14ac:dyDescent="0.25">
      <c r="A10" s="60"/>
      <c r="B10" s="120" t="s">
        <v>5</v>
      </c>
      <c r="C10" s="120"/>
      <c r="D10" s="120"/>
      <c r="E10" s="120"/>
      <c r="F10" s="120"/>
      <c r="G10" s="83"/>
      <c r="H10" s="60"/>
      <c r="I10" s="120" t="s">
        <v>5</v>
      </c>
      <c r="J10" s="120"/>
      <c r="K10" s="120"/>
      <c r="L10" s="120"/>
      <c r="M10" s="120"/>
      <c r="N10" s="84"/>
      <c r="O10" s="84"/>
      <c r="Q10" s="47"/>
    </row>
    <row r="11" spans="1:18" ht="15.75" x14ac:dyDescent="0.25">
      <c r="A11" s="60"/>
      <c r="B11" s="60">
        <v>2012</v>
      </c>
      <c r="C11" s="60">
        <v>2013</v>
      </c>
      <c r="D11" s="60">
        <v>2014</v>
      </c>
      <c r="E11" s="60">
        <v>2015</v>
      </c>
      <c r="F11" s="60">
        <v>2016</v>
      </c>
      <c r="G11" s="85"/>
      <c r="H11" s="60"/>
      <c r="I11" s="60">
        <v>2012</v>
      </c>
      <c r="J11" s="60">
        <v>2013</v>
      </c>
      <c r="K11" s="60">
        <v>2014</v>
      </c>
      <c r="L11" s="60">
        <v>2015</v>
      </c>
      <c r="M11" s="60">
        <v>2016</v>
      </c>
      <c r="N11" s="86"/>
      <c r="O11" s="84"/>
    </row>
    <row r="12" spans="1:18" ht="47.25" x14ac:dyDescent="0.25">
      <c r="A12" s="62" t="s">
        <v>0</v>
      </c>
      <c r="B12" s="60"/>
      <c r="C12" s="60"/>
      <c r="D12" s="60"/>
      <c r="E12" s="60"/>
      <c r="F12" s="60"/>
      <c r="G12" s="85"/>
      <c r="H12" s="62" t="s">
        <v>0</v>
      </c>
      <c r="I12" s="60"/>
      <c r="J12" s="60"/>
      <c r="K12" s="60"/>
      <c r="L12" s="60"/>
      <c r="M12" s="60"/>
      <c r="N12" s="86"/>
      <c r="O12" s="87" t="s">
        <v>52</v>
      </c>
    </row>
    <row r="13" spans="1:18" ht="47.25" x14ac:dyDescent="0.25">
      <c r="A13" s="62" t="s">
        <v>1</v>
      </c>
      <c r="B13" s="88">
        <v>98.6</v>
      </c>
      <c r="C13" s="88">
        <v>99.5</v>
      </c>
      <c r="D13" s="88">
        <v>98.5</v>
      </c>
      <c r="E13" s="88">
        <v>98.3</v>
      </c>
      <c r="F13" s="88">
        <v>102</v>
      </c>
      <c r="G13" s="85"/>
      <c r="H13" s="62" t="s">
        <v>1</v>
      </c>
      <c r="I13" s="60">
        <f t="shared" ref="I13:M15" si="3">B13/100</f>
        <v>0.98599999999999999</v>
      </c>
      <c r="J13" s="60">
        <f t="shared" si="3"/>
        <v>0.995</v>
      </c>
      <c r="K13" s="60">
        <f t="shared" si="3"/>
        <v>0.98499999999999999</v>
      </c>
      <c r="L13" s="60">
        <f t="shared" si="3"/>
        <v>0.98299999999999998</v>
      </c>
      <c r="M13" s="60">
        <f t="shared" si="3"/>
        <v>1.02</v>
      </c>
      <c r="N13" s="86"/>
      <c r="O13" s="77">
        <f>PRODUCT(J13:M13)</f>
        <v>0.98268199950000001</v>
      </c>
    </row>
    <row r="14" spans="1:18" ht="31.5" x14ac:dyDescent="0.25">
      <c r="A14" s="62" t="s">
        <v>2</v>
      </c>
      <c r="B14" s="88">
        <v>105.4</v>
      </c>
      <c r="C14" s="88">
        <v>110.8</v>
      </c>
      <c r="D14" s="88">
        <v>110.7</v>
      </c>
      <c r="E14" s="89">
        <v>115.9</v>
      </c>
      <c r="F14" s="88">
        <v>103.2</v>
      </c>
      <c r="G14" s="85"/>
      <c r="H14" s="62" t="s">
        <v>2</v>
      </c>
      <c r="I14" s="60">
        <f t="shared" si="3"/>
        <v>1.054</v>
      </c>
      <c r="J14" s="60">
        <f t="shared" si="3"/>
        <v>1.1079999999999999</v>
      </c>
      <c r="K14" s="60">
        <f t="shared" si="3"/>
        <v>1.107</v>
      </c>
      <c r="L14" s="60">
        <f t="shared" si="3"/>
        <v>1.159</v>
      </c>
      <c r="M14" s="60">
        <f t="shared" si="3"/>
        <v>1.032</v>
      </c>
      <c r="N14" s="86"/>
      <c r="O14" s="77">
        <f>PRODUCT(J14:M14)</f>
        <v>1.4670689129279997</v>
      </c>
    </row>
    <row r="15" spans="1:18" ht="76.5" customHeight="1" x14ac:dyDescent="0.25">
      <c r="A15" s="90" t="s">
        <v>34</v>
      </c>
      <c r="B15" s="88">
        <v>101</v>
      </c>
      <c r="C15" s="88">
        <v>105.6</v>
      </c>
      <c r="D15" s="88">
        <v>102.3</v>
      </c>
      <c r="E15" s="88">
        <v>96.5</v>
      </c>
      <c r="F15" s="88">
        <v>103</v>
      </c>
      <c r="G15" s="85"/>
      <c r="H15" s="62" t="s">
        <v>34</v>
      </c>
      <c r="I15" s="60">
        <f t="shared" si="3"/>
        <v>1.01</v>
      </c>
      <c r="J15" s="60">
        <f t="shared" si="3"/>
        <v>1.056</v>
      </c>
      <c r="K15" s="60">
        <f t="shared" si="3"/>
        <v>1.0229999999999999</v>
      </c>
      <c r="L15" s="60">
        <f t="shared" si="3"/>
        <v>0.96499999999999997</v>
      </c>
      <c r="M15" s="60">
        <f t="shared" si="3"/>
        <v>1.03</v>
      </c>
      <c r="N15" s="86"/>
      <c r="O15" s="77">
        <f>PRODUCT(J15:M15)</f>
        <v>1.0737522575999998</v>
      </c>
    </row>
    <row r="16" spans="1:18" ht="15.75" x14ac:dyDescent="0.25">
      <c r="A16" s="9"/>
    </row>
    <row r="17" spans="1:9" s="3" customFormat="1" x14ac:dyDescent="0.25"/>
    <row r="25" spans="1:9" ht="47.25" x14ac:dyDescent="0.25">
      <c r="A25" s="90" t="s">
        <v>36</v>
      </c>
      <c r="B25" s="77">
        <f>B8/D8</f>
        <v>9924.0743008777299</v>
      </c>
      <c r="C25" s="60" t="s">
        <v>15</v>
      </c>
      <c r="D25" s="84"/>
      <c r="E25" s="97" t="s">
        <v>44</v>
      </c>
      <c r="F25" s="98">
        <f>P8/D8</f>
        <v>62116.21432945499</v>
      </c>
      <c r="G25" s="99" t="s">
        <v>15</v>
      </c>
    </row>
    <row r="26" spans="1:9" ht="48" customHeight="1" x14ac:dyDescent="0.25">
      <c r="A26" s="90" t="s">
        <v>37</v>
      </c>
      <c r="B26" s="77">
        <f>I8/E8</f>
        <v>9680.3023447119012</v>
      </c>
      <c r="C26" s="60" t="s">
        <v>15</v>
      </c>
      <c r="D26" s="84"/>
      <c r="E26" s="97" t="s">
        <v>45</v>
      </c>
      <c r="F26" s="98">
        <f>Q8/E8</f>
        <v>77542.557347013557</v>
      </c>
      <c r="G26" s="99" t="s">
        <v>15</v>
      </c>
      <c r="H26" s="46"/>
    </row>
    <row r="27" spans="1:9" ht="31.5" customHeight="1" x14ac:dyDescent="0.25">
      <c r="A27" s="90" t="s">
        <v>24</v>
      </c>
      <c r="B27" s="77">
        <f>M8/E8</f>
        <v>9965.5422737583813</v>
      </c>
      <c r="C27" s="60" t="s">
        <v>15</v>
      </c>
      <c r="D27" s="84"/>
      <c r="E27" s="97" t="s">
        <v>46</v>
      </c>
      <c r="F27" s="98">
        <f>R8/E8</f>
        <v>60944.852326859655</v>
      </c>
      <c r="G27" s="99" t="s">
        <v>15</v>
      </c>
    </row>
    <row r="28" spans="1:9" ht="31.5" x14ac:dyDescent="0.25">
      <c r="A28" s="60" t="s">
        <v>16</v>
      </c>
      <c r="B28" s="74">
        <f>B26/B25</f>
        <v>0.97543630279508609</v>
      </c>
      <c r="C28" s="84"/>
      <c r="D28" s="84"/>
      <c r="E28" s="97" t="s">
        <v>16</v>
      </c>
      <c r="F28" s="100">
        <f>F26/F25</f>
        <v>1.2483464773905824</v>
      </c>
      <c r="G28" s="84"/>
    </row>
    <row r="29" spans="1:9" ht="31.5" x14ac:dyDescent="0.25">
      <c r="A29" s="90" t="s">
        <v>25</v>
      </c>
      <c r="B29" s="74">
        <f>B26/B27</f>
        <v>0.97137738005511409</v>
      </c>
      <c r="C29" s="84"/>
      <c r="D29" s="84"/>
      <c r="E29" s="97" t="s">
        <v>25</v>
      </c>
      <c r="F29" s="100">
        <f>F26/F27</f>
        <v>1.2723397364413491</v>
      </c>
      <c r="G29" s="84"/>
    </row>
    <row r="30" spans="1:9" ht="31.5" x14ac:dyDescent="0.25">
      <c r="A30" s="90" t="s">
        <v>39</v>
      </c>
      <c r="B30" s="74">
        <f>B27/B25</f>
        <v>1.0041785230161955</v>
      </c>
      <c r="C30" s="84"/>
      <c r="D30" s="84"/>
      <c r="E30" s="97" t="s">
        <v>39</v>
      </c>
      <c r="F30" s="100">
        <f>F27/F25</f>
        <v>0.98114241160315074</v>
      </c>
      <c r="G30" s="84"/>
      <c r="I30" s="46"/>
    </row>
    <row r="31" spans="1:9" ht="15.75" x14ac:dyDescent="0.25">
      <c r="A31" s="84"/>
      <c r="B31" s="84"/>
      <c r="C31" s="84"/>
      <c r="D31" s="86"/>
      <c r="E31" s="85"/>
      <c r="F31" s="85"/>
      <c r="G31" s="86"/>
      <c r="I31" s="46"/>
    </row>
    <row r="32" spans="1:9" ht="15.75" x14ac:dyDescent="0.25">
      <c r="A32" s="90" t="s">
        <v>26</v>
      </c>
      <c r="B32" s="101">
        <f>B29*B30</f>
        <v>0.97543630279508609</v>
      </c>
      <c r="C32" s="84"/>
      <c r="D32" s="84"/>
      <c r="E32" s="99" t="s">
        <v>26</v>
      </c>
      <c r="F32" s="102">
        <f>F30*F29</f>
        <v>1.2483464773905826</v>
      </c>
      <c r="G32" s="84"/>
      <c r="I32" s="47"/>
    </row>
    <row r="33" spans="1:7" ht="86.25" customHeight="1" x14ac:dyDescent="0.25">
      <c r="A33" s="90" t="s">
        <v>43</v>
      </c>
      <c r="B33" s="76">
        <f>B26-B25</f>
        <v>-243.77195616582867</v>
      </c>
      <c r="C33" s="60" t="s">
        <v>15</v>
      </c>
      <c r="D33" s="84"/>
      <c r="E33" s="97" t="s">
        <v>30</v>
      </c>
      <c r="F33" s="103">
        <f>I8-B8</f>
        <v>421705.01974375546</v>
      </c>
      <c r="G33" s="84"/>
    </row>
    <row r="34" spans="1:7" ht="36.75" customHeight="1" x14ac:dyDescent="0.25">
      <c r="A34" s="60" t="s">
        <v>28</v>
      </c>
      <c r="B34" s="60"/>
      <c r="C34" s="60"/>
      <c r="D34" s="104"/>
      <c r="E34" s="84"/>
      <c r="F34" s="84"/>
      <c r="G34" s="84"/>
    </row>
    <row r="35" spans="1:7" ht="31.5" x14ac:dyDescent="0.25">
      <c r="A35" s="90" t="s">
        <v>27</v>
      </c>
      <c r="B35" s="76">
        <f>B26-B27</f>
        <v>-285.23992904648003</v>
      </c>
      <c r="C35" s="60" t="s">
        <v>15</v>
      </c>
      <c r="D35" s="84"/>
      <c r="E35" s="84"/>
      <c r="F35" s="84"/>
      <c r="G35" s="84"/>
    </row>
    <row r="36" spans="1:7" ht="15.75" x14ac:dyDescent="0.25">
      <c r="A36" s="60" t="s">
        <v>29</v>
      </c>
      <c r="B36" s="106">
        <f>B27-B25</f>
        <v>41.467972880651359</v>
      </c>
      <c r="C36" s="107" t="s">
        <v>15</v>
      </c>
      <c r="D36" s="84"/>
      <c r="E36" s="84"/>
      <c r="F36" s="84"/>
      <c r="G36" s="84"/>
    </row>
    <row r="37" spans="1:7" ht="15.75" x14ac:dyDescent="0.25">
      <c r="A37" s="105"/>
      <c r="B37" s="76">
        <f>B36+B35</f>
        <v>-243.77195616582867</v>
      </c>
      <c r="C37" s="60" t="s">
        <v>15</v>
      </c>
    </row>
  </sheetData>
  <mergeCells count="8">
    <mergeCell ref="N1:O1"/>
    <mergeCell ref="P1:R1"/>
    <mergeCell ref="B10:F10"/>
    <mergeCell ref="I10:M10"/>
    <mergeCell ref="B1:C1"/>
    <mergeCell ref="D1:E1"/>
    <mergeCell ref="F1:G1"/>
    <mergeCell ref="J1:K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4CC34-2FB3-40C1-BE12-5141FDBB9F96}">
  <dimension ref="A1:T38"/>
  <sheetViews>
    <sheetView tabSelected="1" zoomScale="60" zoomScaleNormal="60" workbookViewId="0">
      <selection activeCell="I13" sqref="I13"/>
    </sheetView>
  </sheetViews>
  <sheetFormatPr defaultRowHeight="15" x14ac:dyDescent="0.25"/>
  <cols>
    <col min="1" max="1" width="28.5703125" customWidth="1"/>
    <col min="2" max="2" width="14.42578125" customWidth="1"/>
    <col min="3" max="3" width="16.42578125" customWidth="1"/>
    <col min="4" max="4" width="15.85546875" customWidth="1"/>
    <col min="5" max="5" width="26.140625" customWidth="1"/>
    <col min="7" max="9" width="11.28515625" customWidth="1"/>
    <col min="10" max="10" width="15" customWidth="1"/>
    <col min="11" max="11" width="26.28515625" customWidth="1"/>
    <col min="12" max="12" width="14.42578125" customWidth="1"/>
    <col min="13" max="13" width="12.28515625" customWidth="1"/>
    <col min="14" max="14" width="11.5703125" customWidth="1"/>
    <col min="15" max="15" width="13.28515625" customWidth="1"/>
    <col min="18" max="18" width="14.7109375" bestFit="1" customWidth="1"/>
    <col min="19" max="19" width="11.5703125" bestFit="1" customWidth="1"/>
    <col min="20" max="20" width="13.42578125" bestFit="1" customWidth="1"/>
  </cols>
  <sheetData>
    <row r="1" spans="1:20" ht="87.75" customHeight="1" x14ac:dyDescent="0.25">
      <c r="A1" s="8"/>
      <c r="B1" s="113" t="s">
        <v>3</v>
      </c>
      <c r="C1" s="113"/>
      <c r="D1" s="113" t="s">
        <v>4</v>
      </c>
      <c r="E1" s="113"/>
      <c r="F1" s="114" t="s">
        <v>17</v>
      </c>
      <c r="G1" s="115"/>
      <c r="H1" s="114" t="s">
        <v>17</v>
      </c>
      <c r="I1" s="115"/>
      <c r="J1" s="31" t="s">
        <v>9</v>
      </c>
      <c r="K1" s="34" t="s">
        <v>7</v>
      </c>
      <c r="L1" s="116" t="s">
        <v>38</v>
      </c>
      <c r="M1" s="116"/>
      <c r="N1" s="34" t="s">
        <v>13</v>
      </c>
      <c r="O1" s="34" t="s">
        <v>23</v>
      </c>
      <c r="P1" s="112" t="s">
        <v>40</v>
      </c>
      <c r="Q1" s="112"/>
      <c r="R1" s="110" t="s">
        <v>50</v>
      </c>
      <c r="S1" s="111"/>
      <c r="T1" s="111"/>
    </row>
    <row r="2" spans="1:20" x14ac:dyDescent="0.25">
      <c r="A2" s="8"/>
      <c r="B2" s="13">
        <v>2012</v>
      </c>
      <c r="C2" s="14">
        <v>2016</v>
      </c>
      <c r="D2" s="13">
        <v>2012</v>
      </c>
      <c r="E2" s="14">
        <v>2016</v>
      </c>
      <c r="F2" s="14">
        <v>2012</v>
      </c>
      <c r="G2" s="14">
        <v>2016</v>
      </c>
      <c r="H2" s="14">
        <v>2012</v>
      </c>
      <c r="I2" s="14">
        <v>2016</v>
      </c>
      <c r="J2" s="32">
        <v>2012</v>
      </c>
      <c r="K2" s="58">
        <v>2016</v>
      </c>
      <c r="L2" s="35">
        <v>2012</v>
      </c>
      <c r="M2" s="35">
        <v>2016</v>
      </c>
      <c r="N2" s="8"/>
      <c r="O2" s="8"/>
      <c r="P2" s="42">
        <v>2012</v>
      </c>
      <c r="Q2" s="42">
        <v>2016</v>
      </c>
      <c r="R2" s="51">
        <v>2012</v>
      </c>
      <c r="S2" s="52">
        <v>2016</v>
      </c>
      <c r="T2" s="53">
        <v>2012</v>
      </c>
    </row>
    <row r="3" spans="1:20" x14ac:dyDescent="0.25">
      <c r="A3" s="8"/>
      <c r="B3" s="13" t="s">
        <v>33</v>
      </c>
      <c r="C3" s="14" t="s">
        <v>6</v>
      </c>
      <c r="D3" s="13" t="s">
        <v>18</v>
      </c>
      <c r="E3" s="14" t="s">
        <v>19</v>
      </c>
      <c r="F3" s="14" t="s">
        <v>20</v>
      </c>
      <c r="G3" s="14" t="s">
        <v>21</v>
      </c>
      <c r="H3" s="14" t="s">
        <v>20</v>
      </c>
      <c r="I3" s="14" t="s">
        <v>21</v>
      </c>
      <c r="J3" s="32"/>
      <c r="K3" s="8" t="s">
        <v>10</v>
      </c>
      <c r="L3" s="8" t="s">
        <v>11</v>
      </c>
      <c r="M3" s="8" t="s">
        <v>12</v>
      </c>
      <c r="N3" s="8"/>
      <c r="O3" s="8" t="s">
        <v>22</v>
      </c>
      <c r="P3" s="42" t="s">
        <v>41</v>
      </c>
      <c r="Q3" s="42" t="s">
        <v>42</v>
      </c>
      <c r="R3" s="51" t="s">
        <v>47</v>
      </c>
      <c r="S3" s="52" t="s">
        <v>48</v>
      </c>
      <c r="T3" s="42" t="s">
        <v>49</v>
      </c>
    </row>
    <row r="4" spans="1:20" ht="30" x14ac:dyDescent="0.25">
      <c r="A4" s="58" t="s">
        <v>0</v>
      </c>
      <c r="B4" s="15"/>
      <c r="C4" s="23"/>
      <c r="D4" s="15"/>
      <c r="E4" s="15"/>
      <c r="F4" s="25"/>
      <c r="G4" s="15"/>
      <c r="H4" s="23"/>
      <c r="I4" s="23"/>
      <c r="J4" s="23"/>
      <c r="K4" s="8"/>
      <c r="L4" s="8"/>
      <c r="M4" s="8"/>
      <c r="N4" s="8"/>
      <c r="O4" s="8"/>
      <c r="P4" s="42"/>
      <c r="Q4" s="42"/>
      <c r="R4" s="42"/>
      <c r="S4" s="42"/>
      <c r="T4" s="42"/>
    </row>
    <row r="5" spans="1:20" ht="30" x14ac:dyDescent="0.25">
      <c r="A5" s="10" t="s">
        <v>1</v>
      </c>
      <c r="B5" s="16">
        <v>3605421</v>
      </c>
      <c r="C5" s="24">
        <v>4328054</v>
      </c>
      <c r="D5" s="39">
        <v>283.5</v>
      </c>
      <c r="E5" s="40">
        <v>304.2</v>
      </c>
      <c r="F5" s="27">
        <f>D5/$D$8</f>
        <v>0.57868952847519906</v>
      </c>
      <c r="G5" s="28">
        <f>E5/$E$8</f>
        <v>0.55734701355807992</v>
      </c>
      <c r="H5" s="33">
        <f>F5</f>
        <v>0.57868952847519906</v>
      </c>
      <c r="I5" s="33"/>
      <c r="J5" s="33">
        <f>J20</f>
        <v>0.98268199950000001</v>
      </c>
      <c r="K5" s="36">
        <f>B5*J5</f>
        <v>3542982.3173192898</v>
      </c>
      <c r="L5" s="36">
        <f>B5/D5</f>
        <v>12717.534391534391</v>
      </c>
      <c r="M5" s="36">
        <f>K5/E5</f>
        <v>11646.884672318507</v>
      </c>
      <c r="N5" s="28">
        <f>M5/L5</f>
        <v>0.91581310604289956</v>
      </c>
      <c r="O5" s="38">
        <f>L5*E5</f>
        <v>3868673.9619047614</v>
      </c>
      <c r="P5" s="44">
        <v>76182</v>
      </c>
      <c r="Q5" s="43">
        <v>95755</v>
      </c>
      <c r="R5" s="42">
        <f t="shared" ref="R5:S7" si="0">P5*D5</f>
        <v>21597597</v>
      </c>
      <c r="S5" s="42">
        <f t="shared" si="0"/>
        <v>29128671</v>
      </c>
      <c r="T5" s="42">
        <f>P5*E5</f>
        <v>23174564.399999999</v>
      </c>
    </row>
    <row r="6" spans="1:20" ht="31.5" x14ac:dyDescent="0.25">
      <c r="A6" s="7" t="s">
        <v>35</v>
      </c>
      <c r="B6" s="16">
        <v>995337</v>
      </c>
      <c r="C6" s="24">
        <v>1382838</v>
      </c>
      <c r="D6" s="39">
        <v>120.9</v>
      </c>
      <c r="E6" s="40">
        <v>160.80000000000001</v>
      </c>
      <c r="F6" s="29">
        <f>D6/$D$8</f>
        <v>0.24678505817513779</v>
      </c>
      <c r="G6" s="30">
        <f>E6/$E$8</f>
        <v>0.2946134115060462</v>
      </c>
      <c r="H6" s="108">
        <f>H5+F6</f>
        <v>0.82547458665033679</v>
      </c>
      <c r="I6" s="108"/>
      <c r="J6" s="33">
        <f>J21</f>
        <v>1.4670689129279997</v>
      </c>
      <c r="K6" s="36">
        <f>B6*J6</f>
        <v>1460227.9705870163</v>
      </c>
      <c r="L6" s="36">
        <f>B6/D6</f>
        <v>8232.7295285359796</v>
      </c>
      <c r="M6" s="36">
        <f>K6/E6</f>
        <v>9081.0197175809462</v>
      </c>
      <c r="N6" s="28">
        <f>M6/L6</f>
        <v>1.1030387535634025</v>
      </c>
      <c r="O6" s="38">
        <f>L6*E6</f>
        <v>1323822.9081885857</v>
      </c>
      <c r="P6" s="44">
        <v>37416</v>
      </c>
      <c r="Q6" s="43">
        <v>48502</v>
      </c>
      <c r="R6" s="42">
        <f t="shared" si="0"/>
        <v>4523594.4000000004</v>
      </c>
      <c r="S6" s="42">
        <f t="shared" si="0"/>
        <v>7799121.6000000006</v>
      </c>
      <c r="T6" s="42">
        <f t="shared" ref="T6:T7" si="1">P6*E6</f>
        <v>6016492.8000000007</v>
      </c>
    </row>
    <row r="7" spans="1:20" ht="63.75" customHeight="1" x14ac:dyDescent="0.25">
      <c r="A7" s="11" t="s">
        <v>34</v>
      </c>
      <c r="B7" s="16">
        <v>261046</v>
      </c>
      <c r="C7" s="24">
        <v>323718</v>
      </c>
      <c r="D7" s="39">
        <v>85.5</v>
      </c>
      <c r="E7" s="40">
        <v>80.8</v>
      </c>
      <c r="F7" s="28">
        <f>D7/$D$8</f>
        <v>0.17452541334966321</v>
      </c>
      <c r="G7" s="28">
        <f>E7/$E$8</f>
        <v>0.14803957493587394</v>
      </c>
      <c r="H7" s="108">
        <f>H6+F7</f>
        <v>1</v>
      </c>
      <c r="I7" s="33"/>
      <c r="J7" s="33">
        <f>J22</f>
        <v>1.0737522575999998</v>
      </c>
      <c r="K7" s="36">
        <f>B7*J7</f>
        <v>280298.73183744954</v>
      </c>
      <c r="L7" s="36">
        <f>B7/D7</f>
        <v>3053.1695906432747</v>
      </c>
      <c r="M7" s="36">
        <f>K7/E7</f>
        <v>3469.0437108595243</v>
      </c>
      <c r="N7" s="28">
        <f>M7/L7</f>
        <v>1.1362106191188117</v>
      </c>
      <c r="O7" s="38">
        <f>L7*E7</f>
        <v>246696.10292397658</v>
      </c>
      <c r="P7" s="44">
        <v>50404</v>
      </c>
      <c r="Q7" s="43">
        <v>66769</v>
      </c>
      <c r="R7" s="42">
        <f t="shared" si="0"/>
        <v>4309542</v>
      </c>
      <c r="S7" s="42">
        <f t="shared" si="0"/>
        <v>5394935.2000000002</v>
      </c>
      <c r="T7" s="42">
        <f t="shared" si="1"/>
        <v>4072643.1999999997</v>
      </c>
    </row>
    <row r="8" spans="1:20" x14ac:dyDescent="0.25">
      <c r="A8" s="58" t="s">
        <v>14</v>
      </c>
      <c r="B8" s="15">
        <f>B6+B5+B7</f>
        <v>4861804</v>
      </c>
      <c r="C8" s="15">
        <f>C6+C5+C7</f>
        <v>6034610</v>
      </c>
      <c r="D8" s="15">
        <f>D6+D5+D7</f>
        <v>489.9</v>
      </c>
      <c r="E8" s="26">
        <f>E6+E5+E7</f>
        <v>545.79999999999995</v>
      </c>
      <c r="F8" s="15"/>
      <c r="G8" s="15"/>
      <c r="H8" s="15"/>
      <c r="I8" s="15"/>
      <c r="J8" s="28"/>
      <c r="K8" s="36">
        <f>K6+K5+K7</f>
        <v>5283509.0197437555</v>
      </c>
      <c r="L8" s="37"/>
      <c r="M8" s="37"/>
      <c r="N8" s="28"/>
      <c r="O8" s="38">
        <f>O6+O5+O7</f>
        <v>5439192.9730173238</v>
      </c>
      <c r="P8" s="42">
        <f>P7+P6+P5</f>
        <v>164002</v>
      </c>
      <c r="Q8" s="42">
        <f>Q7+Q6+Q5</f>
        <v>211026</v>
      </c>
      <c r="R8" s="42">
        <f t="shared" ref="R8:T8" si="2">R7+R6+R5</f>
        <v>30430733.399999999</v>
      </c>
      <c r="S8" s="42">
        <f t="shared" si="2"/>
        <v>42322727.799999997</v>
      </c>
      <c r="T8" s="42">
        <f t="shared" si="2"/>
        <v>33263700.399999999</v>
      </c>
    </row>
    <row r="9" spans="1:20" s="3" customFormat="1" x14ac:dyDescent="0.25">
      <c r="A9" s="1"/>
      <c r="B9" s="2"/>
      <c r="C9" s="2"/>
      <c r="D9" s="2"/>
      <c r="E9" s="2"/>
      <c r="F9" s="2"/>
      <c r="G9" s="2"/>
      <c r="H9" s="21"/>
      <c r="I9" s="21"/>
    </row>
    <row r="10" spans="1:20" x14ac:dyDescent="0.25">
      <c r="A10" s="8"/>
      <c r="B10" s="109" t="s">
        <v>5</v>
      </c>
      <c r="C10" s="109"/>
      <c r="D10" s="109"/>
      <c r="E10" s="109"/>
      <c r="F10" s="109"/>
      <c r="G10" s="20"/>
      <c r="H10" s="20"/>
      <c r="I10" s="20"/>
      <c r="R10">
        <f>S8-T8</f>
        <v>9059027.3999999985</v>
      </c>
      <c r="S10" s="47">
        <f>S8-R8</f>
        <v>11891994.399999999</v>
      </c>
    </row>
    <row r="11" spans="1:20" ht="15.75" x14ac:dyDescent="0.25">
      <c r="A11" s="8"/>
      <c r="B11" s="12">
        <v>2012</v>
      </c>
      <c r="C11" s="12">
        <v>2013</v>
      </c>
      <c r="D11" s="12">
        <v>2014</v>
      </c>
      <c r="E11" s="12">
        <v>2015</v>
      </c>
      <c r="F11" s="12">
        <v>2016</v>
      </c>
      <c r="G11" s="21"/>
      <c r="H11" s="21"/>
      <c r="I11" s="21"/>
      <c r="K11" s="45">
        <f>C8-O8</f>
        <v>595417.02698267624</v>
      </c>
      <c r="M11" s="46">
        <f>K8-B8</f>
        <v>421705.01974375546</v>
      </c>
      <c r="N11" s="46">
        <f>S8/E8-T8/E8</f>
        <v>16597.705020153902</v>
      </c>
      <c r="P11" t="s">
        <v>41</v>
      </c>
      <c r="R11">
        <f>T8-R8</f>
        <v>2832967</v>
      </c>
    </row>
    <row r="12" spans="1:20" ht="30" x14ac:dyDescent="0.25">
      <c r="A12" s="58" t="s">
        <v>0</v>
      </c>
      <c r="B12" s="15"/>
      <c r="C12" s="15"/>
      <c r="D12" s="15"/>
      <c r="E12" s="15"/>
      <c r="F12" s="15"/>
      <c r="G12" s="21"/>
      <c r="H12" s="21"/>
      <c r="I12" s="21"/>
      <c r="J12" s="59">
        <f>K8/B8</f>
        <v>1.0867383834773585</v>
      </c>
      <c r="K12" s="45">
        <f>O8-E8*B25</f>
        <v>22633.219598258846</v>
      </c>
      <c r="M12" s="46">
        <f>C8-K8</f>
        <v>751100.98025624454</v>
      </c>
      <c r="N12" s="46">
        <f>T8/E8-R8/D8</f>
        <v>-1171.3620025953351</v>
      </c>
      <c r="P12" t="s">
        <v>42</v>
      </c>
      <c r="R12">
        <f>R11+R10</f>
        <v>11891994.399999999</v>
      </c>
    </row>
    <row r="13" spans="1:20" ht="30" x14ac:dyDescent="0.25">
      <c r="A13" s="58" t="s">
        <v>1</v>
      </c>
      <c r="B13" s="17">
        <v>98.6</v>
      </c>
      <c r="C13" s="17">
        <v>99.5</v>
      </c>
      <c r="D13" s="17">
        <v>98.5</v>
      </c>
      <c r="E13" s="17">
        <v>98.3</v>
      </c>
      <c r="F13" s="17">
        <v>102</v>
      </c>
      <c r="G13" s="21"/>
      <c r="H13" s="21"/>
      <c r="I13" s="21"/>
      <c r="K13" s="45">
        <f>(E8-D8)*B25</f>
        <v>554755.75341906492</v>
      </c>
      <c r="M13" s="46">
        <f>M12+M11</f>
        <v>1172806</v>
      </c>
    </row>
    <row r="14" spans="1:20" ht="30" x14ac:dyDescent="0.25">
      <c r="A14" s="58" t="s">
        <v>2</v>
      </c>
      <c r="B14" s="17">
        <v>105.4</v>
      </c>
      <c r="C14" s="17">
        <v>110.8</v>
      </c>
      <c r="D14" s="17">
        <v>110.7</v>
      </c>
      <c r="E14" s="18">
        <v>115.9</v>
      </c>
      <c r="F14" s="17">
        <v>103.2</v>
      </c>
      <c r="G14" s="21"/>
      <c r="H14" s="21"/>
      <c r="I14" s="21"/>
      <c r="K14" s="47">
        <f>SUM(K11:K13)</f>
        <v>1172806</v>
      </c>
      <c r="L14">
        <f>C8-B8</f>
        <v>1172806</v>
      </c>
      <c r="P14" t="s">
        <v>51</v>
      </c>
      <c r="R14">
        <f>F25*E8-R8</f>
        <v>3472296.3810165301</v>
      </c>
    </row>
    <row r="15" spans="1:20" ht="63" x14ac:dyDescent="0.25">
      <c r="A15" s="6" t="s">
        <v>34</v>
      </c>
      <c r="B15" s="17">
        <v>101</v>
      </c>
      <c r="C15" s="17">
        <v>105.6</v>
      </c>
      <c r="D15" s="17">
        <v>102.3</v>
      </c>
      <c r="E15" s="17">
        <v>96.5</v>
      </c>
      <c r="F15" s="17">
        <v>103</v>
      </c>
      <c r="G15" s="21"/>
      <c r="H15" s="21"/>
      <c r="I15" s="21"/>
      <c r="R15">
        <f>T8-F25*E8</f>
        <v>-639329.3810165301</v>
      </c>
    </row>
    <row r="16" spans="1:20" ht="15.75" x14ac:dyDescent="0.25">
      <c r="A16" s="9"/>
      <c r="R16">
        <f>S8-T8</f>
        <v>9059027.3999999985</v>
      </c>
    </row>
    <row r="17" spans="1:18" s="3" customFormat="1" x14ac:dyDescent="0.25">
      <c r="B17" s="3" t="s">
        <v>8</v>
      </c>
      <c r="R17" s="3">
        <f>R14+R15+R16</f>
        <v>11891994.399999999</v>
      </c>
    </row>
    <row r="18" spans="1:18" x14ac:dyDescent="0.25">
      <c r="A18" s="8"/>
      <c r="B18" s="8">
        <v>2012</v>
      </c>
      <c r="C18" s="8">
        <v>2013</v>
      </c>
      <c r="D18" s="8">
        <v>2014</v>
      </c>
      <c r="E18" s="8">
        <v>2015</v>
      </c>
      <c r="F18" s="8">
        <v>2016</v>
      </c>
      <c r="G18" s="19"/>
      <c r="H18" s="19"/>
      <c r="I18" s="19"/>
    </row>
    <row r="19" spans="1:18" ht="30" x14ac:dyDescent="0.25">
      <c r="A19" s="58" t="s">
        <v>0</v>
      </c>
      <c r="B19" s="8"/>
      <c r="C19" s="8"/>
      <c r="D19" s="8"/>
      <c r="E19" s="8"/>
      <c r="F19" s="8"/>
      <c r="G19" s="19"/>
      <c r="H19" s="19"/>
      <c r="I19" s="19"/>
      <c r="J19" s="19"/>
    </row>
    <row r="20" spans="1:18" ht="30" x14ac:dyDescent="0.25">
      <c r="A20" s="58" t="s">
        <v>1</v>
      </c>
      <c r="B20" s="8">
        <f>B13/100</f>
        <v>0.98599999999999999</v>
      </c>
      <c r="C20" s="8">
        <f t="shared" ref="C20:F22" si="3">C13/100</f>
        <v>0.995</v>
      </c>
      <c r="D20" s="8">
        <f t="shared" si="3"/>
        <v>0.98499999999999999</v>
      </c>
      <c r="E20" s="8">
        <f t="shared" si="3"/>
        <v>0.98299999999999998</v>
      </c>
      <c r="F20" s="8">
        <f t="shared" si="3"/>
        <v>1.02</v>
      </c>
      <c r="G20" s="19"/>
      <c r="H20" s="19"/>
      <c r="I20" s="19"/>
      <c r="J20" s="38">
        <f>PRODUCT(C20:F20)</f>
        <v>0.98268199950000001</v>
      </c>
    </row>
    <row r="21" spans="1:18" ht="30" x14ac:dyDescent="0.25">
      <c r="A21" s="58" t="s">
        <v>2</v>
      </c>
      <c r="B21" s="8">
        <f>B14/100</f>
        <v>1.054</v>
      </c>
      <c r="C21" s="8">
        <f t="shared" si="3"/>
        <v>1.1079999999999999</v>
      </c>
      <c r="D21" s="8">
        <f t="shared" si="3"/>
        <v>1.107</v>
      </c>
      <c r="E21" s="8">
        <f t="shared" si="3"/>
        <v>1.159</v>
      </c>
      <c r="F21" s="8">
        <f t="shared" si="3"/>
        <v>1.032</v>
      </c>
      <c r="G21" s="19"/>
      <c r="H21" s="19"/>
      <c r="I21" s="19"/>
      <c r="J21" s="38">
        <f>PRODUCT(C21:F21)</f>
        <v>1.4670689129279997</v>
      </c>
    </row>
    <row r="22" spans="1:18" ht="45" x14ac:dyDescent="0.25">
      <c r="A22" s="58" t="s">
        <v>34</v>
      </c>
      <c r="B22" s="8">
        <f>B15/100</f>
        <v>1.01</v>
      </c>
      <c r="C22" s="8">
        <f t="shared" si="3"/>
        <v>1.056</v>
      </c>
      <c r="D22" s="8">
        <f>D15/100</f>
        <v>1.0229999999999999</v>
      </c>
      <c r="E22" s="8">
        <f t="shared" si="3"/>
        <v>0.96499999999999997</v>
      </c>
      <c r="F22" s="8">
        <f t="shared" si="3"/>
        <v>1.03</v>
      </c>
      <c r="G22" s="19"/>
      <c r="H22" s="19"/>
      <c r="I22" s="19"/>
      <c r="J22" s="38">
        <f>PRODUCT(C22:F22)</f>
        <v>1.0737522575999998</v>
      </c>
    </row>
    <row r="25" spans="1:18" ht="42" customHeight="1" x14ac:dyDescent="0.25">
      <c r="A25" s="34" t="s">
        <v>36</v>
      </c>
      <c r="B25" s="38">
        <f>B8/D8</f>
        <v>9924.0743008777299</v>
      </c>
      <c r="C25" s="8" t="s">
        <v>15</v>
      </c>
      <c r="E25" s="49" t="s">
        <v>44</v>
      </c>
      <c r="F25" s="57">
        <f>R8/D8</f>
        <v>62116.21432945499</v>
      </c>
      <c r="G25" s="56" t="s">
        <v>15</v>
      </c>
      <c r="H25" s="19"/>
      <c r="I25" s="19"/>
    </row>
    <row r="26" spans="1:18" ht="48" customHeight="1" x14ac:dyDescent="0.25">
      <c r="A26" s="34" t="s">
        <v>37</v>
      </c>
      <c r="B26" s="38">
        <f>K8/E8</f>
        <v>9680.3023447119012</v>
      </c>
      <c r="C26" s="8" t="s">
        <v>15</v>
      </c>
      <c r="E26" s="49" t="s">
        <v>45</v>
      </c>
      <c r="F26" s="57">
        <f>S8/E8</f>
        <v>77542.557347013557</v>
      </c>
      <c r="G26" s="56" t="s">
        <v>15</v>
      </c>
      <c r="H26" s="19"/>
      <c r="I26" s="19"/>
      <c r="J26" s="46">
        <f>F26-F25</f>
        <v>15426.343017558567</v>
      </c>
    </row>
    <row r="27" spans="1:18" ht="31.5" customHeight="1" x14ac:dyDescent="0.25">
      <c r="A27" s="34" t="s">
        <v>24</v>
      </c>
      <c r="B27" s="38">
        <f>O8/E8</f>
        <v>9965.5422737583813</v>
      </c>
      <c r="C27" s="8" t="s">
        <v>15</v>
      </c>
      <c r="E27" s="49" t="s">
        <v>46</v>
      </c>
      <c r="F27" s="57">
        <f>T8/E8</f>
        <v>60944.852326859655</v>
      </c>
      <c r="G27" s="56" t="s">
        <v>15</v>
      </c>
      <c r="H27" s="19"/>
      <c r="I27" s="19"/>
    </row>
    <row r="28" spans="1:18" ht="30" x14ac:dyDescent="0.25">
      <c r="A28" s="8" t="s">
        <v>16</v>
      </c>
      <c r="B28" s="28">
        <f>B26/B25</f>
        <v>0.97543630279508609</v>
      </c>
      <c r="E28" s="49" t="s">
        <v>16</v>
      </c>
      <c r="F28" s="54">
        <f>F26/F25</f>
        <v>1.2483464773905824</v>
      </c>
    </row>
    <row r="29" spans="1:18" ht="30" x14ac:dyDescent="0.25">
      <c r="A29" s="34" t="s">
        <v>25</v>
      </c>
      <c r="B29" s="28">
        <f>B26/B27</f>
        <v>0.97137738005511409</v>
      </c>
      <c r="E29" s="49" t="s">
        <v>25</v>
      </c>
      <c r="F29" s="54">
        <f>F26/F27</f>
        <v>1.2723397364413491</v>
      </c>
    </row>
    <row r="30" spans="1:18" ht="30" x14ac:dyDescent="0.25">
      <c r="A30" s="34" t="s">
        <v>39</v>
      </c>
      <c r="B30" s="28">
        <f>B27/B25</f>
        <v>1.0041785230161955</v>
      </c>
      <c r="E30" s="49" t="s">
        <v>39</v>
      </c>
      <c r="F30" s="54">
        <f>F27/F25</f>
        <v>0.98114241160315074</v>
      </c>
      <c r="K30" s="46">
        <f>(F26-F25)*E8</f>
        <v>8419698.0189834647</v>
      </c>
    </row>
    <row r="31" spans="1:18" x14ac:dyDescent="0.25">
      <c r="E31" s="50"/>
      <c r="F31" s="50"/>
      <c r="K31" s="46">
        <f>(E8-D8)*F25</f>
        <v>3472296.3810165324</v>
      </c>
    </row>
    <row r="32" spans="1:18" x14ac:dyDescent="0.25">
      <c r="A32" s="34" t="s">
        <v>26</v>
      </c>
      <c r="B32" s="41">
        <f>B29*B30</f>
        <v>0.97543630279508609</v>
      </c>
      <c r="E32" s="50" t="s">
        <v>26</v>
      </c>
      <c r="F32" s="55">
        <f>F30*F29</f>
        <v>1.2483464773905826</v>
      </c>
      <c r="K32" s="47">
        <f>K31+K30</f>
        <v>11891994.399999997</v>
      </c>
    </row>
    <row r="33" spans="1:5" ht="86.25" customHeight="1" x14ac:dyDescent="0.25">
      <c r="D33" s="34" t="s">
        <v>30</v>
      </c>
      <c r="E33" s="48">
        <f>K8-B8</f>
        <v>421705.01974375546</v>
      </c>
    </row>
    <row r="34" spans="1:5" ht="60" x14ac:dyDescent="0.25">
      <c r="A34" s="34" t="s">
        <v>43</v>
      </c>
      <c r="B34" s="36">
        <f>B26-B25</f>
        <v>-243.77195616582867</v>
      </c>
      <c r="C34" s="8" t="s">
        <v>15</v>
      </c>
      <c r="D34" s="4" t="s">
        <v>31</v>
      </c>
    </row>
    <row r="35" spans="1:5" x14ac:dyDescent="0.25">
      <c r="A35" s="8" t="s">
        <v>28</v>
      </c>
      <c r="B35" s="8"/>
      <c r="C35" s="8"/>
      <c r="D35" t="s">
        <v>32</v>
      </c>
    </row>
    <row r="36" spans="1:5" ht="30" x14ac:dyDescent="0.25">
      <c r="A36" s="34" t="s">
        <v>27</v>
      </c>
      <c r="B36" s="36">
        <f>B26-B27</f>
        <v>-285.23992904648003</v>
      </c>
      <c r="C36" s="8" t="s">
        <v>15</v>
      </c>
    </row>
    <row r="37" spans="1:5" x14ac:dyDescent="0.25">
      <c r="A37" s="8" t="s">
        <v>29</v>
      </c>
      <c r="B37" s="36">
        <f>B27-B25</f>
        <v>41.467972880651359</v>
      </c>
      <c r="C37" s="8" t="s">
        <v>15</v>
      </c>
    </row>
    <row r="38" spans="1:5" x14ac:dyDescent="0.25">
      <c r="A38" s="8"/>
      <c r="B38" s="36">
        <f>B37+B36</f>
        <v>-243.77195616582867</v>
      </c>
      <c r="C38" s="8" t="s">
        <v>15</v>
      </c>
    </row>
  </sheetData>
  <mergeCells count="8">
    <mergeCell ref="L1:M1"/>
    <mergeCell ref="P1:Q1"/>
    <mergeCell ref="R1:T1"/>
    <mergeCell ref="B10:F10"/>
    <mergeCell ref="H1:I1"/>
    <mergeCell ref="B1:C1"/>
    <mergeCell ref="D1:E1"/>
    <mergeCell ref="F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Лист1 (2)</vt:lpstr>
      <vt:lpstr>Лист1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</dc:creator>
  <cp:lastModifiedBy>2</cp:lastModifiedBy>
  <dcterms:created xsi:type="dcterms:W3CDTF">2018-10-26T06:06:11Z</dcterms:created>
  <dcterms:modified xsi:type="dcterms:W3CDTF">2020-07-15T19:31:42Z</dcterms:modified>
</cp:coreProperties>
</file>