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\Desktop\"/>
    </mc:Choice>
  </mc:AlternateContent>
  <xr:revisionPtr revIDLastSave="0" documentId="8_{91B4A10B-80EF-4753-93FF-55D2141CBA1F}" xr6:coauthVersionLast="45" xr6:coauthVersionMax="45" xr10:uidLastSave="{00000000-0000-0000-0000-000000000000}"/>
  <bookViews>
    <workbookView xWindow="-120" yWindow="-120" windowWidth="20730" windowHeight="11160" activeTab="1" xr2:uid="{B35128A2-2576-46AB-84B4-36EA4F563786}"/>
  </bookViews>
  <sheets>
    <sheet name="НЛМК" sheetId="1" r:id="rId1"/>
    <sheet name="АЛРОС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4" i="2" l="1"/>
  <c r="B62" i="2"/>
  <c r="B61" i="2"/>
  <c r="D81" i="2" s="1"/>
  <c r="B60" i="2"/>
  <c r="D82" i="2"/>
  <c r="D80" i="2"/>
  <c r="D78" i="2"/>
  <c r="D77" i="2"/>
  <c r="D76" i="2"/>
  <c r="C74" i="2"/>
  <c r="B74" i="2"/>
  <c r="D74" i="2" s="1"/>
  <c r="C73" i="2"/>
  <c r="B73" i="2"/>
  <c r="D73" i="2" s="1"/>
  <c r="D72" i="2"/>
  <c r="C72" i="2"/>
  <c r="B72" i="2"/>
  <c r="C71" i="2"/>
  <c r="D71" i="2" s="1"/>
  <c r="B71" i="2"/>
  <c r="C70" i="2"/>
  <c r="B70" i="2"/>
  <c r="D70" i="2" s="1"/>
  <c r="C69" i="2"/>
  <c r="B69" i="2"/>
  <c r="D69" i="2" s="1"/>
  <c r="B64" i="1"/>
  <c r="B62" i="1"/>
  <c r="B61" i="1"/>
  <c r="D81" i="1" s="1"/>
  <c r="B60" i="1"/>
  <c r="D82" i="1"/>
  <c r="D80" i="1"/>
  <c r="D78" i="1"/>
  <c r="D77" i="1"/>
  <c r="D76" i="1"/>
  <c r="D74" i="1"/>
  <c r="C74" i="1"/>
  <c r="B74" i="1"/>
  <c r="D73" i="1"/>
  <c r="C73" i="1"/>
  <c r="B73" i="1"/>
  <c r="D70" i="1"/>
  <c r="D71" i="1"/>
  <c r="D72" i="1"/>
  <c r="D69" i="1"/>
  <c r="C72" i="1"/>
  <c r="B72" i="1"/>
  <c r="C71" i="1"/>
  <c r="B71" i="1"/>
  <c r="C70" i="1"/>
  <c r="B70" i="1"/>
  <c r="C69" i="1"/>
  <c r="B69" i="1"/>
  <c r="C53" i="2"/>
  <c r="B53" i="2"/>
  <c r="C27" i="2"/>
  <c r="B27" i="2"/>
  <c r="C22" i="2"/>
  <c r="B22" i="2"/>
  <c r="C18" i="2"/>
  <c r="B18" i="2"/>
  <c r="C14" i="2"/>
  <c r="C30" i="2" s="1"/>
  <c r="B14" i="2"/>
  <c r="B30" i="2" s="1"/>
  <c r="C7" i="2"/>
  <c r="C44" i="2" s="1"/>
  <c r="B7" i="2"/>
  <c r="B44" i="2" s="1"/>
  <c r="D5" i="2"/>
  <c r="D4" i="2"/>
  <c r="D3" i="2"/>
  <c r="D2" i="2"/>
  <c r="B40" i="1"/>
  <c r="B34" i="1"/>
  <c r="B44" i="1"/>
  <c r="B47" i="1"/>
  <c r="B7" i="1"/>
  <c r="C7" i="1"/>
  <c r="C40" i="1" s="1"/>
  <c r="C56" i="1"/>
  <c r="B56" i="1"/>
  <c r="B37" i="1"/>
  <c r="B35" i="1"/>
  <c r="C30" i="1"/>
  <c r="B30" i="1"/>
  <c r="C27" i="1"/>
  <c r="B27" i="1"/>
  <c r="B23" i="1"/>
  <c r="C18" i="1"/>
  <c r="B18" i="1"/>
  <c r="C14" i="1"/>
  <c r="B14" i="1"/>
  <c r="C44" i="1" l="1"/>
  <c r="D7" i="1"/>
  <c r="C47" i="1"/>
  <c r="B48" i="1" s="1"/>
  <c r="B23" i="2"/>
  <c r="B40" i="2"/>
  <c r="B47" i="2" s="1"/>
  <c r="C56" i="2"/>
  <c r="D7" i="2"/>
  <c r="B34" i="2"/>
  <c r="B35" i="2" s="1"/>
  <c r="C40" i="2"/>
  <c r="B56" i="2"/>
  <c r="D79" i="1"/>
  <c r="C53" i="1"/>
  <c r="B53" i="1"/>
  <c r="C22" i="1"/>
  <c r="B22" i="1"/>
  <c r="B41" i="1"/>
  <c r="D3" i="1"/>
  <c r="D4" i="1"/>
  <c r="D5" i="1"/>
  <c r="D6" i="1"/>
  <c r="D2" i="1"/>
  <c r="C47" i="2" l="1"/>
  <c r="B48" i="2"/>
  <c r="B41" i="2"/>
  <c r="B37" i="2"/>
  <c r="D79" i="2"/>
</calcChain>
</file>

<file path=xl/sharedStrings.xml><?xml version="1.0" encoding="utf-8"?>
<sst xmlns="http://schemas.openxmlformats.org/spreadsheetml/2006/main" count="178" uniqueCount="65">
  <si>
    <t>Выручка от продаж</t>
  </si>
  <si>
    <t>Собственный капитал на конец года</t>
  </si>
  <si>
    <t>Активы, на конец года</t>
  </si>
  <si>
    <t>Чистая прибыль</t>
  </si>
  <si>
    <t>Прибыль от продаж</t>
  </si>
  <si>
    <t>Показатели</t>
  </si>
  <si>
    <t>единицы измерения</t>
  </si>
  <si>
    <t>отклонение</t>
  </si>
  <si>
    <t>млн.руб.</t>
  </si>
  <si>
    <t>Рентабельность продаж по прибыли от продаж</t>
  </si>
  <si>
    <t>R продаж</t>
  </si>
  <si>
    <t>прибыль от продаж*100%/выручка от продаж</t>
  </si>
  <si>
    <t>рентабельность продаж по чистой прибыли</t>
  </si>
  <si>
    <t xml:space="preserve">R продаж </t>
  </si>
  <si>
    <t>коэфициент оборачиваемости всех активов</t>
  </si>
  <si>
    <t>Koa</t>
  </si>
  <si>
    <t>рентабельность активов по прибыли от продаж</t>
  </si>
  <si>
    <t>R активов</t>
  </si>
  <si>
    <t>прибыль от продаж/активы</t>
  </si>
  <si>
    <t>по двухфакторной модели Дюпона</t>
  </si>
  <si>
    <t>R активов = R продаж*K обор.акт</t>
  </si>
  <si>
    <t>выручка от продаж/стоимость активов</t>
  </si>
  <si>
    <t>Факторный анализ рентабельности активов (по двухфакторной модели Дюпона)</t>
  </si>
  <si>
    <t>методом абсолютных разниц</t>
  </si>
  <si>
    <t>изменение рентабельности активов</t>
  </si>
  <si>
    <t>(для 3-мерной модели Дюпона)</t>
  </si>
  <si>
    <t>R ман = активы/собственный капитал</t>
  </si>
  <si>
    <t>рентабельность собственного капитала</t>
  </si>
  <si>
    <t>R ск = Чистая прибыль*100%/средняя величина собственного капитала</t>
  </si>
  <si>
    <t>рентабельность собственного капитала по 3-Факторной модели Дюпона</t>
  </si>
  <si>
    <t>R ск = R прод*K об. Акт.*R ман.</t>
  </si>
  <si>
    <t>рентабельность предприятия по чистой прибыли</t>
  </si>
  <si>
    <t>R пред (ЧП) = чистая прибыль/активы</t>
  </si>
  <si>
    <t>применяя формулу Дюпона</t>
  </si>
  <si>
    <t>R пред (ЧП) = R прод (по ЧП)*K обор.акт.</t>
  </si>
  <si>
    <t>факторный анализ рентабельности капитала по трёхфакторной модели Дюпона показывает, как изменится рентабельность собственного капитала при изменении расчётных данных</t>
  </si>
  <si>
    <t>общее отклонение рентабельности собственного капитала</t>
  </si>
  <si>
    <t>п.п.</t>
  </si>
  <si>
    <t>процентных пункта</t>
  </si>
  <si>
    <t>средняя величина собственного капитала за год</t>
  </si>
  <si>
    <t>отклонение 2018 и 2017</t>
  </si>
  <si>
    <t>чистая прибыль*100%/выручка от продаж</t>
  </si>
  <si>
    <t>зависимость рентабельность активов от изменения показателя рентабельности Δ R акт.(от R прод) = (Δ R прод)*Kобор.акт.о.</t>
  </si>
  <si>
    <t>Зависимость рентабельности активов от изменения показателя оборачиаемости активов Δ R акт. (от K об.акт.)=R акт.2018 - R акт.2017(от R прод)</t>
  </si>
  <si>
    <t>Δ Rпрод</t>
  </si>
  <si>
    <t>Δ коб акт</t>
  </si>
  <si>
    <t>Δ R ман</t>
  </si>
  <si>
    <t>Таблица с результатами</t>
  </si>
  <si>
    <t>показатель</t>
  </si>
  <si>
    <t>1. Рентабельность продаж:</t>
  </si>
  <si>
    <t>по прибыли от продаж</t>
  </si>
  <si>
    <t>по чистой прибыли</t>
  </si>
  <si>
    <t>2. Рентабельность активов (от прибыли от продаж)</t>
  </si>
  <si>
    <t>3. Рентабельность собственного капитала (фин. Рентабельность предприятия)</t>
  </si>
  <si>
    <t>4. Коэффициент оборачиваемости всех активов</t>
  </si>
  <si>
    <t>5. Коэффициент финансовой манёвренности предприятия</t>
  </si>
  <si>
    <t>(по общей величине активов)</t>
  </si>
  <si>
    <t>(для 3-мерной модели Дюпона) коэф манёвренности</t>
  </si>
  <si>
    <t>6. Изменение рентабельности активов в целом</t>
  </si>
  <si>
    <t>за счёт коэф.оборачиваемости активов</t>
  </si>
  <si>
    <t>за счёт рентабельности продаж (по прибыли от продаж)</t>
  </si>
  <si>
    <t>7. Изменение рентабельности собственного каптала в целом</t>
  </si>
  <si>
    <t>за счёт коэф.оборачиваемости всех активов</t>
  </si>
  <si>
    <t>за счёт рентабельности продаж (по чистой прибыли)</t>
  </si>
  <si>
    <t>за счёт коэффициента финансовой манёвренности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</si>
</sst>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6" formatCode="_-* #,##0.0000\ _₽_-;\-* #,##0.0000\ _₽_-;_-* &quot;-&quot;????\ _₽_-;_-@_-"/>
    <numFmt numFmtId="176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0" fontId="0" fillId="0" borderId="1" xfId="1" applyNumberFormat="1" applyFont="1" applyBorder="1"/>
    <xf numFmtId="10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 applyAlignment="1">
      <alignment wrapText="1"/>
    </xf>
    <xf numFmtId="164" fontId="0" fillId="0" borderId="1" xfId="0" applyNumberFormat="1" applyBorder="1"/>
    <xf numFmtId="176" fontId="0" fillId="0" borderId="1" xfId="0" applyNumberFormat="1" applyBorder="1"/>
    <xf numFmtId="166" fontId="0" fillId="0" borderId="1" xfId="0" applyNumberFormat="1" applyBorder="1"/>
    <xf numFmtId="0" fontId="2" fillId="0" borderId="1" xfId="0" applyFont="1" applyBorder="1"/>
    <xf numFmtId="2" fontId="0" fillId="2" borderId="1" xfId="0" applyNumberFormat="1" applyFill="1" applyBorder="1"/>
    <xf numFmtId="2" fontId="0" fillId="2" borderId="1" xfId="1" applyNumberFormat="1" applyFont="1" applyFill="1" applyBorder="1"/>
    <xf numFmtId="0" fontId="2" fillId="0" borderId="0" xfId="0" applyFont="1"/>
    <xf numFmtId="0" fontId="0" fillId="0" borderId="1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8FA-9EA3-406C-A233-2B0B3D0A9F56}">
  <dimension ref="A1:F82"/>
  <sheetViews>
    <sheetView topLeftCell="A65" workbookViewId="0">
      <selection activeCell="A66" sqref="A66:E82"/>
    </sheetView>
  </sheetViews>
  <sheetFormatPr defaultRowHeight="15" x14ac:dyDescent="0.25"/>
  <cols>
    <col min="1" max="1" width="57.5703125" customWidth="1"/>
    <col min="2" max="2" width="9.7109375" customWidth="1"/>
    <col min="3" max="3" width="19.140625" bestFit="1" customWidth="1"/>
    <col min="4" max="4" width="17.28515625" customWidth="1"/>
    <col min="5" max="5" width="14.140625" bestFit="1" customWidth="1"/>
    <col min="6" max="6" width="12.140625" customWidth="1"/>
  </cols>
  <sheetData>
    <row r="1" spans="1:6" ht="30" x14ac:dyDescent="0.25">
      <c r="A1" s="11" t="s">
        <v>5</v>
      </c>
      <c r="B1" s="11">
        <v>2018</v>
      </c>
      <c r="C1" s="11">
        <v>2017</v>
      </c>
      <c r="D1" s="7" t="s">
        <v>40</v>
      </c>
      <c r="E1" s="7">
        <v>2016</v>
      </c>
      <c r="F1" s="7" t="s">
        <v>6</v>
      </c>
    </row>
    <row r="2" spans="1:6" x14ac:dyDescent="0.25">
      <c r="A2" s="1" t="s">
        <v>0</v>
      </c>
      <c r="B2" s="1">
        <v>493829</v>
      </c>
      <c r="C2" s="1">
        <v>410032</v>
      </c>
      <c r="D2" s="1">
        <f>B2-C2</f>
        <v>83797</v>
      </c>
      <c r="E2" s="1"/>
      <c r="F2" s="1" t="s">
        <v>8</v>
      </c>
    </row>
    <row r="3" spans="1:6" x14ac:dyDescent="0.25">
      <c r="A3" s="1" t="s">
        <v>4</v>
      </c>
      <c r="B3" s="1">
        <v>113705</v>
      </c>
      <c r="C3" s="1">
        <v>68064</v>
      </c>
      <c r="D3" s="1">
        <f>B3-C3</f>
        <v>45641</v>
      </c>
      <c r="E3" s="1"/>
      <c r="F3" s="1" t="s">
        <v>8</v>
      </c>
    </row>
    <row r="4" spans="1:6" x14ac:dyDescent="0.25">
      <c r="A4" s="1" t="s">
        <v>3</v>
      </c>
      <c r="B4" s="1">
        <v>117859</v>
      </c>
      <c r="C4" s="1">
        <v>109466</v>
      </c>
      <c r="D4" s="1">
        <f>B4-C4</f>
        <v>8393</v>
      </c>
      <c r="E4" s="1"/>
      <c r="F4" s="1" t="s">
        <v>8</v>
      </c>
    </row>
    <row r="5" spans="1:6" x14ac:dyDescent="0.25">
      <c r="A5" s="1" t="s">
        <v>2</v>
      </c>
      <c r="B5" s="1">
        <v>578445</v>
      </c>
      <c r="C5" s="1">
        <v>559475</v>
      </c>
      <c r="D5" s="1">
        <f>B5-C5</f>
        <v>18970</v>
      </c>
      <c r="E5" s="1">
        <v>537830</v>
      </c>
      <c r="F5" s="1" t="s">
        <v>8</v>
      </c>
    </row>
    <row r="6" spans="1:6" x14ac:dyDescent="0.25">
      <c r="A6" s="1" t="s">
        <v>1</v>
      </c>
      <c r="B6" s="1">
        <v>336107</v>
      </c>
      <c r="C6" s="1">
        <v>340301</v>
      </c>
      <c r="D6" s="1">
        <f>B6-C6</f>
        <v>-4194</v>
      </c>
      <c r="E6" s="1">
        <v>315095</v>
      </c>
      <c r="F6" s="1" t="s">
        <v>8</v>
      </c>
    </row>
    <row r="7" spans="1:6" x14ac:dyDescent="0.25">
      <c r="A7" s="1" t="s">
        <v>39</v>
      </c>
      <c r="B7" s="1">
        <f>(B6+C6)/2</f>
        <v>338204</v>
      </c>
      <c r="C7" s="1">
        <f>(C6+E6)/2</f>
        <v>327698</v>
      </c>
      <c r="D7" s="1">
        <f>B7-C7</f>
        <v>10506</v>
      </c>
      <c r="E7" s="1"/>
      <c r="F7" s="1" t="s">
        <v>8</v>
      </c>
    </row>
    <row r="11" spans="1:6" x14ac:dyDescent="0.25">
      <c r="A11" s="3">
        <v>1</v>
      </c>
      <c r="B11" s="1"/>
      <c r="C11" s="1"/>
    </row>
    <row r="12" spans="1:6" x14ac:dyDescent="0.25">
      <c r="A12" s="11" t="s">
        <v>9</v>
      </c>
      <c r="B12" s="1"/>
      <c r="C12" s="1"/>
    </row>
    <row r="13" spans="1:6" x14ac:dyDescent="0.25">
      <c r="A13" s="1" t="s">
        <v>10</v>
      </c>
      <c r="B13" s="1">
        <v>2018</v>
      </c>
      <c r="C13" s="1">
        <v>2017</v>
      </c>
    </row>
    <row r="14" spans="1:6" ht="27" customHeight="1" x14ac:dyDescent="0.25">
      <c r="A14" s="2" t="s">
        <v>11</v>
      </c>
      <c r="B14" s="4">
        <f>B3/B2</f>
        <v>0.23025176731216676</v>
      </c>
      <c r="C14" s="4">
        <f>C3/C2</f>
        <v>0.16599680024973659</v>
      </c>
    </row>
    <row r="15" spans="1:6" x14ac:dyDescent="0.25">
      <c r="A15" s="1"/>
      <c r="B15" s="5"/>
      <c r="C15" s="5"/>
    </row>
    <row r="16" spans="1:6" x14ac:dyDescent="0.25">
      <c r="A16" s="11" t="s">
        <v>12</v>
      </c>
      <c r="B16" s="5"/>
      <c r="C16" s="5"/>
    </row>
    <row r="17" spans="1:3" x14ac:dyDescent="0.25">
      <c r="A17" s="1" t="s">
        <v>13</v>
      </c>
      <c r="B17" s="5"/>
      <c r="C17" s="5"/>
    </row>
    <row r="18" spans="1:3" x14ac:dyDescent="0.25">
      <c r="A18" s="1" t="s">
        <v>41</v>
      </c>
      <c r="B18" s="4">
        <f>B4/B2</f>
        <v>0.23866358597814225</v>
      </c>
      <c r="C18" s="4">
        <f>C4/C2</f>
        <v>0.26696940726577439</v>
      </c>
    </row>
    <row r="19" spans="1:3" x14ac:dyDescent="0.25">
      <c r="A19" s="3">
        <v>2</v>
      </c>
      <c r="B19" s="1"/>
      <c r="C19" s="1"/>
    </row>
    <row r="20" spans="1:3" x14ac:dyDescent="0.25">
      <c r="A20" s="11" t="s">
        <v>14</v>
      </c>
      <c r="B20" s="1"/>
      <c r="C20" s="1"/>
    </row>
    <row r="21" spans="1:3" x14ac:dyDescent="0.25">
      <c r="A21" s="1" t="s">
        <v>15</v>
      </c>
      <c r="B21" s="1"/>
      <c r="C21" s="1"/>
    </row>
    <row r="22" spans="1:3" x14ac:dyDescent="0.25">
      <c r="A22" s="1" t="s">
        <v>21</v>
      </c>
      <c r="B22" s="6">
        <f>B2/B5</f>
        <v>0.85371815816542629</v>
      </c>
      <c r="C22" s="6">
        <f>C2/C5</f>
        <v>0.7328870816390366</v>
      </c>
    </row>
    <row r="23" spans="1:3" x14ac:dyDescent="0.25">
      <c r="A23" s="1" t="s">
        <v>7</v>
      </c>
      <c r="B23" s="6">
        <f>B22-C22</f>
        <v>0.12083107652638969</v>
      </c>
      <c r="C23" s="6"/>
    </row>
    <row r="24" spans="1:3" x14ac:dyDescent="0.25">
      <c r="A24" s="3">
        <v>3</v>
      </c>
      <c r="B24" s="1"/>
      <c r="C24" s="1"/>
    </row>
    <row r="25" spans="1:3" x14ac:dyDescent="0.25">
      <c r="A25" s="11" t="s">
        <v>16</v>
      </c>
      <c r="B25" s="1"/>
      <c r="C25" s="1"/>
    </row>
    <row r="26" spans="1:3" x14ac:dyDescent="0.25">
      <c r="A26" s="1" t="s">
        <v>17</v>
      </c>
      <c r="B26" s="1"/>
      <c r="C26" s="1"/>
    </row>
    <row r="27" spans="1:3" x14ac:dyDescent="0.25">
      <c r="A27" s="1" t="s">
        <v>18</v>
      </c>
      <c r="B27" s="4">
        <f>B3/B5</f>
        <v>0.19657011470407731</v>
      </c>
      <c r="C27" s="4">
        <f>C3/C5</f>
        <v>0.12165691049644756</v>
      </c>
    </row>
    <row r="28" spans="1:3" x14ac:dyDescent="0.25">
      <c r="A28" s="1"/>
      <c r="B28" s="1"/>
      <c r="C28" s="1"/>
    </row>
    <row r="29" spans="1:3" x14ac:dyDescent="0.25">
      <c r="A29" s="11" t="s">
        <v>19</v>
      </c>
      <c r="B29" s="1"/>
      <c r="C29" s="1"/>
    </row>
    <row r="30" spans="1:3" x14ac:dyDescent="0.25">
      <c r="A30" s="1" t="s">
        <v>20</v>
      </c>
      <c r="B30" s="4">
        <f>B14*B22</f>
        <v>0.19657011470407731</v>
      </c>
      <c r="C30" s="4">
        <f>C14*C22</f>
        <v>0.12165691049644756</v>
      </c>
    </row>
    <row r="31" spans="1:3" x14ac:dyDescent="0.25">
      <c r="A31" s="3">
        <v>4</v>
      </c>
      <c r="B31" s="1"/>
      <c r="C31" s="1"/>
    </row>
    <row r="32" spans="1:3" ht="27.75" customHeight="1" x14ac:dyDescent="0.25">
      <c r="A32" s="7" t="s">
        <v>22</v>
      </c>
      <c r="B32" s="1"/>
      <c r="C32" s="1"/>
    </row>
    <row r="33" spans="1:3" x14ac:dyDescent="0.25">
      <c r="A33" s="1" t="s">
        <v>23</v>
      </c>
      <c r="B33" s="1"/>
      <c r="C33" s="1"/>
    </row>
    <row r="34" spans="1:3" ht="45" x14ac:dyDescent="0.25">
      <c r="A34" s="7" t="s">
        <v>42</v>
      </c>
      <c r="B34" s="8">
        <f>(B14-C14)*C22</f>
        <v>4.7091635291196865E-2</v>
      </c>
      <c r="C34" s="1" t="s">
        <v>38</v>
      </c>
    </row>
    <row r="35" spans="1:3" ht="45" x14ac:dyDescent="0.25">
      <c r="A35" s="7" t="s">
        <v>43</v>
      </c>
      <c r="B35" s="8">
        <f>B30-(B34+C30)</f>
        <v>2.7821568916432893E-2</v>
      </c>
      <c r="C35" s="1" t="s">
        <v>38</v>
      </c>
    </row>
    <row r="36" spans="1:3" x14ac:dyDescent="0.25">
      <c r="A36" s="1"/>
      <c r="B36" s="1"/>
      <c r="C36" s="1"/>
    </row>
    <row r="37" spans="1:3" x14ac:dyDescent="0.25">
      <c r="A37" s="2" t="s">
        <v>24</v>
      </c>
      <c r="B37" s="8">
        <f>B34+B35</f>
        <v>7.4913204207629758E-2</v>
      </c>
      <c r="C37" s="1" t="s">
        <v>38</v>
      </c>
    </row>
    <row r="38" spans="1:3" x14ac:dyDescent="0.25">
      <c r="A38" s="3">
        <v>5</v>
      </c>
      <c r="B38" s="1"/>
      <c r="C38" s="1"/>
    </row>
    <row r="39" spans="1:3" x14ac:dyDescent="0.25">
      <c r="A39" s="2" t="s">
        <v>57</v>
      </c>
      <c r="B39" s="1"/>
      <c r="C39" s="1"/>
    </row>
    <row r="40" spans="1:3" x14ac:dyDescent="0.25">
      <c r="A40" s="1" t="s">
        <v>26</v>
      </c>
      <c r="B40" s="9">
        <f>B5/B7</f>
        <v>1.7103434613428581</v>
      </c>
      <c r="C40" s="9">
        <f>C5/C7</f>
        <v>1.7072884179946171</v>
      </c>
    </row>
    <row r="41" spans="1:3" x14ac:dyDescent="0.25">
      <c r="A41" s="2" t="s">
        <v>7</v>
      </c>
      <c r="B41" s="9">
        <f>B40-C40</f>
        <v>3.0550433482410266E-3</v>
      </c>
      <c r="C41" s="6"/>
    </row>
    <row r="42" spans="1:3" x14ac:dyDescent="0.25">
      <c r="A42" s="3">
        <v>6</v>
      </c>
      <c r="B42" s="1"/>
      <c r="C42" s="1"/>
    </row>
    <row r="43" spans="1:3" x14ac:dyDescent="0.25">
      <c r="A43" s="7" t="s">
        <v>27</v>
      </c>
      <c r="B43" s="1"/>
      <c r="C43" s="1"/>
    </row>
    <row r="44" spans="1:3" ht="30" x14ac:dyDescent="0.25">
      <c r="A44" s="2" t="s">
        <v>28</v>
      </c>
      <c r="B44" s="4">
        <f>B4/B7</f>
        <v>0.34848493808470626</v>
      </c>
      <c r="C44" s="4">
        <f>C4/C7</f>
        <v>0.33404537104285043</v>
      </c>
    </row>
    <row r="45" spans="1:3" x14ac:dyDescent="0.25">
      <c r="A45" s="1"/>
      <c r="B45" s="1"/>
      <c r="C45" s="1"/>
    </row>
    <row r="46" spans="1:3" ht="30" x14ac:dyDescent="0.25">
      <c r="A46" s="7" t="s">
        <v>29</v>
      </c>
      <c r="B46" s="1"/>
      <c r="C46" s="1"/>
    </row>
    <row r="47" spans="1:3" x14ac:dyDescent="0.25">
      <c r="A47" s="2" t="s">
        <v>30</v>
      </c>
      <c r="B47" s="4">
        <f>B18*B22*B40</f>
        <v>0.34848493808470632</v>
      </c>
      <c r="C47" s="4">
        <f>C18*C22*C40</f>
        <v>0.33404537104285048</v>
      </c>
    </row>
    <row r="48" spans="1:3" x14ac:dyDescent="0.25">
      <c r="A48" s="2" t="s">
        <v>7</v>
      </c>
      <c r="B48" s="13">
        <f>(B47-C47)*100</f>
        <v>1.4439567041855839</v>
      </c>
      <c r="C48" s="1" t="s">
        <v>38</v>
      </c>
    </row>
    <row r="49" spans="1:3" x14ac:dyDescent="0.25">
      <c r="A49" s="1"/>
      <c r="B49" s="10"/>
      <c r="C49" s="1"/>
    </row>
    <row r="50" spans="1:3" x14ac:dyDescent="0.25">
      <c r="A50" s="1"/>
      <c r="B50" s="1"/>
      <c r="C50" s="1"/>
    </row>
    <row r="51" spans="1:3" x14ac:dyDescent="0.25">
      <c r="A51" s="3">
        <v>7</v>
      </c>
      <c r="B51" s="1"/>
      <c r="C51" s="1"/>
    </row>
    <row r="52" spans="1:3" x14ac:dyDescent="0.25">
      <c r="A52" s="11" t="s">
        <v>31</v>
      </c>
      <c r="B52" s="1"/>
      <c r="C52" s="1"/>
    </row>
    <row r="53" spans="1:3" x14ac:dyDescent="0.25">
      <c r="A53" s="1" t="s">
        <v>32</v>
      </c>
      <c r="B53" s="4">
        <f>B4/B5</f>
        <v>0.20375143704241544</v>
      </c>
      <c r="C53" s="4">
        <f>C4/C5</f>
        <v>0.19565842977791681</v>
      </c>
    </row>
    <row r="54" spans="1:3" x14ac:dyDescent="0.25">
      <c r="A54" s="1"/>
      <c r="B54" s="1"/>
      <c r="C54" s="1"/>
    </row>
    <row r="55" spans="1:3" x14ac:dyDescent="0.25">
      <c r="A55" s="11" t="s">
        <v>33</v>
      </c>
      <c r="B55" s="1"/>
      <c r="C55" s="1"/>
    </row>
    <row r="56" spans="1:3" x14ac:dyDescent="0.25">
      <c r="A56" s="1" t="s">
        <v>34</v>
      </c>
      <c r="B56" s="4">
        <f>B18*B22</f>
        <v>0.20375143704241547</v>
      </c>
      <c r="C56" s="4">
        <f>C18*C22</f>
        <v>0.19565842977791681</v>
      </c>
    </row>
    <row r="57" spans="1:3" x14ac:dyDescent="0.25">
      <c r="A57" s="1"/>
      <c r="B57" s="1"/>
      <c r="C57" s="1"/>
    </row>
    <row r="58" spans="1:3" x14ac:dyDescent="0.25">
      <c r="A58" s="3">
        <v>8</v>
      </c>
      <c r="B58" s="1"/>
      <c r="C58" s="1"/>
    </row>
    <row r="59" spans="1:3" ht="42.75" customHeight="1" x14ac:dyDescent="0.25">
      <c r="A59" s="7" t="s">
        <v>35</v>
      </c>
      <c r="B59" s="1"/>
      <c r="C59" s="1"/>
    </row>
    <row r="60" spans="1:3" x14ac:dyDescent="0.25">
      <c r="A60" s="1" t="s">
        <v>44</v>
      </c>
      <c r="B60" s="6">
        <f>(B18-C18)*100*C40*C22</f>
        <v>-3.5417648304873341</v>
      </c>
      <c r="C60" s="1" t="s">
        <v>38</v>
      </c>
    </row>
    <row r="61" spans="1:3" x14ac:dyDescent="0.25">
      <c r="A61" s="1" t="s">
        <v>45</v>
      </c>
      <c r="B61" s="6">
        <f>B18*(B22-C22)*100*C40</f>
        <v>4.9234745874298191</v>
      </c>
      <c r="C61" s="1" t="s">
        <v>38</v>
      </c>
    </row>
    <row r="62" spans="1:3" x14ac:dyDescent="0.25">
      <c r="A62" s="1" t="s">
        <v>46</v>
      </c>
      <c r="B62" s="6">
        <f>B18*B22*(B40-C40)*100</f>
        <v>6.2246947243098164E-2</v>
      </c>
      <c r="C62" s="1" t="s">
        <v>38</v>
      </c>
    </row>
    <row r="63" spans="1:3" x14ac:dyDescent="0.25">
      <c r="A63" s="1"/>
      <c r="B63" s="1"/>
      <c r="C63" s="1"/>
    </row>
    <row r="64" spans="1:3" x14ac:dyDescent="0.25">
      <c r="A64" s="11" t="s">
        <v>36</v>
      </c>
      <c r="B64" s="12">
        <f>SUM(B60:B62)</f>
        <v>1.4439567041855832</v>
      </c>
      <c r="C64" s="1" t="s">
        <v>38</v>
      </c>
    </row>
    <row r="66" spans="1:5" x14ac:dyDescent="0.25">
      <c r="A66" s="14" t="s">
        <v>47</v>
      </c>
    </row>
    <row r="67" spans="1:5" x14ac:dyDescent="0.25">
      <c r="A67" s="1" t="s">
        <v>48</v>
      </c>
      <c r="B67" s="1">
        <v>2018</v>
      </c>
      <c r="C67" s="1">
        <v>2017</v>
      </c>
      <c r="D67" s="1" t="s">
        <v>7</v>
      </c>
      <c r="E67" s="1"/>
    </row>
    <row r="68" spans="1:5" x14ac:dyDescent="0.25">
      <c r="A68" s="11" t="s">
        <v>49</v>
      </c>
      <c r="B68" s="1"/>
      <c r="C68" s="1"/>
      <c r="D68" s="1"/>
      <c r="E68" s="1"/>
    </row>
    <row r="69" spans="1:5" x14ac:dyDescent="0.25">
      <c r="A69" s="1" t="s">
        <v>50</v>
      </c>
      <c r="B69" s="5">
        <f>B14</f>
        <v>0.23025176731216676</v>
      </c>
      <c r="C69" s="5">
        <f>C14</f>
        <v>0.16599680024973659</v>
      </c>
      <c r="D69" s="6">
        <f>(B69-C69)*100</f>
        <v>6.4254967062430168</v>
      </c>
      <c r="E69" s="1" t="s">
        <v>37</v>
      </c>
    </row>
    <row r="70" spans="1:5" x14ac:dyDescent="0.25">
      <c r="A70" s="1" t="s">
        <v>51</v>
      </c>
      <c r="B70" s="5">
        <f>B18</f>
        <v>0.23866358597814225</v>
      </c>
      <c r="C70" s="5">
        <f>C18</f>
        <v>0.26696940726577439</v>
      </c>
      <c r="D70" s="6">
        <f t="shared" ref="D70:D73" si="0">(B70-C70)*100</f>
        <v>-2.8305821287632149</v>
      </c>
      <c r="E70" s="1" t="s">
        <v>37</v>
      </c>
    </row>
    <row r="71" spans="1:5" x14ac:dyDescent="0.25">
      <c r="A71" s="11" t="s">
        <v>52</v>
      </c>
      <c r="B71" s="5">
        <f>B27</f>
        <v>0.19657011470407731</v>
      </c>
      <c r="C71" s="5">
        <f>C27</f>
        <v>0.12165691049644756</v>
      </c>
      <c r="D71" s="6">
        <f t="shared" si="0"/>
        <v>7.4913204207629756</v>
      </c>
      <c r="E71" s="1" t="s">
        <v>37</v>
      </c>
    </row>
    <row r="72" spans="1:5" ht="30" x14ac:dyDescent="0.25">
      <c r="A72" s="7" t="s">
        <v>53</v>
      </c>
      <c r="B72" s="5">
        <f>B44</f>
        <v>0.34848493808470626</v>
      </c>
      <c r="C72" s="5">
        <f>C44</f>
        <v>0.33404537104285043</v>
      </c>
      <c r="D72" s="6">
        <f t="shared" si="0"/>
        <v>1.4439567041855839</v>
      </c>
      <c r="E72" s="1" t="s">
        <v>37</v>
      </c>
    </row>
    <row r="73" spans="1:5" x14ac:dyDescent="0.25">
      <c r="A73" s="11" t="s">
        <v>54</v>
      </c>
      <c r="B73" s="6">
        <f>B22</f>
        <v>0.85371815816542629</v>
      </c>
      <c r="C73" s="6">
        <f>C22</f>
        <v>0.7328870816390366</v>
      </c>
      <c r="D73" s="6">
        <f>(B73-C73)</f>
        <v>0.12083107652638969</v>
      </c>
      <c r="E73" s="1"/>
    </row>
    <row r="74" spans="1:5" x14ac:dyDescent="0.25">
      <c r="A74" s="11" t="s">
        <v>55</v>
      </c>
      <c r="B74" s="9">
        <f>B40</f>
        <v>1.7103434613428581</v>
      </c>
      <c r="C74" s="9">
        <f>C40</f>
        <v>1.7072884179946171</v>
      </c>
      <c r="D74" s="9">
        <f t="shared" ref="D74:D75" si="1">(B74-C74)</f>
        <v>3.0550433482410266E-3</v>
      </c>
      <c r="E74" s="1"/>
    </row>
    <row r="75" spans="1:5" x14ac:dyDescent="0.25">
      <c r="A75" s="1" t="s">
        <v>56</v>
      </c>
      <c r="B75" s="1"/>
      <c r="C75" s="1"/>
      <c r="D75" s="6"/>
      <c r="E75" s="1"/>
    </row>
    <row r="76" spans="1:5" x14ac:dyDescent="0.25">
      <c r="A76" s="11" t="s">
        <v>58</v>
      </c>
      <c r="B76" s="1"/>
      <c r="C76" s="1"/>
      <c r="D76" s="8">
        <f>B37</f>
        <v>7.4913204207629758E-2</v>
      </c>
      <c r="E76" s="1" t="s">
        <v>37</v>
      </c>
    </row>
    <row r="77" spans="1:5" x14ac:dyDescent="0.25">
      <c r="A77" s="1" t="s">
        <v>59</v>
      </c>
      <c r="B77" s="1"/>
      <c r="C77" s="1"/>
      <c r="D77" s="8">
        <f>B34</f>
        <v>4.7091635291196865E-2</v>
      </c>
      <c r="E77" s="1" t="s">
        <v>37</v>
      </c>
    </row>
    <row r="78" spans="1:5" x14ac:dyDescent="0.25">
      <c r="A78" s="1" t="s">
        <v>60</v>
      </c>
      <c r="B78" s="1"/>
      <c r="C78" s="1"/>
      <c r="D78" s="8">
        <f>B35</f>
        <v>2.7821568916432893E-2</v>
      </c>
      <c r="E78" s="1" t="s">
        <v>37</v>
      </c>
    </row>
    <row r="79" spans="1:5" x14ac:dyDescent="0.25">
      <c r="A79" s="11" t="s">
        <v>61</v>
      </c>
      <c r="B79" s="1"/>
      <c r="C79" s="1"/>
      <c r="D79" s="6">
        <f>B64</f>
        <v>1.4439567041855832</v>
      </c>
      <c r="E79" s="1" t="s">
        <v>37</v>
      </c>
    </row>
    <row r="80" spans="1:5" x14ac:dyDescent="0.25">
      <c r="A80" s="1" t="s">
        <v>62</v>
      </c>
      <c r="B80" s="1"/>
      <c r="C80" s="1"/>
      <c r="D80" s="6">
        <f>B60</f>
        <v>-3.5417648304873341</v>
      </c>
      <c r="E80" s="1" t="s">
        <v>37</v>
      </c>
    </row>
    <row r="81" spans="1:5" x14ac:dyDescent="0.25">
      <c r="A81" s="15" t="s">
        <v>63</v>
      </c>
      <c r="B81" s="1"/>
      <c r="C81" s="1"/>
      <c r="D81" s="6">
        <f t="shared" ref="D81:D82" si="2">B61</f>
        <v>4.9234745874298191</v>
      </c>
      <c r="E81" s="1" t="s">
        <v>37</v>
      </c>
    </row>
    <row r="82" spans="1:5" x14ac:dyDescent="0.25">
      <c r="A82" s="15" t="s">
        <v>64</v>
      </c>
      <c r="B82" s="1"/>
      <c r="C82" s="1"/>
      <c r="D82" s="6">
        <f t="shared" si="2"/>
        <v>6.2246947243098164E-2</v>
      </c>
      <c r="E8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A530-C0CD-45BB-9B54-D534AAECA34D}">
  <dimension ref="A1:F82"/>
  <sheetViews>
    <sheetView tabSelected="1" topLeftCell="A15" workbookViewId="0">
      <selection activeCell="A66" sqref="A66:E82"/>
    </sheetView>
  </sheetViews>
  <sheetFormatPr defaultRowHeight="15" x14ac:dyDescent="0.25"/>
  <cols>
    <col min="1" max="1" width="57.5703125" customWidth="1"/>
    <col min="2" max="2" width="7.5703125" bestFit="1" customWidth="1"/>
    <col min="3" max="3" width="19.140625" bestFit="1" customWidth="1"/>
    <col min="4" max="4" width="12" bestFit="1" customWidth="1"/>
    <col min="5" max="5" width="12.42578125" customWidth="1"/>
    <col min="6" max="6" width="12.140625" customWidth="1"/>
  </cols>
  <sheetData>
    <row r="1" spans="1:6" ht="30" x14ac:dyDescent="0.25">
      <c r="A1" s="11" t="s">
        <v>5</v>
      </c>
      <c r="B1" s="11">
        <v>2018</v>
      </c>
      <c r="C1" s="11">
        <v>2017</v>
      </c>
      <c r="D1" s="7" t="s">
        <v>40</v>
      </c>
      <c r="E1" s="7">
        <v>2016</v>
      </c>
      <c r="F1" s="7" t="s">
        <v>6</v>
      </c>
    </row>
    <row r="2" spans="1:6" x14ac:dyDescent="0.25">
      <c r="A2" s="1" t="s">
        <v>0</v>
      </c>
      <c r="B2" s="1">
        <v>219802</v>
      </c>
      <c r="C2" s="1">
        <v>200039</v>
      </c>
      <c r="D2" s="1">
        <f>B2-C2</f>
        <v>19763</v>
      </c>
      <c r="E2" s="1"/>
      <c r="F2" s="1" t="s">
        <v>8</v>
      </c>
    </row>
    <row r="3" spans="1:6" x14ac:dyDescent="0.25">
      <c r="A3" s="1" t="s">
        <v>4</v>
      </c>
      <c r="B3" s="1">
        <v>106752</v>
      </c>
      <c r="C3" s="1">
        <v>85106</v>
      </c>
      <c r="D3" s="1">
        <f>B3-C3</f>
        <v>21646</v>
      </c>
      <c r="E3" s="1"/>
      <c r="F3" s="1" t="s">
        <v>8</v>
      </c>
    </row>
    <row r="4" spans="1:6" x14ac:dyDescent="0.25">
      <c r="A4" s="1" t="s">
        <v>3</v>
      </c>
      <c r="B4" s="1">
        <v>29308</v>
      </c>
      <c r="C4" s="1">
        <v>17144</v>
      </c>
      <c r="D4" s="1">
        <f t="shared" ref="D4:D7" si="0">B4-C4</f>
        <v>12164</v>
      </c>
      <c r="E4" s="1"/>
      <c r="F4" s="1" t="s">
        <v>8</v>
      </c>
    </row>
    <row r="5" spans="1:6" x14ac:dyDescent="0.25">
      <c r="A5" s="1" t="s">
        <v>2</v>
      </c>
      <c r="B5" s="1">
        <v>530217</v>
      </c>
      <c r="C5" s="1">
        <v>576776</v>
      </c>
      <c r="D5" s="1">
        <f t="shared" si="0"/>
        <v>-46559</v>
      </c>
      <c r="E5" s="1">
        <v>680621</v>
      </c>
      <c r="F5" s="1" t="s">
        <v>8</v>
      </c>
    </row>
    <row r="6" spans="1:6" x14ac:dyDescent="0.25">
      <c r="A6" s="1" t="s">
        <v>1</v>
      </c>
      <c r="B6" s="1">
        <v>336107</v>
      </c>
      <c r="C6" s="1">
        <v>333085</v>
      </c>
      <c r="D6" s="1">
        <v>386075</v>
      </c>
      <c r="E6" s="1">
        <v>434384</v>
      </c>
      <c r="F6" s="1" t="s">
        <v>8</v>
      </c>
    </row>
    <row r="7" spans="1:6" x14ac:dyDescent="0.25">
      <c r="A7" s="1" t="s">
        <v>39</v>
      </c>
      <c r="B7" s="1">
        <f>(B6+C6)/2</f>
        <v>334596</v>
      </c>
      <c r="C7" s="1">
        <f>(C6+E6)/2</f>
        <v>383734.5</v>
      </c>
      <c r="D7" s="1">
        <f t="shared" si="0"/>
        <v>-49138.5</v>
      </c>
      <c r="E7" s="1"/>
      <c r="F7" s="1" t="s">
        <v>8</v>
      </c>
    </row>
    <row r="11" spans="1:6" x14ac:dyDescent="0.25">
      <c r="A11" s="3">
        <v>1</v>
      </c>
      <c r="B11" s="1"/>
      <c r="C11" s="1"/>
    </row>
    <row r="12" spans="1:6" x14ac:dyDescent="0.25">
      <c r="A12" s="11" t="s">
        <v>9</v>
      </c>
      <c r="B12" s="1"/>
      <c r="C12" s="1"/>
    </row>
    <row r="13" spans="1:6" x14ac:dyDescent="0.25">
      <c r="A13" s="1" t="s">
        <v>10</v>
      </c>
      <c r="B13" s="1">
        <v>2018</v>
      </c>
      <c r="C13" s="1">
        <v>2017</v>
      </c>
    </row>
    <row r="14" spans="1:6" ht="27" customHeight="1" x14ac:dyDescent="0.25">
      <c r="A14" s="2" t="s">
        <v>11</v>
      </c>
      <c r="B14" s="4">
        <f>B3/B2</f>
        <v>0.48567346975914688</v>
      </c>
      <c r="C14" s="4">
        <f>C3/C2</f>
        <v>0.42544703782762361</v>
      </c>
    </row>
    <row r="15" spans="1:6" x14ac:dyDescent="0.25">
      <c r="A15" s="1"/>
      <c r="B15" s="5"/>
      <c r="C15" s="5"/>
    </row>
    <row r="16" spans="1:6" x14ac:dyDescent="0.25">
      <c r="A16" s="11" t="s">
        <v>12</v>
      </c>
      <c r="B16" s="5"/>
      <c r="C16" s="5"/>
    </row>
    <row r="17" spans="1:3" x14ac:dyDescent="0.25">
      <c r="A17" s="1" t="s">
        <v>13</v>
      </c>
      <c r="B17" s="5"/>
      <c r="C17" s="5"/>
    </row>
    <row r="18" spans="1:3" x14ac:dyDescent="0.25">
      <c r="A18" s="1" t="s">
        <v>41</v>
      </c>
      <c r="B18" s="4">
        <f>B4/B2</f>
        <v>0.133338186185749</v>
      </c>
      <c r="C18" s="4">
        <f>C4/C2</f>
        <v>8.5703287858867522E-2</v>
      </c>
    </row>
    <row r="19" spans="1:3" x14ac:dyDescent="0.25">
      <c r="A19" s="3">
        <v>2</v>
      </c>
      <c r="B19" s="1"/>
      <c r="C19" s="1"/>
    </row>
    <row r="20" spans="1:3" x14ac:dyDescent="0.25">
      <c r="A20" s="11" t="s">
        <v>14</v>
      </c>
      <c r="B20" s="1"/>
      <c r="C20" s="1"/>
    </row>
    <row r="21" spans="1:3" x14ac:dyDescent="0.25">
      <c r="A21" s="1" t="s">
        <v>15</v>
      </c>
      <c r="B21" s="1"/>
      <c r="C21" s="1"/>
    </row>
    <row r="22" spans="1:3" x14ac:dyDescent="0.25">
      <c r="A22" s="1" t="s">
        <v>21</v>
      </c>
      <c r="B22" s="6">
        <f>B2/B5</f>
        <v>0.41455102344888978</v>
      </c>
      <c r="C22" s="6">
        <f>C2/C5</f>
        <v>0.34682268332940347</v>
      </c>
    </row>
    <row r="23" spans="1:3" x14ac:dyDescent="0.25">
      <c r="A23" s="1" t="s">
        <v>7</v>
      </c>
      <c r="B23" s="6">
        <f>B22-C22</f>
        <v>6.7728340119486308E-2</v>
      </c>
      <c r="C23" s="6"/>
    </row>
    <row r="24" spans="1:3" x14ac:dyDescent="0.25">
      <c r="A24" s="3">
        <v>3</v>
      </c>
      <c r="B24" s="1"/>
      <c r="C24" s="1"/>
    </row>
    <row r="25" spans="1:3" x14ac:dyDescent="0.25">
      <c r="A25" s="11" t="s">
        <v>16</v>
      </c>
      <c r="B25" s="1"/>
      <c r="C25" s="1"/>
    </row>
    <row r="26" spans="1:3" x14ac:dyDescent="0.25">
      <c r="A26" s="1" t="s">
        <v>17</v>
      </c>
      <c r="B26" s="1"/>
      <c r="C26" s="1"/>
    </row>
    <row r="27" spans="1:3" x14ac:dyDescent="0.25">
      <c r="A27" s="1" t="s">
        <v>18</v>
      </c>
      <c r="B27" s="4">
        <f>B3/B5</f>
        <v>0.20133643395062775</v>
      </c>
      <c r="C27" s="4">
        <f>C3/C5</f>
        <v>0.14755468327392263</v>
      </c>
    </row>
    <row r="28" spans="1:3" x14ac:dyDescent="0.25">
      <c r="A28" s="1"/>
      <c r="B28" s="1"/>
      <c r="C28" s="1"/>
    </row>
    <row r="29" spans="1:3" x14ac:dyDescent="0.25">
      <c r="A29" s="1" t="s">
        <v>19</v>
      </c>
      <c r="B29" s="1"/>
      <c r="C29" s="1"/>
    </row>
    <row r="30" spans="1:3" x14ac:dyDescent="0.25">
      <c r="A30" s="1" t="s">
        <v>20</v>
      </c>
      <c r="B30" s="4">
        <f>B14*B22</f>
        <v>0.20133643395062775</v>
      </c>
      <c r="C30" s="4">
        <f>C14*C22</f>
        <v>0.14755468327392265</v>
      </c>
    </row>
    <row r="31" spans="1:3" x14ac:dyDescent="0.25">
      <c r="A31" s="3">
        <v>4</v>
      </c>
      <c r="B31" s="1"/>
      <c r="C31" s="1"/>
    </row>
    <row r="32" spans="1:3" ht="27.75" customHeight="1" x14ac:dyDescent="0.25">
      <c r="A32" s="7" t="s">
        <v>22</v>
      </c>
      <c r="B32" s="1"/>
      <c r="C32" s="1"/>
    </row>
    <row r="33" spans="1:3" x14ac:dyDescent="0.25">
      <c r="A33" s="1" t="s">
        <v>23</v>
      </c>
      <c r="B33" s="1"/>
      <c r="C33" s="1"/>
    </row>
    <row r="34" spans="1:3" ht="45" x14ac:dyDescent="0.25">
      <c r="A34" s="7" t="s">
        <v>42</v>
      </c>
      <c r="B34" s="8">
        <f>(B14-C14)*C22</f>
        <v>2.088789272984657E-2</v>
      </c>
      <c r="C34" s="1" t="s">
        <v>38</v>
      </c>
    </row>
    <row r="35" spans="1:3" ht="45" x14ac:dyDescent="0.25">
      <c r="A35" s="7" t="s">
        <v>43</v>
      </c>
      <c r="B35" s="8">
        <f>B30-(B34+C30)</f>
        <v>3.2893857946858535E-2</v>
      </c>
      <c r="C35" s="1" t="s">
        <v>38</v>
      </c>
    </row>
    <row r="36" spans="1:3" x14ac:dyDescent="0.25">
      <c r="A36" s="1"/>
      <c r="B36" s="1"/>
      <c r="C36" s="1"/>
    </row>
    <row r="37" spans="1:3" x14ac:dyDescent="0.25">
      <c r="A37" s="2" t="s">
        <v>24</v>
      </c>
      <c r="B37" s="8">
        <f>B34+B35</f>
        <v>5.3781750676705105E-2</v>
      </c>
      <c r="C37" s="1" t="s">
        <v>38</v>
      </c>
    </row>
    <row r="38" spans="1:3" x14ac:dyDescent="0.25">
      <c r="A38" s="3">
        <v>5</v>
      </c>
      <c r="B38" s="1"/>
      <c r="C38" s="1"/>
    </row>
    <row r="39" spans="1:3" x14ac:dyDescent="0.25">
      <c r="A39" s="2" t="s">
        <v>25</v>
      </c>
      <c r="B39" s="1"/>
      <c r="C39" s="1"/>
    </row>
    <row r="40" spans="1:3" x14ac:dyDescent="0.25">
      <c r="A40" s="1" t="s">
        <v>26</v>
      </c>
      <c r="B40" s="9">
        <f>B5/B7</f>
        <v>1.5846483520424632</v>
      </c>
      <c r="C40" s="9">
        <f>C5/C7</f>
        <v>1.5030600584518723</v>
      </c>
    </row>
    <row r="41" spans="1:3" x14ac:dyDescent="0.25">
      <c r="A41" s="2" t="s">
        <v>7</v>
      </c>
      <c r="B41" s="9">
        <f>B40-C40</f>
        <v>8.1588293590590943E-2</v>
      </c>
      <c r="C41" s="6"/>
    </row>
    <row r="42" spans="1:3" x14ac:dyDescent="0.25">
      <c r="A42" s="3">
        <v>6</v>
      </c>
      <c r="B42" s="1"/>
      <c r="C42" s="1"/>
    </row>
    <row r="43" spans="1:3" x14ac:dyDescent="0.25">
      <c r="A43" s="7" t="s">
        <v>27</v>
      </c>
      <c r="B43" s="1"/>
      <c r="C43" s="1"/>
    </row>
    <row r="44" spans="1:3" ht="30" x14ac:dyDescent="0.25">
      <c r="A44" s="2" t="s">
        <v>28</v>
      </c>
      <c r="B44" s="4">
        <f>B4/B7</f>
        <v>8.7592200743583301E-2</v>
      </c>
      <c r="C44" s="4">
        <f>C4/C7</f>
        <v>4.4676723098913441E-2</v>
      </c>
    </row>
    <row r="45" spans="1:3" x14ac:dyDescent="0.25">
      <c r="A45" s="1"/>
      <c r="B45" s="1"/>
      <c r="C45" s="1"/>
    </row>
    <row r="46" spans="1:3" ht="30" x14ac:dyDescent="0.25">
      <c r="A46" s="7" t="s">
        <v>29</v>
      </c>
      <c r="B46" s="1"/>
      <c r="C46" s="1"/>
    </row>
    <row r="47" spans="1:3" x14ac:dyDescent="0.25">
      <c r="A47" s="2" t="s">
        <v>30</v>
      </c>
      <c r="B47" s="4">
        <f>B18*B22*B40</f>
        <v>8.7592200743583315E-2</v>
      </c>
      <c r="C47" s="4">
        <f>C18*C22*C40</f>
        <v>4.4676723098913441E-2</v>
      </c>
    </row>
    <row r="48" spans="1:3" x14ac:dyDescent="0.25">
      <c r="A48" s="2" t="s">
        <v>7</v>
      </c>
      <c r="B48" s="13">
        <f>(B47-C47)*100</f>
        <v>4.291547764466987</v>
      </c>
      <c r="C48" s="1" t="s">
        <v>38</v>
      </c>
    </row>
    <row r="49" spans="1:3" x14ac:dyDescent="0.25">
      <c r="A49" s="1"/>
      <c r="B49" s="10"/>
      <c r="C49" s="1"/>
    </row>
    <row r="50" spans="1:3" x14ac:dyDescent="0.25">
      <c r="A50" s="1"/>
      <c r="B50" s="1"/>
      <c r="C50" s="1"/>
    </row>
    <row r="51" spans="1:3" x14ac:dyDescent="0.25">
      <c r="A51" s="3">
        <v>7</v>
      </c>
      <c r="B51" s="1"/>
      <c r="C51" s="1"/>
    </row>
    <row r="52" spans="1:3" x14ac:dyDescent="0.25">
      <c r="A52" s="11" t="s">
        <v>31</v>
      </c>
      <c r="B52" s="1"/>
      <c r="C52" s="1"/>
    </row>
    <row r="53" spans="1:3" x14ac:dyDescent="0.25">
      <c r="A53" s="1" t="s">
        <v>32</v>
      </c>
      <c r="B53" s="4">
        <f>B4/B5</f>
        <v>5.5275481548120863E-2</v>
      </c>
      <c r="C53" s="4">
        <f>C4/C5</f>
        <v>2.9723844265364716E-2</v>
      </c>
    </row>
    <row r="54" spans="1:3" x14ac:dyDescent="0.25">
      <c r="A54" s="1"/>
      <c r="B54" s="1"/>
      <c r="C54" s="1"/>
    </row>
    <row r="55" spans="1:3" x14ac:dyDescent="0.25">
      <c r="A55" s="11" t="s">
        <v>33</v>
      </c>
      <c r="B55" s="1"/>
      <c r="C55" s="1"/>
    </row>
    <row r="56" spans="1:3" x14ac:dyDescent="0.25">
      <c r="A56" s="1" t="s">
        <v>34</v>
      </c>
      <c r="B56" s="4">
        <f>B18*B22</f>
        <v>5.5275481548120863E-2</v>
      </c>
      <c r="C56" s="4">
        <f>C18*C22</f>
        <v>2.9723844265364719E-2</v>
      </c>
    </row>
    <row r="57" spans="1:3" x14ac:dyDescent="0.25">
      <c r="A57" s="1"/>
      <c r="B57" s="1"/>
      <c r="C57" s="1"/>
    </row>
    <row r="58" spans="1:3" x14ac:dyDescent="0.25">
      <c r="A58" s="3">
        <v>8</v>
      </c>
      <c r="B58" s="1"/>
      <c r="C58" s="1"/>
    </row>
    <row r="59" spans="1:3" ht="42.75" customHeight="1" x14ac:dyDescent="0.25">
      <c r="A59" s="7" t="s">
        <v>35</v>
      </c>
      <c r="B59" s="1"/>
      <c r="C59" s="1"/>
    </row>
    <row r="60" spans="1:3" x14ac:dyDescent="0.25">
      <c r="A60" s="1" t="s">
        <v>44</v>
      </c>
      <c r="B60" s="6">
        <f>(B18-C18)*C40*C22*100</f>
        <v>2.4831849694022932</v>
      </c>
      <c r="C60" s="1" t="s">
        <v>38</v>
      </c>
    </row>
    <row r="61" spans="1:3" x14ac:dyDescent="0.25">
      <c r="A61" s="1" t="s">
        <v>45</v>
      </c>
      <c r="B61" s="6">
        <f>B18*(B22-C22)*C40*100</f>
        <v>1.3573795733737555</v>
      </c>
      <c r="C61" s="1" t="s">
        <v>38</v>
      </c>
    </row>
    <row r="62" spans="1:3" x14ac:dyDescent="0.25">
      <c r="A62" s="1" t="s">
        <v>46</v>
      </c>
      <c r="B62" s="6">
        <f>B18*B22*(B40-C40)*100</f>
        <v>0.45098322169093774</v>
      </c>
      <c r="C62" s="1" t="s">
        <v>38</v>
      </c>
    </row>
    <row r="63" spans="1:3" x14ac:dyDescent="0.25">
      <c r="A63" s="1"/>
      <c r="B63" s="1"/>
      <c r="C63" s="1"/>
    </row>
    <row r="64" spans="1:3" x14ac:dyDescent="0.25">
      <c r="A64" s="11" t="s">
        <v>36</v>
      </c>
      <c r="B64" s="12">
        <f>SUM(B60:B62)</f>
        <v>4.2915477644669862</v>
      </c>
      <c r="C64" s="1" t="s">
        <v>38</v>
      </c>
    </row>
    <row r="66" spans="1:5" x14ac:dyDescent="0.25">
      <c r="A66" s="14" t="s">
        <v>47</v>
      </c>
    </row>
    <row r="67" spans="1:5" x14ac:dyDescent="0.25">
      <c r="A67" s="1" t="s">
        <v>48</v>
      </c>
      <c r="B67" s="1">
        <v>2018</v>
      </c>
      <c r="C67" s="1">
        <v>2017</v>
      </c>
      <c r="D67" s="1" t="s">
        <v>7</v>
      </c>
      <c r="E67" s="1"/>
    </row>
    <row r="68" spans="1:5" x14ac:dyDescent="0.25">
      <c r="A68" s="11" t="s">
        <v>49</v>
      </c>
      <c r="B68" s="1"/>
      <c r="C68" s="1"/>
      <c r="D68" s="1"/>
      <c r="E68" s="1"/>
    </row>
    <row r="69" spans="1:5" x14ac:dyDescent="0.25">
      <c r="A69" s="1" t="s">
        <v>50</v>
      </c>
      <c r="B69" s="5">
        <f>B14</f>
        <v>0.48567346975914688</v>
      </c>
      <c r="C69" s="5">
        <f>C14</f>
        <v>0.42544703782762361</v>
      </c>
      <c r="D69" s="6">
        <f>(B69-C69)*100</f>
        <v>6.0226431931523274</v>
      </c>
      <c r="E69" s="1" t="s">
        <v>37</v>
      </c>
    </row>
    <row r="70" spans="1:5" x14ac:dyDescent="0.25">
      <c r="A70" s="1" t="s">
        <v>51</v>
      </c>
      <c r="B70" s="5">
        <f>B18</f>
        <v>0.133338186185749</v>
      </c>
      <c r="C70" s="5">
        <f>C18</f>
        <v>8.5703287858867522E-2</v>
      </c>
      <c r="D70" s="6">
        <f t="shared" ref="D70:D72" si="1">(B70-C70)*100</f>
        <v>4.7634898326881476</v>
      </c>
      <c r="E70" s="1" t="s">
        <v>37</v>
      </c>
    </row>
    <row r="71" spans="1:5" x14ac:dyDescent="0.25">
      <c r="A71" s="11" t="s">
        <v>52</v>
      </c>
      <c r="B71" s="5">
        <f>B27</f>
        <v>0.20133643395062775</v>
      </c>
      <c r="C71" s="5">
        <f>C27</f>
        <v>0.14755468327392263</v>
      </c>
      <c r="D71" s="6">
        <f t="shared" si="1"/>
        <v>5.3781750676705125</v>
      </c>
      <c r="E71" s="1" t="s">
        <v>37</v>
      </c>
    </row>
    <row r="72" spans="1:5" ht="30" x14ac:dyDescent="0.25">
      <c r="A72" s="7" t="s">
        <v>53</v>
      </c>
      <c r="B72" s="5">
        <f>B44</f>
        <v>8.7592200743583301E-2</v>
      </c>
      <c r="C72" s="5">
        <f>C44</f>
        <v>4.4676723098913441E-2</v>
      </c>
      <c r="D72" s="6">
        <f t="shared" si="1"/>
        <v>4.2915477644669862</v>
      </c>
      <c r="E72" s="1" t="s">
        <v>37</v>
      </c>
    </row>
    <row r="73" spans="1:5" x14ac:dyDescent="0.25">
      <c r="A73" s="11" t="s">
        <v>54</v>
      </c>
      <c r="B73" s="6">
        <f>B22</f>
        <v>0.41455102344888978</v>
      </c>
      <c r="C73" s="6">
        <f>C22</f>
        <v>0.34682268332940347</v>
      </c>
      <c r="D73" s="6">
        <f>(B73-C73)</f>
        <v>6.7728340119486308E-2</v>
      </c>
      <c r="E73" s="1"/>
    </row>
    <row r="74" spans="1:5" x14ac:dyDescent="0.25">
      <c r="A74" s="11" t="s">
        <v>55</v>
      </c>
      <c r="B74" s="9">
        <f>B40</f>
        <v>1.5846483520424632</v>
      </c>
      <c r="C74" s="9">
        <f>C40</f>
        <v>1.5030600584518723</v>
      </c>
      <c r="D74" s="9">
        <f t="shared" ref="D74" si="2">(B74-C74)</f>
        <v>8.1588293590590943E-2</v>
      </c>
      <c r="E74" s="1"/>
    </row>
    <row r="75" spans="1:5" x14ac:dyDescent="0.25">
      <c r="A75" s="1" t="s">
        <v>56</v>
      </c>
      <c r="B75" s="1"/>
      <c r="C75" s="1"/>
      <c r="D75" s="6"/>
      <c r="E75" s="1"/>
    </row>
    <row r="76" spans="1:5" x14ac:dyDescent="0.25">
      <c r="A76" s="11" t="s">
        <v>58</v>
      </c>
      <c r="B76" s="1"/>
      <c r="C76" s="1"/>
      <c r="D76" s="8">
        <f>B37</f>
        <v>5.3781750676705105E-2</v>
      </c>
      <c r="E76" s="1" t="s">
        <v>37</v>
      </c>
    </row>
    <row r="77" spans="1:5" x14ac:dyDescent="0.25">
      <c r="A77" s="1" t="s">
        <v>59</v>
      </c>
      <c r="B77" s="1"/>
      <c r="C77" s="1"/>
      <c r="D77" s="8">
        <f>B34</f>
        <v>2.088789272984657E-2</v>
      </c>
      <c r="E77" s="1" t="s">
        <v>37</v>
      </c>
    </row>
    <row r="78" spans="1:5" x14ac:dyDescent="0.25">
      <c r="A78" s="1" t="s">
        <v>60</v>
      </c>
      <c r="B78" s="1"/>
      <c r="C78" s="1"/>
      <c r="D78" s="8">
        <f>B35</f>
        <v>3.2893857946858535E-2</v>
      </c>
      <c r="E78" s="1" t="s">
        <v>37</v>
      </c>
    </row>
    <row r="79" spans="1:5" x14ac:dyDescent="0.25">
      <c r="A79" s="11" t="s">
        <v>61</v>
      </c>
      <c r="B79" s="1"/>
      <c r="C79" s="1"/>
      <c r="D79" s="6">
        <f>B64</f>
        <v>4.2915477644669862</v>
      </c>
      <c r="E79" s="1" t="s">
        <v>37</v>
      </c>
    </row>
    <row r="80" spans="1:5" x14ac:dyDescent="0.25">
      <c r="A80" s="1" t="s">
        <v>62</v>
      </c>
      <c r="B80" s="1"/>
      <c r="C80" s="1"/>
      <c r="D80" s="6">
        <f>B60</f>
        <v>2.4831849694022932</v>
      </c>
      <c r="E80" s="1" t="s">
        <v>37</v>
      </c>
    </row>
    <row r="81" spans="1:5" x14ac:dyDescent="0.25">
      <c r="A81" s="15" t="s">
        <v>63</v>
      </c>
      <c r="B81" s="1"/>
      <c r="C81" s="1"/>
      <c r="D81" s="6">
        <f t="shared" ref="D81:D82" si="3">B61</f>
        <v>1.3573795733737555</v>
      </c>
      <c r="E81" s="1" t="s">
        <v>37</v>
      </c>
    </row>
    <row r="82" spans="1:5" x14ac:dyDescent="0.25">
      <c r="A82" s="15" t="s">
        <v>64</v>
      </c>
      <c r="B82" s="1"/>
      <c r="C82" s="1"/>
      <c r="D82" s="6">
        <f t="shared" si="3"/>
        <v>0.45098322169093774</v>
      </c>
      <c r="E8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НЛМК</vt:lpstr>
      <vt:lpstr>АЛРОСА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2019-12-19T21:30:23Z</dcterms:created>
  <dcterms:modified xsi:type="dcterms:W3CDTF">2019-12-20T14:28:39Z</dcterms:modified>
</cp:coreProperties>
</file>