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1"/>
  </bookViews>
  <sheets>
    <sheet name="стейнхартахарта0" sheetId="1" r:id="rId1"/>
    <sheet name="стейнхартахарта1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3" i="2"/>
  <c r="E12"/>
  <c r="E11"/>
  <c r="E10"/>
  <c r="E9"/>
  <c r="E8"/>
  <c r="E7"/>
  <c r="E6"/>
  <c r="E5"/>
  <c r="H4"/>
  <c r="G4"/>
  <c r="E4"/>
  <c r="H3"/>
  <c r="G3"/>
  <c r="E3"/>
  <c r="H2"/>
  <c r="G2"/>
  <c r="H2" i="1"/>
  <c r="E10"/>
  <c r="G3"/>
  <c r="H4"/>
  <c r="H3"/>
  <c r="G4"/>
  <c r="G2"/>
  <c r="E4"/>
  <c r="E5"/>
  <c r="E6"/>
  <c r="E7"/>
  <c r="E8"/>
  <c r="E9"/>
  <c r="E11"/>
  <c r="E12"/>
  <c r="E13"/>
  <c r="E3"/>
  <c r="H6" i="2" l="1"/>
  <c r="H5"/>
  <c r="H5" i="1"/>
  <c r="H6"/>
  <c r="D17" i="2" l="1"/>
  <c r="D18" s="1"/>
  <c r="D19" s="1"/>
  <c r="B23" s="1"/>
  <c r="D17" i="1"/>
  <c r="D18" s="1"/>
  <c r="D19" s="1"/>
  <c r="B23" s="1"/>
</calcChain>
</file>

<file path=xl/sharedStrings.xml><?xml version="1.0" encoding="utf-8"?>
<sst xmlns="http://schemas.openxmlformats.org/spreadsheetml/2006/main" count="36" uniqueCount="20">
  <si>
    <t>температура</t>
  </si>
  <si>
    <t>код ацп</t>
  </si>
  <si>
    <t>резистор делителя</t>
  </si>
  <si>
    <t>R терм.</t>
  </si>
  <si>
    <t>Uацп оп</t>
  </si>
  <si>
    <t>вычисленние коэф.стейнхартахарта</t>
  </si>
  <si>
    <t>изм. Температура</t>
  </si>
  <si>
    <t>измеренное сопр.</t>
  </si>
  <si>
    <t>коэфициент</t>
  </si>
  <si>
    <t>C</t>
  </si>
  <si>
    <t>B</t>
  </si>
  <si>
    <t>A</t>
  </si>
  <si>
    <t>test</t>
  </si>
  <si>
    <t>сопр. Термистора</t>
  </si>
  <si>
    <t>вычисленная темп.</t>
  </si>
  <si>
    <t>формула для мк</t>
  </si>
  <si>
    <t>1/(A+B*LOG(R)+C*(ABS(LOG(R))^3))</t>
  </si>
  <si>
    <t>Измеренные значения панель</t>
  </si>
  <si>
    <t>Измеренные значения igbt</t>
  </si>
  <si>
    <t>test igbt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</si>
</sst>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L14" sqref="L14"/>
    </sheetView>
  </sheetViews>
  <sheetFormatPr defaultRowHeight="15"/>
  <cols>
    <col min="1" max="1" width="18.140625" customWidth="1"/>
    <col min="2" max="2" width="18.42578125" customWidth="1"/>
    <col min="3" max="3" width="19.5703125" customWidth="1"/>
    <col min="4" max="4" width="14.5703125" customWidth="1"/>
    <col min="5" max="5" width="25.140625" customWidth="1"/>
    <col min="10" max="12" width="9.140625" customWidth="1"/>
    <col min="14" max="14" width="9.140625" customWidth="1"/>
  </cols>
  <sheetData>
    <row r="1" spans="1:8">
      <c r="A1" s="3" t="s">
        <v>17</v>
      </c>
      <c r="B1" s="3"/>
      <c r="C1" s="3"/>
      <c r="D1" s="3"/>
      <c r="E1" s="3"/>
    </row>
    <row r="2" spans="1:8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G2">
        <f>1/A17</f>
        <v>2.3255813953488372E-2</v>
      </c>
      <c r="H2">
        <f>LOG(B17)</f>
        <v>4.6946051989335684</v>
      </c>
    </row>
    <row r="3" spans="1:8">
      <c r="A3" s="2">
        <v>2.1</v>
      </c>
      <c r="B3" s="2">
        <v>3</v>
      </c>
      <c r="C3" s="2">
        <v>3300</v>
      </c>
      <c r="D3" s="2">
        <v>4.9820000000000002</v>
      </c>
      <c r="E3" s="2">
        <f>C3*255/B3</f>
        <v>280500</v>
      </c>
      <c r="G3">
        <f>1/A18</f>
        <v>1.098901098901099E-2</v>
      </c>
      <c r="H3">
        <f>LOG(B18)</f>
        <v>4.0989793175232796</v>
      </c>
    </row>
    <row r="4" spans="1:8">
      <c r="A4" s="2">
        <v>30.9</v>
      </c>
      <c r="B4" s="2">
        <v>11</v>
      </c>
      <c r="C4" s="2">
        <v>3300</v>
      </c>
      <c r="D4" s="2">
        <v>4.9820000000000002</v>
      </c>
      <c r="E4" s="2">
        <f>C4*255/B4</f>
        <v>76500</v>
      </c>
      <c r="G4">
        <f>1/A19</f>
        <v>6.6666666666666671E-3</v>
      </c>
      <c r="H4">
        <f>LOG(B19)</f>
        <v>3.6820160716642554</v>
      </c>
    </row>
    <row r="5" spans="1:8">
      <c r="A5" s="2">
        <v>43</v>
      </c>
      <c r="B5" s="2">
        <v>17</v>
      </c>
      <c r="C5" s="2">
        <v>3300</v>
      </c>
      <c r="D5" s="2">
        <v>4.9820000000000002</v>
      </c>
      <c r="E5" s="2">
        <f t="shared" ref="E5:E13" si="0">C5*255/B5</f>
        <v>49500</v>
      </c>
      <c r="H5">
        <f>(G3-G2)/(H3-H2)</f>
        <v>2.0594811856450478E-2</v>
      </c>
    </row>
    <row r="6" spans="1:8">
      <c r="A6" s="2">
        <v>53</v>
      </c>
      <c r="B6" s="2">
        <v>22</v>
      </c>
      <c r="C6" s="2">
        <v>3300</v>
      </c>
      <c r="D6" s="2">
        <v>4.9820000000000002</v>
      </c>
      <c r="E6" s="2">
        <f t="shared" si="0"/>
        <v>38250</v>
      </c>
      <c r="H6">
        <f>(G4-G2)/(H4-H2)</f>
        <v>1.6382900862819134E-2</v>
      </c>
    </row>
    <row r="7" spans="1:8">
      <c r="A7" s="2">
        <v>65.900000000000006</v>
      </c>
      <c r="B7" s="2">
        <v>34</v>
      </c>
      <c r="C7" s="2">
        <v>3300</v>
      </c>
      <c r="D7" s="2">
        <v>4.9820000000000002</v>
      </c>
      <c r="E7" s="2">
        <f t="shared" si="0"/>
        <v>24750</v>
      </c>
    </row>
    <row r="8" spans="1:8">
      <c r="A8" s="2">
        <v>76</v>
      </c>
      <c r="B8" s="2">
        <v>45</v>
      </c>
      <c r="C8" s="2">
        <v>3300</v>
      </c>
      <c r="D8" s="2">
        <v>4.9820000000000002</v>
      </c>
      <c r="E8" s="2">
        <f t="shared" si="0"/>
        <v>18700</v>
      </c>
    </row>
    <row r="9" spans="1:8">
      <c r="A9" s="2">
        <v>83</v>
      </c>
      <c r="B9" s="2">
        <v>57</v>
      </c>
      <c r="C9" s="2">
        <v>3300</v>
      </c>
      <c r="D9" s="2">
        <v>4.9820000000000002</v>
      </c>
      <c r="E9" s="2">
        <f t="shared" si="0"/>
        <v>14763.157894736842</v>
      </c>
    </row>
    <row r="10" spans="1:8">
      <c r="A10" s="2">
        <v>91</v>
      </c>
      <c r="B10" s="2">
        <v>67</v>
      </c>
      <c r="C10" s="2">
        <v>3300</v>
      </c>
      <c r="D10" s="2">
        <v>4.9820000000000002</v>
      </c>
      <c r="E10" s="2">
        <f>C10*255/B10</f>
        <v>12559.701492537313</v>
      </c>
    </row>
    <row r="11" spans="1:8">
      <c r="A11" s="2">
        <v>96</v>
      </c>
      <c r="B11" s="2">
        <v>74</v>
      </c>
      <c r="C11" s="2">
        <v>3300</v>
      </c>
      <c r="D11" s="2">
        <v>4.9820000000000002</v>
      </c>
      <c r="E11" s="2">
        <f t="shared" si="0"/>
        <v>11371.621621621622</v>
      </c>
    </row>
    <row r="12" spans="1:8">
      <c r="A12" s="2">
        <v>150</v>
      </c>
      <c r="B12" s="2">
        <v>175</v>
      </c>
      <c r="C12" s="2">
        <v>3300</v>
      </c>
      <c r="D12" s="2">
        <v>4.9820000000000002</v>
      </c>
      <c r="E12" s="2">
        <f t="shared" si="0"/>
        <v>4808.5714285714284</v>
      </c>
    </row>
    <row r="13" spans="1:8">
      <c r="A13" s="2">
        <v>200</v>
      </c>
      <c r="B13" s="2">
        <v>214</v>
      </c>
      <c r="C13" s="2">
        <v>3300</v>
      </c>
      <c r="D13" s="2">
        <v>4.9820000000000002</v>
      </c>
      <c r="E13" s="2">
        <f t="shared" si="0"/>
        <v>3932.2429906542056</v>
      </c>
    </row>
    <row r="15" spans="1:8">
      <c r="A15" s="3" t="s">
        <v>5</v>
      </c>
      <c r="B15" s="3"/>
      <c r="C15" s="3"/>
      <c r="D15" s="3"/>
      <c r="E15" s="3"/>
    </row>
    <row r="16" spans="1:8">
      <c r="A16" s="2" t="s">
        <v>6</v>
      </c>
      <c r="B16" s="2" t="s">
        <v>7</v>
      </c>
      <c r="C16" s="2" t="s">
        <v>8</v>
      </c>
      <c r="D16" s="2"/>
      <c r="E16" s="2"/>
    </row>
    <row r="17" spans="1:5">
      <c r="A17" s="2">
        <v>43</v>
      </c>
      <c r="B17" s="2">
        <v>49500</v>
      </c>
      <c r="C17" s="2" t="s">
        <v>9</v>
      </c>
      <c r="D17" s="4">
        <f>((H6-H5)/(H3-H2))/(H2+H3+H4)</f>
        <v>5.6681869028299924E-4</v>
      </c>
      <c r="E17" s="4"/>
    </row>
    <row r="18" spans="1:5">
      <c r="A18" s="2">
        <v>91</v>
      </c>
      <c r="B18" s="2">
        <v>12559.701489999999</v>
      </c>
      <c r="C18" s="2" t="s">
        <v>10</v>
      </c>
      <c r="D18" s="4">
        <f>H5-D17*(H2^2+H2*H3+H3^2)</f>
        <v>-1.2328307074980033E-2</v>
      </c>
      <c r="E18" s="4"/>
    </row>
    <row r="19" spans="1:5">
      <c r="A19" s="2">
        <v>150</v>
      </c>
      <c r="B19" s="2">
        <v>4808.5714289999996</v>
      </c>
      <c r="C19" s="2" t="s">
        <v>11</v>
      </c>
      <c r="D19" s="4">
        <f>G2-(D18+D17*H2^2)*H2</f>
        <v>2.248594436204638E-2</v>
      </c>
      <c r="E19" s="4"/>
    </row>
    <row r="21" spans="1:5">
      <c r="A21" s="5" t="s">
        <v>12</v>
      </c>
      <c r="B21" s="5"/>
      <c r="C21" s="5"/>
      <c r="D21" s="5"/>
      <c r="E21" s="5"/>
    </row>
    <row r="22" spans="1:5">
      <c r="A22" s="2" t="s">
        <v>13</v>
      </c>
      <c r="B22" s="2" t="s">
        <v>14</v>
      </c>
      <c r="C22" s="4" t="s">
        <v>15</v>
      </c>
      <c r="D22" s="4"/>
      <c r="E22" s="4"/>
    </row>
    <row r="23" spans="1:5">
      <c r="A23" s="2">
        <v>76500</v>
      </c>
      <c r="B23" s="2">
        <f>1/(D19+D18*LOG(A23)+D17*(ABS(LOG(A23))^3))</f>
        <v>35.336350414449782</v>
      </c>
      <c r="C23" s="4" t="s">
        <v>16</v>
      </c>
      <c r="D23" s="4"/>
      <c r="E23" s="4"/>
    </row>
  </sheetData>
  <mergeCells count="8">
    <mergeCell ref="C22:E22"/>
    <mergeCell ref="C23:E23"/>
    <mergeCell ref="A1:E1"/>
    <mergeCell ref="A15:E15"/>
    <mergeCell ref="D17:E17"/>
    <mergeCell ref="D18:E18"/>
    <mergeCell ref="D19:E19"/>
    <mergeCell ref="A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A26" sqref="A26"/>
    </sheetView>
  </sheetViews>
  <sheetFormatPr defaultRowHeight="15"/>
  <cols>
    <col min="1" max="1" width="18.28515625" customWidth="1"/>
    <col min="2" max="2" width="22.42578125" customWidth="1"/>
    <col min="3" max="3" width="24" customWidth="1"/>
    <col min="4" max="4" width="17.140625" customWidth="1"/>
    <col min="5" max="5" width="21.42578125" customWidth="1"/>
    <col min="9" max="9" width="12" bestFit="1" customWidth="1"/>
  </cols>
  <sheetData>
    <row r="1" spans="1:8">
      <c r="A1" s="3" t="s">
        <v>18</v>
      </c>
      <c r="B1" s="3"/>
      <c r="C1" s="3"/>
      <c r="D1" s="3"/>
      <c r="E1" s="3"/>
    </row>
    <row r="2" spans="1:8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G2">
        <f>1/A17</f>
        <v>3.3333333333333333E-2</v>
      </c>
      <c r="H2">
        <f>LOG(B17)</f>
        <v>5.000167004058083</v>
      </c>
    </row>
    <row r="3" spans="1:8">
      <c r="A3" s="2">
        <v>5.9</v>
      </c>
      <c r="B3" s="2">
        <v>5</v>
      </c>
      <c r="C3" s="2">
        <v>5100</v>
      </c>
      <c r="D3" s="2">
        <v>4.9820000000000002</v>
      </c>
      <c r="E3" s="2">
        <f>C3*255/B3</f>
        <v>260100</v>
      </c>
      <c r="G3">
        <f>1/A18</f>
        <v>1.9230769230769232E-2</v>
      </c>
      <c r="H3">
        <f>LOG(B18)</f>
        <v>4.4806419010023966</v>
      </c>
    </row>
    <row r="4" spans="1:8">
      <c r="A4" s="2">
        <v>30</v>
      </c>
      <c r="B4" s="2">
        <v>13</v>
      </c>
      <c r="C4" s="2">
        <v>5100</v>
      </c>
      <c r="D4" s="2">
        <v>4.9820000000000002</v>
      </c>
      <c r="E4" s="2">
        <f>C4*255/B4</f>
        <v>100038.46153846153</v>
      </c>
      <c r="G4">
        <f>1/A19</f>
        <v>1.1494252873563218E-2</v>
      </c>
      <c r="H4">
        <f>LOG(B19)</f>
        <v>4.159867847092567</v>
      </c>
    </row>
    <row r="5" spans="1:8">
      <c r="A5" s="2">
        <v>37</v>
      </c>
      <c r="B5" s="2">
        <v>19</v>
      </c>
      <c r="C5" s="2">
        <v>5100</v>
      </c>
      <c r="D5" s="2">
        <v>4.9820000000000002</v>
      </c>
      <c r="E5" s="2">
        <f t="shared" ref="E5:E13" si="0">C5*255/B5</f>
        <v>68447.368421052626</v>
      </c>
      <c r="H5">
        <f>(G3-G2)/(H3-H2)</f>
        <v>2.7145106212610647E-2</v>
      </c>
    </row>
    <row r="6" spans="1:8">
      <c r="A6" s="2">
        <v>52</v>
      </c>
      <c r="B6" s="2">
        <v>43</v>
      </c>
      <c r="C6" s="2">
        <v>5100</v>
      </c>
      <c r="D6" s="2">
        <v>4.9820000000000002</v>
      </c>
      <c r="E6" s="2">
        <f t="shared" si="0"/>
        <v>30244.18604651163</v>
      </c>
      <c r="H6">
        <f>(G4-G2)/(H4-H2)</f>
        <v>2.5989649375152642E-2</v>
      </c>
    </row>
    <row r="7" spans="1:8">
      <c r="A7" s="2">
        <v>70</v>
      </c>
      <c r="B7" s="2">
        <v>56</v>
      </c>
      <c r="C7" s="2">
        <v>5100</v>
      </c>
      <c r="D7" s="2">
        <v>4.9820000000000002</v>
      </c>
      <c r="E7" s="2">
        <f t="shared" si="0"/>
        <v>23223.214285714286</v>
      </c>
    </row>
    <row r="8" spans="1:8">
      <c r="A8" s="2">
        <v>87</v>
      </c>
      <c r="B8" s="2">
        <v>90</v>
      </c>
      <c r="C8" s="2">
        <v>5100</v>
      </c>
      <c r="D8" s="2">
        <v>4.9820000000000002</v>
      </c>
      <c r="E8" s="2">
        <f t="shared" si="0"/>
        <v>14450</v>
      </c>
    </row>
    <row r="9" spans="1:8">
      <c r="A9" s="2"/>
      <c r="B9" s="2"/>
      <c r="C9" s="2">
        <v>5100</v>
      </c>
      <c r="D9" s="2">
        <v>4.9820000000000002</v>
      </c>
      <c r="E9" s="2" t="e">
        <f t="shared" si="0"/>
        <v>#DIV/0!</v>
      </c>
    </row>
    <row r="10" spans="1:8">
      <c r="A10" s="2"/>
      <c r="B10" s="2"/>
      <c r="C10" s="2">
        <v>5100</v>
      </c>
      <c r="D10" s="2">
        <v>4.9820000000000002</v>
      </c>
      <c r="E10" s="2" t="e">
        <f>C10*255/B10</f>
        <v>#DIV/0!</v>
      </c>
    </row>
    <row r="11" spans="1:8">
      <c r="A11" s="2"/>
      <c r="B11" s="2"/>
      <c r="C11" s="2">
        <v>5100</v>
      </c>
      <c r="D11" s="2">
        <v>4.9820000000000002</v>
      </c>
      <c r="E11" s="2" t="e">
        <f t="shared" si="0"/>
        <v>#DIV/0!</v>
      </c>
    </row>
    <row r="12" spans="1:8">
      <c r="A12" s="2"/>
      <c r="B12" s="2"/>
      <c r="C12" s="2">
        <v>5100</v>
      </c>
      <c r="D12" s="2">
        <v>4.9820000000000002</v>
      </c>
      <c r="E12" s="2" t="e">
        <f t="shared" si="0"/>
        <v>#DIV/0!</v>
      </c>
    </row>
    <row r="13" spans="1:8">
      <c r="A13" s="2"/>
      <c r="B13" s="2"/>
      <c r="C13" s="2">
        <v>5100</v>
      </c>
      <c r="D13" s="2">
        <v>4.9820000000000002</v>
      </c>
      <c r="E13" s="2" t="e">
        <f t="shared" si="0"/>
        <v>#DIV/0!</v>
      </c>
    </row>
    <row r="15" spans="1:8">
      <c r="A15" s="3" t="s">
        <v>5</v>
      </c>
      <c r="B15" s="3"/>
      <c r="C15" s="3"/>
      <c r="D15" s="3"/>
      <c r="E15" s="3"/>
    </row>
    <row r="16" spans="1:8">
      <c r="A16" s="2" t="s">
        <v>6</v>
      </c>
      <c r="B16" s="2" t="s">
        <v>7</v>
      </c>
      <c r="C16" s="2" t="s">
        <v>8</v>
      </c>
      <c r="D16" s="2"/>
      <c r="E16" s="2"/>
    </row>
    <row r="17" spans="1:5">
      <c r="A17" s="2">
        <v>30</v>
      </c>
      <c r="B17" s="2">
        <v>100038.4615</v>
      </c>
      <c r="C17" s="2" t="s">
        <v>9</v>
      </c>
      <c r="D17" s="4">
        <f>((H6-H5)/(H3-H2))/(H2+H3+H4)</f>
        <v>1.6304642180607208E-4</v>
      </c>
      <c r="E17" s="4"/>
    </row>
    <row r="18" spans="1:5">
      <c r="A18" s="2">
        <v>52</v>
      </c>
      <c r="B18" s="2">
        <v>30244.18605</v>
      </c>
      <c r="C18" s="2" t="s">
        <v>10</v>
      </c>
      <c r="D18" s="4">
        <f>H5-D17*(H2^2+H2*H3+H3^2)</f>
        <v>1.6142443494787096E-2</v>
      </c>
      <c r="E18" s="4"/>
    </row>
    <row r="19" spans="1:5">
      <c r="A19" s="2">
        <v>87</v>
      </c>
      <c r="B19" s="2">
        <v>14450</v>
      </c>
      <c r="C19" s="2" t="s">
        <v>11</v>
      </c>
      <c r="D19" s="4">
        <f>G2-(D18+D17*H2^2)*H2</f>
        <v>-6.7764424994201572E-2</v>
      </c>
      <c r="E19" s="4"/>
    </row>
    <row r="21" spans="1:5">
      <c r="A21" s="5" t="s">
        <v>19</v>
      </c>
      <c r="B21" s="5"/>
      <c r="C21" s="5"/>
      <c r="D21" s="5"/>
      <c r="E21" s="5"/>
    </row>
    <row r="22" spans="1:5">
      <c r="A22" s="2" t="s">
        <v>13</v>
      </c>
      <c r="B22" s="2" t="s">
        <v>14</v>
      </c>
      <c r="C22" s="4" t="s">
        <v>15</v>
      </c>
      <c r="D22" s="4"/>
      <c r="E22" s="4"/>
    </row>
    <row r="23" spans="1:5">
      <c r="A23" s="2">
        <v>68447</v>
      </c>
      <c r="B23" s="2">
        <f>1/(D19+D18*LOG(A23)+D17*(ABS(LOG(A23))^3))</f>
        <v>34.815282559425285</v>
      </c>
      <c r="C23" s="4" t="s">
        <v>16</v>
      </c>
      <c r="D23" s="4"/>
      <c r="E23" s="4"/>
    </row>
  </sheetData>
  <mergeCells count="8">
    <mergeCell ref="C22:E22"/>
    <mergeCell ref="C23:E23"/>
    <mergeCell ref="A1:E1"/>
    <mergeCell ref="A15:E15"/>
    <mergeCell ref="D17:E17"/>
    <mergeCell ref="D18:E18"/>
    <mergeCell ref="D19:E19"/>
    <mergeCell ref="A21:E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стейнхартахарта0</vt:lpstr>
      <vt:lpstr>стейнхартахарта1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2021-03-18T14:11:15Z</dcterms:created>
  <dcterms:modified xsi:type="dcterms:W3CDTF">2021-03-19T22:14:32Z</dcterms:modified>
</cp:coreProperties>
</file>