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el\YandexDisk\mipt\labs\1_4_2\"/>
    </mc:Choice>
  </mc:AlternateContent>
  <xr:revisionPtr revIDLastSave="0" documentId="13_ncr:20001_{A4B5F46E-1269-4814-A905-4411D5A4F564}" xr6:coauthVersionLast="47" xr6:coauthVersionMax="47" xr10:uidLastSave="{00000000-0000-0000-0000-000000000000}"/>
  <bookViews>
    <workbookView xWindow="-108" yWindow="-108" windowWidth="23256" windowHeight="12720" tabRatio="500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Jполн">Лист1!$B$14</definedName>
    <definedName name="Jст">Лист1!$B$13</definedName>
    <definedName name="L_1">Лист1!$E$3</definedName>
    <definedName name="L_2">Лист1!$E$4</definedName>
    <definedName name="Lambda">Лист1!$E$2</definedName>
    <definedName name="Lпр">Лист1!$B$10</definedName>
    <definedName name="Lст">Лист1!$B$9</definedName>
    <definedName name="M_1">Лист1!$B$5</definedName>
    <definedName name="M_2">Лист1!$B$6</definedName>
    <definedName name="Mполн">Лист1!$B$8</definedName>
    <definedName name="Mпр">Лист1!$B$3</definedName>
    <definedName name="Mпр2">Лист1!$B$4</definedName>
    <definedName name="Mст">Лист1!$B$2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32" i="3" l="1"/>
  <c r="C32" i="3"/>
  <c r="G32" i="3" s="1"/>
  <c r="H32" i="3" s="1"/>
  <c r="F31" i="3"/>
  <c r="C31" i="3"/>
  <c r="D31" i="3" s="1"/>
  <c r="F30" i="3"/>
  <c r="C30" i="3"/>
  <c r="D30" i="3" s="1"/>
  <c r="F29" i="3"/>
  <c r="C29" i="3"/>
  <c r="G29" i="3" s="1"/>
  <c r="F28" i="3"/>
  <c r="C28" i="3"/>
  <c r="E28" i="3" s="1"/>
  <c r="F27" i="3"/>
  <c r="C27" i="3"/>
  <c r="D27" i="3" s="1"/>
  <c r="F26" i="3"/>
  <c r="C26" i="3"/>
  <c r="D26" i="3" s="1"/>
  <c r="F25" i="3"/>
  <c r="C25" i="3"/>
  <c r="G25" i="3" s="1"/>
  <c r="F24" i="3"/>
  <c r="C24" i="3"/>
  <c r="E24" i="3" s="1"/>
  <c r="F23" i="3"/>
  <c r="C23" i="3"/>
  <c r="D23" i="3" s="1"/>
  <c r="F22" i="3"/>
  <c r="C22" i="3"/>
  <c r="D22" i="3" s="1"/>
  <c r="F21" i="3"/>
  <c r="C21" i="3"/>
  <c r="G21" i="3" s="1"/>
  <c r="F20" i="3"/>
  <c r="C20" i="3"/>
  <c r="E20" i="3" s="1"/>
  <c r="F19" i="3"/>
  <c r="C19" i="3"/>
  <c r="D19" i="3" s="1"/>
  <c r="F18" i="3"/>
  <c r="C18" i="3"/>
  <c r="D18" i="3" s="1"/>
  <c r="F17" i="3"/>
  <c r="C17" i="3"/>
  <c r="G17" i="3" s="1"/>
  <c r="F16" i="3"/>
  <c r="C16" i="3"/>
  <c r="E16" i="3" s="1"/>
  <c r="F15" i="3"/>
  <c r="C15" i="3"/>
  <c r="D15" i="3" s="1"/>
  <c r="F14" i="3"/>
  <c r="C14" i="3"/>
  <c r="D14" i="3" s="1"/>
  <c r="F13" i="3"/>
  <c r="C13" i="3"/>
  <c r="G13" i="3" s="1"/>
  <c r="F12" i="3"/>
  <c r="C12" i="3"/>
  <c r="E12" i="3" s="1"/>
  <c r="F11" i="3"/>
  <c r="C11" i="3"/>
  <c r="D11" i="3" s="1"/>
  <c r="F10" i="3"/>
  <c r="C10" i="3"/>
  <c r="D10" i="3" s="1"/>
  <c r="F9" i="3"/>
  <c r="C9" i="3"/>
  <c r="G9" i="3" s="1"/>
  <c r="F8" i="3"/>
  <c r="C8" i="3"/>
  <c r="E8" i="3" s="1"/>
  <c r="G7" i="3"/>
  <c r="F7" i="3"/>
  <c r="E7" i="3"/>
  <c r="C7" i="3"/>
  <c r="D7" i="3" s="1"/>
  <c r="F6" i="3"/>
  <c r="C6" i="3"/>
  <c r="D6" i="3" s="1"/>
  <c r="F5" i="3"/>
  <c r="C5" i="3"/>
  <c r="G5" i="3" s="1"/>
  <c r="F4" i="3"/>
  <c r="C4" i="3"/>
  <c r="E4" i="3" s="1"/>
  <c r="F3" i="3"/>
  <c r="C3" i="3"/>
  <c r="D3" i="3" s="1"/>
  <c r="B36" i="2"/>
  <c r="B37" i="2" s="1"/>
  <c r="C37" i="2" s="1"/>
  <c r="B14" i="2"/>
  <c r="B13" i="2"/>
  <c r="B12" i="2"/>
  <c r="C12" i="2" s="1"/>
  <c r="C11" i="2"/>
  <c r="F11" i="2" s="1"/>
  <c r="B11" i="2"/>
  <c r="C10" i="2"/>
  <c r="D10" i="2" s="1"/>
  <c r="B50" i="1"/>
  <c r="B49" i="1"/>
  <c r="B48" i="1"/>
  <c r="B47" i="1"/>
  <c r="B46" i="1"/>
  <c r="B45" i="1"/>
  <c r="B44" i="1"/>
  <c r="B43" i="1"/>
  <c r="B42" i="1"/>
  <c r="B41" i="1"/>
  <c r="B40" i="1"/>
  <c r="B13" i="1"/>
  <c r="B7" i="1"/>
  <c r="E3" i="1"/>
  <c r="C34" i="1" s="1"/>
  <c r="E34" i="1" s="1"/>
  <c r="C36" i="2" l="1"/>
  <c r="D36" i="2" s="1"/>
  <c r="E13" i="3"/>
  <c r="E29" i="3"/>
  <c r="G4" i="3"/>
  <c r="H4" i="3" s="1"/>
  <c r="E25" i="3"/>
  <c r="G8" i="3"/>
  <c r="H8" i="3" s="1"/>
  <c r="D21" i="3"/>
  <c r="G23" i="3"/>
  <c r="H23" i="3" s="1"/>
  <c r="E21" i="3"/>
  <c r="D9" i="3"/>
  <c r="E19" i="3"/>
  <c r="E9" i="3"/>
  <c r="G24" i="3"/>
  <c r="H9" i="3"/>
  <c r="D13" i="3"/>
  <c r="G19" i="3"/>
  <c r="H19" i="3" s="1"/>
  <c r="E23" i="3"/>
  <c r="D29" i="3"/>
  <c r="D11" i="2"/>
  <c r="H11" i="2" s="1"/>
  <c r="D5" i="3"/>
  <c r="G12" i="3"/>
  <c r="E15" i="3"/>
  <c r="E17" i="3"/>
  <c r="E3" i="3"/>
  <c r="E5" i="3"/>
  <c r="D25" i="3"/>
  <c r="G27" i="3"/>
  <c r="H27" i="3" s="1"/>
  <c r="G3" i="3"/>
  <c r="H3" i="3" s="1"/>
  <c r="E11" i="3"/>
  <c r="H25" i="3"/>
  <c r="G15" i="3"/>
  <c r="H15" i="3" s="1"/>
  <c r="G20" i="3"/>
  <c r="H20" i="3" s="1"/>
  <c r="F10" i="2"/>
  <c r="G28" i="3"/>
  <c r="H28" i="3" s="1"/>
  <c r="E31" i="3"/>
  <c r="D17" i="3"/>
  <c r="E11" i="2"/>
  <c r="G11" i="2" s="1"/>
  <c r="G11" i="3"/>
  <c r="H11" i="3" s="1"/>
  <c r="G16" i="3"/>
  <c r="H16" i="3" s="1"/>
  <c r="E27" i="3"/>
  <c r="C19" i="1"/>
  <c r="E19" i="1" s="1"/>
  <c r="H12" i="3"/>
  <c r="H7" i="3"/>
  <c r="H24" i="3"/>
  <c r="H13" i="3"/>
  <c r="H29" i="3"/>
  <c r="H5" i="3"/>
  <c r="H21" i="3"/>
  <c r="C49" i="1"/>
  <c r="E49" i="1" s="1"/>
  <c r="C47" i="1"/>
  <c r="E47" i="1" s="1"/>
  <c r="C45" i="1"/>
  <c r="E45" i="1" s="1"/>
  <c r="C43" i="1"/>
  <c r="E43" i="1" s="1"/>
  <c r="C41" i="1"/>
  <c r="E41" i="1" s="1"/>
  <c r="C29" i="1"/>
  <c r="E29" i="1" s="1"/>
  <c r="C21" i="1"/>
  <c r="E21" i="1" s="1"/>
  <c r="C31" i="1"/>
  <c r="E31" i="1" s="1"/>
  <c r="C23" i="1"/>
  <c r="E23" i="1" s="1"/>
  <c r="C30" i="1"/>
  <c r="E30" i="1" s="1"/>
  <c r="C28" i="1"/>
  <c r="E28" i="1" s="1"/>
  <c r="C20" i="1"/>
  <c r="E20" i="1" s="1"/>
  <c r="C50" i="1"/>
  <c r="E50" i="1" s="1"/>
  <c r="C48" i="1"/>
  <c r="E48" i="1" s="1"/>
  <c r="C46" i="1"/>
  <c r="E46" i="1" s="1"/>
  <c r="C44" i="1"/>
  <c r="E44" i="1" s="1"/>
  <c r="C42" i="1"/>
  <c r="E42" i="1" s="1"/>
  <c r="C40" i="1"/>
  <c r="E40" i="1" s="1"/>
  <c r="C33" i="1"/>
  <c r="E33" i="1" s="1"/>
  <c r="C25" i="1"/>
  <c r="E25" i="1" s="1"/>
  <c r="C22" i="1"/>
  <c r="E22" i="1" s="1"/>
  <c r="E4" i="1"/>
  <c r="B14" i="1" s="1"/>
  <c r="C32" i="1"/>
  <c r="E32" i="1" s="1"/>
  <c r="C24" i="1"/>
  <c r="E24" i="1" s="1"/>
  <c r="C35" i="1"/>
  <c r="E35" i="1" s="1"/>
  <c r="F37" i="2"/>
  <c r="D37" i="2"/>
  <c r="H37" i="2" s="1"/>
  <c r="C14" i="2"/>
  <c r="E14" i="2" s="1"/>
  <c r="B15" i="2"/>
  <c r="C26" i="1"/>
  <c r="E26" i="1" s="1"/>
  <c r="E37" i="2"/>
  <c r="H17" i="3"/>
  <c r="C27" i="1"/>
  <c r="E27" i="1" s="1"/>
  <c r="F12" i="2"/>
  <c r="E12" i="2"/>
  <c r="D12" i="2"/>
  <c r="H12" i="2" s="1"/>
  <c r="E10" i="2"/>
  <c r="E6" i="3"/>
  <c r="E10" i="3"/>
  <c r="E14" i="3"/>
  <c r="E18" i="3"/>
  <c r="E22" i="3"/>
  <c r="E26" i="3"/>
  <c r="E30" i="3"/>
  <c r="G31" i="3"/>
  <c r="H31" i="3" s="1"/>
  <c r="G30" i="3"/>
  <c r="H30" i="3" s="1"/>
  <c r="H10" i="2"/>
  <c r="C13" i="2"/>
  <c r="F36" i="2"/>
  <c r="D4" i="3"/>
  <c r="D8" i="3"/>
  <c r="D12" i="3"/>
  <c r="D16" i="3"/>
  <c r="D20" i="3"/>
  <c r="D24" i="3"/>
  <c r="D28" i="3"/>
  <c r="D32" i="3"/>
  <c r="G6" i="3"/>
  <c r="H6" i="3" s="1"/>
  <c r="G10" i="3"/>
  <c r="H10" i="3" s="1"/>
  <c r="G14" i="3"/>
  <c r="H14" i="3" s="1"/>
  <c r="G18" i="3"/>
  <c r="H18" i="3" s="1"/>
  <c r="G22" i="3"/>
  <c r="H22" i="3" s="1"/>
  <c r="G26" i="3"/>
  <c r="H26" i="3" s="1"/>
  <c r="E32" i="3"/>
  <c r="B38" i="2"/>
  <c r="H36" i="2" l="1"/>
  <c r="E36" i="2"/>
  <c r="G36" i="2" s="1"/>
  <c r="G10" i="2"/>
  <c r="G12" i="2"/>
  <c r="G37" i="2"/>
  <c r="B16" i="2"/>
  <c r="C15" i="2"/>
  <c r="C38" i="2"/>
  <c r="E38" i="2" s="1"/>
  <c r="B39" i="2"/>
  <c r="F13" i="2"/>
  <c r="D13" i="2"/>
  <c r="H13" i="2" s="1"/>
  <c r="F14" i="2"/>
  <c r="G14" i="2" s="1"/>
  <c r="D14" i="2"/>
  <c r="H14" i="2" s="1"/>
  <c r="D34" i="1"/>
  <c r="D26" i="1"/>
  <c r="D28" i="1"/>
  <c r="D20" i="1"/>
  <c r="D50" i="1"/>
  <c r="D48" i="1"/>
  <c r="D46" i="1"/>
  <c r="D44" i="1"/>
  <c r="D42" i="1"/>
  <c r="D40" i="1"/>
  <c r="D33" i="1"/>
  <c r="D25" i="1"/>
  <c r="D35" i="1"/>
  <c r="D27" i="1"/>
  <c r="D19" i="1"/>
  <c r="D30" i="1"/>
  <c r="D22" i="1"/>
  <c r="D49" i="1"/>
  <c r="D47" i="1"/>
  <c r="D45" i="1"/>
  <c r="D43" i="1"/>
  <c r="D41" i="1"/>
  <c r="D29" i="1"/>
  <c r="D21" i="1"/>
  <c r="D31" i="1"/>
  <c r="D24" i="1"/>
  <c r="D23" i="1"/>
  <c r="D32" i="1"/>
  <c r="E13" i="2"/>
  <c r="G13" i="2" l="1"/>
  <c r="D38" i="2"/>
  <c r="H38" i="2" s="1"/>
  <c r="F38" i="2"/>
  <c r="G38" i="2" s="1"/>
  <c r="F15" i="2"/>
  <c r="D15" i="2"/>
  <c r="H15" i="2" s="1"/>
  <c r="E15" i="2"/>
  <c r="C39" i="2"/>
  <c r="E39" i="2" s="1"/>
  <c r="B40" i="2"/>
  <c r="C16" i="2"/>
  <c r="B17" i="2"/>
  <c r="G15" i="2" l="1"/>
  <c r="F16" i="2"/>
  <c r="D16" i="2"/>
  <c r="H16" i="2" s="1"/>
  <c r="E16" i="2"/>
  <c r="C40" i="2"/>
  <c r="B41" i="2"/>
  <c r="D39" i="2"/>
  <c r="H39" i="2" s="1"/>
  <c r="F39" i="2"/>
  <c r="G39" i="2" s="1"/>
  <c r="C17" i="2"/>
  <c r="B18" i="2"/>
  <c r="E17" i="2"/>
  <c r="C41" i="2" l="1"/>
  <c r="B42" i="2"/>
  <c r="F40" i="2"/>
  <c r="D40" i="2"/>
  <c r="H40" i="2" s="1"/>
  <c r="G16" i="2"/>
  <c r="E40" i="2"/>
  <c r="C18" i="2"/>
  <c r="B19" i="2"/>
  <c r="F17" i="2"/>
  <c r="G17" i="2" s="1"/>
  <c r="D17" i="2"/>
  <c r="H17" i="2" s="1"/>
  <c r="C19" i="2" l="1"/>
  <c r="E19" i="2" s="1"/>
  <c r="B20" i="2"/>
  <c r="C42" i="2"/>
  <c r="E42" i="2" s="1"/>
  <c r="B43" i="2"/>
  <c r="D18" i="2"/>
  <c r="H18" i="2" s="1"/>
  <c r="F18" i="2"/>
  <c r="F41" i="2"/>
  <c r="D41" i="2"/>
  <c r="H41" i="2" s="1"/>
  <c r="E18" i="2"/>
  <c r="G40" i="2"/>
  <c r="E41" i="2"/>
  <c r="G41" i="2" l="1"/>
  <c r="B44" i="2"/>
  <c r="C43" i="2"/>
  <c r="E43" i="2" s="1"/>
  <c r="G18" i="2"/>
  <c r="F42" i="2"/>
  <c r="G42" i="2" s="1"/>
  <c r="D42" i="2"/>
  <c r="H42" i="2" s="1"/>
  <c r="C20" i="2"/>
  <c r="E20" i="2" s="1"/>
  <c r="B21" i="2"/>
  <c r="D19" i="2"/>
  <c r="H19" i="2" s="1"/>
  <c r="F19" i="2"/>
  <c r="G19" i="2" s="1"/>
  <c r="C21" i="2" l="1"/>
  <c r="E21" i="2" s="1"/>
  <c r="B22" i="2"/>
  <c r="F43" i="2"/>
  <c r="G43" i="2" s="1"/>
  <c r="D43" i="2"/>
  <c r="H43" i="2" s="1"/>
  <c r="F20" i="2"/>
  <c r="G20" i="2" s="1"/>
  <c r="D20" i="2"/>
  <c r="H20" i="2" s="1"/>
  <c r="B45" i="2"/>
  <c r="C44" i="2"/>
  <c r="C22" i="2" l="1"/>
  <c r="B23" i="2"/>
  <c r="C45" i="2"/>
  <c r="E45" i="2" s="1"/>
  <c r="B46" i="2"/>
  <c r="D44" i="2"/>
  <c r="H44" i="2" s="1"/>
  <c r="F44" i="2"/>
  <c r="E44" i="2"/>
  <c r="F21" i="2"/>
  <c r="G21" i="2" s="1"/>
  <c r="D21" i="2"/>
  <c r="H21" i="2" s="1"/>
  <c r="G44" i="2" l="1"/>
  <c r="C46" i="2"/>
  <c r="E46" i="2"/>
  <c r="F45" i="2"/>
  <c r="G45" i="2" s="1"/>
  <c r="D45" i="2"/>
  <c r="H45" i="2" s="1"/>
  <c r="B24" i="2"/>
  <c r="C23" i="2"/>
  <c r="E23" i="2" s="1"/>
  <c r="F22" i="2"/>
  <c r="D22" i="2"/>
  <c r="H22" i="2" s="1"/>
  <c r="E22" i="2"/>
  <c r="G22" i="2" l="1"/>
  <c r="D46" i="2"/>
  <c r="H46" i="2" s="1"/>
  <c r="F46" i="2"/>
  <c r="G46" i="2" s="1"/>
  <c r="B25" i="2"/>
  <c r="C24" i="2"/>
  <c r="F23" i="2"/>
  <c r="G23" i="2" s="1"/>
  <c r="D23" i="2"/>
  <c r="H23" i="2" s="1"/>
  <c r="F24" i="2" l="1"/>
  <c r="D24" i="2"/>
  <c r="H24" i="2" s="1"/>
  <c r="C25" i="2"/>
  <c r="E25" i="2" s="1"/>
  <c r="B26" i="2"/>
  <c r="E24" i="2"/>
  <c r="G24" i="2" l="1"/>
  <c r="C26" i="2"/>
  <c r="E26" i="2" s="1"/>
  <c r="B27" i="2"/>
  <c r="F25" i="2"/>
  <c r="G25" i="2" s="1"/>
  <c r="D25" i="2"/>
  <c r="H25" i="2" s="1"/>
  <c r="C27" i="2" l="1"/>
  <c r="B28" i="2"/>
  <c r="D26" i="2"/>
  <c r="H26" i="2" s="1"/>
  <c r="F26" i="2"/>
  <c r="G26" i="2" s="1"/>
  <c r="D27" i="2" l="1"/>
  <c r="H27" i="2" s="1"/>
  <c r="F27" i="2"/>
  <c r="C28" i="2"/>
  <c r="B29" i="2"/>
  <c r="E27" i="2"/>
  <c r="F28" i="2" l="1"/>
  <c r="D28" i="2"/>
  <c r="H28" i="2" s="1"/>
  <c r="G27" i="2"/>
  <c r="C29" i="2"/>
  <c r="B30" i="2"/>
  <c r="E28" i="2"/>
  <c r="G28" i="2" l="1"/>
  <c r="F29" i="2"/>
  <c r="D29" i="2"/>
  <c r="H29" i="2" s="1"/>
  <c r="C30" i="2"/>
  <c r="B31" i="2"/>
  <c r="E29" i="2"/>
  <c r="G29" i="2" l="1"/>
  <c r="C31" i="2"/>
  <c r="E31" i="2" s="1"/>
  <c r="F30" i="2"/>
  <c r="D30" i="2"/>
  <c r="H30" i="2" s="1"/>
  <c r="E30" i="2"/>
  <c r="G30" i="2" l="1"/>
  <c r="F31" i="2"/>
  <c r="G31" i="2" s="1"/>
  <c r="D31" i="2"/>
  <c r="H31" i="2" s="1"/>
</calcChain>
</file>

<file path=xl/sharedStrings.xml><?xml version="1.0" encoding="utf-8"?>
<sst xmlns="http://schemas.openxmlformats.org/spreadsheetml/2006/main" count="69" uniqueCount="46">
  <si>
    <t>I. Введите данные установки в жёлтые ячейки</t>
  </si>
  <si>
    <t>Масса стержня Mст</t>
  </si>
  <si>
    <t>г</t>
  </si>
  <si>
    <t>L1/L2=</t>
  </si>
  <si>
    <t>Масса призмы Mпр1</t>
  </si>
  <si>
    <t>L1=</t>
  </si>
  <si>
    <t>см</t>
  </si>
  <si>
    <t>Масса призмы Mпр2</t>
  </si>
  <si>
    <t>L2=</t>
  </si>
  <si>
    <t xml:space="preserve">Масса груза M1 </t>
  </si>
  <si>
    <t>Масса груза M2</t>
  </si>
  <si>
    <t>Масса маятника M
(вычисленная)</t>
  </si>
  <si>
    <t>Масса маятника M
(измеренная)</t>
  </si>
  <si>
    <t>Длина стержня Lст</t>
  </si>
  <si>
    <t>Расстояние между
призмами L</t>
  </si>
  <si>
    <t>Моменты инерции относительно призмы П2:</t>
  </si>
  <si>
    <t>Момент инерции
стержня Jст</t>
  </si>
  <si>
    <r>
      <rPr>
        <sz val="11"/>
        <rFont val="Arial"/>
        <family val="2"/>
        <charset val="1"/>
      </rPr>
      <t>кг*м</t>
    </r>
    <r>
      <rPr>
        <vertAlign val="superscript"/>
        <sz val="11"/>
        <rFont val="Arial"/>
        <family val="2"/>
        <charset val="1"/>
      </rPr>
      <t>2</t>
    </r>
  </si>
  <si>
    <t>Момент инерции
маятника J</t>
  </si>
  <si>
    <t>II. По графику зависимости момента инерции от положения грузов 
определите точку пересечения</t>
  </si>
  <si>
    <t>b2</t>
  </si>
  <si>
    <t>b1</t>
  </si>
  <si>
    <t>J — Jст</t>
  </si>
  <si>
    <t>Jгр</t>
  </si>
  <si>
    <r>
      <rPr>
        <sz val="11"/>
        <rFont val="Times New Roman"/>
        <family val="1"/>
        <charset val="1"/>
      </rPr>
      <t>кг*м</t>
    </r>
    <r>
      <rPr>
        <vertAlign val="superscript"/>
        <sz val="11"/>
        <rFont val="Times New Roman"/>
        <family val="1"/>
        <charset val="1"/>
      </rPr>
      <t>2</t>
    </r>
  </si>
  <si>
    <t>III. Уточните положение точки пересечения</t>
  </si>
  <si>
    <t>← кандидат на решение</t>
  </si>
  <si>
    <t>← шаг</t>
  </si>
  <si>
    <t>I. Введите данные установки в жёлтые ячейки на Листе 1</t>
  </si>
  <si>
    <t>II. Подберите положение груза Г2</t>
  </si>
  <si>
    <t>Положение груза, b2</t>
  </si>
  <si>
    <t>II. По графику зависимости момента инерции от длины L2
определите точки пересечения</t>
  </si>
  <si>
    <t>Моменты инерции относительно центра масс</t>
  </si>
  <si>
    <t>Момент
инерции
маятника</t>
  </si>
  <si>
    <t>Момент
инерции
стержня</t>
  </si>
  <si>
    <t>Момент
инерции
грузов</t>
  </si>
  <si>
    <t>L2</t>
  </si>
  <si>
    <t>L1</t>
  </si>
  <si>
    <t>J0</t>
  </si>
  <si>
    <t>Jст</t>
  </si>
  <si>
    <t>J0 — Jст</t>
  </si>
  <si>
    <t>Минимальное L2 →</t>
  </si>
  <si>
    <t>Определение минимального значения L2</t>
  </si>
  <si>
    <t>L1/L2</t>
  </si>
  <si>
    <t>Jгр(min)</t>
  </si>
  <si>
    <t>Jст + Jгр(min)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</si>
</sst>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"/>
    <numFmt numFmtId="166" formatCode="#,##0.000"/>
  </numFmts>
  <fonts count="10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1"/>
      <name val="Arial"/>
      <family val="2"/>
      <charset val="1"/>
    </font>
    <font>
      <sz val="12"/>
      <name val="Calibri"/>
      <family val="2"/>
      <charset val="1"/>
    </font>
    <font>
      <sz val="12"/>
      <name val="Times New Roman"/>
      <family val="1"/>
      <charset val="1"/>
    </font>
    <font>
      <vertAlign val="superscript"/>
      <sz val="11"/>
      <name val="Arial"/>
      <family val="2"/>
      <charset val="1"/>
    </font>
    <font>
      <sz val="11"/>
      <name val="Times New Roman"/>
      <family val="1"/>
      <charset val="1"/>
    </font>
    <font>
      <vertAlign val="superscript"/>
      <sz val="11"/>
      <name val="Times New Roman"/>
      <family val="1"/>
      <charset val="1"/>
    </font>
    <font>
      <i/>
      <sz val="10"/>
      <name val="Calibri"/>
      <family val="2"/>
      <charset val="1"/>
    </font>
    <font>
      <sz val="10"/>
      <name val="Times New Roman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81D41A"/>
        <bgColor rgb="FFB3B3B3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FFD7D7"/>
        <bgColor rgb="FFDDDDDD"/>
      </patternFill>
    </fill>
    <fill>
      <patternFill patternType="solid">
        <fgColor rgb="FFDEE6EF"/>
        <bgColor rgb="FFDDDDDD"/>
      </patternFill>
    </fill>
    <fill>
      <patternFill patternType="solid">
        <fgColor rgb="FFFFFFD7"/>
        <bgColor rgb="FFF6F9D4"/>
      </patternFill>
    </fill>
    <fill>
      <patternFill patternType="solid">
        <fgColor rgb="FFB4C7DC"/>
        <bgColor rgb="FF99CCFF"/>
      </patternFill>
    </fill>
  </fills>
  <borders count="16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ont="1" applyFill="1" applyBorder="1" applyAlignment="1">
      <alignment horizontal="center" vertical="center"/>
    </xf>
    <xf numFmtId="0" fontId="0" fillId="9" borderId="1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1" xfId="0" applyFont="1" applyBorder="1"/>
    <xf numFmtId="0" fontId="2" fillId="3" borderId="2" xfId="0" applyFont="1" applyFill="1" applyBorder="1" applyProtection="1">
      <protection locked="0"/>
    </xf>
    <xf numFmtId="0" fontId="2" fillId="0" borderId="3" xfId="0" applyFont="1" applyBorder="1"/>
    <xf numFmtId="0" fontId="4" fillId="0" borderId="1" xfId="0" applyFont="1" applyBorder="1" applyAlignment="1">
      <alignment horizontal="right"/>
    </xf>
    <xf numFmtId="4" fontId="2" fillId="3" borderId="2" xfId="0" applyNumberFormat="1" applyFont="1" applyFill="1" applyBorder="1" applyProtection="1">
      <protection locked="0"/>
    </xf>
    <xf numFmtId="0" fontId="4" fillId="0" borderId="4" xfId="0" applyFont="1" applyBorder="1"/>
    <xf numFmtId="0" fontId="2" fillId="3" borderId="0" xfId="0" applyFont="1" applyFill="1" applyProtection="1">
      <protection locked="0"/>
    </xf>
    <xf numFmtId="0" fontId="2" fillId="0" borderId="5" xfId="0" applyFont="1" applyBorder="1"/>
    <xf numFmtId="0" fontId="4" fillId="0" borderId="4" xfId="0" applyFont="1" applyBorder="1" applyAlignment="1">
      <alignment horizontal="right"/>
    </xf>
    <xf numFmtId="164" fontId="2" fillId="4" borderId="0" xfId="0" applyNumberFormat="1" applyFont="1" applyFill="1"/>
    <xf numFmtId="0" fontId="4" fillId="0" borderId="6" xfId="0" applyFont="1" applyBorder="1" applyAlignment="1">
      <alignment horizontal="right"/>
    </xf>
    <xf numFmtId="164" fontId="2" fillId="4" borderId="7" xfId="0" applyNumberFormat="1" applyFont="1" applyFill="1" applyBorder="1"/>
    <xf numFmtId="0" fontId="2" fillId="0" borderId="8" xfId="0" applyFont="1" applyBorder="1"/>
    <xf numFmtId="0" fontId="2" fillId="0" borderId="0" xfId="0" applyFont="1"/>
    <xf numFmtId="0" fontId="4" fillId="0" borderId="6" xfId="0" applyFont="1" applyBorder="1"/>
    <xf numFmtId="0" fontId="2" fillId="3" borderId="7" xfId="0" applyFont="1" applyFill="1" applyBorder="1" applyProtection="1">
      <protection locked="0"/>
    </xf>
    <xf numFmtId="0" fontId="4" fillId="0" borderId="1" xfId="0" applyFont="1" applyBorder="1" applyAlignment="1">
      <alignment wrapText="1"/>
    </xf>
    <xf numFmtId="0" fontId="2" fillId="4" borderId="2" xfId="0" applyFont="1" applyFill="1" applyBorder="1" applyProtection="1"/>
    <xf numFmtId="0" fontId="4" fillId="0" borderId="6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5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3" fillId="0" borderId="0" xfId="0" applyFont="1"/>
    <xf numFmtId="165" fontId="2" fillId="4" borderId="2" xfId="0" applyNumberFormat="1" applyFont="1" applyFill="1" applyBorder="1"/>
    <xf numFmtId="165" fontId="2" fillId="0" borderId="3" xfId="0" applyNumberFormat="1" applyFont="1" applyBorder="1"/>
    <xf numFmtId="166" fontId="2" fillId="4" borderId="7" xfId="0" applyNumberFormat="1" applyFont="1" applyFill="1" applyBorder="1"/>
    <xf numFmtId="165" fontId="2" fillId="0" borderId="8" xfId="0" applyNumberFormat="1" applyFont="1" applyBorder="1"/>
    <xf numFmtId="0" fontId="2" fillId="0" borderId="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64" fontId="0" fillId="6" borderId="14" xfId="0" applyNumberFormat="1" applyFont="1" applyFill="1" applyBorder="1"/>
    <xf numFmtId="164" fontId="0" fillId="5" borderId="14" xfId="0" applyNumberFormat="1" applyFont="1" applyFill="1" applyBorder="1"/>
    <xf numFmtId="166" fontId="0" fillId="7" borderId="14" xfId="0" applyNumberFormat="1" applyFont="1" applyFill="1" applyBorder="1"/>
    <xf numFmtId="166" fontId="0" fillId="8" borderId="14" xfId="0" applyNumberFormat="1" applyFont="1" applyFill="1" applyBorder="1"/>
    <xf numFmtId="165" fontId="3" fillId="0" borderId="0" xfId="0" applyNumberFormat="1" applyFont="1"/>
    <xf numFmtId="165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165" fontId="1" fillId="0" borderId="0" xfId="0" applyNumberFormat="1" applyFont="1"/>
    <xf numFmtId="166" fontId="1" fillId="0" borderId="0" xfId="0" applyNumberFormat="1" applyFont="1"/>
    <xf numFmtId="164" fontId="1" fillId="0" borderId="0" xfId="0" applyNumberFormat="1" applyFont="1"/>
    <xf numFmtId="164" fontId="0" fillId="6" borderId="15" xfId="0" applyNumberFormat="1" applyFont="1" applyFill="1" applyBorder="1"/>
    <xf numFmtId="164" fontId="0" fillId="5" borderId="15" xfId="0" applyNumberFormat="1" applyFont="1" applyFill="1" applyBorder="1"/>
    <xf numFmtId="166" fontId="0" fillId="7" borderId="15" xfId="0" applyNumberFormat="1" applyFont="1" applyFill="1" applyBorder="1"/>
    <xf numFmtId="166" fontId="0" fillId="8" borderId="15" xfId="0" applyNumberFormat="1" applyFont="1" applyFill="1" applyBorder="1"/>
    <xf numFmtId="0" fontId="2" fillId="0" borderId="0" xfId="0" applyFont="1" applyBorder="1" applyAlignment="1">
      <alignment horizontal="center" vertical="center"/>
    </xf>
    <xf numFmtId="0" fontId="0" fillId="3" borderId="0" xfId="0" applyFont="1" applyFill="1" applyProtection="1">
      <protection locked="0"/>
    </xf>
    <xf numFmtId="0" fontId="4" fillId="0" borderId="0" xfId="0" applyFont="1" applyAlignment="1">
      <alignment horizontal="left" wrapText="1"/>
    </xf>
    <xf numFmtId="0" fontId="9" fillId="0" borderId="0" xfId="0" applyFont="1"/>
    <xf numFmtId="164" fontId="0" fillId="6" borderId="12" xfId="0" applyNumberFormat="1" applyFont="1" applyFill="1" applyBorder="1"/>
    <xf numFmtId="164" fontId="0" fillId="5" borderId="12" xfId="0" applyNumberFormat="1" applyFont="1" applyFill="1" applyBorder="1"/>
    <xf numFmtId="166" fontId="0" fillId="7" borderId="12" xfId="0" applyNumberFormat="1" applyFont="1" applyFill="1" applyBorder="1"/>
    <xf numFmtId="166" fontId="0" fillId="8" borderId="12" xfId="0" applyNumberFormat="1" applyFont="1" applyFill="1" applyBorder="1"/>
    <xf numFmtId="4" fontId="1" fillId="0" borderId="0" xfId="0" applyNumberFormat="1" applyFont="1"/>
    <xf numFmtId="0" fontId="0" fillId="0" borderId="0" xfId="0"/>
    <xf numFmtId="0" fontId="4" fillId="0" borderId="0" xfId="0" applyFont="1"/>
    <xf numFmtId="0" fontId="2" fillId="0" borderId="0" xfId="0" applyFont="1" applyProtection="1">
      <protection locked="0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3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15" xfId="0" applyFont="1" applyBorder="1"/>
    <xf numFmtId="0" fontId="6" fillId="0" borderId="0" xfId="0" applyFont="1"/>
    <xf numFmtId="164" fontId="0" fillId="3" borderId="4" xfId="0" applyNumberFormat="1" applyFill="1" applyBorder="1"/>
    <xf numFmtId="164" fontId="0" fillId="0" borderId="0" xfId="0" applyNumberFormat="1"/>
    <xf numFmtId="164" fontId="0" fillId="5" borderId="14" xfId="0" applyNumberFormat="1" applyFill="1" applyBorder="1"/>
    <xf numFmtId="166" fontId="0" fillId="0" borderId="4" xfId="0" applyNumberFormat="1" applyBorder="1"/>
    <xf numFmtId="166" fontId="0" fillId="0" borderId="0" xfId="0" applyNumberFormat="1"/>
    <xf numFmtId="166" fontId="0" fillId="7" borderId="0" xfId="0" applyNumberFormat="1" applyFill="1"/>
    <xf numFmtId="166" fontId="0" fillId="8" borderId="14" xfId="0" applyNumberFormat="1" applyFill="1" applyBorder="1"/>
    <xf numFmtId="164" fontId="0" fillId="6" borderId="4" xfId="0" applyNumberFormat="1" applyFill="1" applyBorder="1"/>
    <xf numFmtId="164" fontId="0" fillId="6" borderId="6" xfId="0" applyNumberFormat="1" applyFill="1" applyBorder="1"/>
    <xf numFmtId="164" fontId="0" fillId="0" borderId="7" xfId="0" applyNumberFormat="1" applyBorder="1"/>
    <xf numFmtId="164" fontId="0" fillId="5" borderId="15" xfId="0" applyNumberFormat="1" applyFill="1" applyBorder="1"/>
    <xf numFmtId="166" fontId="0" fillId="0" borderId="6" xfId="0" applyNumberFormat="1" applyBorder="1"/>
    <xf numFmtId="166" fontId="0" fillId="0" borderId="7" xfId="0" applyNumberFormat="1" applyBorder="1"/>
    <xf numFmtId="166" fontId="0" fillId="7" borderId="7" xfId="0" applyNumberFormat="1" applyFill="1" applyBorder="1"/>
    <xf numFmtId="166" fontId="0" fillId="8" borderId="15" xfId="0" applyNumberFormat="1" applyFill="1" applyBorder="1"/>
    <xf numFmtId="0" fontId="0" fillId="3" borderId="0" xfId="0" applyFill="1" applyProtection="1">
      <protection locked="0"/>
    </xf>
    <xf numFmtId="0" fontId="4" fillId="0" borderId="0" xfId="0" applyFont="1" applyAlignment="1">
      <alignment horizontal="left" vertical="center" wrapText="1"/>
    </xf>
    <xf numFmtId="164" fontId="0" fillId="6" borderId="1" xfId="0" applyNumberFormat="1" applyFill="1" applyBorder="1"/>
    <xf numFmtId="164" fontId="0" fillId="0" borderId="2" xfId="0" applyNumberFormat="1" applyBorder="1"/>
    <xf numFmtId="164" fontId="0" fillId="5" borderId="12" xfId="0" applyNumberFormat="1" applyFill="1" applyBorder="1"/>
    <xf numFmtId="166" fontId="0" fillId="0" borderId="2" xfId="0" applyNumberFormat="1" applyBorder="1"/>
    <xf numFmtId="166" fontId="0" fillId="7" borderId="2" xfId="0" applyNumberFormat="1" applyFill="1" applyBorder="1"/>
    <xf numFmtId="166" fontId="0" fillId="8" borderId="12" xfId="0" applyNumberFormat="1" applyFill="1" applyBorder="1"/>
    <xf numFmtId="4" fontId="0" fillId="0" borderId="0" xfId="0" applyNumberFormat="1"/>
    <xf numFmtId="164" fontId="0" fillId="6" borderId="0" xfId="0" applyNumberFormat="1" applyFill="1"/>
    <xf numFmtId="166" fontId="0" fillId="1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6F9D4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DDE8CB"/>
      <rgbColor rgb="FFFFFF99"/>
      <rgbColor rgb="FF99CCFF"/>
      <rgbColor rgb="FFFF99CC"/>
      <rgbColor rgb="FFCC99FF"/>
      <rgbColor rgb="FFFFD7D7"/>
      <rgbColor rgb="FF3366FF"/>
      <rgbColor rgb="FF33CCCC"/>
      <rgbColor rgb="FF81D41A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Лист1!$B$40:$B$50</c:f>
              <c:numCache>
                <c:formatCode>#\ ##0.0</c:formatCode>
                <c:ptCount val="11"/>
                <c:pt idx="0">
                  <c:v>11.5</c:v>
                </c:pt>
                <c:pt idx="1">
                  <c:v>11.6</c:v>
                </c:pt>
                <c:pt idx="2">
                  <c:v>11.7</c:v>
                </c:pt>
                <c:pt idx="3">
                  <c:v>11.8</c:v>
                </c:pt>
                <c:pt idx="4">
                  <c:v>11.9</c:v>
                </c:pt>
                <c:pt idx="5">
                  <c:v>12</c:v>
                </c:pt>
                <c:pt idx="6">
                  <c:v>12.1</c:v>
                </c:pt>
                <c:pt idx="7">
                  <c:v>12.2</c:v>
                </c:pt>
                <c:pt idx="8">
                  <c:v>12.3</c:v>
                </c:pt>
                <c:pt idx="9">
                  <c:v>12.4</c:v>
                </c:pt>
                <c:pt idx="10">
                  <c:v>12.5</c:v>
                </c:pt>
              </c:numCache>
            </c:numRef>
          </c:xVal>
          <c:yVal>
            <c:numRef>
              <c:f>Лист1!$D$40:$D$50</c:f>
              <c:numCache>
                <c:formatCode>#\ ##0.000</c:formatCode>
                <c:ptCount val="11"/>
                <c:pt idx="0">
                  <c:v>0.22266666666666654</c:v>
                </c:pt>
                <c:pt idx="1">
                  <c:v>0.22266666666666654</c:v>
                </c:pt>
                <c:pt idx="2">
                  <c:v>0.22266666666666654</c:v>
                </c:pt>
                <c:pt idx="3">
                  <c:v>0.22266666666666654</c:v>
                </c:pt>
                <c:pt idx="4">
                  <c:v>0.22266666666666654</c:v>
                </c:pt>
                <c:pt idx="5">
                  <c:v>0.22266666666666654</c:v>
                </c:pt>
                <c:pt idx="6">
                  <c:v>0.22266666666666654</c:v>
                </c:pt>
                <c:pt idx="7">
                  <c:v>0.22266666666666654</c:v>
                </c:pt>
                <c:pt idx="8">
                  <c:v>0.22266666666666654</c:v>
                </c:pt>
                <c:pt idx="9">
                  <c:v>0.22266666666666654</c:v>
                </c:pt>
                <c:pt idx="10">
                  <c:v>0.22266666666666654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9-4F29-B773-5361DAEFE9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Лист1!$B$40:$B$50</c:f>
              <c:numCache>
                <c:formatCode>#\ ##0.0</c:formatCode>
                <c:ptCount val="11"/>
                <c:pt idx="0">
                  <c:v>11.5</c:v>
                </c:pt>
                <c:pt idx="1">
                  <c:v>11.6</c:v>
                </c:pt>
                <c:pt idx="2">
                  <c:v>11.7</c:v>
                </c:pt>
                <c:pt idx="3">
                  <c:v>11.8</c:v>
                </c:pt>
                <c:pt idx="4">
                  <c:v>11.9</c:v>
                </c:pt>
                <c:pt idx="5">
                  <c:v>12</c:v>
                </c:pt>
                <c:pt idx="6">
                  <c:v>12.1</c:v>
                </c:pt>
                <c:pt idx="7">
                  <c:v>12.2</c:v>
                </c:pt>
                <c:pt idx="8">
                  <c:v>12.3</c:v>
                </c:pt>
                <c:pt idx="9">
                  <c:v>12.4</c:v>
                </c:pt>
                <c:pt idx="10">
                  <c:v>12.5</c:v>
                </c:pt>
              </c:numCache>
            </c:numRef>
          </c:xVal>
          <c:yVal>
            <c:numRef>
              <c:f>Лист1!$E$40:$E$50</c:f>
              <c:numCache>
                <c:formatCode>#\ ##0.000</c:formatCode>
                <c:ptCount val="11"/>
                <c:pt idx="0">
                  <c:v>0.20887499999999987</c:v>
                </c:pt>
                <c:pt idx="1">
                  <c:v>0.21028799999999961</c:v>
                </c:pt>
                <c:pt idx="2">
                  <c:v>0.21170699999999976</c:v>
                </c:pt>
                <c:pt idx="3">
                  <c:v>0.21313199999999982</c:v>
                </c:pt>
                <c:pt idx="4">
                  <c:v>0.21456299999999995</c:v>
                </c:pt>
                <c:pt idx="5">
                  <c:v>0.21599999999999986</c:v>
                </c:pt>
                <c:pt idx="6">
                  <c:v>0.21744299999999964</c:v>
                </c:pt>
                <c:pt idx="7">
                  <c:v>0.21889199999999981</c:v>
                </c:pt>
                <c:pt idx="8">
                  <c:v>0.22034699999999982</c:v>
                </c:pt>
                <c:pt idx="9">
                  <c:v>0.22180799999999989</c:v>
                </c:pt>
                <c:pt idx="10">
                  <c:v>0.22327499999999981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A9-4F29-B773-5361DAEFE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302432"/>
        <c:axId val="1126302848"/>
      </c:scatterChart>
      <c:valAx>
        <c:axId val="112630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6302848"/>
        <c:crosses val="autoZero"/>
        <c:crossBetween val="midCat"/>
      </c:valAx>
      <c:valAx>
        <c:axId val="11263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630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Лист1!$D$17</c:f>
              <c:strCache>
                <c:ptCount val="1"/>
                <c:pt idx="0">
                  <c:v>J — Jст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Лист1!$B$19:$B$35</c:f>
              <c:numCache>
                <c:formatCode>#\ ##0.0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xVal>
          <c:yVal>
            <c:numRef>
              <c:f>Лист1!$D$19:$D$35</c:f>
              <c:numCache>
                <c:formatCode>#\ ##0.000</c:formatCode>
                <c:ptCount val="17"/>
                <c:pt idx="0">
                  <c:v>0.22266666666666654</c:v>
                </c:pt>
                <c:pt idx="1">
                  <c:v>0.22266666666666654</c:v>
                </c:pt>
                <c:pt idx="2">
                  <c:v>0.22266666666666654</c:v>
                </c:pt>
                <c:pt idx="3">
                  <c:v>0.22266666666666654</c:v>
                </c:pt>
                <c:pt idx="4">
                  <c:v>0.22266666666666654</c:v>
                </c:pt>
                <c:pt idx="5">
                  <c:v>0.22266666666666654</c:v>
                </c:pt>
                <c:pt idx="6">
                  <c:v>0.22266666666666654</c:v>
                </c:pt>
                <c:pt idx="7">
                  <c:v>0.22266666666666654</c:v>
                </c:pt>
                <c:pt idx="8">
                  <c:v>0.22266666666666654</c:v>
                </c:pt>
                <c:pt idx="9">
                  <c:v>0.22266666666666654</c:v>
                </c:pt>
                <c:pt idx="10">
                  <c:v>0.22266666666666654</c:v>
                </c:pt>
                <c:pt idx="11">
                  <c:v>0.22266666666666654</c:v>
                </c:pt>
                <c:pt idx="12">
                  <c:v>0.22266666666666654</c:v>
                </c:pt>
                <c:pt idx="13">
                  <c:v>0.22266666666666654</c:v>
                </c:pt>
                <c:pt idx="14">
                  <c:v>0.22266666666666654</c:v>
                </c:pt>
                <c:pt idx="15">
                  <c:v>0.22266666666666654</c:v>
                </c:pt>
                <c:pt idx="16">
                  <c:v>0.22266666666666654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F5-4096-B417-547560FFFC5B}"/>
            </c:ext>
          </c:extLst>
        </c:ser>
        <c:ser>
          <c:idx val="1"/>
          <c:order val="1"/>
          <c:tx>
            <c:strRef>
              <c:f>Лист1!$E$17</c:f>
              <c:strCache>
                <c:ptCount val="1"/>
                <c:pt idx="0">
                  <c:v>Jгр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Лист1!$B$19:$B$35</c:f>
              <c:numCache>
                <c:formatCode>#\ ##0.0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xVal>
          <c:yVal>
            <c:numRef>
              <c:f>Лист1!$E$19:$E$35</c:f>
              <c:numCache>
                <c:formatCode>#\ ##0.000</c:formatCode>
                <c:ptCount val="17"/>
                <c:pt idx="0">
                  <c:v>0.10199999999999983</c:v>
                </c:pt>
                <c:pt idx="1">
                  <c:v>0.11069999999999984</c:v>
                </c:pt>
                <c:pt idx="2">
                  <c:v>0.11999999999999984</c:v>
                </c:pt>
                <c:pt idx="3">
                  <c:v>0.12989999999999985</c:v>
                </c:pt>
                <c:pt idx="4">
                  <c:v>0.14039999999999983</c:v>
                </c:pt>
                <c:pt idx="5">
                  <c:v>0.15149999999999983</c:v>
                </c:pt>
                <c:pt idx="6">
                  <c:v>0.16319999999999985</c:v>
                </c:pt>
                <c:pt idx="7">
                  <c:v>0.17549999999999985</c:v>
                </c:pt>
                <c:pt idx="8">
                  <c:v>0.18839999999999987</c:v>
                </c:pt>
                <c:pt idx="9">
                  <c:v>0.20189999999999986</c:v>
                </c:pt>
                <c:pt idx="10">
                  <c:v>0.21599999999999986</c:v>
                </c:pt>
                <c:pt idx="11">
                  <c:v>0.23069999999999982</c:v>
                </c:pt>
                <c:pt idx="12">
                  <c:v>0.2459999999999998</c:v>
                </c:pt>
                <c:pt idx="13">
                  <c:v>0.2618999999999998</c:v>
                </c:pt>
                <c:pt idx="14">
                  <c:v>0.27839999999999981</c:v>
                </c:pt>
                <c:pt idx="15">
                  <c:v>0.29549999999999982</c:v>
                </c:pt>
                <c:pt idx="16">
                  <c:v>0.31319999999999981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F5-4096-B417-547560FF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293056"/>
        <c:axId val="1049298880"/>
      </c:scatterChart>
      <c:valAx>
        <c:axId val="10492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298880"/>
        <c:crosses val="autoZero"/>
        <c:crossBetween val="midCat"/>
      </c:valAx>
      <c:valAx>
        <c:axId val="10492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29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0">
              <a:solidFill>
                <a:srgbClr val="004586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Лист2!$B$36:$B$46</c:f>
              <c:numCache>
                <c:formatCode>#\ ##0.0</c:formatCode>
                <c:ptCount val="11"/>
                <c:pt idx="0">
                  <c:v>17.5</c:v>
                </c:pt>
                <c:pt idx="1">
                  <c:v>17.600000000000001</c:v>
                </c:pt>
                <c:pt idx="2">
                  <c:v>17.700000000000003</c:v>
                </c:pt>
                <c:pt idx="3">
                  <c:v>17.800000000000004</c:v>
                </c:pt>
                <c:pt idx="4">
                  <c:v>17.900000000000006</c:v>
                </c:pt>
                <c:pt idx="5">
                  <c:v>18.000000000000007</c:v>
                </c:pt>
                <c:pt idx="6">
                  <c:v>18.100000000000009</c:v>
                </c:pt>
                <c:pt idx="7">
                  <c:v>18.20000000000001</c:v>
                </c:pt>
                <c:pt idx="8">
                  <c:v>18.300000000000011</c:v>
                </c:pt>
                <c:pt idx="9">
                  <c:v>18.400000000000013</c:v>
                </c:pt>
                <c:pt idx="10">
                  <c:v>18.500000000000014</c:v>
                </c:pt>
              </c:numCache>
            </c:numRef>
          </c:xVal>
          <c:yVal>
            <c:numRef>
              <c:f>Лист2!$H$36:$H$46</c:f>
              <c:numCache>
                <c:formatCode>#\ ##0.000</c:formatCode>
                <c:ptCount val="11"/>
                <c:pt idx="0">
                  <c:v>0.18757499999999999</c:v>
                </c:pt>
                <c:pt idx="1">
                  <c:v>0.18951936</c:v>
                </c:pt>
                <c:pt idx="2">
                  <c:v>0.19147644</c:v>
                </c:pt>
                <c:pt idx="3">
                  <c:v>0.19344624000000016</c:v>
                </c:pt>
                <c:pt idx="4">
                  <c:v>0.19542876000000012</c:v>
                </c:pt>
                <c:pt idx="5">
                  <c:v>0.19742400000000013</c:v>
                </c:pt>
                <c:pt idx="6">
                  <c:v>0.19943196000000019</c:v>
                </c:pt>
                <c:pt idx="7">
                  <c:v>0.20145264000000013</c:v>
                </c:pt>
                <c:pt idx="8">
                  <c:v>0.20348604000000026</c:v>
                </c:pt>
                <c:pt idx="9">
                  <c:v>0.2055321600000003</c:v>
                </c:pt>
                <c:pt idx="10">
                  <c:v>0.2075910000000003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1-4BEE-9B98-90FEB52C65E3}"/>
            </c:ext>
          </c:extLst>
        </c:ser>
        <c:ser>
          <c:idx val="1"/>
          <c:order val="1"/>
          <c:spPr>
            <a:ln w="0">
              <a:solidFill>
                <a:srgbClr val="FF420E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Лист2!$B$36:$B$46</c:f>
              <c:numCache>
                <c:formatCode>#\ ##0.0</c:formatCode>
                <c:ptCount val="11"/>
                <c:pt idx="0">
                  <c:v>17.5</c:v>
                </c:pt>
                <c:pt idx="1">
                  <c:v>17.600000000000001</c:v>
                </c:pt>
                <c:pt idx="2">
                  <c:v>17.700000000000003</c:v>
                </c:pt>
                <c:pt idx="3">
                  <c:v>17.800000000000004</c:v>
                </c:pt>
                <c:pt idx="4">
                  <c:v>17.900000000000006</c:v>
                </c:pt>
                <c:pt idx="5">
                  <c:v>18.000000000000007</c:v>
                </c:pt>
                <c:pt idx="6">
                  <c:v>18.100000000000009</c:v>
                </c:pt>
                <c:pt idx="7">
                  <c:v>18.20000000000001</c:v>
                </c:pt>
                <c:pt idx="8">
                  <c:v>18.300000000000011</c:v>
                </c:pt>
                <c:pt idx="9">
                  <c:v>18.400000000000013</c:v>
                </c:pt>
                <c:pt idx="10">
                  <c:v>18.500000000000014</c:v>
                </c:pt>
              </c:numCache>
            </c:numRef>
          </c:xVal>
          <c:yVal>
            <c:numRef>
              <c:f>Лист2!$G$36:$G$46</c:f>
              <c:numCache>
                <c:formatCode>#\ ##0.000</c:formatCode>
                <c:ptCount val="11"/>
                <c:pt idx="0">
                  <c:v>0.19229166666666667</c:v>
                </c:pt>
                <c:pt idx="1">
                  <c:v>0.19363626666666667</c:v>
                </c:pt>
                <c:pt idx="2">
                  <c:v>0.19497006666666669</c:v>
                </c:pt>
                <c:pt idx="3">
                  <c:v>0.19629306666666668</c:v>
                </c:pt>
                <c:pt idx="4">
                  <c:v>0.19760526666666678</c:v>
                </c:pt>
                <c:pt idx="5">
                  <c:v>0.1989066666666667</c:v>
                </c:pt>
                <c:pt idx="6">
                  <c:v>0.20019726666666671</c:v>
                </c:pt>
                <c:pt idx="7">
                  <c:v>0.20147706666666682</c:v>
                </c:pt>
                <c:pt idx="8">
                  <c:v>0.20274606666666678</c:v>
                </c:pt>
                <c:pt idx="9">
                  <c:v>0.20400426666666682</c:v>
                </c:pt>
                <c:pt idx="10">
                  <c:v>0.20525166666666686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1-4BEE-9B98-90FEB52C6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3956"/>
        <c:axId val="41453840"/>
      </c:scatterChart>
      <c:valAx>
        <c:axId val="15863956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41453840"/>
        <c:crossesAt val="0"/>
        <c:crossBetween val="midCat"/>
      </c:valAx>
      <c:valAx>
        <c:axId val="414538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1586395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Лист2!$H$9:$H$9</c:f>
              <c:strCache>
                <c:ptCount val="1"/>
                <c:pt idx="0">
                  <c:v>Jгр</c:v>
                </c:pt>
              </c:strCache>
            </c:strRef>
          </c:tx>
          <c:spPr>
            <a:ln w="0">
              <a:solidFill>
                <a:srgbClr val="004586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Лист2!$B$10:$B$31</c:f>
              <c:numCache>
                <c:formatCode>#\ ##0.0</c:formatCode>
                <c:ptCount val="2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</c:numCache>
            </c:numRef>
          </c:xVal>
          <c:yVal>
            <c:numRef>
              <c:f>Лист2!$H$10:$H$31</c:f>
              <c:numCache>
                <c:formatCode>#\ ##0.000</c:formatCode>
                <c:ptCount val="22"/>
                <c:pt idx="0">
                  <c:v>5.4204000000000002E-2</c:v>
                </c:pt>
                <c:pt idx="1">
                  <c:v>6.0864000000000001E-2</c:v>
                </c:pt>
                <c:pt idx="2">
                  <c:v>6.8795999999999996E-2</c:v>
                </c:pt>
                <c:pt idx="3">
                  <c:v>7.8E-2</c:v>
                </c:pt>
                <c:pt idx="4">
                  <c:v>8.8475999999999985E-2</c:v>
                </c:pt>
                <c:pt idx="5">
                  <c:v>0.10022399999999999</c:v>
                </c:pt>
                <c:pt idx="6">
                  <c:v>0.113244</c:v>
                </c:pt>
                <c:pt idx="7">
                  <c:v>0.12753600000000001</c:v>
                </c:pt>
                <c:pt idx="8">
                  <c:v>0.1431</c:v>
                </c:pt>
                <c:pt idx="9">
                  <c:v>0.15993599999999999</c:v>
                </c:pt>
                <c:pt idx="10">
                  <c:v>0.17804400000000001</c:v>
                </c:pt>
                <c:pt idx="11">
                  <c:v>0.19742399999999999</c:v>
                </c:pt>
                <c:pt idx="12">
                  <c:v>0.21807599999999999</c:v>
                </c:pt>
                <c:pt idx="13">
                  <c:v>0.24</c:v>
                </c:pt>
                <c:pt idx="14">
                  <c:v>0.26319599999999999</c:v>
                </c:pt>
                <c:pt idx="15">
                  <c:v>0.28766399999999998</c:v>
                </c:pt>
                <c:pt idx="16">
                  <c:v>0.31340400000000002</c:v>
                </c:pt>
                <c:pt idx="17">
                  <c:v>0.340416</c:v>
                </c:pt>
                <c:pt idx="18">
                  <c:v>0.36870000000000003</c:v>
                </c:pt>
                <c:pt idx="19">
                  <c:v>0.39825599999999994</c:v>
                </c:pt>
                <c:pt idx="20">
                  <c:v>0.42908400000000002</c:v>
                </c:pt>
                <c:pt idx="21">
                  <c:v>0.46118399999999998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F-4277-BE8B-02885869D15F}"/>
            </c:ext>
          </c:extLst>
        </c:ser>
        <c:ser>
          <c:idx val="1"/>
          <c:order val="1"/>
          <c:tx>
            <c:strRef>
              <c:f>Лист2!$G$9:$G$9</c:f>
              <c:strCache>
                <c:ptCount val="1"/>
                <c:pt idx="0">
                  <c:v>J0 — Jст</c:v>
                </c:pt>
              </c:strCache>
            </c:strRef>
          </c:tx>
          <c:spPr>
            <a:ln w="0">
              <a:solidFill>
                <a:srgbClr val="FF420E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Лист2!$B$10:$B$31</c:f>
              <c:numCache>
                <c:formatCode>#\ ##0.0</c:formatCode>
                <c:ptCount val="2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</c:numCache>
            </c:numRef>
          </c:xVal>
          <c:yVal>
            <c:numRef>
              <c:f>Лист2!$G$10:$G$31</c:f>
              <c:numCache>
                <c:formatCode>#\ ##0.000</c:formatCode>
                <c:ptCount val="22"/>
                <c:pt idx="0">
                  <c:v>-8.9933333333333532E-3</c:v>
                </c:pt>
                <c:pt idx="1">
                  <c:v>1.5306666666666635E-2</c:v>
                </c:pt>
                <c:pt idx="2">
                  <c:v>3.8526666666666654E-2</c:v>
                </c:pt>
                <c:pt idx="3">
                  <c:v>6.0666666666666647E-2</c:v>
                </c:pt>
                <c:pt idx="4">
                  <c:v>8.1726666666666642E-2</c:v>
                </c:pt>
                <c:pt idx="5">
                  <c:v>0.10170666666666664</c:v>
                </c:pt>
                <c:pt idx="6">
                  <c:v>0.12060666666666667</c:v>
                </c:pt>
                <c:pt idx="7">
                  <c:v>0.13842666666666664</c:v>
                </c:pt>
                <c:pt idx="8">
                  <c:v>0.15516666666666662</c:v>
                </c:pt>
                <c:pt idx="9">
                  <c:v>0.17082666666666665</c:v>
                </c:pt>
                <c:pt idx="10">
                  <c:v>0.18540666666666666</c:v>
                </c:pt>
                <c:pt idx="11">
                  <c:v>0.19890666666666668</c:v>
                </c:pt>
                <c:pt idx="12">
                  <c:v>0.21132666666666666</c:v>
                </c:pt>
                <c:pt idx="13">
                  <c:v>0.22266666666666668</c:v>
                </c:pt>
                <c:pt idx="14">
                  <c:v>0.23292666666666667</c:v>
                </c:pt>
                <c:pt idx="15">
                  <c:v>0.24210666666666664</c:v>
                </c:pt>
                <c:pt idx="16">
                  <c:v>0.25020666666666669</c:v>
                </c:pt>
                <c:pt idx="17">
                  <c:v>0.2572266666666666</c:v>
                </c:pt>
                <c:pt idx="18">
                  <c:v>0.26316666666666666</c:v>
                </c:pt>
                <c:pt idx="19">
                  <c:v>0.26802666666666664</c:v>
                </c:pt>
                <c:pt idx="20">
                  <c:v>0.27180666666666664</c:v>
                </c:pt>
                <c:pt idx="21">
                  <c:v>0.27450666666666668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0F-4277-BE8B-02885869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64051"/>
        <c:axId val="33401977"/>
      </c:scatterChart>
      <c:valAx>
        <c:axId val="27964051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L2, </a:t>
                </a:r>
                <a:r>
                  <a:rPr lang="ru-RU" sz="900" b="0" strike="noStrike" spc="-1">
                    <a:latin typeface="Arial"/>
                  </a:rPr>
                  <a:t>см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\ ##0.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33401977"/>
        <c:crossesAt val="0"/>
        <c:crossBetween val="midCat"/>
      </c:valAx>
      <c:valAx>
        <c:axId val="33401977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\ ##0.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79640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2501563477173201"/>
          <c:y val="0.343187066974596"/>
          <c:w val="0.16185115697310801"/>
          <c:h val="0.2073903002309470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ru-RU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Лист3!$E$2</c:f>
              <c:strCache>
                <c:ptCount val="1"/>
                <c:pt idx="0">
                  <c:v>J0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Лист3!$B$3:$B$32</c:f>
              <c:numCache>
                <c:formatCode>#\ ##0.0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Лист3!$E$3:$E$32</c:f>
              <c:numCache>
                <c:formatCode>#\ ##0.000</c:formatCode>
                <c:ptCount val="30"/>
                <c:pt idx="0">
                  <c:v>2.478E-2</c:v>
                </c:pt>
                <c:pt idx="1">
                  <c:v>4.8719999999999999E-2</c:v>
                </c:pt>
                <c:pt idx="2">
                  <c:v>7.1819999999999995E-2</c:v>
                </c:pt>
                <c:pt idx="3">
                  <c:v>9.4079999999999997E-2</c:v>
                </c:pt>
                <c:pt idx="4">
                  <c:v>0.11550000000000001</c:v>
                </c:pt>
                <c:pt idx="5">
                  <c:v>0.13608000000000001</c:v>
                </c:pt>
                <c:pt idx="6">
                  <c:v>0.15581999999999999</c:v>
                </c:pt>
                <c:pt idx="7">
                  <c:v>0.17471999999999999</c:v>
                </c:pt>
                <c:pt idx="8">
                  <c:v>0.19278000000000001</c:v>
                </c:pt>
                <c:pt idx="9">
                  <c:v>0.21</c:v>
                </c:pt>
                <c:pt idx="10">
                  <c:v>0.22638</c:v>
                </c:pt>
                <c:pt idx="11">
                  <c:v>0.24192</c:v>
                </c:pt>
                <c:pt idx="12">
                  <c:v>0.25662000000000001</c:v>
                </c:pt>
                <c:pt idx="13">
                  <c:v>0.27048</c:v>
                </c:pt>
                <c:pt idx="14">
                  <c:v>0.28349999999999997</c:v>
                </c:pt>
                <c:pt idx="15">
                  <c:v>0.29568</c:v>
                </c:pt>
                <c:pt idx="16">
                  <c:v>0.30702000000000002</c:v>
                </c:pt>
                <c:pt idx="17">
                  <c:v>0.31752000000000002</c:v>
                </c:pt>
                <c:pt idx="18">
                  <c:v>0.32718000000000003</c:v>
                </c:pt>
                <c:pt idx="19">
                  <c:v>0.33600000000000002</c:v>
                </c:pt>
                <c:pt idx="20">
                  <c:v>0.34398000000000001</c:v>
                </c:pt>
                <c:pt idx="21">
                  <c:v>0.35111999999999999</c:v>
                </c:pt>
                <c:pt idx="22">
                  <c:v>0.35742000000000002</c:v>
                </c:pt>
                <c:pt idx="23">
                  <c:v>0.36287999999999998</c:v>
                </c:pt>
                <c:pt idx="24">
                  <c:v>0.36749999999999999</c:v>
                </c:pt>
                <c:pt idx="25">
                  <c:v>0.37128</c:v>
                </c:pt>
                <c:pt idx="26">
                  <c:v>0.37422</c:v>
                </c:pt>
                <c:pt idx="27">
                  <c:v>0.37631999999999999</c:v>
                </c:pt>
                <c:pt idx="28">
                  <c:v>0.37758000000000003</c:v>
                </c:pt>
                <c:pt idx="29">
                  <c:v>0.378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E-43CE-964D-CC4B3F144734}"/>
            </c:ext>
          </c:extLst>
        </c:ser>
        <c:ser>
          <c:idx val="1"/>
          <c:order val="1"/>
          <c:tx>
            <c:strRef>
              <c:f>Лист3!$H$2:$H$2</c:f>
              <c:strCache>
                <c:ptCount val="1"/>
                <c:pt idx="0">
                  <c:v>Jст + Jгр(min)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Лист3!$B$3:$B$32</c:f>
              <c:numCache>
                <c:formatCode>#\ ##0.0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Лист3!$H$3:$H$32</c:f>
              <c:numCache>
                <c:formatCode>#\ ##0.000</c:formatCode>
                <c:ptCount val="30"/>
                <c:pt idx="0">
                  <c:v>0.20240333333333335</c:v>
                </c:pt>
                <c:pt idx="1">
                  <c:v>0.19601333333333334</c:v>
                </c:pt>
                <c:pt idx="2">
                  <c:v>0.19016333333333335</c:v>
                </c:pt>
                <c:pt idx="3">
                  <c:v>0.18485333333333337</c:v>
                </c:pt>
                <c:pt idx="4">
                  <c:v>0.18008333333333335</c:v>
                </c:pt>
                <c:pt idx="5">
                  <c:v>0.17585333333333333</c:v>
                </c:pt>
                <c:pt idx="6">
                  <c:v>0.17216333333333333</c:v>
                </c:pt>
                <c:pt idx="7">
                  <c:v>0.16901333333333335</c:v>
                </c:pt>
                <c:pt idx="8">
                  <c:v>0.16640333333333335</c:v>
                </c:pt>
                <c:pt idx="9">
                  <c:v>0.16433333333333333</c:v>
                </c:pt>
                <c:pt idx="10">
                  <c:v>0.16280333333333336</c:v>
                </c:pt>
                <c:pt idx="11">
                  <c:v>0.16181333333333336</c:v>
                </c:pt>
                <c:pt idx="12">
                  <c:v>0.16136333333333336</c:v>
                </c:pt>
                <c:pt idx="13">
                  <c:v>0.16145333333333337</c:v>
                </c:pt>
                <c:pt idx="14">
                  <c:v>0.16208333333333336</c:v>
                </c:pt>
                <c:pt idx="15">
                  <c:v>0.16325333333333333</c:v>
                </c:pt>
                <c:pt idx="16">
                  <c:v>0.16496333333333335</c:v>
                </c:pt>
                <c:pt idx="17">
                  <c:v>0.16721333333333335</c:v>
                </c:pt>
                <c:pt idx="18">
                  <c:v>0.17000333333333334</c:v>
                </c:pt>
                <c:pt idx="19">
                  <c:v>0.17333333333333334</c:v>
                </c:pt>
                <c:pt idx="20">
                  <c:v>0.17720333333333335</c:v>
                </c:pt>
                <c:pt idx="21">
                  <c:v>0.18161333333333335</c:v>
                </c:pt>
                <c:pt idx="22">
                  <c:v>0.18656333333333336</c:v>
                </c:pt>
                <c:pt idx="23">
                  <c:v>0.19205333333333335</c:v>
                </c:pt>
                <c:pt idx="24">
                  <c:v>0.19808333333333333</c:v>
                </c:pt>
                <c:pt idx="25">
                  <c:v>0.20465333333333335</c:v>
                </c:pt>
                <c:pt idx="26">
                  <c:v>0.21176333333333336</c:v>
                </c:pt>
                <c:pt idx="27">
                  <c:v>0.21941333333333335</c:v>
                </c:pt>
                <c:pt idx="28">
                  <c:v>0.22760333333333335</c:v>
                </c:pt>
                <c:pt idx="29">
                  <c:v>0.23633333333333334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AE-43CE-964D-CC4B3F144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9788"/>
        <c:axId val="89987735"/>
      </c:scatterChart>
      <c:valAx>
        <c:axId val="14179788"/>
        <c:scaling>
          <c:orientation val="minMax"/>
          <c:max val="30"/>
        </c:scaling>
        <c:delete val="0"/>
        <c:axPos val="b"/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89987735"/>
        <c:crosses val="autoZero"/>
        <c:crossBetween val="midCat"/>
      </c:valAx>
      <c:valAx>
        <c:axId val="899877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141797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ru-RU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36</xdr:row>
      <xdr:rowOff>3810</xdr:rowOff>
    </xdr:from>
    <xdr:to>
      <xdr:col>10</xdr:col>
      <xdr:colOff>777240</xdr:colOff>
      <xdr:row>55</xdr:row>
      <xdr:rowOff>68580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EA60BC4-C983-4D43-86F9-0CAEEE232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137160</xdr:colOff>
      <xdr:row>15</xdr:row>
      <xdr:rowOff>22860</xdr:rowOff>
    </xdr:from>
    <xdr:to>
      <xdr:col>11</xdr:col>
      <xdr:colOff>716280</xdr:colOff>
      <xdr:row>35</xdr:row>
      <xdr:rowOff>167640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319BA84-F8DE-4E96-9355-012E36599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34200</xdr:colOff>
      <xdr:row>32</xdr:row>
      <xdr:rowOff>26280</xdr:rowOff>
    </xdr:from>
    <xdr:to>
      <xdr:col>14</xdr:col>
      <xdr:colOff>134640</xdr:colOff>
      <xdr:row>54</xdr:row>
      <xdr:rowOff>86400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30960</xdr:colOff>
      <xdr:row>6</xdr:row>
      <xdr:rowOff>28800</xdr:rowOff>
    </xdr:from>
    <xdr:to>
      <xdr:col>15</xdr:col>
      <xdr:colOff>270360</xdr:colOff>
      <xdr:row>31</xdr:row>
      <xdr:rowOff>155520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17640</xdr:colOff>
      <xdr:row>17</xdr:row>
      <xdr:rowOff>0</xdr:rowOff>
    </xdr:from>
    <xdr:to>
      <xdr:col>10</xdr:col>
      <xdr:colOff>620280</xdr:colOff>
      <xdr:row>41</xdr:row>
      <xdr:rowOff>66240</xdr:rowOff>
    </xdr:to>
    <xdr:sp macro="" textlink="">
      <xdr:nvSpPr>
        <xdr:cNvPr id="4" name="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/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401040</xdr:colOff>
      <xdr:row>1</xdr:row>
      <xdr:rowOff>132840</xdr:rowOff>
    </xdr:from>
    <xdr:to>
      <xdr:col>14</xdr:col>
      <xdr:colOff>766800</xdr:colOff>
      <xdr:row>22</xdr:row>
      <xdr:rowOff>67320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6"/>
  <sheetViews>
    <sheetView tabSelected="1" zoomScaleNormal="100" workbookViewId="0">
      <selection activeCell="E8" sqref="E8"/>
    </sheetView>
  </sheetViews>
  <sheetFormatPr defaultColWidth="11.5546875" defaultRowHeight="13.8" x14ac:dyDescent="0.3"/>
  <cols>
    <col min="1" max="1" width="22" style="6" customWidth="1"/>
    <col min="2" max="2" width="11" style="6" customWidth="1"/>
    <col min="3" max="1024" width="11.5546875" style="6"/>
  </cols>
  <sheetData>
    <row r="1" spans="1:8" ht="15.6" x14ac:dyDescent="0.3">
      <c r="A1" s="5" t="s">
        <v>0</v>
      </c>
      <c r="B1" s="5"/>
      <c r="C1" s="5"/>
      <c r="D1" s="5"/>
      <c r="E1" s="5"/>
      <c r="F1" s="5"/>
      <c r="G1" s="7"/>
    </row>
    <row r="2" spans="1:8" ht="15.6" x14ac:dyDescent="0.3">
      <c r="A2" s="8" t="s">
        <v>1</v>
      </c>
      <c r="B2" s="9">
        <v>1000</v>
      </c>
      <c r="C2" s="10" t="s">
        <v>2</v>
      </c>
      <c r="D2" s="11" t="s">
        <v>3</v>
      </c>
      <c r="E2" s="12">
        <v>2.5</v>
      </c>
      <c r="F2" s="10"/>
      <c r="G2" s="7"/>
    </row>
    <row r="3" spans="1:8" ht="15.6" x14ac:dyDescent="0.3">
      <c r="A3" s="13" t="s">
        <v>4</v>
      </c>
      <c r="B3" s="14">
        <v>100</v>
      </c>
      <c r="C3" s="15" t="s">
        <v>2</v>
      </c>
      <c r="D3" s="16" t="s">
        <v>5</v>
      </c>
      <c r="E3" s="17">
        <f>Lпр/(1/Lambda+1)</f>
        <v>42.857142857142861</v>
      </c>
      <c r="F3" s="15" t="s">
        <v>6</v>
      </c>
      <c r="G3" s="7"/>
    </row>
    <row r="4" spans="1:8" ht="15.6" x14ac:dyDescent="0.3">
      <c r="A4" s="13" t="s">
        <v>7</v>
      </c>
      <c r="B4" s="14">
        <v>100</v>
      </c>
      <c r="C4" s="15" t="s">
        <v>2</v>
      </c>
      <c r="D4" s="18" t="s">
        <v>8</v>
      </c>
      <c r="E4" s="19">
        <f>Lпр - L_1</f>
        <v>17.142857142857139</v>
      </c>
      <c r="F4" s="20" t="s">
        <v>6</v>
      </c>
      <c r="G4" s="7"/>
    </row>
    <row r="5" spans="1:8" ht="15.6" x14ac:dyDescent="0.3">
      <c r="A5" s="13" t="s">
        <v>9</v>
      </c>
      <c r="B5" s="14">
        <v>1500</v>
      </c>
      <c r="C5" s="15" t="s">
        <v>2</v>
      </c>
      <c r="D5" s="21"/>
      <c r="E5" s="21"/>
      <c r="F5" s="21"/>
      <c r="G5" s="7"/>
    </row>
    <row r="6" spans="1:8" ht="15.6" x14ac:dyDescent="0.3">
      <c r="A6" s="22" t="s">
        <v>10</v>
      </c>
      <c r="B6" s="23">
        <v>1500</v>
      </c>
      <c r="C6" s="20" t="s">
        <v>2</v>
      </c>
      <c r="D6" s="21"/>
      <c r="E6" s="21"/>
      <c r="F6" s="21"/>
      <c r="G6" s="7"/>
    </row>
    <row r="7" spans="1:8" ht="31.2" x14ac:dyDescent="0.3">
      <c r="A7" s="24" t="s">
        <v>11</v>
      </c>
      <c r="B7" s="25">
        <f>Mст + Mпр + Mпр2 + M_1 + M_2</f>
        <v>4200</v>
      </c>
      <c r="C7" s="10" t="s">
        <v>2</v>
      </c>
      <c r="D7" s="21"/>
      <c r="E7" s="21"/>
      <c r="F7" s="21"/>
      <c r="G7" s="7"/>
    </row>
    <row r="8" spans="1:8" ht="31.2" x14ac:dyDescent="0.3">
      <c r="A8" s="26" t="s">
        <v>12</v>
      </c>
      <c r="B8" s="23">
        <v>4200</v>
      </c>
      <c r="C8" s="20" t="s">
        <v>2</v>
      </c>
      <c r="D8" s="21"/>
      <c r="E8" s="21"/>
      <c r="F8" s="21"/>
      <c r="G8" s="7"/>
    </row>
    <row r="9" spans="1:8" ht="15.6" x14ac:dyDescent="0.3">
      <c r="A9" s="8" t="s">
        <v>13</v>
      </c>
      <c r="B9" s="9">
        <v>100</v>
      </c>
      <c r="C9" s="10" t="s">
        <v>6</v>
      </c>
      <c r="D9" s="21"/>
      <c r="E9" s="21"/>
      <c r="F9"/>
      <c r="G9"/>
      <c r="H9"/>
    </row>
    <row r="10" spans="1:8" ht="31.2" x14ac:dyDescent="0.3">
      <c r="A10" s="26" t="s">
        <v>14</v>
      </c>
      <c r="B10" s="23">
        <v>60</v>
      </c>
      <c r="C10" s="20" t="s">
        <v>6</v>
      </c>
      <c r="D10" s="21"/>
      <c r="E10" s="21"/>
      <c r="F10"/>
      <c r="G10"/>
      <c r="H10"/>
    </row>
    <row r="11" spans="1:8" ht="15.6" x14ac:dyDescent="0.3">
      <c r="A11" s="27"/>
      <c r="B11" s="7"/>
      <c r="C11" s="7"/>
      <c r="D11" s="7"/>
      <c r="E11" s="7"/>
      <c r="F11" s="7"/>
      <c r="G11" s="7"/>
    </row>
    <row r="12" spans="1:8" ht="15.6" x14ac:dyDescent="0.3">
      <c r="A12" s="28" t="s">
        <v>15</v>
      </c>
      <c r="B12" s="29"/>
      <c r="C12" s="30"/>
      <c r="D12" s="31"/>
      <c r="E12" s="7"/>
      <c r="F12" s="7"/>
      <c r="G12" s="7"/>
    </row>
    <row r="13" spans="1:8" ht="31.2" x14ac:dyDescent="0.3">
      <c r="A13" s="24" t="s">
        <v>16</v>
      </c>
      <c r="B13" s="32">
        <f>(Mст * (Lст^2/12 + (Lпр/2)^2) + Mпр * Lпр^2)/10000000</f>
        <v>0.20933333333333334</v>
      </c>
      <c r="C13" s="33" t="s">
        <v>17</v>
      </c>
      <c r="D13" s="7"/>
      <c r="E13" s="7"/>
      <c r="F13" s="7"/>
      <c r="G13" s="7"/>
    </row>
    <row r="14" spans="1:8" ht="31.2" x14ac:dyDescent="0.3">
      <c r="A14" s="26" t="s">
        <v>18</v>
      </c>
      <c r="B14" s="34">
        <f>(Mполн * Lпр * L_2)/10000000</f>
        <v>0.43199999999999988</v>
      </c>
      <c r="C14" s="35" t="s">
        <v>17</v>
      </c>
      <c r="D14" s="7"/>
      <c r="E14" s="7"/>
      <c r="F14" s="7"/>
      <c r="G14" s="7"/>
    </row>
    <row r="15" spans="1:8" ht="15.6" x14ac:dyDescent="0.3">
      <c r="A15"/>
      <c r="B15"/>
      <c r="C15"/>
      <c r="D15" s="7"/>
      <c r="E15" s="7"/>
      <c r="F15" s="7"/>
      <c r="G15" s="7"/>
    </row>
    <row r="16" spans="1:8" ht="25.35" customHeight="1" x14ac:dyDescent="0.3">
      <c r="A16" s="4" t="s">
        <v>19</v>
      </c>
      <c r="B16" s="4"/>
      <c r="C16" s="4"/>
      <c r="D16" s="4"/>
      <c r="E16" s="4"/>
      <c r="F16" s="36"/>
      <c r="G16" s="7"/>
    </row>
    <row r="17" spans="1:9" ht="15.6" x14ac:dyDescent="0.3">
      <c r="A17" s="7"/>
      <c r="B17" s="37" t="s">
        <v>20</v>
      </c>
      <c r="C17" s="37" t="s">
        <v>21</v>
      </c>
      <c r="D17" s="37" t="s">
        <v>22</v>
      </c>
      <c r="E17" s="37" t="s">
        <v>23</v>
      </c>
      <c r="F17" s="7"/>
      <c r="G17" s="7"/>
    </row>
    <row r="18" spans="1:9" ht="17.399999999999999" x14ac:dyDescent="0.3">
      <c r="A18" s="7"/>
      <c r="B18" s="38" t="s">
        <v>6</v>
      </c>
      <c r="C18" s="38" t="s">
        <v>6</v>
      </c>
      <c r="D18" s="38" t="s">
        <v>24</v>
      </c>
      <c r="E18" s="38" t="s">
        <v>24</v>
      </c>
      <c r="F18" s="7"/>
      <c r="G18" s="7"/>
    </row>
    <row r="19" spans="1:9" ht="15.6" x14ac:dyDescent="0.3">
      <c r="A19"/>
      <c r="B19" s="39">
        <v>2</v>
      </c>
      <c r="C19" s="40">
        <f t="shared" ref="C19:C35" si="0">(Mполн * L_1 - Mст * Lпр/2 - Mпр2 * Lпр - M_2 * (Lпр + $B19))/M_1</f>
        <v>34.000000000000021</v>
      </c>
      <c r="D19" s="41">
        <f t="shared" ref="D19:D35" si="1">Jполн - Jст</f>
        <v>0.22266666666666654</v>
      </c>
      <c r="E19" s="42">
        <f t="shared" ref="E19:E35" si="2">( M_1 *(Lпр  -  $C19)^2 + M_2 * $B19^2)/10000000</f>
        <v>0.10199999999999983</v>
      </c>
      <c r="F19" s="43"/>
      <c r="G19" s="44"/>
      <c r="H19" s="45"/>
      <c r="I19" s="46"/>
    </row>
    <row r="20" spans="1:9" x14ac:dyDescent="0.3">
      <c r="A20"/>
      <c r="B20" s="39">
        <v>3</v>
      </c>
      <c r="C20" s="40">
        <f t="shared" si="0"/>
        <v>33.000000000000021</v>
      </c>
      <c r="D20" s="41">
        <f t="shared" si="1"/>
        <v>0.22266666666666654</v>
      </c>
      <c r="E20" s="42">
        <f t="shared" si="2"/>
        <v>0.11069999999999984</v>
      </c>
      <c r="F20" s="47"/>
      <c r="G20" s="48"/>
      <c r="H20" s="48"/>
    </row>
    <row r="21" spans="1:9" x14ac:dyDescent="0.3">
      <c r="A21"/>
      <c r="B21" s="39">
        <v>4</v>
      </c>
      <c r="C21" s="40">
        <f t="shared" si="0"/>
        <v>32.000000000000021</v>
      </c>
      <c r="D21" s="41">
        <f t="shared" si="1"/>
        <v>0.22266666666666654</v>
      </c>
      <c r="E21" s="42">
        <f t="shared" si="2"/>
        <v>0.11999999999999984</v>
      </c>
      <c r="F21" s="47"/>
      <c r="G21" s="48"/>
      <c r="H21" s="48"/>
    </row>
    <row r="22" spans="1:9" x14ac:dyDescent="0.3">
      <c r="A22"/>
      <c r="B22" s="39">
        <v>5</v>
      </c>
      <c r="C22" s="40">
        <f t="shared" si="0"/>
        <v>31.000000000000018</v>
      </c>
      <c r="D22" s="41">
        <f t="shared" si="1"/>
        <v>0.22266666666666654</v>
      </c>
      <c r="E22" s="42">
        <f t="shared" si="2"/>
        <v>0.12989999999999985</v>
      </c>
      <c r="F22" s="47"/>
      <c r="G22" s="48"/>
      <c r="H22" s="48"/>
    </row>
    <row r="23" spans="1:9" x14ac:dyDescent="0.3">
      <c r="A23"/>
      <c r="B23" s="39">
        <v>6</v>
      </c>
      <c r="C23" s="40">
        <f t="shared" si="0"/>
        <v>30.000000000000018</v>
      </c>
      <c r="D23" s="41">
        <f t="shared" si="1"/>
        <v>0.22266666666666654</v>
      </c>
      <c r="E23" s="42">
        <f t="shared" si="2"/>
        <v>0.14039999999999983</v>
      </c>
      <c r="F23" s="47"/>
      <c r="G23" s="48"/>
      <c r="H23" s="48"/>
    </row>
    <row r="24" spans="1:9" x14ac:dyDescent="0.3">
      <c r="A24"/>
      <c r="B24" s="39">
        <v>7</v>
      </c>
      <c r="C24" s="40">
        <f t="shared" si="0"/>
        <v>29.000000000000018</v>
      </c>
      <c r="D24" s="41">
        <f t="shared" si="1"/>
        <v>0.22266666666666654</v>
      </c>
      <c r="E24" s="42">
        <f t="shared" si="2"/>
        <v>0.15149999999999983</v>
      </c>
      <c r="F24" s="47"/>
      <c r="G24" s="48"/>
      <c r="H24" s="48"/>
    </row>
    <row r="25" spans="1:9" x14ac:dyDescent="0.3">
      <c r="A25"/>
      <c r="B25" s="39">
        <v>8</v>
      </c>
      <c r="C25" s="40">
        <f t="shared" si="0"/>
        <v>28.000000000000018</v>
      </c>
      <c r="D25" s="41">
        <f t="shared" si="1"/>
        <v>0.22266666666666654</v>
      </c>
      <c r="E25" s="42">
        <f t="shared" si="2"/>
        <v>0.16319999999999985</v>
      </c>
      <c r="F25" s="47"/>
      <c r="G25" s="48"/>
      <c r="H25" s="48"/>
    </row>
    <row r="26" spans="1:9" x14ac:dyDescent="0.3">
      <c r="A26"/>
      <c r="B26" s="39">
        <v>9</v>
      </c>
      <c r="C26" s="40">
        <f t="shared" si="0"/>
        <v>27.000000000000018</v>
      </c>
      <c r="D26" s="41">
        <f t="shared" si="1"/>
        <v>0.22266666666666654</v>
      </c>
      <c r="E26" s="42">
        <f t="shared" si="2"/>
        <v>0.17549999999999985</v>
      </c>
      <c r="F26" s="47"/>
      <c r="G26" s="48"/>
      <c r="H26" s="48"/>
    </row>
    <row r="27" spans="1:9" x14ac:dyDescent="0.3">
      <c r="A27"/>
      <c r="B27" s="39">
        <v>10</v>
      </c>
      <c r="C27" s="40">
        <f t="shared" si="0"/>
        <v>26.000000000000018</v>
      </c>
      <c r="D27" s="41">
        <f t="shared" si="1"/>
        <v>0.22266666666666654</v>
      </c>
      <c r="E27" s="42">
        <f t="shared" si="2"/>
        <v>0.18839999999999987</v>
      </c>
      <c r="F27" s="47"/>
      <c r="G27" s="48"/>
      <c r="H27" s="48"/>
    </row>
    <row r="28" spans="1:9" x14ac:dyDescent="0.3">
      <c r="A28"/>
      <c r="B28" s="39">
        <v>11</v>
      </c>
      <c r="C28" s="40">
        <f t="shared" si="0"/>
        <v>25.000000000000018</v>
      </c>
      <c r="D28" s="41">
        <f t="shared" si="1"/>
        <v>0.22266666666666654</v>
      </c>
      <c r="E28" s="42">
        <f t="shared" si="2"/>
        <v>0.20189999999999986</v>
      </c>
      <c r="F28" s="47"/>
      <c r="G28" s="48"/>
      <c r="H28" s="48"/>
    </row>
    <row r="29" spans="1:9" x14ac:dyDescent="0.3">
      <c r="A29"/>
      <c r="B29" s="39">
        <v>12</v>
      </c>
      <c r="C29" s="40">
        <f t="shared" si="0"/>
        <v>24.000000000000018</v>
      </c>
      <c r="D29" s="41">
        <f t="shared" si="1"/>
        <v>0.22266666666666654</v>
      </c>
      <c r="E29" s="42">
        <f t="shared" si="2"/>
        <v>0.21599999999999986</v>
      </c>
      <c r="F29" s="47"/>
      <c r="G29" s="48"/>
      <c r="H29" s="48"/>
    </row>
    <row r="30" spans="1:9" x14ac:dyDescent="0.3">
      <c r="A30"/>
      <c r="B30" s="39">
        <v>13</v>
      </c>
      <c r="C30" s="40">
        <f t="shared" si="0"/>
        <v>23.000000000000018</v>
      </c>
      <c r="D30" s="41">
        <f t="shared" si="1"/>
        <v>0.22266666666666654</v>
      </c>
      <c r="E30" s="42">
        <f t="shared" si="2"/>
        <v>0.23069999999999982</v>
      </c>
      <c r="F30" s="47"/>
      <c r="G30" s="48"/>
      <c r="H30" s="48"/>
    </row>
    <row r="31" spans="1:9" x14ac:dyDescent="0.3">
      <c r="A31"/>
      <c r="B31" s="39">
        <v>14</v>
      </c>
      <c r="C31" s="40">
        <f t="shared" si="0"/>
        <v>22.000000000000018</v>
      </c>
      <c r="D31" s="41">
        <f t="shared" si="1"/>
        <v>0.22266666666666654</v>
      </c>
      <c r="E31" s="42">
        <f t="shared" si="2"/>
        <v>0.2459999999999998</v>
      </c>
      <c r="F31" s="47"/>
      <c r="G31" s="48"/>
      <c r="H31" s="48"/>
    </row>
    <row r="32" spans="1:9" x14ac:dyDescent="0.3">
      <c r="A32"/>
      <c r="B32" s="39">
        <v>15</v>
      </c>
      <c r="C32" s="40">
        <f t="shared" si="0"/>
        <v>21.000000000000018</v>
      </c>
      <c r="D32" s="41">
        <f t="shared" si="1"/>
        <v>0.22266666666666654</v>
      </c>
      <c r="E32" s="42">
        <f t="shared" si="2"/>
        <v>0.2618999999999998</v>
      </c>
      <c r="F32" s="47"/>
      <c r="G32" s="48"/>
      <c r="H32" s="48"/>
    </row>
    <row r="33" spans="1:8" x14ac:dyDescent="0.3">
      <c r="A33"/>
      <c r="B33" s="39">
        <v>16</v>
      </c>
      <c r="C33" s="40">
        <f t="shared" si="0"/>
        <v>20.000000000000018</v>
      </c>
      <c r="D33" s="41">
        <f t="shared" si="1"/>
        <v>0.22266666666666654</v>
      </c>
      <c r="E33" s="42">
        <f t="shared" si="2"/>
        <v>0.27839999999999981</v>
      </c>
      <c r="F33" s="47"/>
      <c r="G33" s="48"/>
      <c r="H33" s="48"/>
    </row>
    <row r="34" spans="1:8" x14ac:dyDescent="0.3">
      <c r="A34"/>
      <c r="B34" s="39">
        <v>17</v>
      </c>
      <c r="C34" s="40">
        <f t="shared" si="0"/>
        <v>19.000000000000018</v>
      </c>
      <c r="D34" s="41">
        <f t="shared" si="1"/>
        <v>0.22266666666666654</v>
      </c>
      <c r="E34" s="42">
        <f t="shared" si="2"/>
        <v>0.29549999999999982</v>
      </c>
      <c r="F34" s="47"/>
      <c r="G34" s="48"/>
      <c r="H34" s="48"/>
    </row>
    <row r="35" spans="1:8" x14ac:dyDescent="0.3">
      <c r="A35"/>
      <c r="B35" s="39">
        <v>18</v>
      </c>
      <c r="C35" s="40">
        <f t="shared" si="0"/>
        <v>18.000000000000018</v>
      </c>
      <c r="D35" s="41">
        <f t="shared" si="1"/>
        <v>0.22266666666666654</v>
      </c>
      <c r="E35" s="42">
        <f t="shared" si="2"/>
        <v>0.31319999999999981</v>
      </c>
      <c r="F35" s="47"/>
      <c r="G35" s="48"/>
      <c r="H35" s="48"/>
    </row>
    <row r="36" spans="1:8" x14ac:dyDescent="0.3">
      <c r="A36"/>
      <c r="B36" s="48"/>
      <c r="C36" s="48"/>
      <c r="D36" s="47"/>
      <c r="E36" s="47"/>
      <c r="F36" s="47"/>
      <c r="G36" s="48"/>
      <c r="H36" s="48"/>
    </row>
    <row r="37" spans="1:8" x14ac:dyDescent="0.3">
      <c r="A37" s="5" t="s">
        <v>25</v>
      </c>
      <c r="B37" s="5"/>
      <c r="C37" s="5"/>
      <c r="D37" s="5"/>
      <c r="E37" s="5"/>
      <c r="F37" s="53"/>
      <c r="G37" s="48"/>
      <c r="H37" s="48"/>
    </row>
    <row r="38" spans="1:8" ht="15" customHeight="1" x14ac:dyDescent="0.3">
      <c r="A38"/>
      <c r="B38" s="54">
        <v>12</v>
      </c>
      <c r="C38" s="3" t="s">
        <v>26</v>
      </c>
      <c r="D38" s="3"/>
      <c r="E38" s="3"/>
      <c r="F38" s="47"/>
      <c r="G38" s="48"/>
      <c r="H38" s="48"/>
    </row>
    <row r="39" spans="1:8" ht="15.6" x14ac:dyDescent="0.3">
      <c r="A39"/>
      <c r="B39" s="54">
        <v>0.1</v>
      </c>
      <c r="C39" s="55" t="s">
        <v>27</v>
      </c>
      <c r="D39" s="56"/>
      <c r="E39" s="56"/>
    </row>
    <row r="40" spans="1:8" x14ac:dyDescent="0.3">
      <c r="A40"/>
      <c r="B40" s="57">
        <f>$B$38-5*$B$39</f>
        <v>11.5</v>
      </c>
      <c r="C40" s="58">
        <f t="shared" ref="C40:C50" si="3">(Mполн * L_1 - Mст * Lпр/2 - Mпр2 * Lпр - M_2 * (Lпр + $B40))/M_1</f>
        <v>24.500000000000018</v>
      </c>
      <c r="D40" s="59">
        <f t="shared" ref="D40:D50" si="4">Jполн - Jст</f>
        <v>0.22266666666666654</v>
      </c>
      <c r="E40" s="60">
        <f t="shared" ref="E40:E50" si="5">( M_1 *(Lпр  -  $C40)^2 + M_2 * $B40^2)/10000000</f>
        <v>0.20887499999999987</v>
      </c>
    </row>
    <row r="41" spans="1:8" x14ac:dyDescent="0.3">
      <c r="A41"/>
      <c r="B41" s="39">
        <f>$B$38-4*$B$39</f>
        <v>11.6</v>
      </c>
      <c r="C41" s="40">
        <f t="shared" si="3"/>
        <v>24.400000000000031</v>
      </c>
      <c r="D41" s="41">
        <f t="shared" si="4"/>
        <v>0.22266666666666654</v>
      </c>
      <c r="E41" s="42">
        <f t="shared" si="5"/>
        <v>0.21028799999999961</v>
      </c>
    </row>
    <row r="42" spans="1:8" x14ac:dyDescent="0.3">
      <c r="A42"/>
      <c r="B42" s="39">
        <f>$B$38-3*$B$39</f>
        <v>11.7</v>
      </c>
      <c r="C42" s="40">
        <f t="shared" si="3"/>
        <v>24.300000000000018</v>
      </c>
      <c r="D42" s="41">
        <f t="shared" si="4"/>
        <v>0.22266666666666654</v>
      </c>
      <c r="E42" s="42">
        <f t="shared" si="5"/>
        <v>0.21170699999999976</v>
      </c>
      <c r="F42" s="47"/>
      <c r="G42" s="48"/>
      <c r="H42" s="48"/>
    </row>
    <row r="43" spans="1:8" x14ac:dyDescent="0.3">
      <c r="A43"/>
      <c r="B43" s="39">
        <f>$B$38-2*$B$39</f>
        <v>11.8</v>
      </c>
      <c r="C43" s="40">
        <f t="shared" si="3"/>
        <v>24.200000000000021</v>
      </c>
      <c r="D43" s="41">
        <f t="shared" si="4"/>
        <v>0.22266666666666654</v>
      </c>
      <c r="E43" s="42">
        <f t="shared" si="5"/>
        <v>0.21313199999999982</v>
      </c>
      <c r="F43" s="47"/>
      <c r="G43" s="48"/>
      <c r="H43" s="48"/>
    </row>
    <row r="44" spans="1:8" x14ac:dyDescent="0.3">
      <c r="A44"/>
      <c r="B44" s="39">
        <f>$B$38-1*$B$39</f>
        <v>11.9</v>
      </c>
      <c r="C44" s="40">
        <f t="shared" si="3"/>
        <v>24.100000000000009</v>
      </c>
      <c r="D44" s="41">
        <f t="shared" si="4"/>
        <v>0.22266666666666654</v>
      </c>
      <c r="E44" s="42">
        <f t="shared" si="5"/>
        <v>0.21456299999999995</v>
      </c>
      <c r="F44" s="47"/>
      <c r="G44" s="48"/>
      <c r="H44" s="48"/>
    </row>
    <row r="45" spans="1:8" x14ac:dyDescent="0.3">
      <c r="A45"/>
      <c r="B45" s="39">
        <f>$B$38-0*$B$39</f>
        <v>12</v>
      </c>
      <c r="C45" s="40">
        <f t="shared" si="3"/>
        <v>24.000000000000018</v>
      </c>
      <c r="D45" s="41">
        <f t="shared" si="4"/>
        <v>0.22266666666666654</v>
      </c>
      <c r="E45" s="42">
        <f t="shared" si="5"/>
        <v>0.21599999999999986</v>
      </c>
      <c r="F45" s="47"/>
      <c r="G45" s="48"/>
      <c r="H45" s="48"/>
    </row>
    <row r="46" spans="1:8" x14ac:dyDescent="0.3">
      <c r="A46"/>
      <c r="B46" s="39">
        <f>$B$38+1*$B$39</f>
        <v>12.1</v>
      </c>
      <c r="C46" s="40">
        <f t="shared" si="3"/>
        <v>23.900000000000031</v>
      </c>
      <c r="D46" s="41">
        <f t="shared" si="4"/>
        <v>0.22266666666666654</v>
      </c>
      <c r="E46" s="42">
        <f t="shared" si="5"/>
        <v>0.21744299999999964</v>
      </c>
      <c r="F46" s="47"/>
      <c r="G46" s="48"/>
      <c r="H46" s="48"/>
    </row>
    <row r="47" spans="1:8" x14ac:dyDescent="0.3">
      <c r="A47"/>
      <c r="B47" s="39">
        <f>$B$38+2*$B$39</f>
        <v>12.2</v>
      </c>
      <c r="C47" s="40">
        <f t="shared" si="3"/>
        <v>23.800000000000018</v>
      </c>
      <c r="D47" s="41">
        <f t="shared" si="4"/>
        <v>0.22266666666666654</v>
      </c>
      <c r="E47" s="42">
        <f t="shared" si="5"/>
        <v>0.21889199999999981</v>
      </c>
      <c r="F47" s="47"/>
      <c r="G47" s="48"/>
      <c r="H47" s="48"/>
    </row>
    <row r="48" spans="1:8" x14ac:dyDescent="0.3">
      <c r="A48"/>
      <c r="B48" s="39">
        <f>$B$38+3*$B$39</f>
        <v>12.3</v>
      </c>
      <c r="C48" s="40">
        <f t="shared" si="3"/>
        <v>23.700000000000021</v>
      </c>
      <c r="D48" s="41">
        <f t="shared" si="4"/>
        <v>0.22266666666666654</v>
      </c>
      <c r="E48" s="42">
        <f t="shared" si="5"/>
        <v>0.22034699999999982</v>
      </c>
      <c r="F48" s="47"/>
      <c r="G48" s="48"/>
      <c r="H48" s="48"/>
    </row>
    <row r="49" spans="1:8" x14ac:dyDescent="0.3">
      <c r="A49"/>
      <c r="B49" s="39">
        <f>$B$38+4*$B$39</f>
        <v>12.4</v>
      </c>
      <c r="C49" s="40">
        <f t="shared" si="3"/>
        <v>23.600000000000009</v>
      </c>
      <c r="D49" s="41">
        <f t="shared" si="4"/>
        <v>0.22266666666666654</v>
      </c>
      <c r="E49" s="42">
        <f t="shared" si="5"/>
        <v>0.22180799999999989</v>
      </c>
      <c r="F49" s="47"/>
      <c r="G49" s="48"/>
      <c r="H49" s="48"/>
    </row>
    <row r="50" spans="1:8" x14ac:dyDescent="0.3">
      <c r="A50"/>
      <c r="B50" s="49">
        <f>$B$38+5*$B$39</f>
        <v>12.5</v>
      </c>
      <c r="C50" s="50">
        <f t="shared" si="3"/>
        <v>23.500000000000018</v>
      </c>
      <c r="D50" s="51">
        <f t="shared" si="4"/>
        <v>0.22266666666666654</v>
      </c>
      <c r="E50" s="52">
        <f t="shared" si="5"/>
        <v>0.22327499999999981</v>
      </c>
      <c r="F50" s="47"/>
      <c r="G50" s="48"/>
      <c r="H50" s="48"/>
    </row>
    <row r="51" spans="1:8" x14ac:dyDescent="0.3">
      <c r="A51"/>
      <c r="B51"/>
      <c r="C51"/>
      <c r="D51"/>
      <c r="E51"/>
      <c r="F51" s="47"/>
      <c r="G51" s="48"/>
      <c r="H51" s="48"/>
    </row>
    <row r="52" spans="1:8" x14ac:dyDescent="0.3">
      <c r="A52"/>
      <c r="B52"/>
      <c r="C52"/>
      <c r="D52"/>
      <c r="E52"/>
      <c r="F52" s="47"/>
      <c r="G52" s="48"/>
      <c r="H52" s="48"/>
    </row>
    <row r="53" spans="1:8" x14ac:dyDescent="0.3">
      <c r="A53" s="48"/>
      <c r="B53" s="48"/>
      <c r="C53" s="47"/>
      <c r="D53" s="47"/>
      <c r="E53" s="47"/>
      <c r="F53" s="48"/>
      <c r="G53" s="48"/>
    </row>
    <row r="57" spans="1:8" x14ac:dyDescent="0.3">
      <c r="A57" s="48"/>
      <c r="B57" s="48"/>
      <c r="C57" s="61"/>
      <c r="D57" s="47"/>
      <c r="E57" s="46"/>
    </row>
    <row r="58" spans="1:8" x14ac:dyDescent="0.3">
      <c r="A58" s="48"/>
      <c r="B58" s="48"/>
      <c r="C58" s="61"/>
      <c r="D58" s="47"/>
      <c r="E58" s="46"/>
    </row>
    <row r="59" spans="1:8" x14ac:dyDescent="0.3">
      <c r="A59" s="48"/>
      <c r="B59" s="48"/>
      <c r="C59" s="61"/>
      <c r="D59" s="47"/>
      <c r="E59" s="46"/>
    </row>
    <row r="60" spans="1:8" x14ac:dyDescent="0.3">
      <c r="A60" s="48"/>
      <c r="B60" s="48"/>
      <c r="C60" s="61"/>
      <c r="D60" s="47"/>
      <c r="E60" s="46"/>
    </row>
    <row r="61" spans="1:8" x14ac:dyDescent="0.3">
      <c r="A61" s="48"/>
      <c r="B61" s="48"/>
      <c r="C61" s="61"/>
      <c r="D61" s="47"/>
      <c r="E61" s="46"/>
    </row>
    <row r="62" spans="1:8" x14ac:dyDescent="0.3">
      <c r="A62" s="48"/>
      <c r="B62" s="48"/>
      <c r="C62" s="61"/>
      <c r="D62" s="47"/>
      <c r="E62" s="46"/>
    </row>
    <row r="63" spans="1:8" x14ac:dyDescent="0.3">
      <c r="A63" s="48"/>
      <c r="B63" s="48"/>
      <c r="C63" s="61"/>
      <c r="D63" s="47"/>
      <c r="E63" s="46"/>
    </row>
    <row r="64" spans="1:8" x14ac:dyDescent="0.3">
      <c r="A64" s="48"/>
      <c r="B64" s="48"/>
      <c r="C64" s="61"/>
      <c r="D64" s="47"/>
      <c r="E64" s="46"/>
    </row>
    <row r="65" spans="1:5" x14ac:dyDescent="0.3">
      <c r="A65" s="48"/>
      <c r="B65" s="48"/>
      <c r="C65" s="61"/>
      <c r="D65" s="47"/>
      <c r="E65" s="46"/>
    </row>
    <row r="66" spans="1:5" x14ac:dyDescent="0.3">
      <c r="A66" s="48"/>
      <c r="B66" s="48"/>
      <c r="C66" s="61"/>
      <c r="D66" s="47"/>
      <c r="E66" s="46"/>
    </row>
    <row r="67" spans="1:5" x14ac:dyDescent="0.3">
      <c r="A67" s="48"/>
      <c r="B67" s="48"/>
      <c r="C67" s="61"/>
      <c r="D67" s="47"/>
      <c r="E67" s="46"/>
    </row>
    <row r="68" spans="1:5" x14ac:dyDescent="0.3">
      <c r="A68" s="48"/>
      <c r="B68" s="48"/>
      <c r="C68" s="61"/>
      <c r="D68" s="47"/>
      <c r="E68" s="46"/>
    </row>
    <row r="69" spans="1:5" x14ac:dyDescent="0.3">
      <c r="A69" s="48"/>
      <c r="B69" s="48"/>
      <c r="C69" s="61"/>
      <c r="D69" s="47"/>
      <c r="E69" s="46"/>
    </row>
    <row r="70" spans="1:5" x14ac:dyDescent="0.3">
      <c r="A70" s="48"/>
      <c r="B70" s="48"/>
      <c r="C70" s="61"/>
      <c r="D70" s="47"/>
      <c r="E70" s="46"/>
    </row>
    <row r="71" spans="1:5" x14ac:dyDescent="0.3">
      <c r="A71" s="48"/>
      <c r="B71" s="48"/>
      <c r="C71" s="61"/>
      <c r="D71" s="47"/>
      <c r="E71" s="46"/>
    </row>
    <row r="72" spans="1:5" x14ac:dyDescent="0.3">
      <c r="A72" s="48"/>
      <c r="B72" s="48"/>
      <c r="C72" s="61"/>
      <c r="D72" s="47"/>
      <c r="E72" s="46"/>
    </row>
    <row r="73" spans="1:5" x14ac:dyDescent="0.3">
      <c r="A73" s="48"/>
      <c r="B73" s="48"/>
      <c r="C73" s="61"/>
      <c r="D73" s="47"/>
      <c r="E73" s="46"/>
    </row>
    <row r="74" spans="1:5" x14ac:dyDescent="0.3">
      <c r="A74" s="48"/>
      <c r="B74" s="48"/>
      <c r="C74" s="61"/>
      <c r="D74" s="47"/>
      <c r="E74" s="46"/>
    </row>
    <row r="75" spans="1:5" x14ac:dyDescent="0.3">
      <c r="A75" s="48"/>
      <c r="B75" s="48"/>
      <c r="C75" s="61"/>
      <c r="D75" s="47"/>
      <c r="E75" s="46"/>
    </row>
    <row r="76" spans="1:5" x14ac:dyDescent="0.3">
      <c r="A76" s="48"/>
      <c r="B76" s="48"/>
      <c r="C76" s="61"/>
      <c r="D76" s="47"/>
      <c r="E76" s="46"/>
    </row>
    <row r="77" spans="1:5" x14ac:dyDescent="0.3">
      <c r="A77" s="48"/>
      <c r="B77" s="48"/>
      <c r="C77" s="61"/>
      <c r="D77" s="47"/>
      <c r="E77" s="46"/>
    </row>
    <row r="78" spans="1:5" x14ac:dyDescent="0.3">
      <c r="A78" s="48"/>
      <c r="B78" s="48"/>
      <c r="C78" s="61"/>
      <c r="D78" s="47"/>
      <c r="E78" s="46"/>
    </row>
    <row r="79" spans="1:5" x14ac:dyDescent="0.3">
      <c r="A79" s="48"/>
      <c r="B79" s="48"/>
      <c r="C79" s="61"/>
      <c r="D79" s="47"/>
      <c r="E79" s="46"/>
    </row>
    <row r="80" spans="1:5" x14ac:dyDescent="0.3">
      <c r="A80" s="48"/>
      <c r="B80" s="48"/>
      <c r="C80" s="61"/>
      <c r="D80" s="47"/>
      <c r="E80" s="46"/>
    </row>
    <row r="81" spans="1:5" x14ac:dyDescent="0.3">
      <c r="A81" s="48"/>
      <c r="B81" s="48"/>
      <c r="C81" s="61"/>
      <c r="D81" s="47"/>
      <c r="E81" s="46"/>
    </row>
    <row r="82" spans="1:5" x14ac:dyDescent="0.3">
      <c r="A82" s="48"/>
      <c r="B82" s="48"/>
      <c r="C82" s="61"/>
      <c r="D82" s="47"/>
      <c r="E82" s="46"/>
    </row>
    <row r="83" spans="1:5" x14ac:dyDescent="0.3">
      <c r="A83" s="48"/>
      <c r="B83" s="48"/>
      <c r="C83" s="61"/>
      <c r="D83" s="47"/>
      <c r="E83" s="46"/>
    </row>
    <row r="84" spans="1:5" x14ac:dyDescent="0.3">
      <c r="A84" s="48"/>
      <c r="B84" s="48"/>
      <c r="C84" s="61"/>
      <c r="D84" s="47"/>
      <c r="E84" s="46"/>
    </row>
    <row r="85" spans="1:5" x14ac:dyDescent="0.3">
      <c r="A85" s="48"/>
      <c r="B85" s="48"/>
      <c r="C85" s="61"/>
      <c r="D85" s="47"/>
      <c r="E85" s="46"/>
    </row>
    <row r="86" spans="1:5" x14ac:dyDescent="0.3">
      <c r="A86" s="48"/>
      <c r="B86" s="48"/>
      <c r="C86" s="61"/>
      <c r="D86" s="47"/>
      <c r="E86" s="46"/>
    </row>
  </sheetData>
  <sheetProtection sheet="1" objects="1" scenarios="1"/>
  <mergeCells count="4">
    <mergeCell ref="A1:F1"/>
    <mergeCell ref="A16:E16"/>
    <mergeCell ref="A37:E37"/>
    <mergeCell ref="C38:E38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6"/>
  <sheetViews>
    <sheetView zoomScaleNormal="100" workbookViewId="0">
      <selection activeCell="B35" sqref="B35"/>
    </sheetView>
  </sheetViews>
  <sheetFormatPr defaultColWidth="11.5546875" defaultRowHeight="13.2" x14ac:dyDescent="0.25"/>
  <cols>
    <col min="1" max="1" width="20.88671875" customWidth="1"/>
    <col min="2" max="10" width="10.21875" customWidth="1"/>
  </cols>
  <sheetData>
    <row r="1" spans="1:8" ht="13.8" x14ac:dyDescent="0.25">
      <c r="A1" s="5" t="s">
        <v>28</v>
      </c>
      <c r="B1" s="5"/>
      <c r="C1" s="5"/>
      <c r="D1" s="5"/>
      <c r="E1" s="5"/>
      <c r="F1" s="5"/>
    </row>
    <row r="2" spans="1:8" s="62" customFormat="1" ht="13.8" x14ac:dyDescent="0.25">
      <c r="A2" s="53"/>
      <c r="B2" s="53"/>
      <c r="C2" s="53"/>
      <c r="D2" s="53"/>
      <c r="E2" s="53"/>
      <c r="F2" s="53"/>
    </row>
    <row r="3" spans="1:8" ht="13.8" x14ac:dyDescent="0.25">
      <c r="A3" s="5" t="s">
        <v>29</v>
      </c>
      <c r="B3" s="5"/>
      <c r="C3" s="5"/>
      <c r="D3" s="5"/>
      <c r="E3" s="5"/>
      <c r="F3" s="5"/>
    </row>
    <row r="4" spans="1:8" ht="15.6" x14ac:dyDescent="0.3">
      <c r="A4" s="63" t="s">
        <v>30</v>
      </c>
      <c r="B4" s="14">
        <v>12</v>
      </c>
      <c r="C4" s="21" t="s">
        <v>6</v>
      </c>
    </row>
    <row r="5" spans="1:8" ht="15.6" x14ac:dyDescent="0.3">
      <c r="A5" s="63"/>
      <c r="B5" s="64"/>
      <c r="C5" s="21"/>
    </row>
    <row r="6" spans="1:8" ht="26.85" customHeight="1" x14ac:dyDescent="0.25">
      <c r="A6" s="4" t="s">
        <v>31</v>
      </c>
      <c r="B6" s="4"/>
      <c r="C6" s="4"/>
      <c r="D6" s="4"/>
      <c r="E6" s="4"/>
      <c r="F6" s="4"/>
    </row>
    <row r="7" spans="1:8" x14ac:dyDescent="0.25">
      <c r="E7" s="2" t="s">
        <v>32</v>
      </c>
      <c r="F7" s="2"/>
      <c r="G7" s="2"/>
      <c r="H7" s="2"/>
    </row>
    <row r="8" spans="1:8" ht="39.6" x14ac:dyDescent="0.25">
      <c r="E8" s="65" t="s">
        <v>33</v>
      </c>
      <c r="F8" s="66" t="s">
        <v>34</v>
      </c>
      <c r="G8" s="66"/>
      <c r="H8" s="67" t="s">
        <v>35</v>
      </c>
    </row>
    <row r="9" spans="1:8" x14ac:dyDescent="0.25">
      <c r="B9" s="68" t="s">
        <v>36</v>
      </c>
      <c r="C9" s="69" t="s">
        <v>37</v>
      </c>
      <c r="D9" s="70" t="s">
        <v>21</v>
      </c>
      <c r="E9" s="71" t="s">
        <v>38</v>
      </c>
      <c r="F9" s="72" t="s">
        <v>39</v>
      </c>
      <c r="G9" s="72" t="s">
        <v>40</v>
      </c>
      <c r="H9" s="73" t="s">
        <v>23</v>
      </c>
    </row>
    <row r="10" spans="1:8" ht="13.8" x14ac:dyDescent="0.25">
      <c r="A10" s="74" t="s">
        <v>41</v>
      </c>
      <c r="B10" s="75">
        <v>7</v>
      </c>
      <c r="C10" s="76">
        <f t="shared" ref="C10:C31" si="0">Lпр - $B10</f>
        <v>53</v>
      </c>
      <c r="D10" s="77">
        <f t="shared" ref="D10:D31" si="1">(Mполн * $C10 - Mст * Lпр/2 - Mпр2 * Lпр - M_2 * (Lпр + $B$4))/M_1</f>
        <v>52.4</v>
      </c>
      <c r="E10" s="78">
        <f t="shared" ref="E10:E31" si="2">Mполн * $B10 * $C10 /10000000</f>
        <v>0.15581999999999999</v>
      </c>
      <c r="F10" s="79">
        <f t="shared" ref="F10:F31" si="3">(Mст*(Lст^2/12+($C10 - Lпр/2)^2) + Mпр * $C10^2 + Mпр2 * $B10^2)/10000000</f>
        <v>0.16481333333333334</v>
      </c>
      <c r="G10" s="80">
        <f t="shared" ref="G10:G31" si="4">$E10 - $F10</f>
        <v>-8.9933333333333532E-3</v>
      </c>
      <c r="H10" s="81">
        <f t="shared" ref="H10:H31" si="5">(M_1 * ($C10-$D10)^2 + M_2 * ($B10+$B$4)^2)/10000000</f>
        <v>5.4204000000000002E-2</v>
      </c>
    </row>
    <row r="11" spans="1:8" x14ac:dyDescent="0.25">
      <c r="B11" s="82">
        <f t="shared" ref="B11:B31" si="6">$B10+1</f>
        <v>8</v>
      </c>
      <c r="C11" s="76">
        <f t="shared" si="0"/>
        <v>52</v>
      </c>
      <c r="D11" s="77">
        <f t="shared" si="1"/>
        <v>49.6</v>
      </c>
      <c r="E11" s="78">
        <f t="shared" si="2"/>
        <v>0.17471999999999999</v>
      </c>
      <c r="F11" s="79">
        <f t="shared" si="3"/>
        <v>0.15941333333333335</v>
      </c>
      <c r="G11" s="80">
        <f t="shared" si="4"/>
        <v>1.5306666666666635E-2</v>
      </c>
      <c r="H11" s="81">
        <f t="shared" si="5"/>
        <v>6.0864000000000001E-2</v>
      </c>
    </row>
    <row r="12" spans="1:8" x14ac:dyDescent="0.25">
      <c r="B12" s="82">
        <f t="shared" si="6"/>
        <v>9</v>
      </c>
      <c r="C12" s="76">
        <f t="shared" si="0"/>
        <v>51</v>
      </c>
      <c r="D12" s="77">
        <f t="shared" si="1"/>
        <v>46.8</v>
      </c>
      <c r="E12" s="78">
        <f t="shared" si="2"/>
        <v>0.19278000000000001</v>
      </c>
      <c r="F12" s="79">
        <f t="shared" si="3"/>
        <v>0.15425333333333335</v>
      </c>
      <c r="G12" s="80">
        <f t="shared" si="4"/>
        <v>3.8526666666666654E-2</v>
      </c>
      <c r="H12" s="81">
        <f t="shared" si="5"/>
        <v>6.8795999999999996E-2</v>
      </c>
    </row>
    <row r="13" spans="1:8" x14ac:dyDescent="0.25">
      <c r="B13" s="82">
        <f t="shared" si="6"/>
        <v>10</v>
      </c>
      <c r="C13" s="76">
        <f t="shared" si="0"/>
        <v>50</v>
      </c>
      <c r="D13" s="77">
        <f t="shared" si="1"/>
        <v>44</v>
      </c>
      <c r="E13" s="78">
        <f t="shared" si="2"/>
        <v>0.21</v>
      </c>
      <c r="F13" s="79">
        <f t="shared" si="3"/>
        <v>0.14933333333333335</v>
      </c>
      <c r="G13" s="80">
        <f t="shared" si="4"/>
        <v>6.0666666666666647E-2</v>
      </c>
      <c r="H13" s="81">
        <f t="shared" si="5"/>
        <v>7.8E-2</v>
      </c>
    </row>
    <row r="14" spans="1:8" x14ac:dyDescent="0.25">
      <c r="B14" s="82">
        <f t="shared" si="6"/>
        <v>11</v>
      </c>
      <c r="C14" s="76">
        <f t="shared" si="0"/>
        <v>49</v>
      </c>
      <c r="D14" s="77">
        <f t="shared" si="1"/>
        <v>41.2</v>
      </c>
      <c r="E14" s="78">
        <f t="shared" si="2"/>
        <v>0.22638</v>
      </c>
      <c r="F14" s="79">
        <f t="shared" si="3"/>
        <v>0.14465333333333336</v>
      </c>
      <c r="G14" s="80">
        <f t="shared" si="4"/>
        <v>8.1726666666666642E-2</v>
      </c>
      <c r="H14" s="81">
        <f t="shared" si="5"/>
        <v>8.8475999999999985E-2</v>
      </c>
    </row>
    <row r="15" spans="1:8" x14ac:dyDescent="0.25">
      <c r="B15" s="82">
        <f t="shared" si="6"/>
        <v>12</v>
      </c>
      <c r="C15" s="76">
        <f t="shared" si="0"/>
        <v>48</v>
      </c>
      <c r="D15" s="77">
        <f t="shared" si="1"/>
        <v>38.4</v>
      </c>
      <c r="E15" s="78">
        <f t="shared" si="2"/>
        <v>0.24192</v>
      </c>
      <c r="F15" s="79">
        <f t="shared" si="3"/>
        <v>0.14021333333333336</v>
      </c>
      <c r="G15" s="80">
        <f t="shared" si="4"/>
        <v>0.10170666666666664</v>
      </c>
      <c r="H15" s="81">
        <f t="shared" si="5"/>
        <v>0.10022399999999999</v>
      </c>
    </row>
    <row r="16" spans="1:8" x14ac:dyDescent="0.25">
      <c r="B16" s="82">
        <f t="shared" si="6"/>
        <v>13</v>
      </c>
      <c r="C16" s="76">
        <f t="shared" si="0"/>
        <v>47</v>
      </c>
      <c r="D16" s="77">
        <f t="shared" si="1"/>
        <v>35.6</v>
      </c>
      <c r="E16" s="78">
        <f t="shared" si="2"/>
        <v>0.25662000000000001</v>
      </c>
      <c r="F16" s="79">
        <f t="shared" si="3"/>
        <v>0.13601333333333335</v>
      </c>
      <c r="G16" s="80">
        <f t="shared" si="4"/>
        <v>0.12060666666666667</v>
      </c>
      <c r="H16" s="81">
        <f t="shared" si="5"/>
        <v>0.113244</v>
      </c>
    </row>
    <row r="17" spans="2:8" x14ac:dyDescent="0.25">
      <c r="B17" s="82">
        <f t="shared" si="6"/>
        <v>14</v>
      </c>
      <c r="C17" s="76">
        <f t="shared" si="0"/>
        <v>46</v>
      </c>
      <c r="D17" s="77">
        <f t="shared" si="1"/>
        <v>32.799999999999997</v>
      </c>
      <c r="E17" s="78">
        <f t="shared" si="2"/>
        <v>0.27048</v>
      </c>
      <c r="F17" s="79">
        <f t="shared" si="3"/>
        <v>0.13205333333333336</v>
      </c>
      <c r="G17" s="80">
        <f t="shared" si="4"/>
        <v>0.13842666666666664</v>
      </c>
      <c r="H17" s="81">
        <f t="shared" si="5"/>
        <v>0.12753600000000001</v>
      </c>
    </row>
    <row r="18" spans="2:8" x14ac:dyDescent="0.25">
      <c r="B18" s="82">
        <f t="shared" si="6"/>
        <v>15</v>
      </c>
      <c r="C18" s="76">
        <f t="shared" si="0"/>
        <v>45</v>
      </c>
      <c r="D18" s="77">
        <f t="shared" si="1"/>
        <v>30</v>
      </c>
      <c r="E18" s="78">
        <f t="shared" si="2"/>
        <v>0.28349999999999997</v>
      </c>
      <c r="F18" s="79">
        <f t="shared" si="3"/>
        <v>0.12833333333333335</v>
      </c>
      <c r="G18" s="80">
        <f t="shared" si="4"/>
        <v>0.15516666666666662</v>
      </c>
      <c r="H18" s="81">
        <f t="shared" si="5"/>
        <v>0.1431</v>
      </c>
    </row>
    <row r="19" spans="2:8" x14ac:dyDescent="0.25">
      <c r="B19" s="82">
        <f t="shared" si="6"/>
        <v>16</v>
      </c>
      <c r="C19" s="76">
        <f t="shared" si="0"/>
        <v>44</v>
      </c>
      <c r="D19" s="77">
        <f t="shared" si="1"/>
        <v>27.2</v>
      </c>
      <c r="E19" s="78">
        <f t="shared" si="2"/>
        <v>0.29568</v>
      </c>
      <c r="F19" s="79">
        <f t="shared" si="3"/>
        <v>0.12485333333333334</v>
      </c>
      <c r="G19" s="80">
        <f t="shared" si="4"/>
        <v>0.17082666666666665</v>
      </c>
      <c r="H19" s="81">
        <f t="shared" si="5"/>
        <v>0.15993599999999999</v>
      </c>
    </row>
    <row r="20" spans="2:8" x14ac:dyDescent="0.25">
      <c r="B20" s="82">
        <f t="shared" si="6"/>
        <v>17</v>
      </c>
      <c r="C20" s="76">
        <f t="shared" si="0"/>
        <v>43</v>
      </c>
      <c r="D20" s="77">
        <f t="shared" si="1"/>
        <v>24.4</v>
      </c>
      <c r="E20" s="78">
        <f t="shared" si="2"/>
        <v>0.30702000000000002</v>
      </c>
      <c r="F20" s="79">
        <f t="shared" si="3"/>
        <v>0.12161333333333335</v>
      </c>
      <c r="G20" s="80">
        <f t="shared" si="4"/>
        <v>0.18540666666666666</v>
      </c>
      <c r="H20" s="81">
        <f t="shared" si="5"/>
        <v>0.17804400000000001</v>
      </c>
    </row>
    <row r="21" spans="2:8" x14ac:dyDescent="0.25">
      <c r="B21" s="82">
        <f t="shared" si="6"/>
        <v>18</v>
      </c>
      <c r="C21" s="76">
        <f t="shared" si="0"/>
        <v>42</v>
      </c>
      <c r="D21" s="77">
        <f t="shared" si="1"/>
        <v>21.6</v>
      </c>
      <c r="E21" s="78">
        <f t="shared" si="2"/>
        <v>0.31752000000000002</v>
      </c>
      <c r="F21" s="79">
        <f t="shared" si="3"/>
        <v>0.11861333333333335</v>
      </c>
      <c r="G21" s="80">
        <f t="shared" si="4"/>
        <v>0.19890666666666668</v>
      </c>
      <c r="H21" s="81">
        <f t="shared" si="5"/>
        <v>0.19742399999999999</v>
      </c>
    </row>
    <row r="22" spans="2:8" x14ac:dyDescent="0.25">
      <c r="B22" s="82">
        <f t="shared" si="6"/>
        <v>19</v>
      </c>
      <c r="C22" s="76">
        <f t="shared" si="0"/>
        <v>41</v>
      </c>
      <c r="D22" s="77">
        <f t="shared" si="1"/>
        <v>18.8</v>
      </c>
      <c r="E22" s="78">
        <f t="shared" si="2"/>
        <v>0.32718000000000003</v>
      </c>
      <c r="F22" s="79">
        <f t="shared" si="3"/>
        <v>0.11585333333333335</v>
      </c>
      <c r="G22" s="80">
        <f t="shared" si="4"/>
        <v>0.21132666666666666</v>
      </c>
      <c r="H22" s="81">
        <f t="shared" si="5"/>
        <v>0.21807599999999999</v>
      </c>
    </row>
    <row r="23" spans="2:8" x14ac:dyDescent="0.25">
      <c r="B23" s="82">
        <f t="shared" si="6"/>
        <v>20</v>
      </c>
      <c r="C23" s="76">
        <f t="shared" si="0"/>
        <v>40</v>
      </c>
      <c r="D23" s="77">
        <f t="shared" si="1"/>
        <v>16</v>
      </c>
      <c r="E23" s="78">
        <f t="shared" si="2"/>
        <v>0.33600000000000002</v>
      </c>
      <c r="F23" s="79">
        <f t="shared" si="3"/>
        <v>0.11333333333333336</v>
      </c>
      <c r="G23" s="80">
        <f t="shared" si="4"/>
        <v>0.22266666666666668</v>
      </c>
      <c r="H23" s="81">
        <f t="shared" si="5"/>
        <v>0.24</v>
      </c>
    </row>
    <row r="24" spans="2:8" x14ac:dyDescent="0.25">
      <c r="B24" s="82">
        <f t="shared" si="6"/>
        <v>21</v>
      </c>
      <c r="C24" s="76">
        <f t="shared" si="0"/>
        <v>39</v>
      </c>
      <c r="D24" s="77">
        <f t="shared" si="1"/>
        <v>13.2</v>
      </c>
      <c r="E24" s="78">
        <f t="shared" si="2"/>
        <v>0.34398000000000001</v>
      </c>
      <c r="F24" s="79">
        <f t="shared" si="3"/>
        <v>0.11105333333333335</v>
      </c>
      <c r="G24" s="80">
        <f t="shared" si="4"/>
        <v>0.23292666666666667</v>
      </c>
      <c r="H24" s="81">
        <f t="shared" si="5"/>
        <v>0.26319599999999999</v>
      </c>
    </row>
    <row r="25" spans="2:8" x14ac:dyDescent="0.25">
      <c r="B25" s="82">
        <f t="shared" si="6"/>
        <v>22</v>
      </c>
      <c r="C25" s="76">
        <f t="shared" si="0"/>
        <v>38</v>
      </c>
      <c r="D25" s="77">
        <f t="shared" si="1"/>
        <v>10.4</v>
      </c>
      <c r="E25" s="78">
        <f t="shared" si="2"/>
        <v>0.35111999999999999</v>
      </c>
      <c r="F25" s="79">
        <f t="shared" si="3"/>
        <v>0.10901333333333335</v>
      </c>
      <c r="G25" s="80">
        <f t="shared" si="4"/>
        <v>0.24210666666666664</v>
      </c>
      <c r="H25" s="81">
        <f t="shared" si="5"/>
        <v>0.28766399999999998</v>
      </c>
    </row>
    <row r="26" spans="2:8" x14ac:dyDescent="0.25">
      <c r="B26" s="82">
        <f t="shared" si="6"/>
        <v>23</v>
      </c>
      <c r="C26" s="76">
        <f t="shared" si="0"/>
        <v>37</v>
      </c>
      <c r="D26" s="77">
        <f t="shared" si="1"/>
        <v>7.6</v>
      </c>
      <c r="E26" s="78">
        <f t="shared" si="2"/>
        <v>0.35742000000000002</v>
      </c>
      <c r="F26" s="79">
        <f t="shared" si="3"/>
        <v>0.10721333333333335</v>
      </c>
      <c r="G26" s="80">
        <f t="shared" si="4"/>
        <v>0.25020666666666669</v>
      </c>
      <c r="H26" s="81">
        <f t="shared" si="5"/>
        <v>0.31340400000000002</v>
      </c>
    </row>
    <row r="27" spans="2:8" x14ac:dyDescent="0.25">
      <c r="B27" s="82">
        <f t="shared" si="6"/>
        <v>24</v>
      </c>
      <c r="C27" s="76">
        <f t="shared" si="0"/>
        <v>36</v>
      </c>
      <c r="D27" s="77">
        <f t="shared" si="1"/>
        <v>4.8</v>
      </c>
      <c r="E27" s="78">
        <f t="shared" si="2"/>
        <v>0.36287999999999998</v>
      </c>
      <c r="F27" s="79">
        <f t="shared" si="3"/>
        <v>0.10565333333333335</v>
      </c>
      <c r="G27" s="80">
        <f t="shared" si="4"/>
        <v>0.2572266666666666</v>
      </c>
      <c r="H27" s="81">
        <f t="shared" si="5"/>
        <v>0.340416</v>
      </c>
    </row>
    <row r="28" spans="2:8" x14ac:dyDescent="0.25">
      <c r="B28" s="82">
        <f t="shared" si="6"/>
        <v>25</v>
      </c>
      <c r="C28" s="76">
        <f t="shared" si="0"/>
        <v>35</v>
      </c>
      <c r="D28" s="77">
        <f t="shared" si="1"/>
        <v>2</v>
      </c>
      <c r="E28" s="78">
        <f t="shared" si="2"/>
        <v>0.36749999999999999</v>
      </c>
      <c r="F28" s="79">
        <f t="shared" si="3"/>
        <v>0.10433333333333333</v>
      </c>
      <c r="G28" s="80">
        <f t="shared" si="4"/>
        <v>0.26316666666666666</v>
      </c>
      <c r="H28" s="81">
        <f t="shared" si="5"/>
        <v>0.36870000000000003</v>
      </c>
    </row>
    <row r="29" spans="2:8" x14ac:dyDescent="0.25">
      <c r="B29" s="82">
        <f t="shared" si="6"/>
        <v>26</v>
      </c>
      <c r="C29" s="76">
        <f t="shared" si="0"/>
        <v>34</v>
      </c>
      <c r="D29" s="77">
        <f t="shared" si="1"/>
        <v>-0.8</v>
      </c>
      <c r="E29" s="78">
        <f t="shared" si="2"/>
        <v>0.37128</v>
      </c>
      <c r="F29" s="79">
        <f t="shared" si="3"/>
        <v>0.10325333333333334</v>
      </c>
      <c r="G29" s="80">
        <f t="shared" si="4"/>
        <v>0.26802666666666664</v>
      </c>
      <c r="H29" s="81">
        <f t="shared" si="5"/>
        <v>0.39825599999999994</v>
      </c>
    </row>
    <row r="30" spans="2:8" x14ac:dyDescent="0.25">
      <c r="B30" s="82">
        <f t="shared" si="6"/>
        <v>27</v>
      </c>
      <c r="C30" s="76">
        <f t="shared" si="0"/>
        <v>33</v>
      </c>
      <c r="D30" s="77">
        <f t="shared" si="1"/>
        <v>-3.6</v>
      </c>
      <c r="E30" s="78">
        <f t="shared" si="2"/>
        <v>0.37422</v>
      </c>
      <c r="F30" s="79">
        <f t="shared" si="3"/>
        <v>0.10241333333333334</v>
      </c>
      <c r="G30" s="80">
        <f t="shared" si="4"/>
        <v>0.27180666666666664</v>
      </c>
      <c r="H30" s="81">
        <f t="shared" si="5"/>
        <v>0.42908400000000002</v>
      </c>
    </row>
    <row r="31" spans="2:8" x14ac:dyDescent="0.25">
      <c r="B31" s="83">
        <f t="shared" si="6"/>
        <v>28</v>
      </c>
      <c r="C31" s="84">
        <f t="shared" si="0"/>
        <v>32</v>
      </c>
      <c r="D31" s="85">
        <f t="shared" si="1"/>
        <v>-6.4</v>
      </c>
      <c r="E31" s="86">
        <f t="shared" si="2"/>
        <v>0.37631999999999999</v>
      </c>
      <c r="F31" s="87">
        <f t="shared" si="3"/>
        <v>0.10181333333333334</v>
      </c>
      <c r="G31" s="88">
        <f t="shared" si="4"/>
        <v>0.27450666666666668</v>
      </c>
      <c r="H31" s="89">
        <f t="shared" si="5"/>
        <v>0.46118399999999998</v>
      </c>
    </row>
    <row r="33" spans="1:9" ht="13.8" x14ac:dyDescent="0.25">
      <c r="A33" s="5" t="s">
        <v>25</v>
      </c>
      <c r="B33" s="5"/>
      <c r="C33" s="5"/>
      <c r="D33" s="5"/>
      <c r="E33" s="5"/>
      <c r="F33" s="5"/>
    </row>
    <row r="34" spans="1:9" ht="15" customHeight="1" x14ac:dyDescent="0.25">
      <c r="B34" s="90">
        <v>18</v>
      </c>
      <c r="C34" s="3" t="s">
        <v>26</v>
      </c>
      <c r="D34" s="3"/>
      <c r="E34" s="3"/>
      <c r="F34" s="3"/>
      <c r="G34" s="91"/>
      <c r="H34" s="91"/>
      <c r="I34" s="91"/>
    </row>
    <row r="35" spans="1:9" ht="15.6" x14ac:dyDescent="0.3">
      <c r="B35" s="90">
        <v>0.1</v>
      </c>
      <c r="C35" s="55" t="s">
        <v>27</v>
      </c>
    </row>
    <row r="36" spans="1:9" x14ac:dyDescent="0.25">
      <c r="B36" s="92">
        <f>$B$34-5*$B$35</f>
        <v>17.5</v>
      </c>
      <c r="C36" s="93">
        <f t="shared" ref="C36:C46" si="7">Lпр - $B36</f>
        <v>42.5</v>
      </c>
      <c r="D36" s="94">
        <f t="shared" ref="D36:D46" si="8">(Mполн * $C36 - Mст * Lпр/2 - Mпр2 * Lпр - M_2 * (Lпр + $B$4))/M_1</f>
        <v>23</v>
      </c>
      <c r="E36" s="95">
        <f t="shared" ref="E36:E46" si="9">Mполн * $B36 * $C36 /10000000</f>
        <v>0.31237500000000001</v>
      </c>
      <c r="F36" s="95">
        <f t="shared" ref="F36:F46" si="10">(Mст*(Lст^2/12+($C36 - Lпр/2)^2) + Mпр * $C36^2 + Mпр2 * $B36^2)/10000000</f>
        <v>0.12008333333333335</v>
      </c>
      <c r="G36" s="96">
        <f t="shared" ref="G36:G46" si="11">$E36 - $F36</f>
        <v>0.19229166666666667</v>
      </c>
      <c r="H36" s="97">
        <f t="shared" ref="H36:H46" si="12">(M_1 * ($C36-$D36)^2 + M_2 * ($B36+$B$4)^2)/10000000</f>
        <v>0.18757499999999999</v>
      </c>
    </row>
    <row r="37" spans="1:9" x14ac:dyDescent="0.25">
      <c r="B37" s="82">
        <f t="shared" ref="B37:B46" si="13">$B36+$B$35</f>
        <v>17.600000000000001</v>
      </c>
      <c r="C37" s="76">
        <f t="shared" si="7"/>
        <v>42.4</v>
      </c>
      <c r="D37" s="77">
        <f t="shared" si="8"/>
        <v>22.72</v>
      </c>
      <c r="E37" s="79">
        <f t="shared" si="9"/>
        <v>0.3134208</v>
      </c>
      <c r="F37" s="79">
        <f t="shared" si="10"/>
        <v>0.11978453333333335</v>
      </c>
      <c r="G37" s="80">
        <f t="shared" si="11"/>
        <v>0.19363626666666667</v>
      </c>
      <c r="H37" s="81">
        <f t="shared" si="12"/>
        <v>0.18951936</v>
      </c>
    </row>
    <row r="38" spans="1:9" x14ac:dyDescent="0.25">
      <c r="B38" s="82">
        <f t="shared" si="13"/>
        <v>17.700000000000003</v>
      </c>
      <c r="C38" s="76">
        <f t="shared" si="7"/>
        <v>42.3</v>
      </c>
      <c r="D38" s="77">
        <f t="shared" si="8"/>
        <v>22.44</v>
      </c>
      <c r="E38" s="79">
        <f t="shared" si="9"/>
        <v>0.31445820000000002</v>
      </c>
      <c r="F38" s="79">
        <f t="shared" si="10"/>
        <v>0.11948813333333333</v>
      </c>
      <c r="G38" s="80">
        <f t="shared" si="11"/>
        <v>0.19497006666666669</v>
      </c>
      <c r="H38" s="81">
        <f t="shared" si="12"/>
        <v>0.19147644</v>
      </c>
    </row>
    <row r="39" spans="1:9" x14ac:dyDescent="0.25">
      <c r="B39" s="82">
        <f t="shared" si="13"/>
        <v>17.800000000000004</v>
      </c>
      <c r="C39" s="76">
        <f t="shared" si="7"/>
        <v>42.199999999999996</v>
      </c>
      <c r="D39" s="77">
        <f t="shared" si="8"/>
        <v>22.159999999999979</v>
      </c>
      <c r="E39" s="79">
        <f t="shared" si="9"/>
        <v>0.31548720000000002</v>
      </c>
      <c r="F39" s="79">
        <f t="shared" si="10"/>
        <v>0.11919413333333333</v>
      </c>
      <c r="G39" s="80">
        <f t="shared" si="11"/>
        <v>0.19629306666666668</v>
      </c>
      <c r="H39" s="81">
        <f t="shared" si="12"/>
        <v>0.19344624000000016</v>
      </c>
    </row>
    <row r="40" spans="1:9" x14ac:dyDescent="0.25">
      <c r="B40" s="82">
        <f t="shared" si="13"/>
        <v>17.900000000000006</v>
      </c>
      <c r="C40" s="76">
        <f t="shared" si="7"/>
        <v>42.099999999999994</v>
      </c>
      <c r="D40" s="77">
        <f t="shared" si="8"/>
        <v>21.879999999999981</v>
      </c>
      <c r="E40" s="79">
        <f t="shared" si="9"/>
        <v>0.31650780000000012</v>
      </c>
      <c r="F40" s="79">
        <f t="shared" si="10"/>
        <v>0.11890253333333332</v>
      </c>
      <c r="G40" s="80">
        <f t="shared" si="11"/>
        <v>0.19760526666666678</v>
      </c>
      <c r="H40" s="81">
        <f t="shared" si="12"/>
        <v>0.19542876000000012</v>
      </c>
    </row>
    <row r="41" spans="1:9" x14ac:dyDescent="0.25">
      <c r="B41" s="82">
        <f t="shared" si="13"/>
        <v>18.000000000000007</v>
      </c>
      <c r="C41" s="76">
        <f t="shared" si="7"/>
        <v>41.999999999999993</v>
      </c>
      <c r="D41" s="77">
        <f t="shared" si="8"/>
        <v>21.59999999999998</v>
      </c>
      <c r="E41" s="79">
        <f t="shared" si="9"/>
        <v>0.31752000000000002</v>
      </c>
      <c r="F41" s="79">
        <f t="shared" si="10"/>
        <v>0.11861333333333332</v>
      </c>
      <c r="G41" s="80">
        <f t="shared" si="11"/>
        <v>0.1989066666666667</v>
      </c>
      <c r="H41" s="81">
        <f t="shared" si="12"/>
        <v>0.19742400000000013</v>
      </c>
    </row>
    <row r="42" spans="1:9" x14ac:dyDescent="0.25">
      <c r="B42" s="82">
        <f t="shared" si="13"/>
        <v>18.100000000000009</v>
      </c>
      <c r="C42" s="76">
        <f t="shared" si="7"/>
        <v>41.899999999999991</v>
      </c>
      <c r="D42" s="77">
        <f t="shared" si="8"/>
        <v>21.319999999999979</v>
      </c>
      <c r="E42" s="79">
        <f t="shared" si="9"/>
        <v>0.31852380000000002</v>
      </c>
      <c r="F42" s="79">
        <f t="shared" si="10"/>
        <v>0.1183265333333333</v>
      </c>
      <c r="G42" s="80">
        <f t="shared" si="11"/>
        <v>0.20019726666666671</v>
      </c>
      <c r="H42" s="81">
        <f t="shared" si="12"/>
        <v>0.19943196000000019</v>
      </c>
    </row>
    <row r="43" spans="1:9" x14ac:dyDescent="0.25">
      <c r="B43" s="82">
        <f t="shared" si="13"/>
        <v>18.20000000000001</v>
      </c>
      <c r="C43" s="76">
        <f t="shared" si="7"/>
        <v>41.79999999999999</v>
      </c>
      <c r="D43" s="77">
        <f t="shared" si="8"/>
        <v>21.039999999999981</v>
      </c>
      <c r="E43" s="79">
        <f t="shared" si="9"/>
        <v>0.31951920000000011</v>
      </c>
      <c r="F43" s="79">
        <f t="shared" si="10"/>
        <v>0.1180421333333333</v>
      </c>
      <c r="G43" s="80">
        <f t="shared" si="11"/>
        <v>0.20147706666666682</v>
      </c>
      <c r="H43" s="81">
        <f t="shared" si="12"/>
        <v>0.20145264000000013</v>
      </c>
    </row>
    <row r="44" spans="1:9" x14ac:dyDescent="0.25">
      <c r="B44" s="82">
        <f t="shared" si="13"/>
        <v>18.300000000000011</v>
      </c>
      <c r="C44" s="76">
        <f t="shared" si="7"/>
        <v>41.699999999999989</v>
      </c>
      <c r="D44" s="77">
        <f t="shared" si="8"/>
        <v>20.759999999999962</v>
      </c>
      <c r="E44" s="79">
        <f t="shared" si="9"/>
        <v>0.32050620000000007</v>
      </c>
      <c r="F44" s="79">
        <f t="shared" si="10"/>
        <v>0.11776013333333331</v>
      </c>
      <c r="G44" s="80">
        <f t="shared" si="11"/>
        <v>0.20274606666666678</v>
      </c>
      <c r="H44" s="81">
        <f t="shared" si="12"/>
        <v>0.20348604000000026</v>
      </c>
    </row>
    <row r="45" spans="1:9" x14ac:dyDescent="0.25">
      <c r="B45" s="82">
        <f t="shared" si="13"/>
        <v>18.400000000000013</v>
      </c>
      <c r="C45" s="76">
        <f t="shared" si="7"/>
        <v>41.599999999999987</v>
      </c>
      <c r="D45" s="77">
        <f t="shared" si="8"/>
        <v>20.479999999999961</v>
      </c>
      <c r="E45" s="79">
        <f t="shared" si="9"/>
        <v>0.32148480000000013</v>
      </c>
      <c r="F45" s="79">
        <f t="shared" si="10"/>
        <v>0.1174805333333333</v>
      </c>
      <c r="G45" s="80">
        <f t="shared" si="11"/>
        <v>0.20400426666666682</v>
      </c>
      <c r="H45" s="81">
        <f t="shared" si="12"/>
        <v>0.2055321600000003</v>
      </c>
    </row>
    <row r="46" spans="1:9" x14ac:dyDescent="0.25">
      <c r="B46" s="83">
        <f t="shared" si="13"/>
        <v>18.500000000000014</v>
      </c>
      <c r="C46" s="84">
        <f t="shared" si="7"/>
        <v>41.499999999999986</v>
      </c>
      <c r="D46" s="85">
        <f t="shared" si="8"/>
        <v>20.19999999999996</v>
      </c>
      <c r="E46" s="87">
        <f t="shared" si="9"/>
        <v>0.32245500000000016</v>
      </c>
      <c r="F46" s="87">
        <f t="shared" si="10"/>
        <v>0.1172033333333333</v>
      </c>
      <c r="G46" s="88">
        <f t="shared" si="11"/>
        <v>0.20525166666666686</v>
      </c>
      <c r="H46" s="89">
        <f t="shared" si="12"/>
        <v>0.2075910000000003</v>
      </c>
    </row>
    <row r="85" spans="1:5" x14ac:dyDescent="0.25">
      <c r="A85" s="76"/>
      <c r="B85" s="76"/>
      <c r="C85" s="98"/>
      <c r="D85" s="79"/>
      <c r="E85" s="79"/>
    </row>
    <row r="86" spans="1:5" x14ac:dyDescent="0.25">
      <c r="A86" s="76"/>
      <c r="B86" s="76"/>
      <c r="C86" s="98"/>
      <c r="D86" s="79"/>
      <c r="E86" s="79"/>
    </row>
    <row r="87" spans="1:5" x14ac:dyDescent="0.25">
      <c r="A87" s="76"/>
      <c r="B87" s="76"/>
      <c r="C87" s="98"/>
      <c r="D87" s="79"/>
      <c r="E87" s="79"/>
    </row>
    <row r="88" spans="1:5" x14ac:dyDescent="0.25">
      <c r="A88" s="76"/>
      <c r="B88" s="76"/>
      <c r="C88" s="98"/>
      <c r="D88" s="79"/>
      <c r="E88" s="79"/>
    </row>
    <row r="89" spans="1:5" x14ac:dyDescent="0.25">
      <c r="A89" s="76"/>
      <c r="B89" s="76"/>
      <c r="C89" s="98"/>
      <c r="D89" s="79"/>
      <c r="E89" s="79"/>
    </row>
    <row r="90" spans="1:5" x14ac:dyDescent="0.25">
      <c r="A90" s="76"/>
      <c r="B90" s="76"/>
      <c r="C90" s="98"/>
      <c r="D90" s="79"/>
      <c r="E90" s="79"/>
    </row>
    <row r="91" spans="1:5" x14ac:dyDescent="0.25">
      <c r="A91" s="76"/>
      <c r="B91" s="76"/>
      <c r="C91" s="98"/>
      <c r="D91" s="79"/>
      <c r="E91" s="79"/>
    </row>
    <row r="92" spans="1:5" x14ac:dyDescent="0.25">
      <c r="A92" s="76"/>
      <c r="B92" s="76"/>
      <c r="C92" s="98"/>
      <c r="D92" s="79"/>
      <c r="E92" s="79"/>
    </row>
    <row r="93" spans="1:5" x14ac:dyDescent="0.25">
      <c r="A93" s="76"/>
      <c r="B93" s="76"/>
      <c r="C93" s="98"/>
      <c r="D93" s="79"/>
      <c r="E93" s="79"/>
    </row>
    <row r="94" spans="1:5" x14ac:dyDescent="0.25">
      <c r="A94" s="76"/>
      <c r="B94" s="76"/>
      <c r="C94" s="98"/>
      <c r="D94" s="79"/>
      <c r="E94" s="79"/>
    </row>
    <row r="95" spans="1:5" x14ac:dyDescent="0.25">
      <c r="A95" s="76"/>
      <c r="B95" s="76"/>
      <c r="C95" s="98"/>
      <c r="D95" s="79"/>
      <c r="E95" s="79"/>
    </row>
    <row r="96" spans="1:5" x14ac:dyDescent="0.25">
      <c r="A96" s="76"/>
      <c r="B96" s="76"/>
      <c r="C96" s="98"/>
      <c r="D96" s="79"/>
      <c r="E96" s="79"/>
    </row>
  </sheetData>
  <sheetProtection sheet="1" objects="1" scenarios="1"/>
  <mergeCells count="6">
    <mergeCell ref="C34:F34"/>
    <mergeCell ref="A1:F1"/>
    <mergeCell ref="A3:F3"/>
    <mergeCell ref="A6:F6"/>
    <mergeCell ref="E7:H7"/>
    <mergeCell ref="A33:F33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2"/>
  <sheetViews>
    <sheetView zoomScaleNormal="100" workbookViewId="0">
      <selection activeCell="K43" sqref="K43"/>
    </sheetView>
  </sheetViews>
  <sheetFormatPr defaultColWidth="11.5546875" defaultRowHeight="13.2" x14ac:dyDescent="0.25"/>
  <sheetData>
    <row r="1" spans="1:10" x14ac:dyDescent="0.25">
      <c r="A1" s="1" t="s">
        <v>42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B2" t="s">
        <v>36</v>
      </c>
      <c r="C2" t="s">
        <v>37</v>
      </c>
      <c r="D2" t="s">
        <v>43</v>
      </c>
      <c r="E2" t="s">
        <v>38</v>
      </c>
      <c r="F2" t="s">
        <v>44</v>
      </c>
      <c r="G2" t="s">
        <v>39</v>
      </c>
      <c r="H2" t="s">
        <v>45</v>
      </c>
    </row>
    <row r="3" spans="1:10" x14ac:dyDescent="0.25">
      <c r="B3" s="99">
        <v>1</v>
      </c>
      <c r="C3" s="76">
        <f t="shared" ref="C3:C32" si="0">Lпр-$B3</f>
        <v>59</v>
      </c>
      <c r="D3" s="98">
        <f t="shared" ref="D3:D32" si="1">C3/B3</f>
        <v>59</v>
      </c>
      <c r="E3" s="100">
        <f t="shared" ref="E3:E32" si="2">Mполн * $B3 * $C3/10000000</f>
        <v>2.478E-2</v>
      </c>
      <c r="F3" s="79">
        <f t="shared" ref="F3:F32" si="3">(M_2*$B3^2)/10000000</f>
        <v>1.4999999999999999E-4</v>
      </c>
      <c r="G3" s="79">
        <f t="shared" ref="G3:G32" si="4">(Mст*(Lст^2/12+(Lпр/2-$C3)^2)+Mпр*$C3^2+Mпр2*$B3^2)/10000000</f>
        <v>0.20225333333333334</v>
      </c>
      <c r="H3" s="80">
        <f t="shared" ref="H3:H32" si="5">$F3+$G3</f>
        <v>0.20240333333333335</v>
      </c>
    </row>
    <row r="4" spans="1:10" x14ac:dyDescent="0.25">
      <c r="B4" s="99">
        <v>2</v>
      </c>
      <c r="C4" s="76">
        <f t="shared" si="0"/>
        <v>58</v>
      </c>
      <c r="D4" s="98">
        <f t="shared" si="1"/>
        <v>29</v>
      </c>
      <c r="E4" s="100">
        <f t="shared" si="2"/>
        <v>4.8719999999999999E-2</v>
      </c>
      <c r="F4" s="79">
        <f t="shared" si="3"/>
        <v>5.9999999999999995E-4</v>
      </c>
      <c r="G4" s="79">
        <f t="shared" si="4"/>
        <v>0.19541333333333336</v>
      </c>
      <c r="H4" s="80">
        <f t="shared" si="5"/>
        <v>0.19601333333333334</v>
      </c>
    </row>
    <row r="5" spans="1:10" x14ac:dyDescent="0.25">
      <c r="B5" s="99">
        <v>3</v>
      </c>
      <c r="C5" s="76">
        <f t="shared" si="0"/>
        <v>57</v>
      </c>
      <c r="D5" s="98">
        <f t="shared" si="1"/>
        <v>19</v>
      </c>
      <c r="E5" s="100">
        <f t="shared" si="2"/>
        <v>7.1819999999999995E-2</v>
      </c>
      <c r="F5" s="79">
        <f t="shared" si="3"/>
        <v>1.3500000000000001E-3</v>
      </c>
      <c r="G5" s="79">
        <f t="shared" si="4"/>
        <v>0.18881333333333336</v>
      </c>
      <c r="H5" s="80">
        <f t="shared" si="5"/>
        <v>0.19016333333333335</v>
      </c>
    </row>
    <row r="6" spans="1:10" x14ac:dyDescent="0.25">
      <c r="B6" s="99">
        <v>4</v>
      </c>
      <c r="C6" s="76">
        <f t="shared" si="0"/>
        <v>56</v>
      </c>
      <c r="D6" s="98">
        <f t="shared" si="1"/>
        <v>14</v>
      </c>
      <c r="E6" s="100">
        <f t="shared" si="2"/>
        <v>9.4079999999999997E-2</v>
      </c>
      <c r="F6" s="79">
        <f t="shared" si="3"/>
        <v>2.3999999999999998E-3</v>
      </c>
      <c r="G6" s="79">
        <f t="shared" si="4"/>
        <v>0.18245333333333336</v>
      </c>
      <c r="H6" s="80">
        <f t="shared" si="5"/>
        <v>0.18485333333333337</v>
      </c>
    </row>
    <row r="7" spans="1:10" x14ac:dyDescent="0.25">
      <c r="B7" s="99">
        <v>5</v>
      </c>
      <c r="C7" s="76">
        <f t="shared" si="0"/>
        <v>55</v>
      </c>
      <c r="D7" s="98">
        <f t="shared" si="1"/>
        <v>11</v>
      </c>
      <c r="E7" s="100">
        <f t="shared" si="2"/>
        <v>0.11550000000000001</v>
      </c>
      <c r="F7" s="79">
        <f t="shared" si="3"/>
        <v>3.7499999999999999E-3</v>
      </c>
      <c r="G7" s="79">
        <f t="shared" si="4"/>
        <v>0.17633333333333334</v>
      </c>
      <c r="H7" s="80">
        <f t="shared" si="5"/>
        <v>0.18008333333333335</v>
      </c>
    </row>
    <row r="8" spans="1:10" x14ac:dyDescent="0.25">
      <c r="B8" s="99">
        <v>6</v>
      </c>
      <c r="C8" s="76">
        <f t="shared" si="0"/>
        <v>54</v>
      </c>
      <c r="D8" s="98">
        <f t="shared" si="1"/>
        <v>9</v>
      </c>
      <c r="E8" s="100">
        <f t="shared" si="2"/>
        <v>0.13608000000000001</v>
      </c>
      <c r="F8" s="79">
        <f t="shared" si="3"/>
        <v>5.4000000000000003E-3</v>
      </c>
      <c r="G8" s="79">
        <f t="shared" si="4"/>
        <v>0.17045333333333335</v>
      </c>
      <c r="H8" s="80">
        <f t="shared" si="5"/>
        <v>0.17585333333333333</v>
      </c>
    </row>
    <row r="9" spans="1:10" x14ac:dyDescent="0.25">
      <c r="B9" s="99">
        <v>7</v>
      </c>
      <c r="C9" s="76">
        <f t="shared" si="0"/>
        <v>53</v>
      </c>
      <c r="D9" s="98">
        <f t="shared" si="1"/>
        <v>7.5714285714285712</v>
      </c>
      <c r="E9" s="100">
        <f t="shared" si="2"/>
        <v>0.15581999999999999</v>
      </c>
      <c r="F9" s="79">
        <f t="shared" si="3"/>
        <v>7.3499999999999998E-3</v>
      </c>
      <c r="G9" s="79">
        <f t="shared" si="4"/>
        <v>0.16481333333333334</v>
      </c>
      <c r="H9" s="80">
        <f t="shared" si="5"/>
        <v>0.17216333333333333</v>
      </c>
    </row>
    <row r="10" spans="1:10" x14ac:dyDescent="0.25">
      <c r="B10" s="99">
        <v>8</v>
      </c>
      <c r="C10" s="76">
        <f t="shared" si="0"/>
        <v>52</v>
      </c>
      <c r="D10" s="98">
        <f t="shared" si="1"/>
        <v>6.5</v>
      </c>
      <c r="E10" s="100">
        <f t="shared" si="2"/>
        <v>0.17471999999999999</v>
      </c>
      <c r="F10" s="79">
        <f t="shared" si="3"/>
        <v>9.5999999999999992E-3</v>
      </c>
      <c r="G10" s="79">
        <f t="shared" si="4"/>
        <v>0.15941333333333335</v>
      </c>
      <c r="H10" s="80">
        <f t="shared" si="5"/>
        <v>0.16901333333333335</v>
      </c>
    </row>
    <row r="11" spans="1:10" x14ac:dyDescent="0.25">
      <c r="B11" s="99">
        <v>9</v>
      </c>
      <c r="C11" s="76">
        <f t="shared" si="0"/>
        <v>51</v>
      </c>
      <c r="D11" s="98">
        <f t="shared" si="1"/>
        <v>5.666666666666667</v>
      </c>
      <c r="E11" s="100">
        <f t="shared" si="2"/>
        <v>0.19278000000000001</v>
      </c>
      <c r="F11" s="79">
        <f t="shared" si="3"/>
        <v>1.2149999999999999E-2</v>
      </c>
      <c r="G11" s="79">
        <f t="shared" si="4"/>
        <v>0.15425333333333335</v>
      </c>
      <c r="H11" s="80">
        <f t="shared" si="5"/>
        <v>0.16640333333333335</v>
      </c>
    </row>
    <row r="12" spans="1:10" x14ac:dyDescent="0.25">
      <c r="B12" s="99">
        <v>10</v>
      </c>
      <c r="C12" s="76">
        <f t="shared" si="0"/>
        <v>50</v>
      </c>
      <c r="D12" s="98">
        <f t="shared" si="1"/>
        <v>5</v>
      </c>
      <c r="E12" s="100">
        <f t="shared" si="2"/>
        <v>0.21</v>
      </c>
      <c r="F12" s="79">
        <f t="shared" si="3"/>
        <v>1.4999999999999999E-2</v>
      </c>
      <c r="G12" s="79">
        <f t="shared" si="4"/>
        <v>0.14933333333333335</v>
      </c>
      <c r="H12" s="80">
        <f t="shared" si="5"/>
        <v>0.16433333333333333</v>
      </c>
    </row>
    <row r="13" spans="1:10" x14ac:dyDescent="0.25">
      <c r="B13" s="99">
        <v>11</v>
      </c>
      <c r="C13" s="76">
        <f t="shared" si="0"/>
        <v>49</v>
      </c>
      <c r="D13" s="98">
        <f t="shared" si="1"/>
        <v>4.4545454545454541</v>
      </c>
      <c r="E13" s="100">
        <f t="shared" si="2"/>
        <v>0.22638</v>
      </c>
      <c r="F13" s="79">
        <f t="shared" si="3"/>
        <v>1.8149999999999999E-2</v>
      </c>
      <c r="G13" s="79">
        <f t="shared" si="4"/>
        <v>0.14465333333333336</v>
      </c>
      <c r="H13" s="80">
        <f t="shared" si="5"/>
        <v>0.16280333333333336</v>
      </c>
    </row>
    <row r="14" spans="1:10" x14ac:dyDescent="0.25">
      <c r="B14" s="99">
        <v>12</v>
      </c>
      <c r="C14" s="76">
        <f t="shared" si="0"/>
        <v>48</v>
      </c>
      <c r="D14" s="98">
        <f t="shared" si="1"/>
        <v>4</v>
      </c>
      <c r="E14" s="100">
        <f t="shared" si="2"/>
        <v>0.24192</v>
      </c>
      <c r="F14" s="79">
        <f t="shared" si="3"/>
        <v>2.1600000000000001E-2</v>
      </c>
      <c r="G14" s="79">
        <f t="shared" si="4"/>
        <v>0.14021333333333336</v>
      </c>
      <c r="H14" s="80">
        <f t="shared" si="5"/>
        <v>0.16181333333333336</v>
      </c>
    </row>
    <row r="15" spans="1:10" x14ac:dyDescent="0.25">
      <c r="B15" s="99">
        <v>13</v>
      </c>
      <c r="C15" s="76">
        <f t="shared" si="0"/>
        <v>47</v>
      </c>
      <c r="D15" s="98">
        <f t="shared" si="1"/>
        <v>3.6153846153846154</v>
      </c>
      <c r="E15" s="100">
        <f t="shared" si="2"/>
        <v>0.25662000000000001</v>
      </c>
      <c r="F15" s="79">
        <f t="shared" si="3"/>
        <v>2.5350000000000001E-2</v>
      </c>
      <c r="G15" s="79">
        <f t="shared" si="4"/>
        <v>0.13601333333333335</v>
      </c>
      <c r="H15" s="80">
        <f t="shared" si="5"/>
        <v>0.16136333333333336</v>
      </c>
    </row>
    <row r="16" spans="1:10" x14ac:dyDescent="0.25">
      <c r="B16" s="99">
        <v>14</v>
      </c>
      <c r="C16" s="76">
        <f t="shared" si="0"/>
        <v>46</v>
      </c>
      <c r="D16" s="98">
        <f t="shared" si="1"/>
        <v>3.2857142857142856</v>
      </c>
      <c r="E16" s="100">
        <f t="shared" si="2"/>
        <v>0.27048</v>
      </c>
      <c r="F16" s="79">
        <f t="shared" si="3"/>
        <v>2.9399999999999999E-2</v>
      </c>
      <c r="G16" s="79">
        <f t="shared" si="4"/>
        <v>0.13205333333333336</v>
      </c>
      <c r="H16" s="80">
        <f t="shared" si="5"/>
        <v>0.16145333333333337</v>
      </c>
    </row>
    <row r="17" spans="1:8" x14ac:dyDescent="0.25">
      <c r="B17" s="99">
        <v>15</v>
      </c>
      <c r="C17" s="76">
        <f t="shared" si="0"/>
        <v>45</v>
      </c>
      <c r="D17" s="98">
        <f t="shared" si="1"/>
        <v>3</v>
      </c>
      <c r="E17" s="100">
        <f t="shared" si="2"/>
        <v>0.28349999999999997</v>
      </c>
      <c r="F17" s="79">
        <f t="shared" si="3"/>
        <v>3.3750000000000002E-2</v>
      </c>
      <c r="G17" s="79">
        <f t="shared" si="4"/>
        <v>0.12833333333333335</v>
      </c>
      <c r="H17" s="80">
        <f t="shared" si="5"/>
        <v>0.16208333333333336</v>
      </c>
    </row>
    <row r="18" spans="1:8" x14ac:dyDescent="0.25">
      <c r="B18" s="99">
        <v>16</v>
      </c>
      <c r="C18" s="76">
        <f t="shared" si="0"/>
        <v>44</v>
      </c>
      <c r="D18" s="98">
        <f t="shared" si="1"/>
        <v>2.75</v>
      </c>
      <c r="E18" s="100">
        <f t="shared" si="2"/>
        <v>0.29568</v>
      </c>
      <c r="F18" s="79">
        <f t="shared" si="3"/>
        <v>3.8399999999999997E-2</v>
      </c>
      <c r="G18" s="79">
        <f t="shared" si="4"/>
        <v>0.12485333333333334</v>
      </c>
      <c r="H18" s="80">
        <f t="shared" si="5"/>
        <v>0.16325333333333333</v>
      </c>
    </row>
    <row r="19" spans="1:8" x14ac:dyDescent="0.25">
      <c r="B19" s="99">
        <v>17</v>
      </c>
      <c r="C19" s="76">
        <f t="shared" si="0"/>
        <v>43</v>
      </c>
      <c r="D19" s="98">
        <f t="shared" si="1"/>
        <v>2.5294117647058822</v>
      </c>
      <c r="E19" s="100">
        <f t="shared" si="2"/>
        <v>0.30702000000000002</v>
      </c>
      <c r="F19" s="79">
        <f t="shared" si="3"/>
        <v>4.335E-2</v>
      </c>
      <c r="G19" s="79">
        <f t="shared" si="4"/>
        <v>0.12161333333333335</v>
      </c>
      <c r="H19" s="80">
        <f t="shared" si="5"/>
        <v>0.16496333333333335</v>
      </c>
    </row>
    <row r="20" spans="1:8" x14ac:dyDescent="0.25">
      <c r="B20" s="99">
        <v>18</v>
      </c>
      <c r="C20" s="76">
        <f t="shared" si="0"/>
        <v>42</v>
      </c>
      <c r="D20" s="98">
        <f t="shared" si="1"/>
        <v>2.3333333333333335</v>
      </c>
      <c r="E20" s="100">
        <f t="shared" si="2"/>
        <v>0.31752000000000002</v>
      </c>
      <c r="F20" s="79">
        <f t="shared" si="3"/>
        <v>4.8599999999999997E-2</v>
      </c>
      <c r="G20" s="79">
        <f t="shared" si="4"/>
        <v>0.11861333333333335</v>
      </c>
      <c r="H20" s="80">
        <f t="shared" si="5"/>
        <v>0.16721333333333335</v>
      </c>
    </row>
    <row r="21" spans="1:8" x14ac:dyDescent="0.25">
      <c r="B21" s="99">
        <v>19</v>
      </c>
      <c r="C21" s="76">
        <f t="shared" si="0"/>
        <v>41</v>
      </c>
      <c r="D21" s="98">
        <f t="shared" si="1"/>
        <v>2.1578947368421053</v>
      </c>
      <c r="E21" s="100">
        <f t="shared" si="2"/>
        <v>0.32718000000000003</v>
      </c>
      <c r="F21" s="79">
        <f t="shared" si="3"/>
        <v>5.4149999999999997E-2</v>
      </c>
      <c r="G21" s="79">
        <f t="shared" si="4"/>
        <v>0.11585333333333335</v>
      </c>
      <c r="H21" s="80">
        <f t="shared" si="5"/>
        <v>0.17000333333333334</v>
      </c>
    </row>
    <row r="22" spans="1:8" x14ac:dyDescent="0.25">
      <c r="B22" s="99">
        <v>20</v>
      </c>
      <c r="C22" s="76">
        <f t="shared" si="0"/>
        <v>40</v>
      </c>
      <c r="D22" s="98">
        <f t="shared" si="1"/>
        <v>2</v>
      </c>
      <c r="E22" s="100">
        <f t="shared" si="2"/>
        <v>0.33600000000000002</v>
      </c>
      <c r="F22" s="79">
        <f t="shared" si="3"/>
        <v>0.06</v>
      </c>
      <c r="G22" s="79">
        <f t="shared" si="4"/>
        <v>0.11333333333333336</v>
      </c>
      <c r="H22" s="80">
        <f t="shared" si="5"/>
        <v>0.17333333333333334</v>
      </c>
    </row>
    <row r="23" spans="1:8" x14ac:dyDescent="0.25">
      <c r="B23" s="99">
        <v>21</v>
      </c>
      <c r="C23" s="76">
        <f t="shared" si="0"/>
        <v>39</v>
      </c>
      <c r="D23" s="98">
        <f t="shared" si="1"/>
        <v>1.8571428571428572</v>
      </c>
      <c r="E23" s="100">
        <f t="shared" si="2"/>
        <v>0.34398000000000001</v>
      </c>
      <c r="F23" s="79">
        <f t="shared" si="3"/>
        <v>6.615E-2</v>
      </c>
      <c r="G23" s="79">
        <f t="shared" si="4"/>
        <v>0.11105333333333335</v>
      </c>
      <c r="H23" s="80">
        <f t="shared" si="5"/>
        <v>0.17720333333333335</v>
      </c>
    </row>
    <row r="24" spans="1:8" x14ac:dyDescent="0.25">
      <c r="B24" s="99">
        <v>22</v>
      </c>
      <c r="C24" s="76">
        <f t="shared" si="0"/>
        <v>38</v>
      </c>
      <c r="D24" s="98">
        <f t="shared" si="1"/>
        <v>1.7272727272727273</v>
      </c>
      <c r="E24" s="100">
        <f t="shared" si="2"/>
        <v>0.35111999999999999</v>
      </c>
      <c r="F24" s="79">
        <f t="shared" si="3"/>
        <v>7.2599999999999998E-2</v>
      </c>
      <c r="G24" s="79">
        <f t="shared" si="4"/>
        <v>0.10901333333333335</v>
      </c>
      <c r="H24" s="80">
        <f t="shared" si="5"/>
        <v>0.18161333333333335</v>
      </c>
    </row>
    <row r="25" spans="1:8" x14ac:dyDescent="0.25">
      <c r="B25" s="99">
        <v>23</v>
      </c>
      <c r="C25" s="76">
        <f t="shared" si="0"/>
        <v>37</v>
      </c>
      <c r="D25" s="98">
        <f t="shared" si="1"/>
        <v>1.6086956521739131</v>
      </c>
      <c r="E25" s="100">
        <f t="shared" si="2"/>
        <v>0.35742000000000002</v>
      </c>
      <c r="F25" s="79">
        <f t="shared" si="3"/>
        <v>7.9350000000000004E-2</v>
      </c>
      <c r="G25" s="79">
        <f t="shared" si="4"/>
        <v>0.10721333333333335</v>
      </c>
      <c r="H25" s="80">
        <f t="shared" si="5"/>
        <v>0.18656333333333336</v>
      </c>
    </row>
    <row r="26" spans="1:8" x14ac:dyDescent="0.25">
      <c r="B26" s="99">
        <v>24</v>
      </c>
      <c r="C26" s="76">
        <f t="shared" si="0"/>
        <v>36</v>
      </c>
      <c r="D26" s="98">
        <f t="shared" si="1"/>
        <v>1.5</v>
      </c>
      <c r="E26" s="100">
        <f t="shared" si="2"/>
        <v>0.36287999999999998</v>
      </c>
      <c r="F26" s="79">
        <f t="shared" si="3"/>
        <v>8.6400000000000005E-2</v>
      </c>
      <c r="G26" s="79">
        <f t="shared" si="4"/>
        <v>0.10565333333333335</v>
      </c>
      <c r="H26" s="80">
        <f t="shared" si="5"/>
        <v>0.19205333333333335</v>
      </c>
    </row>
    <row r="27" spans="1:8" x14ac:dyDescent="0.25">
      <c r="B27" s="99">
        <v>25</v>
      </c>
      <c r="C27" s="76">
        <f t="shared" si="0"/>
        <v>35</v>
      </c>
      <c r="D27" s="98">
        <f t="shared" si="1"/>
        <v>1.4</v>
      </c>
      <c r="E27" s="100">
        <f t="shared" si="2"/>
        <v>0.36749999999999999</v>
      </c>
      <c r="F27" s="79">
        <f t="shared" si="3"/>
        <v>9.375E-2</v>
      </c>
      <c r="G27" s="79">
        <f t="shared" si="4"/>
        <v>0.10433333333333333</v>
      </c>
      <c r="H27" s="80">
        <f t="shared" si="5"/>
        <v>0.19808333333333333</v>
      </c>
    </row>
    <row r="28" spans="1:8" x14ac:dyDescent="0.25">
      <c r="A28" s="76"/>
      <c r="B28" s="99">
        <v>26</v>
      </c>
      <c r="C28" s="76">
        <f t="shared" si="0"/>
        <v>34</v>
      </c>
      <c r="D28" s="98">
        <f t="shared" si="1"/>
        <v>1.3076923076923077</v>
      </c>
      <c r="E28" s="100">
        <f t="shared" si="2"/>
        <v>0.37128</v>
      </c>
      <c r="F28" s="79">
        <f t="shared" si="3"/>
        <v>0.1014</v>
      </c>
      <c r="G28" s="79">
        <f t="shared" si="4"/>
        <v>0.10325333333333334</v>
      </c>
      <c r="H28" s="80">
        <f t="shared" si="5"/>
        <v>0.20465333333333335</v>
      </c>
    </row>
    <row r="29" spans="1:8" x14ac:dyDescent="0.25">
      <c r="A29" s="76"/>
      <c r="B29" s="99">
        <v>27</v>
      </c>
      <c r="C29" s="76">
        <f t="shared" si="0"/>
        <v>33</v>
      </c>
      <c r="D29" s="98">
        <f t="shared" si="1"/>
        <v>1.2222222222222223</v>
      </c>
      <c r="E29" s="100">
        <f t="shared" si="2"/>
        <v>0.37422</v>
      </c>
      <c r="F29" s="79">
        <f t="shared" si="3"/>
        <v>0.10935</v>
      </c>
      <c r="G29" s="79">
        <f t="shared" si="4"/>
        <v>0.10241333333333334</v>
      </c>
      <c r="H29" s="80">
        <f t="shared" si="5"/>
        <v>0.21176333333333336</v>
      </c>
    </row>
    <row r="30" spans="1:8" x14ac:dyDescent="0.25">
      <c r="A30" s="76"/>
      <c r="B30" s="99">
        <v>28</v>
      </c>
      <c r="C30" s="76">
        <f t="shared" si="0"/>
        <v>32</v>
      </c>
      <c r="D30" s="98">
        <f t="shared" si="1"/>
        <v>1.1428571428571428</v>
      </c>
      <c r="E30" s="100">
        <f t="shared" si="2"/>
        <v>0.37631999999999999</v>
      </c>
      <c r="F30" s="79">
        <f t="shared" si="3"/>
        <v>0.1176</v>
      </c>
      <c r="G30" s="79">
        <f t="shared" si="4"/>
        <v>0.10181333333333334</v>
      </c>
      <c r="H30" s="80">
        <f t="shared" si="5"/>
        <v>0.21941333333333335</v>
      </c>
    </row>
    <row r="31" spans="1:8" x14ac:dyDescent="0.25">
      <c r="A31" s="76"/>
      <c r="B31" s="99">
        <v>29</v>
      </c>
      <c r="C31" s="76">
        <f t="shared" si="0"/>
        <v>31</v>
      </c>
      <c r="D31" s="98">
        <f t="shared" si="1"/>
        <v>1.0689655172413792</v>
      </c>
      <c r="E31" s="100">
        <f t="shared" si="2"/>
        <v>0.37758000000000003</v>
      </c>
      <c r="F31" s="79">
        <f t="shared" si="3"/>
        <v>0.12615000000000001</v>
      </c>
      <c r="G31" s="79">
        <f t="shared" si="4"/>
        <v>0.10145333333333334</v>
      </c>
      <c r="H31" s="80">
        <f t="shared" si="5"/>
        <v>0.22760333333333335</v>
      </c>
    </row>
    <row r="32" spans="1:8" x14ac:dyDescent="0.25">
      <c r="A32" s="76"/>
      <c r="B32" s="99">
        <v>30</v>
      </c>
      <c r="C32" s="76">
        <f t="shared" si="0"/>
        <v>30</v>
      </c>
      <c r="D32" s="98">
        <f t="shared" si="1"/>
        <v>1</v>
      </c>
      <c r="E32" s="100">
        <f t="shared" si="2"/>
        <v>0.378</v>
      </c>
      <c r="F32" s="79">
        <f t="shared" si="3"/>
        <v>0.13500000000000001</v>
      </c>
      <c r="G32" s="79">
        <f t="shared" si="4"/>
        <v>0.10133333333333333</v>
      </c>
      <c r="H32" s="80">
        <f t="shared" si="5"/>
        <v>0.23633333333333334</v>
      </c>
    </row>
  </sheetData>
  <sheetProtection sheet="1" objects="1" scenarios="1"/>
  <mergeCells count="1">
    <mergeCell ref="A1:J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/>
  </sheetViews>
  <sheetFormatPr defaultColWidth="11.5546875" defaultRowHeight="13.2" x14ac:dyDescent="0.25"/>
  <sheetData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13</vt:i4>
      </vt:variant>
    </vt:vector>
  </HeadingPairs>
  <TitlesOfParts>
    <vt:vector size="17" baseType="lpstr">
      <vt:lpstr>Лист1</vt:lpstr>
      <vt:lpstr>Лист2</vt:lpstr>
      <vt:lpstr>Лист3</vt:lpstr>
      <vt:lpstr>Лист4</vt:lpstr>
      <vt:lpstr>Jполн</vt:lpstr>
      <vt:lpstr>Jст</vt:lpstr>
      <vt:lpstr>L_1</vt:lpstr>
      <vt:lpstr>L_2</vt:lpstr>
      <vt:lpstr>Lambda</vt:lpstr>
      <vt:lpstr>Lпр</vt:lpstr>
      <vt:lpstr>Lст</vt:lpstr>
      <vt:lpstr>M_1</vt:lpstr>
      <vt:lpstr>M_2</vt:lpstr>
      <vt:lpstr>Mполн</vt:lpstr>
      <vt:lpstr>Mпр</vt:lpstr>
      <vt:lpstr>Mпр2</vt:lpstr>
      <vt:lpstr>Mст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Павел Владимирович Попов</dc:creator>
  <dc:description/>
  <cp:lastModifiedBy>Павел Попов</cp:lastModifiedBy>
  <cp:revision>59</cp:revision>
  <dcterms:created xsi:type="dcterms:W3CDTF">2021-10-10T23:31:48Z</dcterms:created>
  <dcterms:modified xsi:type="dcterms:W3CDTF">2021-10-14T11:41:26Z</dcterms:modified>
  <dc:language>ru-RU</dc:language>
</cp:coreProperties>
</file>