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library\AltiumComponentsDB\"/>
    </mc:Choice>
  </mc:AlternateContent>
  <xr:revisionPtr revIDLastSave="0" documentId="13_ncr:1_{B8564840-279E-4699-98BE-960B05A22F15}" xr6:coauthVersionLast="47" xr6:coauthVersionMax="47" xr10:uidLastSave="{00000000-0000-0000-0000-000000000000}"/>
  <bookViews>
    <workbookView xWindow="-108" yWindow="-108" windowWidth="23256" windowHeight="12576" firstSheet="5" activeTab="6" xr2:uid="{A089573D-47DD-4E83-94CE-AFD20D1F25ED}"/>
  </bookViews>
  <sheets>
    <sheet name="Radial_Ceramic_Capacitors" sheetId="19" r:id="rId1"/>
    <sheet name="Radial_Resistors" sheetId="20" r:id="rId2"/>
    <sheet name="SMD_Resistors" sheetId="1" r:id="rId3"/>
    <sheet name="SMD_Ceramic_Capacitors" sheetId="2" r:id="rId4"/>
    <sheet name="SMD_Tantalum_Capacitors" sheetId="3" r:id="rId5"/>
    <sheet name="Electrolit_Capacitors" sheetId="10" r:id="rId6"/>
    <sheet name="Connectors" sheetId="4" r:id="rId7"/>
    <sheet name="Modules" sheetId="5" r:id="rId8"/>
    <sheet name="MOSFETs" sheetId="6" r:id="rId9"/>
    <sheet name="Bipolar_Transistors" sheetId="7" r:id="rId10"/>
    <sheet name="Inductors" sheetId="8" r:id="rId11"/>
    <sheet name="Switches" sheetId="11" r:id="rId12"/>
    <sheet name="Transformers" sheetId="13" r:id="rId13"/>
    <sheet name="Crystals" sheetId="14" r:id="rId14"/>
    <sheet name="Microchips" sheetId="18" r:id="rId15"/>
    <sheet name="Tiristors_Diodes" sheetId="15" r:id="rId16"/>
    <sheet name="Power" sheetId="17" r:id="rId17"/>
    <sheet name="Fuse" sheetId="21" r:id="rId18"/>
    <sheet name="RF" sheetId="2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1" i="4" l="1"/>
  <c r="K31" i="4"/>
  <c r="D31" i="4"/>
  <c r="K12" i="5"/>
  <c r="J12" i="5"/>
  <c r="D12" i="5"/>
  <c r="K11" i="5"/>
  <c r="J11" i="5" s="1"/>
  <c r="D11" i="5"/>
  <c r="B3" i="22"/>
  <c r="C3" i="22"/>
  <c r="D3" i="22" s="1"/>
  <c r="K3" i="22"/>
  <c r="J3" i="22" s="1"/>
  <c r="B10" i="5"/>
  <c r="C10" i="5"/>
  <c r="D10" i="5" s="1"/>
  <c r="K10" i="5"/>
  <c r="J10" i="5" s="1"/>
  <c r="J12" i="15"/>
  <c r="D12" i="15"/>
  <c r="B12" i="15"/>
  <c r="L30" i="4"/>
  <c r="K30" i="4" s="1"/>
  <c r="D30" i="4"/>
  <c r="B30" i="4"/>
  <c r="J11" i="15"/>
  <c r="D11" i="15"/>
  <c r="B11" i="15"/>
  <c r="L29" i="4"/>
  <c r="K29" i="4" s="1"/>
  <c r="D29" i="4"/>
  <c r="B29" i="4"/>
  <c r="J2" i="22"/>
  <c r="D2" i="22"/>
  <c r="K3" i="21"/>
  <c r="K4" i="21"/>
  <c r="K5" i="21"/>
  <c r="K2" i="21"/>
  <c r="D3" i="21"/>
  <c r="D4" i="21"/>
  <c r="D5" i="21"/>
  <c r="D2" i="21"/>
  <c r="K3" i="17"/>
  <c r="K4" i="17"/>
  <c r="K5" i="17"/>
  <c r="K6" i="17"/>
  <c r="K7" i="17"/>
  <c r="K8" i="17"/>
  <c r="K2" i="17"/>
  <c r="D3" i="17"/>
  <c r="D4" i="17"/>
  <c r="D5" i="17"/>
  <c r="D6" i="17"/>
  <c r="D7" i="17"/>
  <c r="D8" i="17"/>
  <c r="D2" i="17"/>
  <c r="L7" i="15"/>
  <c r="L8" i="15"/>
  <c r="L9" i="15"/>
  <c r="L10" i="15"/>
  <c r="L6" i="15"/>
  <c r="J3" i="15"/>
  <c r="J4" i="15"/>
  <c r="J5" i="15"/>
  <c r="J6" i="15"/>
  <c r="J7" i="15"/>
  <c r="J8" i="15"/>
  <c r="J9" i="15"/>
  <c r="J10" i="15"/>
  <c r="J2" i="15"/>
  <c r="D3" i="15"/>
  <c r="D4" i="15"/>
  <c r="D5" i="15"/>
  <c r="D6" i="15"/>
  <c r="D7" i="15"/>
  <c r="D8" i="15"/>
  <c r="D9" i="15"/>
  <c r="D10" i="15"/>
  <c r="D2" i="15"/>
  <c r="J3" i="18"/>
  <c r="J4" i="18"/>
  <c r="J5" i="18"/>
  <c r="J6" i="18"/>
  <c r="J7" i="18"/>
  <c r="J8" i="18"/>
  <c r="J9" i="18"/>
  <c r="J2" i="18"/>
  <c r="D3" i="18"/>
  <c r="D4" i="18"/>
  <c r="D5" i="18"/>
  <c r="D6" i="18"/>
  <c r="D7" i="18"/>
  <c r="D8" i="18"/>
  <c r="D9" i="18"/>
  <c r="D2" i="18"/>
  <c r="J3" i="14"/>
  <c r="J4" i="14"/>
  <c r="J5" i="14"/>
  <c r="J6" i="14"/>
  <c r="J7" i="14"/>
  <c r="J8" i="14"/>
  <c r="J9" i="14"/>
  <c r="J10" i="14"/>
  <c r="J11" i="14"/>
  <c r="J2" i="14"/>
  <c r="D3" i="14"/>
  <c r="D4" i="14"/>
  <c r="D5" i="14"/>
  <c r="D6" i="14"/>
  <c r="D7" i="14"/>
  <c r="D8" i="14"/>
  <c r="D9" i="14"/>
  <c r="D10" i="14"/>
  <c r="D11" i="14"/>
  <c r="D2" i="14"/>
  <c r="J2" i="13"/>
  <c r="D2" i="13"/>
  <c r="K2" i="11"/>
  <c r="D2" i="11"/>
  <c r="O3" i="8"/>
  <c r="O4" i="8"/>
  <c r="O5" i="8"/>
  <c r="O6" i="8"/>
  <c r="O2" i="8"/>
  <c r="D3" i="8"/>
  <c r="D4" i="8"/>
  <c r="D5" i="8"/>
  <c r="D6" i="8"/>
  <c r="D2" i="8"/>
  <c r="K3" i="7"/>
  <c r="K2" i="7"/>
  <c r="D3" i="7"/>
  <c r="D2" i="7"/>
  <c r="K3" i="6"/>
  <c r="K4" i="6"/>
  <c r="K2" i="6"/>
  <c r="D3" i="6"/>
  <c r="D4" i="6"/>
  <c r="D2" i="6"/>
  <c r="L8" i="5"/>
  <c r="J3" i="5"/>
  <c r="J4" i="5"/>
  <c r="J5" i="5"/>
  <c r="J6" i="5"/>
  <c r="J7" i="5"/>
  <c r="J8" i="5"/>
  <c r="J9" i="5"/>
  <c r="J2" i="5"/>
  <c r="D3" i="5"/>
  <c r="D4" i="5"/>
  <c r="D5" i="5"/>
  <c r="D6" i="5"/>
  <c r="D7" i="5"/>
  <c r="D8" i="5"/>
  <c r="D9" i="5"/>
  <c r="D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" i="4"/>
  <c r="R39" i="10"/>
  <c r="R40" i="10"/>
  <c r="R41" i="10"/>
  <c r="R38" i="10"/>
  <c r="R29" i="10"/>
  <c r="R18" i="10"/>
  <c r="R19" i="10"/>
  <c r="R17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2" i="10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254" i="20"/>
  <c r="Q255" i="20"/>
  <c r="Q256" i="20"/>
  <c r="Q257" i="20"/>
  <c r="Q258" i="20"/>
  <c r="Q259" i="20"/>
  <c r="Q260" i="20"/>
  <c r="Q261" i="20"/>
  <c r="Q262" i="20"/>
  <c r="Q263" i="20"/>
  <c r="Q264" i="20"/>
  <c r="Q265" i="20"/>
  <c r="Q266" i="20"/>
  <c r="Q267" i="20"/>
  <c r="Q268" i="20"/>
  <c r="Q269" i="20"/>
  <c r="Q270" i="20"/>
  <c r="Q271" i="20"/>
  <c r="Q272" i="20"/>
  <c r="Q273" i="20"/>
  <c r="Q274" i="20"/>
  <c r="Q275" i="20"/>
  <c r="Q276" i="20"/>
  <c r="Q277" i="20"/>
  <c r="Q278" i="20"/>
  <c r="Q279" i="20"/>
  <c r="Q280" i="20"/>
  <c r="Q281" i="20"/>
  <c r="Q282" i="20"/>
  <c r="Q283" i="20"/>
  <c r="Q284" i="20"/>
  <c r="Q285" i="20"/>
  <c r="Q286" i="20"/>
  <c r="Q287" i="20"/>
  <c r="Q288" i="20"/>
  <c r="Q289" i="20"/>
  <c r="Q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" i="20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O254" i="19"/>
  <c r="O255" i="19"/>
  <c r="O256" i="19"/>
  <c r="O257" i="19"/>
  <c r="O258" i="19"/>
  <c r="O259" i="19"/>
  <c r="O260" i="19"/>
  <c r="O261" i="19"/>
  <c r="O262" i="19"/>
  <c r="O263" i="19"/>
  <c r="O264" i="19"/>
  <c r="O265" i="19"/>
  <c r="O266" i="19"/>
  <c r="O267" i="19"/>
  <c r="O268" i="19"/>
  <c r="O269" i="19"/>
  <c r="O270" i="19"/>
  <c r="O271" i="19"/>
  <c r="O272" i="19"/>
  <c r="O273" i="19"/>
  <c r="O274" i="19"/>
  <c r="O275" i="19"/>
  <c r="O276" i="19"/>
  <c r="O277" i="19"/>
  <c r="O278" i="19"/>
  <c r="O279" i="19"/>
  <c r="O280" i="19"/>
  <c r="O281" i="19"/>
  <c r="O282" i="19"/>
  <c r="O283" i="19"/>
  <c r="O284" i="19"/>
  <c r="O285" i="19"/>
  <c r="O286" i="19"/>
  <c r="O287" i="19"/>
  <c r="O288" i="19"/>
  <c r="O289" i="19"/>
  <c r="O290" i="19"/>
  <c r="O291" i="19"/>
  <c r="O292" i="19"/>
  <c r="O293" i="19"/>
  <c r="O294" i="19"/>
  <c r="O295" i="19"/>
  <c r="O296" i="19"/>
  <c r="O297" i="19"/>
  <c r="O298" i="19"/>
  <c r="O299" i="19"/>
  <c r="O300" i="19"/>
  <c r="O301" i="19"/>
  <c r="O302" i="19"/>
  <c r="O303" i="19"/>
  <c r="O304" i="19"/>
  <c r="O305" i="19"/>
  <c r="O306" i="19"/>
  <c r="O307" i="19"/>
  <c r="O308" i="19"/>
  <c r="O309" i="19"/>
  <c r="O310" i="19"/>
  <c r="O311" i="19"/>
  <c r="O312" i="19"/>
  <c r="O313" i="19"/>
  <c r="O314" i="19"/>
  <c r="O315" i="19"/>
  <c r="O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2" i="19"/>
  <c r="C9" i="18"/>
  <c r="B9" i="18"/>
  <c r="K2" i="22"/>
  <c r="C2" i="22"/>
  <c r="B2" i="22"/>
  <c r="L6" i="8"/>
  <c r="B6" i="8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/>
  <c r="P437" i="2"/>
  <c r="K437" i="2"/>
  <c r="A437" i="2" s="1"/>
  <c r="P436" i="2"/>
  <c r="K436" i="2"/>
  <c r="A436" i="2" s="1"/>
  <c r="P435" i="2"/>
  <c r="K435" i="2"/>
  <c r="A435" i="2"/>
  <c r="K9" i="5"/>
  <c r="C9" i="5"/>
  <c r="B9" i="5"/>
  <c r="L28" i="4"/>
  <c r="B28" i="4"/>
  <c r="B10" i="15" l="1"/>
  <c r="B9" i="15"/>
  <c r="B8" i="15"/>
  <c r="B7" i="15"/>
  <c r="B6" i="15"/>
  <c r="B5" i="21"/>
  <c r="B4" i="21"/>
  <c r="B3" i="21"/>
  <c r="B7" i="17"/>
  <c r="B8" i="17"/>
  <c r="B6" i="17"/>
  <c r="B2" i="21" l="1"/>
  <c r="B4" i="6"/>
  <c r="B5" i="15"/>
  <c r="B4" i="15"/>
  <c r="B3" i="15"/>
  <c r="C2" i="11" l="1"/>
  <c r="B2" i="11"/>
  <c r="C8" i="18"/>
  <c r="B8" i="18"/>
  <c r="L27" i="4" l="1"/>
  <c r="B27" i="4"/>
  <c r="C7" i="18" l="1"/>
  <c r="B7" i="18"/>
  <c r="L5" i="8" l="1"/>
  <c r="B5" i="8"/>
  <c r="B2" i="15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19" i="3"/>
  <c r="R289" i="20" l="1"/>
  <c r="N289" i="20"/>
  <c r="B289" i="20" s="1"/>
  <c r="R288" i="20"/>
  <c r="N288" i="20"/>
  <c r="B288" i="20"/>
  <c r="R287" i="20"/>
  <c r="N287" i="20"/>
  <c r="B287" i="20"/>
  <c r="R286" i="20"/>
  <c r="N286" i="20"/>
  <c r="B286" i="20"/>
  <c r="R285" i="20"/>
  <c r="N285" i="20"/>
  <c r="B285" i="20" s="1"/>
  <c r="R284" i="20"/>
  <c r="N284" i="20"/>
  <c r="B284" i="20" s="1"/>
  <c r="R283" i="20"/>
  <c r="N283" i="20"/>
  <c r="B283" i="20" s="1"/>
  <c r="R282" i="20"/>
  <c r="N282" i="20"/>
  <c r="B282" i="20"/>
  <c r="R281" i="20"/>
  <c r="N281" i="20"/>
  <c r="B281" i="20" s="1"/>
  <c r="R280" i="20"/>
  <c r="N280" i="20"/>
  <c r="B280" i="20"/>
  <c r="R279" i="20"/>
  <c r="N279" i="20"/>
  <c r="B279" i="20"/>
  <c r="R278" i="20"/>
  <c r="N278" i="20"/>
  <c r="B278" i="20"/>
  <c r="R277" i="20"/>
  <c r="N277" i="20"/>
  <c r="B277" i="20" s="1"/>
  <c r="R276" i="20"/>
  <c r="N276" i="20"/>
  <c r="B276" i="20" s="1"/>
  <c r="R275" i="20"/>
  <c r="N275" i="20"/>
  <c r="B275" i="20" s="1"/>
  <c r="R274" i="20"/>
  <c r="N274" i="20"/>
  <c r="B274" i="20"/>
  <c r="R273" i="20"/>
  <c r="N273" i="20"/>
  <c r="B273" i="20" s="1"/>
  <c r="R272" i="20"/>
  <c r="N272" i="20"/>
  <c r="B272" i="20"/>
  <c r="R271" i="20"/>
  <c r="N271" i="20"/>
  <c r="B271" i="20"/>
  <c r="R270" i="20"/>
  <c r="N270" i="20"/>
  <c r="B270" i="20"/>
  <c r="R269" i="20"/>
  <c r="N269" i="20"/>
  <c r="B269" i="20" s="1"/>
  <c r="R268" i="20"/>
  <c r="N268" i="20"/>
  <c r="B268" i="20" s="1"/>
  <c r="R267" i="20"/>
  <c r="N267" i="20"/>
  <c r="B267" i="20" s="1"/>
  <c r="R266" i="20"/>
  <c r="N266" i="20"/>
  <c r="B266" i="20"/>
  <c r="R265" i="20"/>
  <c r="N265" i="20"/>
  <c r="B265" i="20" s="1"/>
  <c r="R264" i="20"/>
  <c r="N264" i="20"/>
  <c r="B264" i="20"/>
  <c r="R263" i="20"/>
  <c r="N263" i="20"/>
  <c r="B263" i="20"/>
  <c r="R262" i="20"/>
  <c r="N262" i="20"/>
  <c r="B262" i="20"/>
  <c r="R261" i="20"/>
  <c r="N261" i="20"/>
  <c r="B261" i="20" s="1"/>
  <c r="R260" i="20"/>
  <c r="N260" i="20"/>
  <c r="B260" i="20" s="1"/>
  <c r="R259" i="20"/>
  <c r="N259" i="20"/>
  <c r="B259" i="20" s="1"/>
  <c r="R258" i="20"/>
  <c r="N258" i="20"/>
  <c r="B258" i="20"/>
  <c r="R257" i="20"/>
  <c r="N257" i="20"/>
  <c r="B257" i="20" s="1"/>
  <c r="R256" i="20"/>
  <c r="N256" i="20"/>
  <c r="B256" i="20"/>
  <c r="R255" i="20"/>
  <c r="N255" i="20"/>
  <c r="B255" i="20"/>
  <c r="R254" i="20"/>
  <c r="N254" i="20"/>
  <c r="B254" i="20"/>
  <c r="R253" i="20"/>
  <c r="N253" i="20"/>
  <c r="B253" i="20" s="1"/>
  <c r="R252" i="20"/>
  <c r="N252" i="20"/>
  <c r="B252" i="20" s="1"/>
  <c r="R251" i="20"/>
  <c r="N251" i="20"/>
  <c r="B251" i="20" s="1"/>
  <c r="R250" i="20"/>
  <c r="N250" i="20"/>
  <c r="B250" i="20"/>
  <c r="R249" i="20"/>
  <c r="N249" i="20"/>
  <c r="B249" i="20" s="1"/>
  <c r="R248" i="20"/>
  <c r="N248" i="20"/>
  <c r="B248" i="20"/>
  <c r="R247" i="20"/>
  <c r="N247" i="20"/>
  <c r="B247" i="20"/>
  <c r="R246" i="20"/>
  <c r="N246" i="20"/>
  <c r="B246" i="20"/>
  <c r="R245" i="20"/>
  <c r="N245" i="20"/>
  <c r="B245" i="20" s="1"/>
  <c r="R244" i="20"/>
  <c r="N244" i="20"/>
  <c r="B244" i="20" s="1"/>
  <c r="R243" i="20"/>
  <c r="N243" i="20"/>
  <c r="B243" i="20" s="1"/>
  <c r="R242" i="20"/>
  <c r="N242" i="20"/>
  <c r="B242" i="20"/>
  <c r="R241" i="20"/>
  <c r="N241" i="20"/>
  <c r="B241" i="20" s="1"/>
  <c r="R240" i="20"/>
  <c r="N240" i="20"/>
  <c r="B240" i="20"/>
  <c r="R239" i="20"/>
  <c r="N239" i="20"/>
  <c r="B239" i="20"/>
  <c r="R238" i="20"/>
  <c r="N238" i="20"/>
  <c r="B238" i="20"/>
  <c r="R237" i="20"/>
  <c r="N237" i="20"/>
  <c r="B237" i="20" s="1"/>
  <c r="R236" i="20"/>
  <c r="N236" i="20"/>
  <c r="B236" i="20" s="1"/>
  <c r="R235" i="20"/>
  <c r="N235" i="20"/>
  <c r="B235" i="20" s="1"/>
  <c r="R234" i="20"/>
  <c r="N234" i="20"/>
  <c r="B234" i="20"/>
  <c r="R233" i="20"/>
  <c r="N233" i="20"/>
  <c r="B233" i="20" s="1"/>
  <c r="R232" i="20"/>
  <c r="N232" i="20"/>
  <c r="B232" i="20"/>
  <c r="R231" i="20"/>
  <c r="N231" i="20"/>
  <c r="B231" i="20"/>
  <c r="R230" i="20"/>
  <c r="N230" i="20"/>
  <c r="B230" i="20"/>
  <c r="R229" i="20"/>
  <c r="N229" i="20"/>
  <c r="B229" i="20" s="1"/>
  <c r="R228" i="20"/>
  <c r="N228" i="20"/>
  <c r="B228" i="20" s="1"/>
  <c r="R227" i="20"/>
  <c r="N227" i="20"/>
  <c r="B227" i="20" s="1"/>
  <c r="R226" i="20"/>
  <c r="N226" i="20"/>
  <c r="B226" i="20"/>
  <c r="R225" i="20"/>
  <c r="N225" i="20"/>
  <c r="B225" i="20" s="1"/>
  <c r="R224" i="20"/>
  <c r="N224" i="20"/>
  <c r="B224" i="20"/>
  <c r="R223" i="20"/>
  <c r="N223" i="20"/>
  <c r="B223" i="20"/>
  <c r="R222" i="20"/>
  <c r="N222" i="20"/>
  <c r="B222" i="20"/>
  <c r="R221" i="20"/>
  <c r="N221" i="20"/>
  <c r="B221" i="20" s="1"/>
  <c r="R220" i="20"/>
  <c r="N220" i="20"/>
  <c r="B220" i="20" s="1"/>
  <c r="R219" i="20"/>
  <c r="N219" i="20"/>
  <c r="B219" i="20" s="1"/>
  <c r="R218" i="20"/>
  <c r="N218" i="20"/>
  <c r="B218" i="20"/>
  <c r="R217" i="20"/>
  <c r="N217" i="20"/>
  <c r="B217" i="20" s="1"/>
  <c r="R216" i="20"/>
  <c r="N216" i="20"/>
  <c r="B216" i="20"/>
  <c r="R215" i="20"/>
  <c r="N215" i="20"/>
  <c r="B215" i="20"/>
  <c r="R214" i="20"/>
  <c r="N214" i="20"/>
  <c r="B214" i="20" s="1"/>
  <c r="R213" i="20"/>
  <c r="N213" i="20"/>
  <c r="B213" i="20"/>
  <c r="R212" i="20"/>
  <c r="N212" i="20"/>
  <c r="B212" i="20"/>
  <c r="R211" i="20"/>
  <c r="N211" i="20"/>
  <c r="B211" i="20"/>
  <c r="R210" i="20"/>
  <c r="N210" i="20"/>
  <c r="B210" i="20" s="1"/>
  <c r="R209" i="20"/>
  <c r="N209" i="20"/>
  <c r="B209" i="20" s="1"/>
  <c r="R208" i="20"/>
  <c r="N208" i="20"/>
  <c r="B208" i="20"/>
  <c r="R207" i="20"/>
  <c r="N207" i="20"/>
  <c r="B207" i="20"/>
  <c r="R206" i="20"/>
  <c r="N206" i="20"/>
  <c r="B206" i="20" s="1"/>
  <c r="R205" i="20"/>
  <c r="N205" i="20"/>
  <c r="B205" i="20"/>
  <c r="R204" i="20"/>
  <c r="N204" i="20"/>
  <c r="B204" i="20"/>
  <c r="R203" i="20"/>
  <c r="N203" i="20"/>
  <c r="B203" i="20"/>
  <c r="R202" i="20"/>
  <c r="N202" i="20"/>
  <c r="B202" i="20" s="1"/>
  <c r="R201" i="20"/>
  <c r="N201" i="20"/>
  <c r="B201" i="20" s="1"/>
  <c r="R200" i="20"/>
  <c r="N200" i="20"/>
  <c r="B200" i="20"/>
  <c r="R199" i="20"/>
  <c r="N199" i="20"/>
  <c r="B199" i="20"/>
  <c r="R198" i="20"/>
  <c r="N198" i="20"/>
  <c r="B198" i="20" s="1"/>
  <c r="R197" i="20"/>
  <c r="N197" i="20"/>
  <c r="B197" i="20"/>
  <c r="R196" i="20"/>
  <c r="N196" i="20"/>
  <c r="B196" i="20"/>
  <c r="R195" i="20"/>
  <c r="N195" i="20"/>
  <c r="B195" i="20"/>
  <c r="R194" i="20"/>
  <c r="N194" i="20"/>
  <c r="B194" i="20" s="1"/>
  <c r="R193" i="20"/>
  <c r="N193" i="20"/>
  <c r="B193" i="20" s="1"/>
  <c r="R192" i="20"/>
  <c r="N192" i="20"/>
  <c r="B192" i="20"/>
  <c r="R191" i="20"/>
  <c r="N191" i="20"/>
  <c r="B191" i="20"/>
  <c r="R190" i="20"/>
  <c r="N190" i="20"/>
  <c r="B190" i="20" s="1"/>
  <c r="R189" i="20"/>
  <c r="N189" i="20"/>
  <c r="B189" i="20"/>
  <c r="R188" i="20"/>
  <c r="N188" i="20"/>
  <c r="B188" i="20"/>
  <c r="R187" i="20"/>
  <c r="N187" i="20"/>
  <c r="B187" i="20"/>
  <c r="R186" i="20"/>
  <c r="N186" i="20"/>
  <c r="B186" i="20" s="1"/>
  <c r="R185" i="20"/>
  <c r="N185" i="20"/>
  <c r="B185" i="20" s="1"/>
  <c r="R184" i="20"/>
  <c r="N184" i="20"/>
  <c r="B184" i="20"/>
  <c r="R183" i="20"/>
  <c r="N183" i="20"/>
  <c r="B183" i="20"/>
  <c r="R182" i="20"/>
  <c r="N182" i="20"/>
  <c r="B182" i="20" s="1"/>
  <c r="R181" i="20"/>
  <c r="N181" i="20"/>
  <c r="B181" i="20"/>
  <c r="R180" i="20"/>
  <c r="N180" i="20"/>
  <c r="B180" i="20"/>
  <c r="R179" i="20"/>
  <c r="N179" i="20"/>
  <c r="B179" i="20"/>
  <c r="R178" i="20"/>
  <c r="N178" i="20"/>
  <c r="B178" i="20" s="1"/>
  <c r="R177" i="20"/>
  <c r="N177" i="20"/>
  <c r="B177" i="20" s="1"/>
  <c r="R176" i="20"/>
  <c r="N176" i="20"/>
  <c r="B176" i="20"/>
  <c r="R175" i="20"/>
  <c r="N175" i="20"/>
  <c r="B175" i="20"/>
  <c r="R174" i="20"/>
  <c r="N174" i="20"/>
  <c r="B174" i="20" s="1"/>
  <c r="R173" i="20"/>
  <c r="N173" i="20"/>
  <c r="B173" i="20"/>
  <c r="R172" i="20"/>
  <c r="N172" i="20"/>
  <c r="B172" i="20"/>
  <c r="R171" i="20"/>
  <c r="N171" i="20"/>
  <c r="B171" i="20"/>
  <c r="R170" i="20"/>
  <c r="N170" i="20"/>
  <c r="B170" i="20" s="1"/>
  <c r="R169" i="20"/>
  <c r="N169" i="20"/>
  <c r="B169" i="20" s="1"/>
  <c r="R168" i="20"/>
  <c r="N168" i="20"/>
  <c r="B168" i="20"/>
  <c r="R167" i="20"/>
  <c r="N167" i="20"/>
  <c r="B167" i="20"/>
  <c r="R166" i="20"/>
  <c r="N166" i="20"/>
  <c r="B166" i="20" s="1"/>
  <c r="R165" i="20"/>
  <c r="N165" i="20"/>
  <c r="B165" i="20"/>
  <c r="R164" i="20"/>
  <c r="N164" i="20"/>
  <c r="B164" i="20"/>
  <c r="R163" i="20"/>
  <c r="N163" i="20"/>
  <c r="B163" i="20"/>
  <c r="R162" i="20"/>
  <c r="N162" i="20"/>
  <c r="B162" i="20" s="1"/>
  <c r="R161" i="20"/>
  <c r="N161" i="20"/>
  <c r="B161" i="20" s="1"/>
  <c r="R160" i="20"/>
  <c r="N160" i="20"/>
  <c r="B160" i="20"/>
  <c r="R159" i="20"/>
  <c r="N159" i="20"/>
  <c r="B159" i="20"/>
  <c r="R158" i="20"/>
  <c r="N158" i="20"/>
  <c r="B158" i="20" s="1"/>
  <c r="R157" i="20"/>
  <c r="N157" i="20"/>
  <c r="B157" i="20"/>
  <c r="R156" i="20"/>
  <c r="N156" i="20"/>
  <c r="B156" i="20"/>
  <c r="R155" i="20"/>
  <c r="N155" i="20"/>
  <c r="B155" i="20"/>
  <c r="R154" i="20"/>
  <c r="N154" i="20"/>
  <c r="B154" i="20" s="1"/>
  <c r="R153" i="20"/>
  <c r="N153" i="20"/>
  <c r="B153" i="20" s="1"/>
  <c r="R152" i="20"/>
  <c r="N152" i="20"/>
  <c r="B152" i="20"/>
  <c r="R151" i="20"/>
  <c r="N151" i="20"/>
  <c r="B151" i="20"/>
  <c r="R150" i="20"/>
  <c r="N150" i="20"/>
  <c r="B150" i="20" s="1"/>
  <c r="R149" i="20"/>
  <c r="N149" i="20"/>
  <c r="B149" i="20"/>
  <c r="R148" i="20"/>
  <c r="N148" i="20"/>
  <c r="B148" i="20"/>
  <c r="R147" i="20"/>
  <c r="N147" i="20"/>
  <c r="B147" i="20"/>
  <c r="R146" i="20"/>
  <c r="N146" i="20"/>
  <c r="B146" i="20" s="1"/>
  <c r="R145" i="20"/>
  <c r="N145" i="20"/>
  <c r="B145" i="20"/>
  <c r="R144" i="20"/>
  <c r="N144" i="20"/>
  <c r="B144" i="20" s="1"/>
  <c r="R143" i="20"/>
  <c r="N143" i="20"/>
  <c r="B143" i="20" s="1"/>
  <c r="R142" i="20"/>
  <c r="N142" i="20"/>
  <c r="B142" i="20"/>
  <c r="R141" i="20"/>
  <c r="N141" i="20"/>
  <c r="B141" i="20"/>
  <c r="R140" i="20"/>
  <c r="N140" i="20"/>
  <c r="B140" i="20" s="1"/>
  <c r="R139" i="20"/>
  <c r="N139" i="20"/>
  <c r="B139" i="20"/>
  <c r="R138" i="20"/>
  <c r="N138" i="20"/>
  <c r="B138" i="20"/>
  <c r="R137" i="20"/>
  <c r="N137" i="20"/>
  <c r="B137" i="20"/>
  <c r="R136" i="20"/>
  <c r="N136" i="20"/>
  <c r="B136" i="20"/>
  <c r="R135" i="20"/>
  <c r="N135" i="20"/>
  <c r="B135" i="20" s="1"/>
  <c r="R134" i="20"/>
  <c r="N134" i="20"/>
  <c r="B134" i="20"/>
  <c r="R133" i="20"/>
  <c r="N133" i="20"/>
  <c r="B133" i="20"/>
  <c r="R132" i="20"/>
  <c r="N132" i="20"/>
  <c r="B132" i="20" s="1"/>
  <c r="R131" i="20"/>
  <c r="N131" i="20"/>
  <c r="B131" i="20"/>
  <c r="R130" i="20"/>
  <c r="N130" i="20"/>
  <c r="B130" i="20"/>
  <c r="R129" i="20"/>
  <c r="N129" i="20"/>
  <c r="B129" i="20"/>
  <c r="R128" i="20"/>
  <c r="N128" i="20"/>
  <c r="B128" i="20"/>
  <c r="R127" i="20"/>
  <c r="N127" i="20"/>
  <c r="B127" i="20" s="1"/>
  <c r="R126" i="20"/>
  <c r="N126" i="20"/>
  <c r="B126" i="20"/>
  <c r="R125" i="20"/>
  <c r="N125" i="20"/>
  <c r="B125" i="20"/>
  <c r="R124" i="20"/>
  <c r="N124" i="20"/>
  <c r="B124" i="20"/>
  <c r="R123" i="20"/>
  <c r="N123" i="20"/>
  <c r="B123" i="20"/>
  <c r="R122" i="20"/>
  <c r="N122" i="20"/>
  <c r="B122" i="20"/>
  <c r="R121" i="20"/>
  <c r="N121" i="20"/>
  <c r="B121" i="20"/>
  <c r="R120" i="20"/>
  <c r="N120" i="20"/>
  <c r="B120" i="20"/>
  <c r="R119" i="20"/>
  <c r="N119" i="20"/>
  <c r="B119" i="20" s="1"/>
  <c r="R118" i="20"/>
  <c r="N118" i="20"/>
  <c r="B118" i="20"/>
  <c r="R117" i="20"/>
  <c r="N117" i="20"/>
  <c r="B117" i="20"/>
  <c r="R116" i="20"/>
  <c r="N116" i="20"/>
  <c r="B116" i="20"/>
  <c r="R115" i="20"/>
  <c r="N115" i="20"/>
  <c r="B115" i="20"/>
  <c r="R114" i="20"/>
  <c r="N114" i="20"/>
  <c r="B114" i="20"/>
  <c r="R113" i="20"/>
  <c r="N113" i="20"/>
  <c r="B113" i="20"/>
  <c r="R112" i="20"/>
  <c r="N112" i="20"/>
  <c r="B112" i="20"/>
  <c r="R111" i="20"/>
  <c r="N111" i="20"/>
  <c r="B111" i="20" s="1"/>
  <c r="R110" i="20"/>
  <c r="N110" i="20"/>
  <c r="B110" i="20"/>
  <c r="R109" i="20"/>
  <c r="N109" i="20"/>
  <c r="B109" i="20"/>
  <c r="R108" i="20"/>
  <c r="N108" i="20"/>
  <c r="B108" i="20"/>
  <c r="R107" i="20"/>
  <c r="N107" i="20"/>
  <c r="B107" i="20"/>
  <c r="R106" i="20"/>
  <c r="N106" i="20"/>
  <c r="B106" i="20"/>
  <c r="R105" i="20"/>
  <c r="N105" i="20"/>
  <c r="B105" i="20"/>
  <c r="R104" i="20"/>
  <c r="N104" i="20"/>
  <c r="B104" i="20"/>
  <c r="R103" i="20"/>
  <c r="N103" i="20"/>
  <c r="B103" i="20" s="1"/>
  <c r="R102" i="20"/>
  <c r="N102" i="20"/>
  <c r="B102" i="20"/>
  <c r="R101" i="20"/>
  <c r="N101" i="20"/>
  <c r="B101" i="20"/>
  <c r="R100" i="20"/>
  <c r="N100" i="20"/>
  <c r="B100" i="20"/>
  <c r="R99" i="20"/>
  <c r="N99" i="20"/>
  <c r="B99" i="20"/>
  <c r="R98" i="20"/>
  <c r="N98" i="20"/>
  <c r="B98" i="20"/>
  <c r="R97" i="20"/>
  <c r="N97" i="20"/>
  <c r="B97" i="20"/>
  <c r="R96" i="20"/>
  <c r="N96" i="20"/>
  <c r="B96" i="20"/>
  <c r="R95" i="20"/>
  <c r="N95" i="20"/>
  <c r="B95" i="20" s="1"/>
  <c r="R94" i="20"/>
  <c r="N94" i="20"/>
  <c r="B94" i="20"/>
  <c r="R93" i="20"/>
  <c r="N93" i="20"/>
  <c r="B93" i="20"/>
  <c r="R92" i="20"/>
  <c r="N92" i="20"/>
  <c r="B92" i="20"/>
  <c r="R91" i="20"/>
  <c r="N91" i="20"/>
  <c r="B91" i="20"/>
  <c r="R90" i="20"/>
  <c r="N90" i="20"/>
  <c r="B90" i="20"/>
  <c r="R89" i="20"/>
  <c r="N89" i="20"/>
  <c r="B89" i="20"/>
  <c r="R88" i="20"/>
  <c r="N88" i="20"/>
  <c r="B88" i="20"/>
  <c r="R87" i="20"/>
  <c r="N87" i="20"/>
  <c r="B87" i="20" s="1"/>
  <c r="R86" i="20"/>
  <c r="N86" i="20"/>
  <c r="B86" i="20"/>
  <c r="R85" i="20"/>
  <c r="N85" i="20"/>
  <c r="B85" i="20"/>
  <c r="R84" i="20"/>
  <c r="N84" i="20"/>
  <c r="B84" i="20"/>
  <c r="R83" i="20"/>
  <c r="N83" i="20"/>
  <c r="B83" i="20"/>
  <c r="R82" i="20"/>
  <c r="N82" i="20"/>
  <c r="B82" i="20"/>
  <c r="R81" i="20"/>
  <c r="N81" i="20"/>
  <c r="B81" i="20" s="1"/>
  <c r="R80" i="20"/>
  <c r="N80" i="20"/>
  <c r="B80" i="20"/>
  <c r="R79" i="20"/>
  <c r="N79" i="20"/>
  <c r="B79" i="20" s="1"/>
  <c r="R78" i="20"/>
  <c r="N78" i="20"/>
  <c r="B78" i="20"/>
  <c r="R77" i="20"/>
  <c r="N77" i="20"/>
  <c r="B77" i="20" s="1"/>
  <c r="R76" i="20"/>
  <c r="N76" i="20"/>
  <c r="B76" i="20"/>
  <c r="R75" i="20"/>
  <c r="N75" i="20"/>
  <c r="B75" i="20"/>
  <c r="R74" i="20"/>
  <c r="N74" i="20"/>
  <c r="B74" i="20"/>
  <c r="N4" i="20"/>
  <c r="B4" i="20" s="1"/>
  <c r="R4" i="20"/>
  <c r="N5" i="20"/>
  <c r="B5" i="20" s="1"/>
  <c r="R5" i="20"/>
  <c r="N6" i="20"/>
  <c r="B6" i="20" s="1"/>
  <c r="R6" i="20"/>
  <c r="N7" i="20"/>
  <c r="B7" i="20" s="1"/>
  <c r="R7" i="20"/>
  <c r="N8" i="20"/>
  <c r="B8" i="20" s="1"/>
  <c r="R8" i="20"/>
  <c r="B9" i="20"/>
  <c r="N9" i="20"/>
  <c r="R9" i="20"/>
  <c r="B10" i="20"/>
  <c r="N10" i="20"/>
  <c r="R10" i="20"/>
  <c r="B11" i="20"/>
  <c r="N11" i="20"/>
  <c r="R11" i="20"/>
  <c r="B12" i="20"/>
  <c r="N12" i="20"/>
  <c r="R12" i="20"/>
  <c r="B13" i="20"/>
  <c r="N13" i="20"/>
  <c r="R13" i="20"/>
  <c r="N14" i="20"/>
  <c r="B14" i="20" s="1"/>
  <c r="R14" i="20"/>
  <c r="N15" i="20"/>
  <c r="B15" i="20" s="1"/>
  <c r="R15" i="20"/>
  <c r="N16" i="20"/>
  <c r="B16" i="20" s="1"/>
  <c r="R16" i="20"/>
  <c r="B17" i="20"/>
  <c r="N17" i="20"/>
  <c r="R17" i="20"/>
  <c r="B18" i="20"/>
  <c r="N18" i="20"/>
  <c r="R18" i="20"/>
  <c r="B19" i="20"/>
  <c r="N19" i="20"/>
  <c r="R19" i="20"/>
  <c r="B20" i="20"/>
  <c r="N20" i="20"/>
  <c r="R20" i="20"/>
  <c r="B21" i="20"/>
  <c r="N21" i="20"/>
  <c r="R21" i="20"/>
  <c r="N22" i="20"/>
  <c r="B22" i="20" s="1"/>
  <c r="R22" i="20"/>
  <c r="N23" i="20"/>
  <c r="B23" i="20" s="1"/>
  <c r="R23" i="20"/>
  <c r="N24" i="20"/>
  <c r="B24" i="20" s="1"/>
  <c r="R24" i="20"/>
  <c r="B25" i="20"/>
  <c r="N25" i="20"/>
  <c r="R25" i="20"/>
  <c r="B26" i="20"/>
  <c r="N26" i="20"/>
  <c r="R26" i="20"/>
  <c r="B27" i="20"/>
  <c r="N27" i="20"/>
  <c r="R27" i="20"/>
  <c r="B28" i="20"/>
  <c r="N28" i="20"/>
  <c r="R28" i="20"/>
  <c r="B29" i="20"/>
  <c r="N29" i="20"/>
  <c r="R29" i="20"/>
  <c r="N30" i="20"/>
  <c r="B30" i="20" s="1"/>
  <c r="R30" i="20"/>
  <c r="N31" i="20"/>
  <c r="B31" i="20" s="1"/>
  <c r="R31" i="20"/>
  <c r="N32" i="20"/>
  <c r="B32" i="20" s="1"/>
  <c r="R32" i="20"/>
  <c r="B33" i="20"/>
  <c r="N33" i="20"/>
  <c r="R33" i="20"/>
  <c r="B34" i="20"/>
  <c r="N34" i="20"/>
  <c r="R34" i="20"/>
  <c r="B35" i="20"/>
  <c r="N35" i="20"/>
  <c r="R35" i="20"/>
  <c r="B36" i="20"/>
  <c r="N36" i="20"/>
  <c r="R36" i="20"/>
  <c r="B37" i="20"/>
  <c r="N37" i="20"/>
  <c r="R37" i="20"/>
  <c r="N38" i="20"/>
  <c r="B38" i="20" s="1"/>
  <c r="R38" i="20"/>
  <c r="N39" i="20"/>
  <c r="B39" i="20" s="1"/>
  <c r="R39" i="20"/>
  <c r="N40" i="20"/>
  <c r="B40" i="20" s="1"/>
  <c r="R40" i="20"/>
  <c r="B41" i="20"/>
  <c r="N41" i="20"/>
  <c r="R41" i="20"/>
  <c r="B42" i="20"/>
  <c r="N42" i="20"/>
  <c r="R42" i="20"/>
  <c r="B43" i="20"/>
  <c r="N43" i="20"/>
  <c r="R43" i="20"/>
  <c r="B44" i="20"/>
  <c r="N44" i="20"/>
  <c r="R44" i="20"/>
  <c r="B45" i="20"/>
  <c r="N45" i="20"/>
  <c r="R45" i="20"/>
  <c r="N46" i="20"/>
  <c r="B46" i="20" s="1"/>
  <c r="R46" i="20"/>
  <c r="N47" i="20"/>
  <c r="B47" i="20" s="1"/>
  <c r="R47" i="20"/>
  <c r="N48" i="20"/>
  <c r="B48" i="20" s="1"/>
  <c r="R48" i="20"/>
  <c r="B49" i="20"/>
  <c r="N49" i="20"/>
  <c r="R49" i="20"/>
  <c r="B50" i="20"/>
  <c r="N50" i="20"/>
  <c r="R50" i="20"/>
  <c r="B51" i="20"/>
  <c r="N51" i="20"/>
  <c r="R51" i="20"/>
  <c r="B52" i="20"/>
  <c r="N52" i="20"/>
  <c r="R52" i="20"/>
  <c r="B53" i="20"/>
  <c r="N53" i="20"/>
  <c r="R53" i="20"/>
  <c r="N54" i="20"/>
  <c r="B54" i="20" s="1"/>
  <c r="R54" i="20"/>
  <c r="N55" i="20"/>
  <c r="B55" i="20" s="1"/>
  <c r="R55" i="20"/>
  <c r="N56" i="20"/>
  <c r="B56" i="20" s="1"/>
  <c r="R56" i="20"/>
  <c r="B57" i="20"/>
  <c r="N57" i="20"/>
  <c r="R57" i="20"/>
  <c r="B58" i="20"/>
  <c r="N58" i="20"/>
  <c r="R58" i="20"/>
  <c r="B59" i="20"/>
  <c r="N59" i="20"/>
  <c r="R59" i="20"/>
  <c r="B60" i="20"/>
  <c r="N60" i="20"/>
  <c r="R60" i="20"/>
  <c r="B61" i="20"/>
  <c r="N61" i="20"/>
  <c r="R61" i="20"/>
  <c r="N62" i="20"/>
  <c r="B62" i="20" s="1"/>
  <c r="R62" i="20"/>
  <c r="N63" i="20"/>
  <c r="B63" i="20" s="1"/>
  <c r="R63" i="20"/>
  <c r="N64" i="20"/>
  <c r="B64" i="20" s="1"/>
  <c r="R64" i="20"/>
  <c r="B65" i="20"/>
  <c r="N65" i="20"/>
  <c r="R65" i="20"/>
  <c r="B66" i="20"/>
  <c r="N66" i="20"/>
  <c r="R66" i="20"/>
  <c r="B67" i="20"/>
  <c r="N67" i="20"/>
  <c r="R67" i="20"/>
  <c r="B68" i="20"/>
  <c r="N68" i="20"/>
  <c r="R68" i="20"/>
  <c r="B69" i="20"/>
  <c r="N69" i="20"/>
  <c r="R69" i="20"/>
  <c r="N70" i="20"/>
  <c r="B70" i="20" s="1"/>
  <c r="R70" i="20"/>
  <c r="N71" i="20"/>
  <c r="B71" i="20" s="1"/>
  <c r="R71" i="20"/>
  <c r="N72" i="20"/>
  <c r="B72" i="20" s="1"/>
  <c r="R72" i="20"/>
  <c r="B73" i="20"/>
  <c r="N73" i="20"/>
  <c r="R73" i="20"/>
  <c r="R3" i="20"/>
  <c r="N3" i="20"/>
  <c r="B3" i="20" s="1"/>
  <c r="R2" i="20"/>
  <c r="N2" i="20"/>
  <c r="B2" i="20" s="1"/>
  <c r="B5" i="17" l="1"/>
  <c r="C6" i="18"/>
  <c r="B6" i="18"/>
  <c r="C5" i="18"/>
  <c r="B5" i="18"/>
  <c r="B4" i="18"/>
  <c r="B3" i="18"/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L44" i="3"/>
  <c r="B44" i="3" s="1"/>
  <c r="L45" i="3"/>
  <c r="B45" i="3" s="1"/>
  <c r="L46" i="3"/>
  <c r="B46" i="3" s="1"/>
  <c r="L42" i="3"/>
  <c r="B42" i="3" s="1"/>
  <c r="L41" i="3"/>
  <c r="B41" i="3" s="1"/>
  <c r="L40" i="3"/>
  <c r="B40" i="3"/>
  <c r="L39" i="3"/>
  <c r="B39" i="3" s="1"/>
  <c r="L38" i="3"/>
  <c r="B38" i="3" s="1"/>
  <c r="L37" i="3"/>
  <c r="B37" i="3" s="1"/>
  <c r="L36" i="3"/>
  <c r="B36" i="3" s="1"/>
  <c r="L35" i="3"/>
  <c r="B35" i="3" s="1"/>
  <c r="L34" i="3"/>
  <c r="B34" i="3" s="1"/>
  <c r="L33" i="3"/>
  <c r="B33" i="3" s="1"/>
  <c r="L32" i="3"/>
  <c r="B32" i="3" s="1"/>
  <c r="L31" i="3"/>
  <c r="B31" i="3" s="1"/>
  <c r="L30" i="3"/>
  <c r="B30" i="3" s="1"/>
  <c r="L29" i="3"/>
  <c r="B29" i="3" s="1"/>
  <c r="L28" i="3"/>
  <c r="B28" i="3" s="1"/>
  <c r="L27" i="3"/>
  <c r="B27" i="3" s="1"/>
  <c r="L26" i="3"/>
  <c r="B26" i="3" s="1"/>
  <c r="L25" i="3"/>
  <c r="B25" i="3" s="1"/>
  <c r="L24" i="3"/>
  <c r="B24" i="3" s="1"/>
  <c r="L23" i="3"/>
  <c r="B23" i="3" s="1"/>
  <c r="L22" i="3"/>
  <c r="B22" i="3" s="1"/>
  <c r="L21" i="3"/>
  <c r="B21" i="3" s="1"/>
  <c r="L20" i="3"/>
  <c r="B20" i="3" s="1"/>
  <c r="L19" i="3"/>
  <c r="B19" i="3" s="1"/>
  <c r="L18" i="3"/>
  <c r="B18" i="3" s="1"/>
  <c r="L17" i="3"/>
  <c r="B17" i="3" s="1"/>
  <c r="L16" i="3"/>
  <c r="B16" i="3" s="1"/>
  <c r="L15" i="3"/>
  <c r="B15" i="3" s="1"/>
  <c r="L9" i="3"/>
  <c r="B9" i="3" s="1"/>
  <c r="L10" i="3"/>
  <c r="B10" i="3" s="1"/>
  <c r="L11" i="3"/>
  <c r="B11" i="3" s="1"/>
  <c r="L12" i="3"/>
  <c r="B12" i="3" s="1"/>
  <c r="L13" i="3"/>
  <c r="B13" i="3" s="1"/>
  <c r="L14" i="3"/>
  <c r="B14" i="3" s="1"/>
  <c r="L4" i="3"/>
  <c r="B4" i="3" s="1"/>
  <c r="L5" i="3"/>
  <c r="B5" i="3" s="1"/>
  <c r="L6" i="3"/>
  <c r="B6" i="3" s="1"/>
  <c r="L7" i="3"/>
  <c r="B7" i="3" s="1"/>
  <c r="L8" i="3"/>
  <c r="B8" i="3" s="1"/>
  <c r="L3" i="3"/>
  <c r="B3" i="3" s="1"/>
  <c r="L2" i="3" l="1"/>
  <c r="B2" i="3" s="1"/>
  <c r="P531" i="2" l="1"/>
  <c r="K531" i="2"/>
  <c r="A531" i="2" s="1"/>
  <c r="P530" i="2"/>
  <c r="K530" i="2"/>
  <c r="A530" i="2" s="1"/>
  <c r="P529" i="2"/>
  <c r="K529" i="2"/>
  <c r="A529" i="2" s="1"/>
  <c r="P528" i="2"/>
  <c r="K528" i="2"/>
  <c r="A528" i="2" s="1"/>
  <c r="P527" i="2"/>
  <c r="K527" i="2"/>
  <c r="A527" i="2" s="1"/>
  <c r="P526" i="2"/>
  <c r="K526" i="2"/>
  <c r="A526" i="2" s="1"/>
  <c r="P525" i="2"/>
  <c r="K525" i="2"/>
  <c r="A525" i="2" s="1"/>
  <c r="P524" i="2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 s="1"/>
  <c r="P518" i="2"/>
  <c r="K518" i="2"/>
  <c r="A518" i="2" s="1"/>
  <c r="P517" i="2"/>
  <c r="K517" i="2"/>
  <c r="A517" i="2" s="1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 s="1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/>
  <c r="P493" i="2"/>
  <c r="K493" i="2"/>
  <c r="A493" i="2" s="1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 s="1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 s="1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 s="1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 s="1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 s="1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 s="1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 s="1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 s="1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 s="1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A104" i="2" s="1"/>
  <c r="K105" i="2"/>
  <c r="A105" i="2" s="1"/>
  <c r="K106" i="2"/>
  <c r="K107" i="2"/>
  <c r="K108" i="2"/>
  <c r="A108" i="2" s="1"/>
  <c r="K109" i="2"/>
  <c r="A109" i="2" s="1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6" i="2"/>
  <c r="A107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<sst xmlns="http://schemas.openxmlformats.org/spreadsheetml/2006/main" count="49662" uniqueCount="2677">
  <si>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</si>
  <si>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</si>
  <si>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</si>
  <si>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</si>
  <si>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</si>
  <si>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</si>
  <si>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</si>
  <si>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</si>
  <si>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</si>
  <si>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</si>
  <si>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</si>
  <si>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</si>
  <si>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</si>
  <si>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</si>
  <si>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</si>
  <si>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</si>
  <si>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</si>
  <si>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</si>
  <si>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</si>
  <si>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</si>
  <si>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</si>
  <si>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</si>
  <si>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</si>
  <si>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</si>
  <si>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</si>
  <si>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</si>
  <si>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</si>
  <si>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</si>
  <si>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</si>
  <si>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</si>
  <si>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</si>
  <si>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</si>
  <si>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</si>
  <si>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</si>
  <si>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</si>
  <si>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</si>
  <si>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</si>
  <si>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</si>
  <si>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</si>
  <si>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</si>
  <si>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</si>
  <si>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</si>
  <si>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</si>
  <si>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</si>
  <si>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</si>
  <si>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</si>
  <si>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</si>
  <si>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</si>
  <si>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</si>
  <si>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</si>
  <si>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</si>
  <si>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</si>
  <si>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</si>
  <si>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</si>
  <si>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</si>
  <si>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</si>
  <si>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</si>
  <si>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</si>
  <si>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</si>
  <si>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</si>
  <si>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</si>
  <si>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</si>
  <si>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</si>
  <si>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</si>
  <si>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</si>
  <si>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</si>
  <si>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</si>
  <si>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</si>
  <si>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</si>
  <si>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</si>
  <si>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</si>
  <si>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</si>
  <si>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</si>
  <si>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</si>
  <si>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</si>
  <si>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</si>
  <si>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</si>
  <si>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</si>
  <si>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</si>
  <si>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</si>
  <si>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</si>
  <si>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</si>
  <si>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</si>
  <si>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</si>
  <si>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</si>
  <si>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</si>
  <si>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</si>
  <si>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</si>
  <si>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</si>
  <si>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</si>
  <si>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</si>
  <si>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</si>
  <si>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</si>
  <si>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</si>
  <si>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</si>
  <si>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</si>
  <si>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</si>
  <si>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</si>
  <si>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</si>
  <si>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</si>
  <si>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</si>
  <si>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</si>
  <si>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</si>
  <si>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</si>
  <si>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</si>
  <si>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</si>
  <si>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</si>
  <si>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</si>
  <si>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</si>
  <si>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</si>
  <si>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</si>
  <si>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</si>
  <si>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</si>
  <si>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</si>
  <si>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</si>
  <si>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</si>
  <si>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</si>
  <si>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</si>
  <si>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</si>
  <si>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</si>
  <si>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</si>
  <si>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</si>
  <si>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</si>
  <si>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</si>
  <si>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</si>
  <si>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</si>
  <si>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</si>
  <si>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</si>
  <si>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</si>
  <si>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</si>
  <si>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</si>
  <si>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</si>
  <si>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</si>
  <si>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</si>
  <si>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</si>
  <si>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</si>
  <si>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</si>
  <si>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</si>
  <si>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</si>
  <si>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</si>
  <si>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</si>
  <si>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</si>
  <si>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</si>
  <si>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</si>
  <si>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</si>
  <si>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</si>
  <si>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</si>
  <si>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</si>
  <si>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</si>
  <si>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</si>
  <si>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</si>
  <si>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</si>
  <si>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</si>
  <si>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</si>
  <si>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</si>
  <si>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</si>
  <si>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</si>
  <si>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</si>
  <si>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</si>
  <si>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</si>
  <si>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</si>
  <si>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</si>
  <si>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</si>
  <si>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</si>
  <si>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</si>
  <si>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</si>
  <si>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</si>
  <si>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</si>
  <si>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</si>
  <si>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</si>
  <si>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</si>
  <si>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</si>
  <si>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</si>
  <si>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</si>
  <si>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</si>
  <si>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</si>
  <si>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</si>
  <si>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</si>
  <si>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</si>
  <si>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</si>
  <si>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</si>
  <si>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</si>
  <si>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</si>
  <si>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</si>
  <si>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</si>
  <si>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</si>
  <si>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</si>
  <si>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</si>
  <si>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</si>
  <si>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</si>
  <si>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</si>
  <si>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</si>
  <si>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</si>
  <si>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</si>
  <si>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</si>
  <si>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</si>
  <si>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</si>
  <si>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</si>
  <si>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</si>
  <si>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</si>
  <si>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</si>
  <si>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</si>
  <si>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</si>
  <si>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</si>
  <si>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</si>
  <si>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</si>
  <si>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</si>
  <si>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</si>
  <si>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</si>
  <si>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</si>
  <si>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</si>
  <si>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</si>
  <si>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</si>
  <si>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</si>
  <si>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</si>
  <si>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</si>
  <si>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</si>
  <si>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</si>
  <si>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</si>
  <si>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</si>
  <si>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</si>
  <si>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</si>
  <si>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</si>
  <si>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</si>
  <si>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</si>
  <si>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</si>
  <si>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</si>
  <si>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</si>
  <si>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</si>
  <si>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</si>
  <si>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</si>
  <si>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</si>
  <si>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</si>
  <si>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</si>
  <si>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</si>
  <si>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</si>
  <si>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</si>
  <si>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</si>
  <si>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</si>
  <si>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</si>
  <si>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</si>
  <si>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</si>
  <si>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</si>
  <si>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</si>
  <si>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</si>
  <si>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</si>
  <si>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</si>
  <si>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</si>
  <si>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</si>
  <si>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</si>
  <si>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</si>
  <si>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</si>
  <si>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</si>
  <si>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</si>
  <si>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</si>
  <si>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</si>
  <si>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</si>
  <si>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</si>
  <si>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</si>
  <si>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</si>
  <si>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</si>
  <si>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</si>
  <si>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</si>
  <si>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</si>
  <si>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</si>
  <si>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</si>
  <si>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</si>
  <si>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</si>
  <si>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</si>
  <si>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</si>
  <si>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</si>
  <si>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</si>
  <si>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</si>
  <si>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</si>
  <si>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</si>
  <si>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</si>
  <si>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</si>
  <si>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</si>
  <si>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</si>
  <si>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</si>
  <si>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</si>
  <si>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</si>
  <si>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</si>
  <si>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</si>
  <si>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</si>
  <si>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</si>
  <si>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</si>
  <si>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</si>
  <si>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</si>
  <si>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</si>
  <si>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</si>
  <si>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</si>
  <si>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</si>
  <si>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</si>
  <si>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</si>
  <si>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</si>
  <si>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</si>
  <si>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</si>
  <si>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</si>
  <si>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</si>
  <si>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</si>
  <si>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</si>
  <si>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</si>
  <si>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</si>
  <si>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</si>
  <si>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</si>
  <si>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</si>
  <si>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</si>
  <si>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</si>
  <si>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</si>
  <si>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</si>
  <si>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</si>
  <si>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</si>
  <si>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</si>
  <si>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</si>
  <si>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</si>
  <si>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</si>
  <si>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</si>
  <si>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</si>
  <si>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</si>
  <si>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</si>
  <si>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</si>
  <si>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</si>
  <si>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</si>
  <si>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</si>
  <si>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</si>
  <si>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</si>
  <si>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</si>
  <si>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</si>
  <si>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</si>
  <si>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</si>
  <si>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</si>
  <si>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</si>
  <si>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</si>
  <si>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</si>
  <si>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</si>
  <si>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</si>
  <si>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</si>
  <si>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</si>
  <si>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</si>
  <si>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</si>
  <si>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</si>
  <si>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</si>
  <si>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</si>
  <si>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</si>
  <si>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</si>
  <si>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</si>
  <si>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</si>
  <si>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</si>
  <si>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</si>
  <si>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</si>
  <si>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</si>
  <si>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</si>
  <si>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</si>
  <si>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</si>
  <si>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</si>
  <si>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</si>
  <si>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</si>
  <si>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</si>
  <si>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</si>
  <si>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</si>
  <si>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</si>
  <si>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</si>
  <si>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</si>
  <si>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</si>
  <si>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</si>
  <si>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</si>
  <si>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</si>
  <si>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</si>
  <si>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</si>
  <si>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</si>
  <si>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</si>
  <si>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</si>
  <si>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</si>
  <si>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</si>
  <si>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</si>
  <si>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</si>
  <si>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</si>
  <si>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</si>
  <si>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</si>
  <si>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</si>
  <si>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</si>
  <si>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</si>
  <si>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</si>
  <si>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</si>
  <si>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</si>
  <si>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</si>
  <si>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</si>
  <si>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</si>
  <si>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</si>
  <si>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</si>
  <si>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</si>
  <si>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</si>
  <si>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</si>
  <si>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</si>
  <si>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</si>
  <si>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</si>
  <si>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</si>
  <si>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</si>
  <si>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</si>
  <si>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</si>
  <si>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</si>
  <si>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</si>
  <si>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</si>
  <si>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</si>
  <si>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</si>
  <si>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</si>
  <si>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</si>
  <si>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</si>
  <si>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</si>
  <si>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</si>
  <si>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</si>
  <si>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</si>
  <si>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</si>
  <si>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</si>
  <si>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</si>
  <si>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</si>
  <si>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</si>
  <si>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</si>
  <si>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</si>
  <si>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</si>
  <si>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</si>
  <si>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</si>
  <si>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</si>
  <si>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</si>
  <si>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</si>
  <si>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</si>
  <si>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</si>
  <si>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</si>
  <si>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</si>
  <si>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</si>
  <si>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</si>
  <si>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</si>
  <si>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</si>
  <si>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</si>
  <si>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</si>
  <si>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</si>
  <si>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</si>
  <si>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</si>
  <si>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</si>
  <si>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</si>
  <si>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</si>
  <si>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</si>
  <si>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</si>
  <si>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</si>
  <si>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</si>
  <si>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</si>
  <si>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</si>
  <si>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</si>
  <si>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</si>
  <si>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</si>
  <si>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</si>
  <si>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</si>
  <si>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</si>
  <si>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</si>
  <si>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</si>
  <si>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</si>
  <si>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</si>
  <si>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</si>
  <si>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</si>
  <si>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</si>
  <si>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</si>
  <si>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</si>
  <si>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</si>
  <si>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</si>
  <si>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</si>
  <si>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</si>
  <si>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</si>
  <si>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</si>
  <si>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</si>
  <si>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</si>
  <si>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</si>
  <si>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</si>
  <si>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</si>
  <si>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</si>
  <si>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</si>
  <si>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</si>
  <si>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</si>
  <si>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</si>
  <si>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</si>
  <si>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</si>
  <si>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</si>
  <si>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</si>
  <si>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</si>
  <si>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</si>
  <si>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</si>
  <si>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</si>
  <si>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</si>
  <si>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</si>
  <si>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</si>
  <si>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</si>
  <si>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</si>
  <si>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</si>
  <si>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</si>
  <si>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</si>
  <si>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</si>
  <si>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</si>
  <si>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</si>
  <si>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</si>
  <si>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</si>
  <si>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</si>
  <si>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</si>
  <si>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</si>
  <si>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</si>
  <si>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</si>
  <si>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</si>
  <si>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</si>
  <si>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</si>
  <si>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</si>
  <si>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</si>
  <si>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</si>
  <si>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</si>
  <si>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</si>
  <si>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</si>
  <si>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</si>
  <si>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</si>
  <si>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</si>
  <si>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</si>
  <si>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</si>
  <si>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</si>
  <si>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</si>
  <si>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</si>
  <si>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</si>
  <si>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</si>
  <si>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</si>
  <si>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</si>
  <si>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</si>
  <si>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</si>
  <si>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</si>
  <si>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</si>
  <si>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</si>
  <si>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</si>
  <si>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</si>
  <si>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</si>
  <si>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</si>
  <si>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</si>
  <si>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</si>
  <si>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</si>
  <si>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</si>
  <si>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</si>
  <si>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</si>
  <si>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</si>
  <si>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</si>
  <si>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</si>
  <si>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</si>
  <si>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</si>
  <si>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</si>
  <si>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</si>
  <si>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</si>
  <si>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</si>
  <si>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</si>
  <si>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</si>
  <si>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</si>
  <si>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</si>
  <si>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</si>
  <si>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</si>
  <si>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</si>
  <si>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</si>
  <si>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</si>
  <si>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</si>
  <si>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</si>
  <si>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</si>
  <si>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</si>
  <si>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</si>
  <si>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</si>
  <si>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</si>
  <si>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</si>
  <si>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</si>
  <si>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</si>
  <si>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</si>
  <si>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</si>
  <si>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</si>
  <si>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</si>
  <si>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</si>
  <si>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</si>
  <si>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</si>
  <si>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</si>
  <si>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</si>
  <si>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</si>
  <si>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</si>
  <si>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</si>
  <si>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</si>
  <si>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</si>
  <si>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</si>
  <si>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</si>
  <si>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</si>
  <si>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</si>
  <si>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</si>
  <si>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</si>
  <si>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</si>
  <si>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</si>
  <si>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</si>
  <si>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</si>
  <si>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</si>
  <si>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</si>
  <si>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</si>
  <si>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</si>
  <si>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</si>
  <si>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</si>
  <si>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</si>
  <si>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</si>
  <si>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</si>
  <si>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</si>
  <si>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</si>
  <si>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</si>
  <si>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</si>
  <si>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</si>
  <si>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</si>
  <si>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</si>
  <si>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</si>
  <si>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</si>
  <si>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</si>
  <si>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</si>
  <si>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</si>
  <si>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</si>
  <si>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</si>
  <si>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</si>
  <si>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</si>
  <si>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</si>
  <si>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</si>
  <si>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</si>
  <si>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</si>
  <si>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</si>
  <si>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</si>
  <si>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</si>
  <si>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</si>
  <si>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</si>
  <si>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</si>
  <si>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</si>
  <si>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</si>
  <si>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</si>
  <si>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</si>
  <si>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</si>
  <si>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</si>
  <si>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</si>
  <si>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</si>
  <si>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</si>
  <si>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</si>
  <si>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</si>
  <si>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</si>
  <si>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</si>
  <si>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</si>
  <si>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</si>
  <si>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</si>
  <si>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</si>
  <si>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</si>
  <si>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</si>
  <si>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</si>
  <si>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</si>
  <si>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</si>
  <si>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</si>
  <si>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</si>
  <si>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</si>
  <si>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</si>
  <si>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</si>
  <si>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</si>
  <si>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</si>
  <si>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</si>
  <si>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</si>
  <si>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</si>
  <si>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</si>
  <si>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</si>
  <si>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</si>
  <si>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</si>
  <si>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</si>
  <si>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</si>
  <si>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</si>
  <si>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</si>
  <si>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</si>
  <si>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</si>
  <si>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</si>
  <si>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</si>
  <si>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</si>
  <si>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</si>
  <si>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</si>
  <si>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</si>
  <si>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</si>
  <si>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</si>
  <si>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</si>
  <si>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</si>
  <si>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</si>
  <si>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</si>
  <si>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</si>
  <si>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</si>
  <si>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</si>
  <si>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</si>
  <si>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</si>
  <si>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</si>
  <si>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</si>
  <si>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</si>
  <si>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</si>
  <si>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</si>
  <si>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</si>
  <si>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</si>
  <si>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</si>
  <si>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</si>
  <si>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</si>
  <si>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</si>
  <si>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</si>
  <si>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</si>
  <si>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</si>
  <si>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</si>
  <si>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</si>
  <si>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</si>
  <si>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</si>
  <si>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</si>
  <si>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</si>
  <si>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</si>
  <si>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</si>
  <si>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</si>
  <si>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</si>
  <si>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</si>
  <si>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</si>
  <si>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</si>
  <si>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</si>
  <si>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</si>
  <si>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</si>
  <si>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</si>
  <si>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</si>
  <si>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</si>
  <si>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</si>
  <si>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</si>
  <si>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</si>
  <si>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</si>
  <si>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</si>
  <si>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</si>
  <si>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</si>
  <si>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</si>
  <si>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</si>
  <si>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</si>
  <si>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</si>
  <si>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</si>
  <si>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</si>
  <si>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</si>
  <si>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</si>
  <si>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</si>
  <si>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</si>
  <si>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</si>
  <si>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</si>
  <si>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</si>
  <si>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</si>
  <si>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</si>
  <si>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</si>
  <si>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</si>
  <si>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</si>
  <si>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</si>
  <si>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</si>
  <si>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</si>
  <si>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</si>
  <si>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</si>
  <si>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</si>
  <si>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</si>
  <si>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</si>
  <si>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</si>
  <si>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</si>
  <si>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</si>
  <si>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</si>
  <si>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</si>
  <si>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</si>
  <si>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</si>
  <si>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</si>
  <si>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</si>
  <si>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</si>
  <si>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</si>
  <si>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</si>
  <si>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</si>
  <si>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</si>
  <si>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</si>
  <si>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</si>
  <si>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</si>
  <si>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</si>
  <si>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</si>
  <si>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</si>
  <si>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</si>
  <si>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</si>
  <si>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</si>
  <si>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</si>
  <si>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</si>
  <si>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</si>
  <si>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</si>
  <si>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</si>
  <si>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</si>
  <si>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</si>
  <si>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</si>
  <si>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</si>
  <si>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</si>
  <si>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</si>
  <si>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</si>
  <si>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</si>
  <si>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</si>
  <si>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</si>
  <si>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</si>
  <si>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</si>
  <si>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</si>
  <si>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</si>
  <si>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</si>
  <si>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</si>
  <si>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</si>
  <si>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</si>
  <si>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</si>
  <si>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</si>
  <si>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</si>
  <si>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</si>
  <si>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</si>
  <si>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</si>
  <si>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</si>
  <si>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</si>
  <si>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</si>
  <si>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</si>
  <si>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</si>
  <si>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</si>
  <si>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</si>
  <si>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</si>
  <si>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</si>
  <si>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</si>
  <si>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</si>
  <si>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</si>
  <si>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</si>
  <si>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</si>
  <si>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</si>
  <si>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</si>
  <si>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</si>
  <si>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</si>
  <si>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</si>
  <si>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</si>
  <si>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</si>
  <si>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</si>
  <si>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</si>
  <si>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</si>
  <si>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</si>
  <si>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</si>
  <si>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</si>
  <si>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</si>
  <si>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</si>
  <si>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</si>
  <si>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</si>
  <si>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</si>
  <si>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</si>
  <si>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</si>
  <si>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</si>
  <si>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</si>
  <si>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</si>
  <si>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</si>
  <si>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</si>
  <si>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</si>
  <si>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</si>
  <si>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</si>
  <si>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</si>
  <si>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</si>
  <si>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</si>
  <si>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</si>
  <si>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</si>
  <si>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</si>
  <si>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</si>
  <si>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</si>
  <si>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</si>
  <si>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</si>
  <si>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</si>
  <si>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</si>
  <si>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</si>
  <si>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</si>
  <si>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</si>
  <si>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</si>
  <si>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</si>
  <si>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</si>
  <si>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</si>
  <si>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</si>
  <si>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</si>
  <si>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</si>
  <si>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</si>
  <si>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</si>
  <si>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</si>
  <si>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</si>
  <si>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</si>
  <si>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</si>
  <si>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</si>
  <si>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</si>
  <si>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</si>
  <si>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</si>
  <si>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</si>
  <si>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</si>
  <si>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</si>
  <si>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</si>
  <si>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</si>
  <si>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</si>
  <si>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</si>
  <si>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</si>
  <si>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</si>
  <si>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</si>
  <si>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</si>
  <si>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</si>
  <si>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</si>
  <si>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</si>
  <si>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</si>
  <si>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</si>
  <si>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</si>
  <si>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</si>
  <si>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</si>
  <si>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</si>
  <si>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</si>
  <si>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</si>
  <si>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</si>
  <si>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</si>
  <si>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</si>
  <si>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</si>
  <si>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</si>
  <si>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</si>
  <si>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</si>
  <si>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</si>
  <si>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</si>
  <si>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</si>
  <si>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</si>
  <si>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</si>
  <si>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</si>
  <si>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</si>
  <si>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</si>
  <si>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</si>
  <si>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</si>
  <si>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</si>
  <si>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</si>
  <si>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</si>
  <si>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</si>
  <si>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</si>
  <si>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</si>
  <si>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</si>
  <si>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</si>
  <si>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</si>
  <si>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</si>
  <si>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</si>
  <si>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</si>
  <si>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</si>
  <si>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</si>
  <si>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</si>
  <si>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</si>
  <si>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</si>
  <si>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</si>
  <si>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</si>
  <si>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</si>
  <si>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</si>
  <si>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</si>
  <si>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</si>
  <si>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</si>
  <si>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</si>
  <si>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</si>
  <si>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</si>
  <si>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</si>
  <si>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</si>
  <si>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</si>
  <si>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</si>
  <si>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</si>
  <si>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</si>
  <si>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</si>
  <si>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</si>
  <si>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</si>
  <si>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</si>
  <si>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</si>
  <si>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</si>
  <si>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</si>
  <si>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</si>
  <si>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</si>
  <si>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</si>
  <si>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</si>
  <si>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</si>
  <si>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</si>
  <si>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</si>
  <si>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</si>
  <si>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</si>
  <si>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</si>
  <si>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</si>
  <si>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</si>
  <si>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</si>
  <si>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</si>
  <si>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</si>
  <si>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</si>
  <si>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</si>
  <si>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</si>
  <si>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</si>
  <si>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</si>
  <si>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</si>
  <si>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</si>
  <si>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</si>
  <si>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</si>
  <si>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</si>
  <si>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</si>
  <si>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</si>
  <si>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</si>
  <si>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</si>
  <si>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</si>
  <si>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</si>
  <si>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</si>
  <si>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</si>
  <si>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</si>
  <si>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</si>
  <si>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</si>
  <si>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</si>
  <si>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</si>
  <si>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</si>
  <si>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</si>
  <si>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</si>
  <si>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</si>
  <si>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</si>
  <si>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</si>
  <si>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</si>
  <si>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</si>
  <si>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</si>
  <si>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</si>
  <si>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</si>
  <si>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</si>
  <si>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</si>
  <si>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</si>
  <si>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</si>
  <si>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</si>
  <si>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</si>
  <si>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</si>
  <si>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</si>
  <si>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</si>
  <si>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</si>
  <si>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</si>
  <si>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</si>
  <si>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</si>
  <si>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</si>
  <si>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</si>
  <si>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</si>
  <si>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</si>
  <si>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</si>
  <si>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</si>
  <si>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</si>
  <si>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</si>
  <si>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</si>
  <si>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</si>
  <si>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</si>
  <si>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</si>
  <si>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</si>
  <si>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</si>
  <si>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</si>
  <si>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</si>
  <si>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</si>
  <si>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</si>
  <si>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</si>
  <si>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</si>
  <si>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</si>
  <si>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</si>
  <si>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</si>
  <si>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</si>
  <si>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</si>
  <si>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</si>
  <si>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</si>
  <si>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</si>
  <si>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</si>
  <si>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</si>
  <si>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</si>
  <si>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</si>
  <si>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</si>
  <si>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</si>
  <si>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</si>
  <si>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</si>
  <si>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</si>
  <si>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</si>
  <si>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</si>
  <si>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</si>
  <si>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</si>
  <si>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</si>
  <si>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</si>
  <si>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</si>
  <si>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</si>
  <si>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</si>
  <si>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</si>
  <si>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</si>
  <si>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</si>
  <si>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</si>
  <si>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</si>
  <si>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</si>
  <si>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</si>
  <si>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</si>
  <si>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</si>
  <si>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</si>
  <si>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</si>
  <si>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</si>
  <si>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</si>
  <si>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</si>
  <si>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</si>
  <si>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</si>
  <si>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</si>
  <si>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</si>
  <si>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</si>
  <si>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</si>
  <si>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</si>
  <si>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</si>
  <si>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</si>
  <si>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</si>
  <si>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</si>
  <si>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</si>
  <si>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</si>
  <si>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</si>
  <si>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</si>
  <si>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</si>
  <si>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</si>
  <si>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</si>
  <si>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</si>
  <si>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</si>
  <si>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</si>
  <si>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</si>
  <si>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</si>
  <si>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</si>
  <si>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</si>
  <si>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</si>
  <si>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</si>
  <si>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</si>
  <si>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</si>
  <si>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</si>
  <si>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</si>
  <si>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</si>
  <si>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</si>
  <si>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</si>
  <si>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</si>
  <si>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</si>
  <si>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</si>
  <si>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</si>
  <si>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</si>
  <si>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</si>
  <si>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</si>
  <si>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</si>
  <si>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</si>
  <si>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</si>
  <si>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</si>
  <si>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</si>
  <si>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</si>
  <si>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</si>
  <si>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</si>
  <si>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</si>
  <si>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</si>
  <si>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</si>
  <si>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</si>
  <si>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</si>
  <si>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</si>
  <si>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</si>
  <si>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</si>
  <si>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</si>
  <si>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</si>
  <si>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</si>
  <si>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</si>
  <si>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</si>
  <si>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</si>
  <si>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</si>
  <si>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</si>
  <si>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</si>
  <si>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</si>
  <si>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</si>
  <si>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</si>
  <si>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</si>
  <si>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</si>
  <si>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</si>
  <si>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</si>
  <si>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</si>
  <si>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</si>
  <si>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</si>
  <si>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</si>
  <si>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</si>
  <si>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</si>
  <si>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</si>
  <si>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</si>
  <si>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</si>
  <si>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</si>
  <si>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</si>
  <si>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</si>
  <si>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</si>
  <si>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</si>
  <si>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</si>
  <si>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</si>
  <si>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</si>
  <si>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</si>
  <si>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</si>
  <si>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</si>
  <si>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</si>
  <si>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</si>
  <si>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</si>
  <si>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</si>
  <si>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</si>
  <si>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</si>
  <si>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</si>
  <si>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</si>
  <si>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</si>
  <si>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</si>
  <si>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</si>
  <si>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</si>
  <si>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</si>
  <si>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</si>
  <si>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</si>
  <si>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</si>
  <si>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</si>
  <si>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</si>
  <si>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</si>
  <si>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</si>
  <si>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</si>
  <si>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</si>
  <si>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</si>
  <si>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</si>
  <si>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</si>
  <si>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</si>
  <si>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</si>
  <si>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</si>
  <si>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</si>
  <si>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</si>
  <si>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</si>
  <si>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</si>
  <si>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</si>
  <si>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</si>
  <si>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</si>
  <si>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</si>
  <si>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</si>
  <si>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</si>
  <si>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</si>
  <si>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</si>
  <si>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</si>
  <si>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</si>
  <si>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</si>
  <si>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</si>
  <si>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</si>
  <si>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</si>
  <si>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</si>
  <si>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</si>
  <si>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</si>
  <si>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</si>
  <si>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</si>
  <si>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</si>
  <si>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</si>
  <si>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</si>
  <si>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</si>
  <si>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</si>
  <si>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</si>
  <si>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</si>
  <si>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</si>
  <si>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</si>
  <si>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</si>
  <si>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</si>
  <si>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</si>
  <si>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</si>
  <si>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</si>
  <si>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</si>
  <si>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</si>
  <si>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</si>
  <si>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</si>
  <si>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</si>
  <si>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</si>
  <si>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</si>
  <si>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</si>
  <si>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</si>
  <si>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</si>
  <si>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</si>
  <si>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</si>
  <si>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</si>
  <si>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</si>
  <si>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</si>
  <si>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</si>
  <si>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</si>
  <si>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</si>
  <si>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</si>
  <si>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</si>
  <si>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</si>
  <si>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</si>
  <si>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</si>
  <si>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</si>
  <si>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</si>
  <si>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</si>
  <si>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</si>
  <si>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</si>
  <si>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</si>
  <si>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</si>
  <si>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</si>
  <si>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</si>
  <si>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</si>
  <si>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</si>
  <si>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</si>
  <si>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</si>
  <si>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</si>
  <si>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</si>
  <si>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</si>
  <si>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</si>
  <si>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</si>
  <si>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</si>
  <si>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</si>
  <si>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</si>
  <si>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</si>
  <si>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</si>
  <si>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</si>
  <si>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</si>
  <si>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</si>
  <si>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</si>
  <si>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</si>
  <si>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</si>
  <si>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</si>
  <si>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</si>
  <si>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</si>
  <si>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</si>
  <si>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</si>
  <si>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</si>
  <si>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</si>
  <si>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</si>
  <si>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</si>
  <si>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</si>
  <si>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</si>
  <si>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</si>
  <si>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</si>
  <si>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</si>
  <si>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</si>
  <si>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</si>
  <si>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</si>
  <si>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</si>
  <si>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</si>
  <si>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</si>
  <si>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</si>
  <si>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</si>
  <si>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</si>
  <si>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</si>
  <si>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</si>
  <si>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</si>
  <si>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</si>
  <si>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</si>
  <si>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</si>
  <si>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</si>
  <si>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</si>
  <si>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</si>
  <si>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</si>
  <si>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</si>
  <si>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</si>
  <si>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</si>
  <si>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</si>
  <si>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</si>
  <si>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</si>
  <si>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</si>
  <si>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</si>
  <si>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</si>
  <si>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</si>
  <si>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</si>
  <si>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</si>
  <si>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</si>
  <si>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</si>
  <si>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</si>
  <si>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</si>
  <si>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</si>
  <si>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</si>
  <si>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</si>
  <si>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</si>
  <si>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</si>
  <si>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</si>
  <si>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</si>
  <si>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</si>
  <si>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</si>
  <si>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</si>
  <si>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</si>
  <si>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</si>
  <si>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</si>
  <si>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</si>
  <si>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</si>
  <si>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</si>
  <si>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</si>
  <si>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</si>
  <si>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</si>
  <si>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</si>
  <si>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</si>
  <si>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</si>
  <si>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</si>
  <si>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</si>
  <si>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</si>
  <si>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</si>
  <si>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</si>
  <si>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</si>
  <si>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</si>
  <si>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</si>
  <si>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</si>
  <si>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</si>
  <si>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</si>
  <si>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</si>
  <si>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</si>
  <si>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</si>
  <si>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</si>
  <si>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</si>
  <si>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</si>
  <si>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</si>
  <si>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</si>
  <si>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</si>
  <si>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</si>
  <si>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</si>
  <si>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</si>
  <si>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</si>
  <si>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</si>
  <si>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</si>
  <si>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</si>
  <si>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</si>
  <si>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</si>
  <si>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</si>
  <si>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</si>
  <si>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</si>
  <si>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</si>
  <si>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</si>
  <si>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</si>
  <si>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</si>
  <si>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</si>
  <si>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</si>
  <si>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</si>
  <si>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</si>
  <si>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</si>
  <si>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</si>
  <si>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</si>
  <si>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</si>
  <si>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</si>
  <si>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</si>
  <si>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</si>
  <si>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</si>
  <si>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</si>
  <si>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</si>
  <si>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</si>
  <si>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</si>
  <si>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</si>
  <si>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</si>
  <si>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</si>
  <si>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</si>
  <si>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</si>
  <si>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</si>
  <si>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</si>
  <si>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</si>
  <si>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</si>
  <si>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</si>
  <si>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</si>
  <si>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</si>
  <si>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</si>
  <si>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</si>
  <si>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</si>
  <si>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</si>
  <si>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</si>
  <si>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</si>
  <si>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</si>
  <si>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</si>
  <si>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</si>
  <si>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</si>
  <si>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</si>
  <si>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</si>
  <si>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</si>
  <si>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</si>
  <si>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</si>
  <si>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</si>
  <si>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</si>
  <si>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</si>
  <si>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</si>
  <si>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</si>
  <si>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</si>
  <si>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</si>
  <si>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</si>
  <si>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</si>
  <si>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</si>
  <si>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</si>
  <si>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</si>
  <si>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</si>
  <si>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</si>
  <si>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</si>
  <si>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</si>
  <si>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</si>
  <si>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</si>
  <si>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</si>
  <si>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</si>
  <si>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</si>
  <si>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</si>
  <si>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</si>
  <si>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</si>
  <si>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</si>
  <si>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</si>
  <si>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</si>
  <si>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</si>
  <si>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</si>
  <si>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</si>
  <si>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</si>
  <si>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</si>
  <si>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</si>
  <si>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</si>
  <si>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</si>
  <si>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</si>
  <si>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</si>
  <si>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</si>
  <si>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</si>
  <si>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</si>
  <si>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</si>
  <si>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</si>
  <si>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</si>
  <si>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</si>
  <si>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</si>
  <si>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</si>
  <si>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</si>
  <si>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</si>
  <si>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</si>
  <si>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</si>
  <si>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</si>
  <si>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</si>
  <si>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</si>
  <si>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</si>
  <si>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</si>
  <si>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</si>
  <si>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</si>
  <si>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</si>
  <si>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</si>
  <si>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</si>
  <si>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</si>
  <si>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</si>
  <si>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</si>
  <si>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</si>
  <si>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</si>
  <si>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</si>
  <si>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</si>
  <si>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</si>
  <si>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</si>
  <si>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</si>
  <si>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</si>
  <si>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</si>
  <si>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</si>
  <si>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</si>
  <si>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</si>
  <si>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</si>
  <si>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</si>
  <si>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</si>
  <si>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</si>
  <si>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</si>
  <si>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</si>
  <si>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</si>
  <si>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</si>
  <si>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</si>
  <si>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</si>
  <si>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</si>
  <si>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</si>
  <si>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</si>
  <si>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</si>
  <si>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</si>
  <si>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</si>
  <si>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</si>
  <si>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</si>
  <si>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</si>
  <si>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</si>
  <si>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</si>
  <si>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</si>
  <si>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</si>
  <si>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</si>
  <si>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</si>
  <si>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</si>
  <si>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</si>
  <si>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</si>
  <si>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</si>
  <si>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</si>
  <si>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</si>
  <si>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</si>
  <si>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</si>
  <si>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</si>
  <si>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</si>
  <si>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</si>
  <si>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</si>
  <si>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</si>
  <si>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</si>
  <si>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</si>
  <si>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</si>
  <si>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</si>
  <si>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</si>
  <si>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</si>
  <si>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</si>
  <si>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</si>
  <si>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</si>
  <si>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</si>
  <si>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</si>
  <si>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</si>
  <si>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</si>
  <si>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</si>
  <si>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</si>
  <si>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</si>
  <si>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</si>
  <si>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</si>
  <si>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</si>
  <si>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</si>
  <si>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</si>
  <si>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</si>
  <si>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</si>
  <si>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</si>
  <si>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</si>
  <si>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</si>
  <si>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</si>
  <si>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</si>
  <si>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</si>
  <si>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</si>
  <si>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</si>
  <si>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</si>
  <si>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</si>
  <si>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</si>
  <si>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</si>
  <si>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</si>
  <si>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</si>
  <si>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</si>
  <si>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</si>
  <si>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</si>
  <si>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</si>
  <si>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</si>
  <si>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</si>
  <si>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</si>
  <si>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</si>
  <si>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</si>
  <si>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</si>
  <si>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</si>
  <si>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</si>
  <si>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</si>
  <si>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</si>
  <si>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</si>
  <si>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</si>
  <si>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</si>
  <si>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</si>
  <si>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</si>
  <si>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</si>
  <si>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</si>
  <si>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</si>
  <si>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</si>
  <si>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</si>
  <si>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</si>
  <si>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</si>
  <si>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</si>
  <si>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</si>
  <si>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</si>
  <si>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</si>
  <si>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</si>
  <si>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</si>
  <si>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</si>
  <si>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</si>
  <si>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</si>
  <si>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</si>
  <si>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</si>
  <si>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</si>
  <si>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</si>
  <si>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</si>
  <si>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</si>
  <si>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</si>
  <si>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</si>
  <si>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</si>
  <si>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</si>
  <si>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</si>
  <si>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</si>
  <si>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</si>
  <si>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</si>
  <si>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</si>
  <si>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</si>
  <si>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</si>
  <si>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</si>
  <si>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</si>
  <si>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</si>
  <si>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</si>
  <si>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</si>
  <si>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</si>
  <si>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</si>
  <si>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</si>
  <si>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</si>
  <si>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</si>
  <si>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</si>
  <si>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</si>
  <si>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</si>
  <si>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</si>
  <si>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</si>
  <si>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</si>
  <si>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</si>
  <si>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</si>
  <si>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</si>
  <si>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</si>
  <si>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</si>
  <si>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</si>
  <si>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</si>
  <si>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</si>
  <si>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</si>
  <si>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</si>
  <si>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</si>
  <si>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</si>
  <si>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</si>
  <si>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</si>
  <si>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</si>
  <si>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</si>
  <si>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</si>
  <si>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</si>
  <si>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</si>
  <si>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</si>
  <si>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</si>
  <si>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</si>
  <si>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</si>
  <si>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</si>
  <si>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</si>
  <si>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</si>
  <si>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</si>
  <si>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</si>
  <si>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</si>
  <si>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</si>
  <si>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</si>
  <si>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</si>
  <si>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</si>
  <si>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</si>
  <si>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</si>
  <si>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</si>
  <si>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</si>
  <si>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</si>
  <si>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</si>
  <si>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</si>
  <si>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</si>
  <si>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</si>
  <si>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</si>
  <si>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</si>
  <si>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</si>
  <si>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</si>
  <si>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</si>
  <si>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</si>
  <si>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</si>
  <si>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</si>
  <si>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</si>
  <si>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</si>
  <si>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</si>
  <si>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</si>
  <si>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</si>
  <si>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</si>
  <si>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</si>
  <si>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</si>
  <si>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</si>
  <si>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</si>
  <si>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</si>
  <si>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</si>
  <si>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</si>
  <si>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</si>
  <si>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</si>
  <si>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</si>
  <si>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</si>
  <si>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</si>
  <si>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</si>
  <si>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</si>
  <si>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</si>
  <si>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</si>
  <si>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</si>
  <si>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</si>
  <si>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</si>
  <si>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</si>
  <si>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</si>
  <si>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</si>
  <si>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</si>
  <si>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</si>
  <si>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</si>
  <si>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</si>
  <si>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</si>
  <si>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</si>
  <si>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</si>
  <si>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</si>
  <si>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</si>
  <si>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</si>
  <si>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</si>
  <si>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</si>
  <si>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</si>
  <si>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</si>
  <si>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</si>
  <si>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</si>
  <si>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</si>
  <si>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</si>
  <si>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</si>
  <si>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</si>
  <si>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</si>
  <si>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</si>
  <si>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</si>
  <si>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</si>
  <si>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</si>
  <si>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</si>
  <si>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</si>
  <si>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</si>
  <si>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</si>
  <si>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</si>
  <si>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</si>
  <si>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</si>
  <si>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</si>
  <si>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</si>
  <si>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</si>
  <si>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</si>
  <si>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</si>
  <si>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</si>
  <si>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</si>
  <si>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</si>
  <si>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</si>
  <si>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</si>
  <si>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</si>
  <si>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</si>
  <si>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</si>
  <si>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</si>
  <si>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</si>
  <si>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</si>
  <si>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</si>
  <si>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</si>
  <si>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</si>
  <si>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</si>
  <si>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</si>
  <si>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</si>
  <si>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</si>
  <si>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</si>
  <si>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</si>
  <si>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</si>
  <si>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</si>
  <si>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</si>
  <si>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</si>
  <si>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</si>
  <si>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</si>
  <si>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</si>
  <si>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</si>
  <si>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</si>
  <si>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</si>
  <si>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</si>
  <si>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</si>
  <si>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</si>
  <si>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</si>
  <si>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</si>
  <si>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</si>
  <si>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</si>
  <si>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</si>
  <si>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</si>
  <si>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</si>
  <si>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</si>
  <si>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</si>
  <si>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</si>
  <si>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</si>
  <si>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</si>
  <si>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</si>
  <si>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</si>
  <si>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</si>
  <si>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</si>
  <si>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</si>
  <si>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</si>
  <si>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</si>
  <si>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</si>
  <si>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</si>
  <si>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</si>
  <si>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</si>
  <si>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</si>
  <si>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</si>
  <si>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</si>
  <si>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</si>
  <si>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</si>
  <si>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</si>
  <si>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</si>
  <si>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</si>
  <si>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</si>
  <si>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</si>
  <si>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</si>
  <si>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</si>
  <si>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</si>
  <si>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</si>
  <si>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</si>
  <si>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</si>
  <si>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</si>
  <si>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</si>
  <si>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</si>
  <si>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</si>
  <si>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</si>
  <si>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</si>
  <si>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</si>
  <si>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</si>
  <si>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</si>
  <si>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</si>
  <si>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</si>
  <si>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</si>
  <si>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</si>
  <si>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</si>
  <si>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</si>
  <si>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</si>
  <si>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</si>
  <si>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</si>
  <si>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</si>
  <si>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</si>
  <si>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</si>
  <si>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</si>
  <si>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</si>
  <si>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</si>
  <si>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</si>
  <si>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</si>
  <si>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</si>
  <si>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</si>
  <si>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</si>
  <si>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</si>
  <si>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</si>
  <si>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</si>
  <si>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</si>
  <si>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</si>
  <si>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</si>
  <si>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</si>
  <si>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</si>
  <si>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</si>
  <si>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</si>
  <si>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</si>
  <si>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</si>
  <si>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</si>
  <si>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</si>
  <si>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</si>
  <si>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</si>
  <si>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</si>
  <si>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</si>
  <si>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</si>
  <si>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</si>
  <si>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</si>
  <si>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</si>
  <si>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</si>
  <si>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</si>
  <si>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</si>
  <si>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</si>
  <si>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</si>
  <si>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</si>
  <si>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</si>
  <si>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</si>
  <si>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</si>
  <si>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</si>
  <si>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</si>
  <si>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</si>
  <si>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</si>
  <si>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</si>
  <si>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</si>
  <si>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</si>
  <si>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</si>
  <si>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</si>
  <si>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</si>
  <si>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</si>
  <si>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</si>
  <si>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</si>
  <si>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</si>
  <si>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</si>
  <si>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</si>
  <si>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</si>
  <si>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</si>
  <si>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</si>
  <si>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</si>
  <si>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</si>
  <si>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</si>
  <si>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</si>
  <si>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</si>
  <si>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</si>
  <si>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CE00016</t>
  </si>
  <si>
    <t>ELCAP_D6_3_H11_P2_5</t>
  </si>
  <si>
    <t>ELCAP_D8_H11_5_P4</t>
  </si>
  <si>
    <t>ELCAP_D10_H20_P5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</si>
  <si>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</si>
  <si>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</si>
  <si>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</si>
  <si>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</si>
  <si>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</si>
  <si>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</si>
  <si>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</si>
  <si>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</si>
  <si>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</si>
  <si>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</si>
  <si>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</si>
  <si>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</si>
  <si>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</si>
  <si>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</si>
  <si>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</si>
  <si>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</si>
  <si>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</si>
  <si>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</si>
  <si>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</si>
  <si>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</si>
  <si>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</si>
  <si>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</si>
  <si>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</si>
  <si>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</si>
  <si>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</si>
  <si>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</si>
  <si>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</si>
  <si>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</si>
  <si>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</si>
  <si>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</si>
  <si>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</si>
  <si>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</si>
  <si>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</si>
  <si>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</si>
  <si>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</si>
  <si>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</si>
  <si>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</si>
  <si>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</si>
  <si>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</si>
  <si>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</si>
  <si>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</si>
  <si>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</si>
  <si>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</si>
  <si>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</si>
  <si>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</si>
  <si>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</si>
  <si>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</si>
  <si>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</si>
  <si>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</si>
  <si>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</si>
  <si>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</si>
  <si>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</si>
  <si>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</si>
  <si>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</si>
  <si>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</si>
  <si>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</si>
  <si>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</si>
  <si>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</si>
  <si>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MMBT3904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</si>
  <si>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</si>
  <si>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</si>
  <si>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</si>
  <si>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</si>
  <si>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</si>
  <si>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</si>
  <si>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</si>
  <si>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</si>
  <si>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</si>
  <si>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</si>
  <si>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</si>
  <si>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</si>
  <si>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</si>
  <si>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</si>
  <si>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</si>
  <si>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</si>
  <si>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</si>
  <si>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</si>
  <si>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</si>
  <si>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</si>
  <si>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</si>
  <si>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</si>
  <si>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</si>
  <si>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</si>
  <si>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</si>
  <si>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</si>
  <si>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</si>
  <si>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</si>
  <si>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</si>
  <si>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</si>
  <si>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</si>
  <si>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</si>
  <si>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</si>
  <si>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</si>
  <si>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</si>
  <si>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</si>
  <si>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</si>
  <si>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</si>
  <si>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</si>
  <si>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</si>
  <si>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</si>
  <si>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</si>
  <si>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</si>
  <si>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</si>
  <si>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</si>
  <si>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</si>
  <si>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</si>
  <si>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</si>
  <si>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</si>
  <si>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</si>
  <si>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</si>
  <si>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</si>
  <si>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</si>
  <si>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</si>
  <si>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</si>
  <si>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</si>
  <si>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</si>
  <si>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</si>
  <si>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</si>
  <si>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</si>
  <si>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</si>
  <si>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</si>
  <si>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</si>
  <si>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</si>
  <si>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</si>
  <si>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</si>
  <si>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</si>
  <si>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</si>
  <si>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</si>
  <si>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3-Port 10/100 1588v2 Ethernet Switch with Fiber Support</t>
  </si>
  <si>
    <t>FC1-5211</t>
  </si>
  <si>
    <t>CON00025</t>
  </si>
  <si>
    <t>TR00001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</si>
  <si>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</si>
  <si>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</si>
  <si>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</si>
  <si>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</si>
  <si>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</si>
  <si>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</si>
  <si>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</si>
  <si>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</si>
  <si>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</si>
  <si>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</si>
  <si>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</si>
  <si>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</si>
  <si>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</si>
  <si>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</si>
  <si>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</si>
  <si>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</si>
  <si>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</si>
  <si>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</si>
  <si>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</si>
  <si>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</si>
  <si>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</si>
  <si>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</si>
  <si>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</si>
  <si>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</si>
  <si>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</si>
  <si>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</si>
  <si>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</si>
  <si>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</si>
  <si>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</si>
  <si>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</si>
  <si>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</si>
  <si>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</si>
  <si>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</si>
  <si>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</si>
  <si>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</si>
  <si>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</si>
  <si>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</si>
  <si>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</si>
  <si>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</si>
  <si>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</si>
  <si>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</si>
  <si>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</si>
  <si>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</si>
  <si>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</si>
  <si>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</si>
  <si>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</si>
  <si>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</si>
  <si>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</si>
  <si>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</si>
  <si>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</si>
  <si>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</si>
  <si>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</si>
  <si>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</si>
  <si>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</si>
  <si>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</si>
  <si>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</si>
  <si>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</si>
  <si>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</si>
  <si>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</si>
  <si>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</si>
  <si>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</si>
  <si>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</si>
  <si>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</si>
  <si>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</si>
  <si>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</si>
  <si>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</si>
  <si>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</si>
  <si>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</si>
  <si>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</si>
  <si>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</si>
  <si>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</si>
  <si>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</si>
  <si>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</si>
  <si>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</si>
  <si>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</si>
  <si>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</si>
  <si>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</si>
  <si>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</si>
  <si>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</si>
  <si>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</si>
  <si>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</si>
  <si>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</si>
  <si>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</si>
  <si>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</si>
  <si>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</si>
  <si>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</si>
  <si>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</si>
  <si>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</si>
  <si>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</si>
  <si>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</si>
  <si>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</si>
  <si>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</si>
  <si>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</si>
  <si>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</si>
  <si>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</si>
  <si>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</si>
  <si>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</si>
  <si>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</si>
  <si>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</si>
  <si>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</si>
  <si>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</si>
  <si>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</si>
  <si>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</si>
  <si>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</si>
  <si>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</si>
  <si>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</si>
  <si>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</si>
  <si>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</si>
  <si>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</si>
  <si>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</si>
  <si>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</si>
  <si>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</si>
  <si>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</si>
  <si>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</si>
  <si>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</si>
  <si>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</si>
  <si>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</si>
  <si>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</si>
  <si>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</si>
  <si>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</si>
  <si>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</si>
  <si>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</si>
  <si>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</si>
  <si>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</si>
  <si>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</si>
  <si>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</si>
  <si>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</si>
  <si>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</si>
  <si>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</si>
  <si>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</si>
  <si>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</si>
  <si>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</si>
  <si>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</si>
  <si>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</si>
  <si>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</si>
  <si>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</si>
  <si>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</si>
  <si>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</si>
  <si>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</si>
  <si>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</si>
  <si>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</si>
  <si>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</si>
  <si>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</si>
  <si>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</si>
  <si>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</si>
  <si>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</si>
  <si>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</si>
  <si>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</si>
  <si>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</si>
  <si>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</si>
  <si>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</si>
  <si>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</si>
  <si>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</si>
  <si>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</si>
  <si>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</si>
  <si>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</si>
  <si>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</si>
  <si>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</si>
  <si>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</si>
  <si>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</si>
  <si>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</si>
  <si>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</si>
  <si>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</si>
  <si>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</si>
  <si>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</si>
  <si>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</si>
  <si>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</si>
  <si>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</si>
  <si>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</si>
  <si>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</si>
  <si>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</si>
  <si>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</si>
  <si>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</si>
  <si>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</si>
  <si>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</si>
  <si>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</si>
  <si>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</si>
  <si>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</si>
  <si>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</si>
  <si>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</si>
  <si>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</si>
  <si>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</si>
  <si>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</si>
  <si>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</si>
  <si>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</si>
  <si>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</si>
  <si>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</si>
  <si>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</si>
  <si>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</si>
  <si>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</si>
  <si>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</si>
  <si>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</si>
  <si>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</si>
  <si>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</si>
  <si>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</si>
  <si>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</si>
  <si>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</si>
  <si>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</si>
  <si>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</si>
  <si>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</si>
  <si>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</si>
  <si>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</si>
  <si>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</si>
  <si>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</si>
  <si>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</si>
  <si>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</si>
  <si>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</si>
  <si>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</si>
  <si>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</si>
  <si>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</si>
  <si>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</si>
  <si>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</si>
  <si>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</si>
  <si>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</si>
  <si>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</si>
  <si>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</si>
  <si>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</si>
  <si>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</si>
  <si>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</si>
  <si>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</si>
  <si>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</si>
  <si>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</si>
  <si>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</si>
  <si>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</si>
  <si>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</si>
  <si>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</si>
  <si>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</si>
  <si>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</si>
  <si>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</si>
  <si>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</si>
  <si>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</si>
  <si>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</si>
  <si>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</si>
  <si>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</si>
  <si>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</si>
  <si>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</si>
  <si>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</si>
  <si>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</si>
  <si>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</si>
  <si>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</si>
  <si>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</si>
  <si>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</si>
  <si>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</si>
  <si>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</si>
  <si>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</si>
  <si>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</si>
  <si>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</si>
  <si>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</si>
  <si>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</si>
  <si>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</si>
  <si>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</si>
  <si>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</si>
  <si>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</si>
  <si>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</si>
  <si>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</si>
  <si>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</si>
  <si>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</si>
  <si>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</si>
  <si>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</si>
  <si>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</si>
  <si>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</si>
  <si>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</si>
  <si>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</si>
  <si>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</si>
  <si>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</si>
  <si>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</si>
  <si>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</si>
  <si>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</si>
  <si>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</si>
  <si>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</si>
  <si>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</si>
  <si>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</si>
  <si>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</si>
  <si>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</si>
  <si>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</si>
  <si>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</si>
  <si>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</si>
  <si>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</si>
  <si>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</si>
  <si>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</si>
  <si>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</si>
  <si>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</si>
  <si>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</si>
  <si>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</si>
  <si>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</si>
  <si>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</si>
  <si>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</si>
  <si>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</si>
  <si>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</si>
  <si>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</si>
  <si>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</si>
  <si>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</si>
  <si>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</si>
  <si>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</si>
  <si>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</si>
  <si>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</si>
  <si>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</si>
  <si>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</si>
  <si>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</si>
  <si>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</si>
  <si>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</si>
  <si>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</si>
  <si>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</si>
  <si>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</si>
  <si>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</si>
  <si>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</si>
  <si>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</si>
  <si>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</si>
  <si>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</si>
  <si>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</si>
  <si>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</si>
  <si>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</si>
  <si>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</si>
  <si>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</si>
  <si>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</si>
  <si>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</si>
  <si>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</si>
  <si>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</si>
  <si>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</si>
  <si>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</si>
  <si>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</si>
  <si>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</si>
  <si>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</si>
  <si>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</si>
  <si>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</si>
  <si>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</si>
  <si>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</si>
  <si>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</si>
  <si>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</si>
  <si>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</si>
  <si>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</si>
  <si>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</si>
  <si>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</si>
  <si>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</si>
  <si>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</si>
  <si>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</si>
  <si>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</si>
  <si>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</si>
  <si>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</si>
  <si>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</si>
  <si>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</si>
  <si>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</si>
  <si>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</si>
  <si>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</si>
  <si>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</si>
  <si>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</si>
  <si>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</si>
  <si>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</si>
  <si>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</si>
  <si>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</si>
  <si>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</si>
  <si>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</si>
  <si>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</si>
  <si>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</si>
  <si>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</si>
  <si>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</si>
  <si>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</si>
  <si>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</si>
  <si>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</si>
  <si>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</si>
  <si>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</si>
  <si>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</si>
  <si>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</si>
  <si>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</si>
  <si>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</si>
  <si>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</si>
  <si>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</si>
  <si>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</si>
  <si>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</si>
  <si>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</si>
  <si>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</si>
  <si>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</si>
  <si>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</si>
  <si>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</si>
  <si>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</si>
  <si>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</si>
  <si>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</si>
  <si>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</si>
  <si>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</si>
  <si>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</si>
  <si>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</si>
  <si>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</si>
  <si>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</si>
  <si>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</si>
  <si>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</si>
  <si>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</si>
  <si>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</si>
  <si>
    <t>MC00002</t>
  </si>
  <si>
    <t>LM1117IMPX-5.0/NOPB</t>
  </si>
  <si>
    <t>Интегральный стабилизатор</t>
  </si>
  <si>
    <t>SOT223</t>
  </si>
  <si>
    <t>MC00003</t>
  </si>
  <si>
    <t>LM1117IMPX-3.3/NOPB</t>
  </si>
  <si>
    <t>MC00004</t>
  </si>
  <si>
    <t>AS4C4M16SA-7TCN</t>
  </si>
  <si>
    <t>TSOP54</t>
  </si>
  <si>
    <t>SDRAM 64 Mbit, 4 M x 16</t>
  </si>
  <si>
    <t>MC00005</t>
  </si>
  <si>
    <t>ADS8691IPW</t>
  </si>
  <si>
    <t>ADC, SAR, 18-bit, bipolar range</t>
  </si>
  <si>
    <t>AM1S-0505SZ</t>
  </si>
  <si>
    <t>PWR00004</t>
  </si>
  <si>
    <t>LM1117IMPX</t>
  </si>
  <si>
    <t>TSSOP16</t>
  </si>
  <si>
    <t>C2-23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</si>
  <si>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</si>
  <si>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</si>
  <si>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</si>
  <si>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</si>
  <si>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</si>
  <si>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</si>
  <si>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</si>
  <si>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</si>
  <si>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</si>
  <si>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</si>
  <si>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</si>
  <si>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</si>
  <si>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</si>
  <si>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</si>
  <si>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</si>
  <si>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</si>
  <si>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</si>
  <si>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</si>
  <si>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</si>
  <si>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</si>
  <si>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</si>
  <si>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</si>
  <si>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</si>
  <si>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</si>
  <si>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</si>
  <si>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</si>
  <si>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</si>
  <si>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</si>
  <si>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</si>
  <si>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</si>
  <si>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</si>
  <si>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</si>
  <si>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</si>
  <si>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</si>
  <si>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</si>
  <si>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</si>
  <si>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</si>
  <si>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</si>
  <si>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</si>
  <si>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</si>
  <si>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</si>
  <si>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</si>
  <si>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</si>
  <si>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</si>
  <si>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</si>
  <si>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</si>
  <si>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</si>
  <si>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</si>
  <si>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</si>
  <si>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</si>
  <si>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R00051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</si>
  <si>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</si>
  <si>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</si>
  <si>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</si>
  <si>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</si>
  <si>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</si>
  <si>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</si>
  <si>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</si>
  <si>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</si>
  <si>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</si>
  <si>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</si>
  <si>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</si>
  <si>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</si>
  <si>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R00064</t>
  </si>
  <si>
    <t>R00065</t>
  </si>
  <si>
    <t>R00066</t>
  </si>
  <si>
    <t>R00067</t>
  </si>
  <si>
    <t>R00068</t>
  </si>
  <si>
    <t>R00069</t>
  </si>
  <si>
    <t>R00070</t>
  </si>
  <si>
    <t>R00071</t>
  </si>
  <si>
    <t>R00072</t>
  </si>
  <si>
    <t>0.5 Вт</t>
  </si>
  <si>
    <t>2 Вт</t>
  </si>
  <si>
    <t>D00001</t>
  </si>
  <si>
    <t>WP914CK_4GDT</t>
  </si>
  <si>
    <t>WP914CK/4GDT</t>
  </si>
  <si>
    <t>BLM18EG121SN1D</t>
  </si>
  <si>
    <t>2 А</t>
  </si>
  <si>
    <t>IND00004</t>
  </si>
  <si>
    <t>MC00006</t>
  </si>
  <si>
    <t>AT24CM02-SSHD-B</t>
  </si>
  <si>
    <t>EEPROM</t>
  </si>
  <si>
    <t>SOIC8</t>
  </si>
  <si>
    <t>CON00026</t>
  </si>
  <si>
    <t>CWF-10</t>
  </si>
  <si>
    <t>AM1S</t>
  </si>
  <si>
    <t>AM1S-1203SZ</t>
  </si>
  <si>
    <t>MC00007</t>
  </si>
  <si>
    <t>IR2101SPBF</t>
  </si>
  <si>
    <t>SO8</t>
  </si>
  <si>
    <t>PWR00005</t>
  </si>
  <si>
    <t>PWR00006</t>
  </si>
  <si>
    <t>IRM-10-12</t>
  </si>
  <si>
    <t>PEC12R-4220F-S0024</t>
  </si>
  <si>
    <t>SW00001</t>
  </si>
  <si>
    <t>PEC12R</t>
  </si>
  <si>
    <t>Драйвер MOSFET</t>
  </si>
  <si>
    <t>D00002</t>
  </si>
  <si>
    <t>SM4007</t>
  </si>
  <si>
    <t>DIODE</t>
  </si>
  <si>
    <t>D00003</t>
  </si>
  <si>
    <t>DF10S</t>
  </si>
  <si>
    <t>DIODE_BRIDGE</t>
  </si>
  <si>
    <t>D00004</t>
  </si>
  <si>
    <t>DF10M</t>
  </si>
  <si>
    <t>DO-213AB</t>
  </si>
  <si>
    <t>MF00003</t>
  </si>
  <si>
    <t>IRF840ASPBF</t>
  </si>
  <si>
    <t>D2-PAK</t>
  </si>
  <si>
    <t>N-канал 500В 8А [D2-PAK]</t>
  </si>
  <si>
    <t>TC</t>
  </si>
  <si>
    <t>B57235-S 509-M</t>
  </si>
  <si>
    <t>NTC термистор, 4.2 А, 5Ом</t>
  </si>
  <si>
    <t>FU00001</t>
  </si>
  <si>
    <t>AM1S-1205SZ</t>
  </si>
  <si>
    <t>FU00002</t>
  </si>
  <si>
    <t>FH-101</t>
  </si>
  <si>
    <t>FUSE</t>
  </si>
  <si>
    <t>FH101</t>
  </si>
  <si>
    <t>FH101C</t>
  </si>
  <si>
    <t>Держатель предохранителя</t>
  </si>
  <si>
    <t>FU00003</t>
  </si>
  <si>
    <t>FH-101C</t>
  </si>
  <si>
    <t>FU00004</t>
  </si>
  <si>
    <t>B72214-S 271-K101</t>
  </si>
  <si>
    <t>Варистор 275В 71 Дж</t>
  </si>
  <si>
    <t>VARISTOR</t>
  </si>
  <si>
    <t>D00005</t>
  </si>
  <si>
    <t>GNL-3012GD</t>
  </si>
  <si>
    <t>Зеленый светодиод 3 мм</t>
  </si>
  <si>
    <t>LED_3mm_GREEN</t>
  </si>
  <si>
    <t>LED</t>
  </si>
  <si>
    <t>LED_3mm_GREEN_short</t>
  </si>
  <si>
    <t>D00006</t>
  </si>
  <si>
    <t>GNL-3012HD</t>
  </si>
  <si>
    <t>Красный светодиод 3 мм</t>
  </si>
  <si>
    <t>LED_3mm_RED</t>
  </si>
  <si>
    <t>LED_3mm_RED_short</t>
  </si>
  <si>
    <t>D00007</t>
  </si>
  <si>
    <t>GNL-3012YD</t>
  </si>
  <si>
    <t>Желтый светодиод 3 мм</t>
  </si>
  <si>
    <t>LED_3mm_YELLOW</t>
  </si>
  <si>
    <t>LED_3mm_YELLOW_short</t>
  </si>
  <si>
    <t>D00008</t>
  </si>
  <si>
    <t>GNL-3014BC</t>
  </si>
  <si>
    <t>Синий светодиод 3 мм</t>
  </si>
  <si>
    <t>LED_3mm_BLUE</t>
  </si>
  <si>
    <t>LED_3mm_BLUE_short</t>
  </si>
  <si>
    <t>D00009</t>
  </si>
  <si>
    <t>FYL-3014UWC1A</t>
  </si>
  <si>
    <t>Белый светодиод 3 мм</t>
  </si>
  <si>
    <t>LED_3mm_WHITE_short</t>
  </si>
  <si>
    <t>LED_3mm_WHITE</t>
  </si>
  <si>
    <t>ELCAP_HOR_D10_H16_P5_MIR</t>
  </si>
  <si>
    <t>Батарейный отсек под аккумулятор</t>
  </si>
  <si>
    <t>BAT</t>
  </si>
  <si>
    <t>CON00027</t>
  </si>
  <si>
    <t>KLS5-CR2032-03</t>
  </si>
  <si>
    <t>Батарейный отсек под CR2032</t>
  </si>
  <si>
    <t>MOD00008</t>
  </si>
  <si>
    <t>NRF52811_Module</t>
  </si>
  <si>
    <t>0.5</t>
  </si>
  <si>
    <t>0.6</t>
  </si>
  <si>
    <t>0.7</t>
  </si>
  <si>
    <t>0.75</t>
  </si>
  <si>
    <t>0.8</t>
  </si>
  <si>
    <t>IND00005</t>
  </si>
  <si>
    <t>нГн</t>
  </si>
  <si>
    <t>300 мА</t>
  </si>
  <si>
    <t>IND0402</t>
  </si>
  <si>
    <t>LQG15HN3N9S02D</t>
  </si>
  <si>
    <t>PATCH_ANTENNA</t>
  </si>
  <si>
    <t>Патч антенна</t>
  </si>
  <si>
    <t>RF00001</t>
  </si>
  <si>
    <t>MC00008</t>
  </si>
  <si>
    <t>Переключатель ВЧ сигнала</t>
  </si>
  <si>
    <t>SKY13575-639LF</t>
  </si>
  <si>
    <t>QFN14</t>
  </si>
  <si>
    <t>DG500-5.08-03P</t>
  </si>
  <si>
    <t>D000010</t>
  </si>
  <si>
    <t>CON00028</t>
  </si>
  <si>
    <t>BZV55C10</t>
  </si>
  <si>
    <t>ZennerDiode</t>
  </si>
  <si>
    <t>SOD-80</t>
  </si>
  <si>
    <t>Стабилитрон 10В 0.5Вт</t>
  </si>
  <si>
    <t>CON00029</t>
  </si>
  <si>
    <t>BH-14</t>
  </si>
  <si>
    <t>XP_14P</t>
  </si>
  <si>
    <t>D000011</t>
  </si>
  <si>
    <t>BZV55-B3V3</t>
  </si>
  <si>
    <t>Стабилитрон 3.3В 0.5Вт</t>
  </si>
  <si>
    <t>MOD00009</t>
  </si>
  <si>
    <t>RA-08H</t>
  </si>
  <si>
    <t>LoRa модуль</t>
  </si>
  <si>
    <t>NRF52811 модуль</t>
  </si>
  <si>
    <t>RF00002</t>
  </si>
  <si>
    <t>LORA_ANTENNA</t>
  </si>
  <si>
    <t>LoRa антенна</t>
  </si>
  <si>
    <t>MOD00010</t>
  </si>
  <si>
    <t>MOD00011</t>
  </si>
  <si>
    <t>DWM3001C</t>
  </si>
  <si>
    <t>UWB модуль</t>
  </si>
  <si>
    <t>OLED_SH1106</t>
  </si>
  <si>
    <t>CON00030</t>
  </si>
  <si>
    <t>DS1031-06-2X3P8BV41-3A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</si>
</sst>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workbookViewId="0">
      <pane ySplit="1" topLeftCell="A298" activePane="bottomLeft" state="frozen"/>
      <selection pane="bottomLeft" activeCell="O320" sqref="O320"/>
    </sheetView>
  </sheetViews>
  <sheetFormatPr defaultRowHeight="14.4" x14ac:dyDescent="0.3"/>
  <cols>
    <col min="1" max="1" width="30.77734375" customWidth="1"/>
    <col min="2" max="2" width="15.77734375" customWidth="1"/>
    <col min="3" max="3" width="30.5546875" customWidth="1"/>
    <col min="4" max="14" width="15.77734375" customWidth="1"/>
    <col min="15" max="15" width="37.77734375" customWidth="1"/>
    <col min="16" max="16" width="25" customWidth="1"/>
    <col min="17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4" t="str">
        <f>"SchLib\Passive\"&amp;B2&amp;".SchLib"</f>
        <v>SchLib\Passive\CerCapacitor.SchLib</v>
      </c>
      <c r="D2" s="3" t="s">
        <v>26</v>
      </c>
      <c r="E2" s="3" t="s">
        <v>2124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2134</v>
      </c>
      <c r="M2" s="3" t="s">
        <v>2125</v>
      </c>
      <c r="N2" s="3" t="s">
        <v>28</v>
      </c>
      <c r="O2" t="str">
        <f>"PcbLib\Passive\"&amp;P2&amp;".PcbLib"</f>
        <v>PcbLib\Passive\CERCAP_RADIAL.PcbLib</v>
      </c>
      <c r="P2" t="s">
        <v>2126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4" t="str">
        <f t="shared" ref="C3:C66" si="1">"SchLib\Passive\"&amp;B3&amp;".SchLib"</f>
        <v>SchLib\Passive\CerCapacitor.SchLib</v>
      </c>
      <c r="D3" s="3" t="s">
        <v>26</v>
      </c>
      <c r="E3" s="3" t="s">
        <v>2124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2">_xlfn.CONCAT(X3," ",W3)</f>
        <v>1.1 пФ</v>
      </c>
      <c r="L3" s="3" t="s">
        <v>2135</v>
      </c>
      <c r="M3" s="3" t="s">
        <v>2125</v>
      </c>
      <c r="N3" s="3" t="s">
        <v>28</v>
      </c>
      <c r="O3" t="str">
        <f t="shared" ref="O3:O66" si="3">"PcbLib\Passive\"&amp;P3&amp;".PcbLib"</f>
        <v>PcbLib\Passive\CERCAP_RADIAL.PcbLib</v>
      </c>
      <c r="P3" t="s">
        <v>2126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4" t="str">
        <f t="shared" si="1"/>
        <v>SchLib\Passive\CerCapacitor.SchLib</v>
      </c>
      <c r="D4" s="3" t="s">
        <v>26</v>
      </c>
      <c r="E4" s="3" t="s">
        <v>2124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2"/>
        <v>1.2 пФ</v>
      </c>
      <c r="L4" s="3" t="s">
        <v>2136</v>
      </c>
      <c r="M4" s="3" t="s">
        <v>2125</v>
      </c>
      <c r="N4" s="3" t="s">
        <v>28</v>
      </c>
      <c r="O4" t="str">
        <f t="shared" si="3"/>
        <v>PcbLib\Passive\CERCAP_RADIAL.PcbLib</v>
      </c>
      <c r="P4" t="s">
        <v>2126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4" t="str">
        <f t="shared" si="1"/>
        <v>SchLib\Passive\CerCapacitor.SchLib</v>
      </c>
      <c r="D5" s="3" t="s">
        <v>26</v>
      </c>
      <c r="E5" s="3" t="s">
        <v>2124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2"/>
        <v>1.3 пФ</v>
      </c>
      <c r="L5" s="3" t="s">
        <v>2137</v>
      </c>
      <c r="M5" s="3" t="s">
        <v>2125</v>
      </c>
      <c r="N5" s="3" t="s">
        <v>28</v>
      </c>
      <c r="O5" t="str">
        <f t="shared" si="3"/>
        <v>PcbLib\Passive\CERCAP_RADIAL.PcbLib</v>
      </c>
      <c r="P5" t="s">
        <v>2126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4" t="str">
        <f t="shared" si="1"/>
        <v>SchLib\Passive\CerCapacitor.SchLib</v>
      </c>
      <c r="D6" s="3" t="s">
        <v>26</v>
      </c>
      <c r="E6" s="3" t="s">
        <v>2124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2"/>
        <v>1.5 пФ</v>
      </c>
      <c r="L6" s="3" t="s">
        <v>2138</v>
      </c>
      <c r="M6" s="3" t="s">
        <v>2125</v>
      </c>
      <c r="N6" s="3" t="s">
        <v>28</v>
      </c>
      <c r="O6" t="str">
        <f t="shared" si="3"/>
        <v>PcbLib\Passive\CERCAP_RADIAL.PcbLib</v>
      </c>
      <c r="P6" t="s">
        <v>2126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4" t="str">
        <f t="shared" si="1"/>
        <v>SchLib\Passive\CerCapacitor.SchLib</v>
      </c>
      <c r="D7" s="3" t="s">
        <v>26</v>
      </c>
      <c r="E7" s="3" t="s">
        <v>2124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2"/>
        <v>1.6 пФ</v>
      </c>
      <c r="L7" s="3" t="s">
        <v>2139</v>
      </c>
      <c r="M7" s="3" t="s">
        <v>2125</v>
      </c>
      <c r="N7" s="3" t="s">
        <v>28</v>
      </c>
      <c r="O7" t="str">
        <f t="shared" si="3"/>
        <v>PcbLib\Passive\CERCAP_RADIAL.PcbLib</v>
      </c>
      <c r="P7" t="s">
        <v>2126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4" t="str">
        <f t="shared" si="1"/>
        <v>SchLib\Passive\CerCapacitor.SchLib</v>
      </c>
      <c r="D8" s="3" t="s">
        <v>26</v>
      </c>
      <c r="E8" s="3" t="s">
        <v>2124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2"/>
        <v>1.8 пФ</v>
      </c>
      <c r="L8" s="3" t="s">
        <v>2140</v>
      </c>
      <c r="M8" s="3" t="s">
        <v>2125</v>
      </c>
      <c r="N8" s="3" t="s">
        <v>28</v>
      </c>
      <c r="O8" t="str">
        <f t="shared" si="3"/>
        <v>PcbLib\Passive\CERCAP_RADIAL.PcbLib</v>
      </c>
      <c r="P8" t="s">
        <v>2126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4" t="str">
        <f t="shared" si="1"/>
        <v>SchLib\Passive\CerCapacitor.SchLib</v>
      </c>
      <c r="D9" s="3" t="s">
        <v>26</v>
      </c>
      <c r="E9" s="3" t="s">
        <v>2124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2"/>
        <v>2 пФ</v>
      </c>
      <c r="L9" s="3" t="s">
        <v>2141</v>
      </c>
      <c r="M9" s="3" t="s">
        <v>2125</v>
      </c>
      <c r="N9" s="3" t="s">
        <v>28</v>
      </c>
      <c r="O9" t="str">
        <f t="shared" si="3"/>
        <v>PcbLib\Passive\CERCAP_RADIAL.PcbLib</v>
      </c>
      <c r="P9" t="s">
        <v>2126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4" t="str">
        <f t="shared" si="1"/>
        <v>SchLib\Passive\CerCapacitor.SchLib</v>
      </c>
      <c r="D10" s="3" t="s">
        <v>26</v>
      </c>
      <c r="E10" s="3" t="s">
        <v>2124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2"/>
        <v>2.2 пФ</v>
      </c>
      <c r="L10" s="3" t="s">
        <v>2142</v>
      </c>
      <c r="M10" s="3" t="s">
        <v>2125</v>
      </c>
      <c r="N10" s="3" t="s">
        <v>28</v>
      </c>
      <c r="O10" t="str">
        <f t="shared" si="3"/>
        <v>PcbLib\Passive\CERCAP_RADIAL.PcbLib</v>
      </c>
      <c r="P10" t="s">
        <v>2126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4" t="str">
        <f t="shared" si="1"/>
        <v>SchLib\Passive\CerCapacitor.SchLib</v>
      </c>
      <c r="D11" s="3" t="s">
        <v>26</v>
      </c>
      <c r="E11" s="3" t="s">
        <v>2124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2"/>
        <v>2.4 пФ</v>
      </c>
      <c r="L11" s="3" t="s">
        <v>2143</v>
      </c>
      <c r="M11" s="3" t="s">
        <v>2125</v>
      </c>
      <c r="N11" s="3" t="s">
        <v>28</v>
      </c>
      <c r="O11" t="str">
        <f t="shared" si="3"/>
        <v>PcbLib\Passive\CERCAP_RADIAL.PcbLib</v>
      </c>
      <c r="P11" t="s">
        <v>2126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4" t="str">
        <f t="shared" si="1"/>
        <v>SchLib\Passive\CerCapacitor.SchLib</v>
      </c>
      <c r="D12" s="3" t="s">
        <v>26</v>
      </c>
      <c r="E12" s="3" t="s">
        <v>2124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2"/>
        <v>2.7 пФ</v>
      </c>
      <c r="L12" s="3" t="s">
        <v>2144</v>
      </c>
      <c r="M12" s="3" t="s">
        <v>2125</v>
      </c>
      <c r="N12" s="3" t="s">
        <v>28</v>
      </c>
      <c r="O12" t="str">
        <f t="shared" si="3"/>
        <v>PcbLib\Passive\CERCAP_RADIAL.PcbLib</v>
      </c>
      <c r="P12" t="s">
        <v>2126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4" t="str">
        <f t="shared" si="1"/>
        <v>SchLib\Passive\CerCapacitor.SchLib</v>
      </c>
      <c r="D13" s="3" t="s">
        <v>26</v>
      </c>
      <c r="E13" s="3" t="s">
        <v>2124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2"/>
        <v>3 пФ</v>
      </c>
      <c r="L13" s="3" t="s">
        <v>2145</v>
      </c>
      <c r="M13" s="3" t="s">
        <v>2125</v>
      </c>
      <c r="N13" s="3" t="s">
        <v>28</v>
      </c>
      <c r="O13" t="str">
        <f t="shared" si="3"/>
        <v>PcbLib\Passive\CERCAP_RADIAL.PcbLib</v>
      </c>
      <c r="P13" t="s">
        <v>2126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4" t="str">
        <f t="shared" si="1"/>
        <v>SchLib\Passive\CerCapacitor.SchLib</v>
      </c>
      <c r="D14" s="3" t="s">
        <v>26</v>
      </c>
      <c r="E14" s="3" t="s">
        <v>2124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2"/>
        <v>3.3 пФ</v>
      </c>
      <c r="L14" s="3" t="s">
        <v>2146</v>
      </c>
      <c r="M14" s="3" t="s">
        <v>2125</v>
      </c>
      <c r="N14" s="3" t="s">
        <v>28</v>
      </c>
      <c r="O14" t="str">
        <f t="shared" si="3"/>
        <v>PcbLib\Passive\CERCAP_RADIAL.PcbLib</v>
      </c>
      <c r="P14" t="s">
        <v>2126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4" t="str">
        <f t="shared" si="1"/>
        <v>SchLib\Passive\CerCapacitor.SchLib</v>
      </c>
      <c r="D15" s="3" t="s">
        <v>26</v>
      </c>
      <c r="E15" s="3" t="s">
        <v>2124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2"/>
        <v>3.6 пФ</v>
      </c>
      <c r="L15" s="3" t="s">
        <v>2147</v>
      </c>
      <c r="M15" s="3" t="s">
        <v>2125</v>
      </c>
      <c r="N15" s="3" t="s">
        <v>28</v>
      </c>
      <c r="O15" t="str">
        <f t="shared" si="3"/>
        <v>PcbLib\Passive\CERCAP_RADIAL.PcbLib</v>
      </c>
      <c r="P15" t="s">
        <v>2126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4" t="str">
        <f t="shared" si="1"/>
        <v>SchLib\Passive\CerCapacitor.SchLib</v>
      </c>
      <c r="D16" s="3" t="s">
        <v>26</v>
      </c>
      <c r="E16" s="3" t="s">
        <v>2124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2"/>
        <v>3.9 пФ</v>
      </c>
      <c r="L16" s="3" t="s">
        <v>2148</v>
      </c>
      <c r="M16" s="3" t="s">
        <v>2125</v>
      </c>
      <c r="N16" s="3" t="s">
        <v>28</v>
      </c>
      <c r="O16" t="str">
        <f t="shared" si="3"/>
        <v>PcbLib\Passive\CERCAP_RADIAL.PcbLib</v>
      </c>
      <c r="P16" t="s">
        <v>2126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4" t="str">
        <f t="shared" si="1"/>
        <v>SchLib\Passive\CerCapacitor.SchLib</v>
      </c>
      <c r="D17" s="3" t="s">
        <v>26</v>
      </c>
      <c r="E17" s="3" t="s">
        <v>2124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2"/>
        <v>4.3 пФ</v>
      </c>
      <c r="L17" s="3" t="s">
        <v>2149</v>
      </c>
      <c r="M17" s="3" t="s">
        <v>2125</v>
      </c>
      <c r="N17" s="3" t="s">
        <v>28</v>
      </c>
      <c r="O17" t="str">
        <f t="shared" si="3"/>
        <v>PcbLib\Passive\CERCAP_RADIAL.PcbLib</v>
      </c>
      <c r="P17" t="s">
        <v>2126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4" t="str">
        <f t="shared" si="1"/>
        <v>SchLib\Passive\CerCapacitor.SchLib</v>
      </c>
      <c r="D18" s="3" t="s">
        <v>26</v>
      </c>
      <c r="E18" s="3" t="s">
        <v>2124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2"/>
        <v>4.7 пФ</v>
      </c>
      <c r="L18" s="3" t="s">
        <v>2150</v>
      </c>
      <c r="M18" s="3" t="s">
        <v>2125</v>
      </c>
      <c r="N18" s="3" t="s">
        <v>28</v>
      </c>
      <c r="O18" t="str">
        <f t="shared" si="3"/>
        <v>PcbLib\Passive\CERCAP_RADIAL.PcbLib</v>
      </c>
      <c r="P18" t="s">
        <v>2126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4" t="str">
        <f t="shared" si="1"/>
        <v>SchLib\Passive\CerCapacitor.SchLib</v>
      </c>
      <c r="D19" s="3" t="s">
        <v>26</v>
      </c>
      <c r="E19" s="3" t="s">
        <v>2124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2"/>
        <v>5.1 пФ</v>
      </c>
      <c r="L19" s="3" t="s">
        <v>2151</v>
      </c>
      <c r="M19" s="3" t="s">
        <v>2125</v>
      </c>
      <c r="N19" s="3" t="s">
        <v>28</v>
      </c>
      <c r="O19" t="str">
        <f t="shared" si="3"/>
        <v>PcbLib\Passive\CERCAP_RADIAL.PcbLib</v>
      </c>
      <c r="P19" t="s">
        <v>2126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4" t="str">
        <f t="shared" si="1"/>
        <v>SchLib\Passive\CerCapacitor.SchLib</v>
      </c>
      <c r="D20" s="3" t="s">
        <v>26</v>
      </c>
      <c r="E20" s="3" t="s">
        <v>2124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2"/>
        <v>5.6 пФ</v>
      </c>
      <c r="L20" s="3" t="s">
        <v>2152</v>
      </c>
      <c r="M20" s="3" t="s">
        <v>2125</v>
      </c>
      <c r="N20" s="3" t="s">
        <v>28</v>
      </c>
      <c r="O20" t="str">
        <f t="shared" si="3"/>
        <v>PcbLib\Passive\CERCAP_RADIAL.PcbLib</v>
      </c>
      <c r="P20" t="s">
        <v>2126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4" t="str">
        <f t="shared" si="1"/>
        <v>SchLib\Passive\CerCapacitor.SchLib</v>
      </c>
      <c r="D21" s="3" t="s">
        <v>26</v>
      </c>
      <c r="E21" s="3" t="s">
        <v>2124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2"/>
        <v>6.2 пФ</v>
      </c>
      <c r="L21" s="3" t="s">
        <v>2153</v>
      </c>
      <c r="M21" s="3" t="s">
        <v>2125</v>
      </c>
      <c r="N21" s="3" t="s">
        <v>28</v>
      </c>
      <c r="O21" t="str">
        <f t="shared" si="3"/>
        <v>PcbLib\Passive\CERCAP_RADIAL.PcbLib</v>
      </c>
      <c r="P21" t="s">
        <v>2126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4" t="str">
        <f t="shared" si="1"/>
        <v>SchLib\Passive\CerCapacitor.SchLib</v>
      </c>
      <c r="D22" s="3" t="s">
        <v>26</v>
      </c>
      <c r="E22" s="3" t="s">
        <v>2124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2"/>
        <v>6.8 пФ</v>
      </c>
      <c r="L22" s="3" t="s">
        <v>2154</v>
      </c>
      <c r="M22" s="3" t="s">
        <v>2125</v>
      </c>
      <c r="N22" s="3" t="s">
        <v>28</v>
      </c>
      <c r="O22" t="str">
        <f t="shared" si="3"/>
        <v>PcbLib\Passive\CERCAP_RADIAL.PcbLib</v>
      </c>
      <c r="P22" t="s">
        <v>2126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4" t="str">
        <f t="shared" si="1"/>
        <v>SchLib\Passive\CerCapacitor.SchLib</v>
      </c>
      <c r="D23" s="3" t="s">
        <v>26</v>
      </c>
      <c r="E23" s="3" t="s">
        <v>2124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2"/>
        <v>7.5 пФ</v>
      </c>
      <c r="L23" s="3" t="s">
        <v>2155</v>
      </c>
      <c r="M23" s="3" t="s">
        <v>2125</v>
      </c>
      <c r="N23" s="3" t="s">
        <v>28</v>
      </c>
      <c r="O23" t="str">
        <f t="shared" si="3"/>
        <v>PcbLib\Passive\CERCAP_RADIAL.PcbLib</v>
      </c>
      <c r="P23" t="s">
        <v>2126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4" t="str">
        <f t="shared" si="1"/>
        <v>SchLib\Passive\CerCapacitor.SchLib</v>
      </c>
      <c r="D24" s="3" t="s">
        <v>26</v>
      </c>
      <c r="E24" s="3" t="s">
        <v>2124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2"/>
        <v>8.2 пФ</v>
      </c>
      <c r="L24" s="3" t="s">
        <v>2156</v>
      </c>
      <c r="M24" s="3" t="s">
        <v>2125</v>
      </c>
      <c r="N24" s="3" t="s">
        <v>28</v>
      </c>
      <c r="O24" t="str">
        <f t="shared" si="3"/>
        <v>PcbLib\Passive\CERCAP_RADIAL.PcbLib</v>
      </c>
      <c r="P24" t="s">
        <v>2126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4" t="str">
        <f t="shared" si="1"/>
        <v>SchLib\Passive\CerCapacitor.SchLib</v>
      </c>
      <c r="D25" s="3" t="s">
        <v>26</v>
      </c>
      <c r="E25" s="3" t="s">
        <v>2124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2"/>
        <v>9.1 пФ</v>
      </c>
      <c r="L25" s="3" t="s">
        <v>2157</v>
      </c>
      <c r="M25" s="3" t="s">
        <v>2125</v>
      </c>
      <c r="N25" s="3" t="s">
        <v>28</v>
      </c>
      <c r="O25" t="str">
        <f t="shared" si="3"/>
        <v>PcbLib\Passive\CERCAP_RADIAL.PcbLib</v>
      </c>
      <c r="P25" t="s">
        <v>2126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4" t="str">
        <f t="shared" si="1"/>
        <v>SchLib\Passive\CerCapacitor.SchLib</v>
      </c>
      <c r="D26" s="3" t="s">
        <v>26</v>
      </c>
      <c r="E26" s="3" t="s">
        <v>2124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2"/>
        <v>10 пФ</v>
      </c>
      <c r="L26" s="3" t="s">
        <v>2158</v>
      </c>
      <c r="M26" s="3" t="s">
        <v>2125</v>
      </c>
      <c r="N26" s="3" t="s">
        <v>28</v>
      </c>
      <c r="O26" t="str">
        <f t="shared" si="3"/>
        <v>PcbLib\Passive\CERCAP_RADIAL.PcbLib</v>
      </c>
      <c r="P26" t="s">
        <v>2126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4" t="str">
        <f t="shared" si="1"/>
        <v>SchLib\Passive\CerCapacitor.SchLib</v>
      </c>
      <c r="D27" s="3" t="s">
        <v>26</v>
      </c>
      <c r="E27" s="3" t="s">
        <v>2124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2"/>
        <v>11 пФ</v>
      </c>
      <c r="L27" s="3" t="s">
        <v>2159</v>
      </c>
      <c r="M27" s="3" t="s">
        <v>2125</v>
      </c>
      <c r="N27" s="3" t="s">
        <v>28</v>
      </c>
      <c r="O27" t="str">
        <f t="shared" si="3"/>
        <v>PcbLib\Passive\CERCAP_RADIAL.PcbLib</v>
      </c>
      <c r="P27" t="s">
        <v>2126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4" t="str">
        <f t="shared" si="1"/>
        <v>SchLib\Passive\CerCapacitor.SchLib</v>
      </c>
      <c r="D28" s="3" t="s">
        <v>26</v>
      </c>
      <c r="E28" s="3" t="s">
        <v>2124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2"/>
        <v>12 пФ</v>
      </c>
      <c r="L28" s="3" t="s">
        <v>2160</v>
      </c>
      <c r="M28" s="3" t="s">
        <v>2125</v>
      </c>
      <c r="N28" s="3" t="s">
        <v>28</v>
      </c>
      <c r="O28" t="str">
        <f t="shared" si="3"/>
        <v>PcbLib\Passive\CERCAP_RADIAL.PcbLib</v>
      </c>
      <c r="P28" t="s">
        <v>2126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4" t="str">
        <f t="shared" si="1"/>
        <v>SchLib\Passive\CerCapacitor.SchLib</v>
      </c>
      <c r="D29" s="3" t="s">
        <v>26</v>
      </c>
      <c r="E29" s="3" t="s">
        <v>2124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2"/>
        <v>13 пФ</v>
      </c>
      <c r="L29" s="3" t="s">
        <v>2161</v>
      </c>
      <c r="M29" s="3" t="s">
        <v>2125</v>
      </c>
      <c r="N29" s="3" t="s">
        <v>28</v>
      </c>
      <c r="O29" t="str">
        <f t="shared" si="3"/>
        <v>PcbLib\Passive\CERCAP_RADIAL.PcbLib</v>
      </c>
      <c r="P29" t="s">
        <v>2126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4" t="str">
        <f t="shared" si="1"/>
        <v>SchLib\Passive\CerCapacitor.SchLib</v>
      </c>
      <c r="D30" s="3" t="s">
        <v>26</v>
      </c>
      <c r="E30" s="3" t="s">
        <v>2124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2"/>
        <v>15 пФ</v>
      </c>
      <c r="L30" s="3" t="s">
        <v>2162</v>
      </c>
      <c r="M30" s="3" t="s">
        <v>2125</v>
      </c>
      <c r="N30" s="3" t="s">
        <v>28</v>
      </c>
      <c r="O30" t="str">
        <f t="shared" si="3"/>
        <v>PcbLib\Passive\CERCAP_RADIAL.PcbLib</v>
      </c>
      <c r="P30" t="s">
        <v>2126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4" t="str">
        <f t="shared" si="1"/>
        <v>SchLib\Passive\CerCapacitor.SchLib</v>
      </c>
      <c r="D31" s="3" t="s">
        <v>26</v>
      </c>
      <c r="E31" s="3" t="s">
        <v>2124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2"/>
        <v>16 пФ</v>
      </c>
      <c r="L31" s="3" t="s">
        <v>2163</v>
      </c>
      <c r="M31" s="3" t="s">
        <v>2125</v>
      </c>
      <c r="N31" s="3" t="s">
        <v>28</v>
      </c>
      <c r="O31" t="str">
        <f t="shared" si="3"/>
        <v>PcbLib\Passive\CERCAP_RADIAL.PcbLib</v>
      </c>
      <c r="P31" t="s">
        <v>2126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4" t="str">
        <f t="shared" si="1"/>
        <v>SchLib\Passive\CerCapacitor.SchLib</v>
      </c>
      <c r="D32" s="3" t="s">
        <v>26</v>
      </c>
      <c r="E32" s="3" t="s">
        <v>2124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2"/>
        <v>18 пФ</v>
      </c>
      <c r="L32" s="3" t="s">
        <v>2164</v>
      </c>
      <c r="M32" s="3" t="s">
        <v>2125</v>
      </c>
      <c r="N32" s="3" t="s">
        <v>28</v>
      </c>
      <c r="O32" t="str">
        <f t="shared" si="3"/>
        <v>PcbLib\Passive\CERCAP_RADIAL.PcbLib</v>
      </c>
      <c r="P32" t="s">
        <v>2126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4" t="str">
        <f t="shared" si="1"/>
        <v>SchLib\Passive\CerCapacitor.SchLib</v>
      </c>
      <c r="D33" s="3" t="s">
        <v>26</v>
      </c>
      <c r="E33" s="3" t="s">
        <v>2124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2"/>
        <v>20 пФ</v>
      </c>
      <c r="L33" s="3" t="s">
        <v>2165</v>
      </c>
      <c r="M33" s="3" t="s">
        <v>2125</v>
      </c>
      <c r="N33" s="3" t="s">
        <v>28</v>
      </c>
      <c r="O33" t="str">
        <f t="shared" si="3"/>
        <v>PcbLib\Passive\CERCAP_RADIAL.PcbLib</v>
      </c>
      <c r="P33" t="s">
        <v>2126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4" t="str">
        <f t="shared" si="1"/>
        <v>SchLib\Passive\CerCapacitor.SchLib</v>
      </c>
      <c r="D34" s="3" t="s">
        <v>26</v>
      </c>
      <c r="E34" s="3" t="s">
        <v>2124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2"/>
        <v>22 пФ</v>
      </c>
      <c r="L34" s="3" t="s">
        <v>2166</v>
      </c>
      <c r="M34" s="3" t="s">
        <v>2125</v>
      </c>
      <c r="N34" s="3" t="s">
        <v>28</v>
      </c>
      <c r="O34" t="str">
        <f t="shared" si="3"/>
        <v>PcbLib\Passive\CERCAP_RADIAL.PcbLib</v>
      </c>
      <c r="P34" t="s">
        <v>2126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4" t="str">
        <f t="shared" si="1"/>
        <v>SchLib\Passive\CerCapacitor.SchLib</v>
      </c>
      <c r="D35" s="3" t="s">
        <v>26</v>
      </c>
      <c r="E35" s="3" t="s">
        <v>2124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2"/>
        <v>24 пФ</v>
      </c>
      <c r="L35" s="3" t="s">
        <v>2167</v>
      </c>
      <c r="M35" s="3" t="s">
        <v>2125</v>
      </c>
      <c r="N35" s="3" t="s">
        <v>28</v>
      </c>
      <c r="O35" t="str">
        <f t="shared" si="3"/>
        <v>PcbLib\Passive\CERCAP_RADIAL.PcbLib</v>
      </c>
      <c r="P35" t="s">
        <v>2126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4" t="str">
        <f t="shared" si="1"/>
        <v>SchLib\Passive\CerCapacitor.SchLib</v>
      </c>
      <c r="D36" s="3" t="s">
        <v>26</v>
      </c>
      <c r="E36" s="3" t="s">
        <v>2124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2"/>
        <v>27 пФ</v>
      </c>
      <c r="L36" s="3" t="s">
        <v>2168</v>
      </c>
      <c r="M36" s="3" t="s">
        <v>2125</v>
      </c>
      <c r="N36" s="3" t="s">
        <v>28</v>
      </c>
      <c r="O36" t="str">
        <f t="shared" si="3"/>
        <v>PcbLib\Passive\CERCAP_RADIAL.PcbLib</v>
      </c>
      <c r="P36" t="s">
        <v>2126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4" t="str">
        <f t="shared" si="1"/>
        <v>SchLib\Passive\CerCapacitor.SchLib</v>
      </c>
      <c r="D37" s="3" t="s">
        <v>26</v>
      </c>
      <c r="E37" s="3" t="s">
        <v>2124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2"/>
        <v>30 пФ</v>
      </c>
      <c r="L37" s="3" t="s">
        <v>2169</v>
      </c>
      <c r="M37" s="3" t="s">
        <v>2125</v>
      </c>
      <c r="N37" s="3" t="s">
        <v>28</v>
      </c>
      <c r="O37" t="str">
        <f t="shared" si="3"/>
        <v>PcbLib\Passive\CERCAP_RADIAL.PcbLib</v>
      </c>
      <c r="P37" t="s">
        <v>2126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4" t="str">
        <f t="shared" si="1"/>
        <v>SchLib\Passive\CerCapacitor.SchLib</v>
      </c>
      <c r="D38" s="3" t="s">
        <v>26</v>
      </c>
      <c r="E38" s="3" t="s">
        <v>2124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2"/>
        <v>33 пФ</v>
      </c>
      <c r="L38" s="3" t="s">
        <v>2170</v>
      </c>
      <c r="M38" s="3" t="s">
        <v>2125</v>
      </c>
      <c r="N38" s="3" t="s">
        <v>28</v>
      </c>
      <c r="O38" t="str">
        <f t="shared" si="3"/>
        <v>PcbLib\Passive\CERCAP_RADIAL.PcbLib</v>
      </c>
      <c r="P38" t="s">
        <v>2126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4" t="str">
        <f t="shared" si="1"/>
        <v>SchLib\Passive\CerCapacitor.SchLib</v>
      </c>
      <c r="D39" s="3" t="s">
        <v>26</v>
      </c>
      <c r="E39" s="3" t="s">
        <v>2124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2"/>
        <v>36 пФ</v>
      </c>
      <c r="L39" s="3" t="s">
        <v>2171</v>
      </c>
      <c r="M39" s="3" t="s">
        <v>2125</v>
      </c>
      <c r="N39" s="3" t="s">
        <v>28</v>
      </c>
      <c r="O39" t="str">
        <f t="shared" si="3"/>
        <v>PcbLib\Passive\CERCAP_RADIAL.PcbLib</v>
      </c>
      <c r="P39" t="s">
        <v>2126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4" t="str">
        <f t="shared" si="1"/>
        <v>SchLib\Passive\CerCapacitor.SchLib</v>
      </c>
      <c r="D40" s="3" t="s">
        <v>26</v>
      </c>
      <c r="E40" s="3" t="s">
        <v>2124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2"/>
        <v>39 пФ</v>
      </c>
      <c r="L40" s="3" t="s">
        <v>2172</v>
      </c>
      <c r="M40" s="3" t="s">
        <v>2125</v>
      </c>
      <c r="N40" s="3" t="s">
        <v>28</v>
      </c>
      <c r="O40" t="str">
        <f t="shared" si="3"/>
        <v>PcbLib\Passive\CERCAP_RADIAL.PcbLib</v>
      </c>
      <c r="P40" t="s">
        <v>2126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4" t="str">
        <f t="shared" si="1"/>
        <v>SchLib\Passive\CerCapacitor.SchLib</v>
      </c>
      <c r="D41" s="3" t="s">
        <v>26</v>
      </c>
      <c r="E41" s="3" t="s">
        <v>2124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2"/>
        <v>43 пФ</v>
      </c>
      <c r="L41" s="3" t="s">
        <v>2173</v>
      </c>
      <c r="M41" s="3" t="s">
        <v>2125</v>
      </c>
      <c r="N41" s="3" t="s">
        <v>28</v>
      </c>
      <c r="O41" t="str">
        <f t="shared" si="3"/>
        <v>PcbLib\Passive\CERCAP_RADIAL.PcbLib</v>
      </c>
      <c r="P41" t="s">
        <v>2126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4" t="str">
        <f t="shared" si="1"/>
        <v>SchLib\Passive\CerCapacitor.SchLib</v>
      </c>
      <c r="D42" s="3" t="s">
        <v>26</v>
      </c>
      <c r="E42" s="3" t="s">
        <v>2124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2"/>
        <v>47 пФ</v>
      </c>
      <c r="L42" s="3" t="s">
        <v>2174</v>
      </c>
      <c r="M42" s="3" t="s">
        <v>2125</v>
      </c>
      <c r="N42" s="3" t="s">
        <v>28</v>
      </c>
      <c r="O42" t="str">
        <f t="shared" si="3"/>
        <v>PcbLib\Passive\CERCAP_RADIAL.PcbLib</v>
      </c>
      <c r="P42" t="s">
        <v>2126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4" t="str">
        <f t="shared" si="1"/>
        <v>SchLib\Passive\CerCapacitor.SchLib</v>
      </c>
      <c r="D43" s="3" t="s">
        <v>26</v>
      </c>
      <c r="E43" s="3" t="s">
        <v>2124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2"/>
        <v>51 пФ</v>
      </c>
      <c r="L43" s="3" t="s">
        <v>2175</v>
      </c>
      <c r="M43" s="3" t="s">
        <v>2125</v>
      </c>
      <c r="N43" s="3" t="s">
        <v>28</v>
      </c>
      <c r="O43" t="str">
        <f t="shared" si="3"/>
        <v>PcbLib\Passive\CERCAP_RADIAL.PcbLib</v>
      </c>
      <c r="P43" t="s">
        <v>2126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4" t="str">
        <f t="shared" si="1"/>
        <v>SchLib\Passive\CerCapacitor.SchLib</v>
      </c>
      <c r="D44" s="3" t="s">
        <v>26</v>
      </c>
      <c r="E44" s="3" t="s">
        <v>2124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2"/>
        <v>56 пФ</v>
      </c>
      <c r="L44" s="3" t="s">
        <v>2176</v>
      </c>
      <c r="M44" s="3" t="s">
        <v>2125</v>
      </c>
      <c r="N44" s="3" t="s">
        <v>28</v>
      </c>
      <c r="O44" t="str">
        <f t="shared" si="3"/>
        <v>PcbLib\Passive\CERCAP_RADIAL.PcbLib</v>
      </c>
      <c r="P44" t="s">
        <v>2126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4" t="str">
        <f t="shared" si="1"/>
        <v>SchLib\Passive\CerCapacitor.SchLib</v>
      </c>
      <c r="D45" s="3" t="s">
        <v>26</v>
      </c>
      <c r="E45" s="3" t="s">
        <v>2124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2"/>
        <v>62 пФ</v>
      </c>
      <c r="L45" s="3" t="s">
        <v>2177</v>
      </c>
      <c r="M45" s="3" t="s">
        <v>2125</v>
      </c>
      <c r="N45" s="3" t="s">
        <v>28</v>
      </c>
      <c r="O45" t="str">
        <f t="shared" si="3"/>
        <v>PcbLib\Passive\CERCAP_RADIAL.PcbLib</v>
      </c>
      <c r="P45" t="s">
        <v>2126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4" t="str">
        <f t="shared" si="1"/>
        <v>SchLib\Passive\CerCapacitor.SchLib</v>
      </c>
      <c r="D46" s="3" t="s">
        <v>26</v>
      </c>
      <c r="E46" s="3" t="s">
        <v>2124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2"/>
        <v>68 пФ</v>
      </c>
      <c r="L46" s="3" t="s">
        <v>2178</v>
      </c>
      <c r="M46" s="3" t="s">
        <v>2125</v>
      </c>
      <c r="N46" s="3" t="s">
        <v>28</v>
      </c>
      <c r="O46" t="str">
        <f t="shared" si="3"/>
        <v>PcbLib\Passive\CERCAP_RADIAL.PcbLib</v>
      </c>
      <c r="P46" t="s">
        <v>2126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4" t="str">
        <f t="shared" si="1"/>
        <v>SchLib\Passive\CerCapacitor.SchLib</v>
      </c>
      <c r="D47" s="3" t="s">
        <v>26</v>
      </c>
      <c r="E47" s="3" t="s">
        <v>2124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2"/>
        <v>75 пФ</v>
      </c>
      <c r="L47" s="3" t="s">
        <v>2179</v>
      </c>
      <c r="M47" s="3" t="s">
        <v>2125</v>
      </c>
      <c r="N47" s="3" t="s">
        <v>28</v>
      </c>
      <c r="O47" t="str">
        <f t="shared" si="3"/>
        <v>PcbLib\Passive\CERCAP_RADIAL.PcbLib</v>
      </c>
      <c r="P47" t="s">
        <v>2126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4" t="str">
        <f t="shared" si="1"/>
        <v>SchLib\Passive\CerCapacitor.SchLib</v>
      </c>
      <c r="D48" s="3" t="s">
        <v>26</v>
      </c>
      <c r="E48" s="3" t="s">
        <v>2124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2"/>
        <v>82 пФ</v>
      </c>
      <c r="L48" s="3" t="s">
        <v>2180</v>
      </c>
      <c r="M48" s="3" t="s">
        <v>2125</v>
      </c>
      <c r="N48" s="3" t="s">
        <v>28</v>
      </c>
      <c r="O48" t="str">
        <f t="shared" si="3"/>
        <v>PcbLib\Passive\CERCAP_RADIAL.PcbLib</v>
      </c>
      <c r="P48" t="s">
        <v>2126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4" t="str">
        <f t="shared" si="1"/>
        <v>SchLib\Passive\CerCapacitor.SchLib</v>
      </c>
      <c r="D49" s="3" t="s">
        <v>26</v>
      </c>
      <c r="E49" s="3" t="s">
        <v>2124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2"/>
        <v>91 пФ</v>
      </c>
      <c r="L49" s="3" t="s">
        <v>2181</v>
      </c>
      <c r="M49" s="3" t="s">
        <v>2125</v>
      </c>
      <c r="N49" s="3" t="s">
        <v>28</v>
      </c>
      <c r="O49" t="str">
        <f t="shared" si="3"/>
        <v>PcbLib\Passive\CERCAP_RADIAL.PcbLib</v>
      </c>
      <c r="P49" t="s">
        <v>2126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4" t="str">
        <f t="shared" si="1"/>
        <v>SchLib\Passive\CerCapacitor.SchLib</v>
      </c>
      <c r="D50" s="3" t="s">
        <v>26</v>
      </c>
      <c r="E50" s="3" t="s">
        <v>2124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2"/>
        <v>100 пФ</v>
      </c>
      <c r="L50" s="3" t="s">
        <v>2182</v>
      </c>
      <c r="M50" s="3" t="s">
        <v>2125</v>
      </c>
      <c r="N50" s="3" t="s">
        <v>28</v>
      </c>
      <c r="O50" t="str">
        <f t="shared" si="3"/>
        <v>PcbLib\Passive\CERCAP_RADIAL.PcbLib</v>
      </c>
      <c r="P50" t="s">
        <v>2126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4" t="str">
        <f t="shared" si="1"/>
        <v>SchLib\Passive\CerCapacitor.SchLib</v>
      </c>
      <c r="D51" s="3" t="s">
        <v>26</v>
      </c>
      <c r="E51" s="3" t="s">
        <v>2124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2"/>
        <v>110 пФ</v>
      </c>
      <c r="L51" s="3" t="s">
        <v>2183</v>
      </c>
      <c r="M51" s="3" t="s">
        <v>2125</v>
      </c>
      <c r="N51" s="3" t="s">
        <v>28</v>
      </c>
      <c r="O51" t="str">
        <f t="shared" si="3"/>
        <v>PcbLib\Passive\CERCAP_RADIAL.PcbLib</v>
      </c>
      <c r="P51" t="s">
        <v>2126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4" t="str">
        <f t="shared" si="1"/>
        <v>SchLib\Passive\CerCapacitor.SchLib</v>
      </c>
      <c r="D52" s="3" t="s">
        <v>26</v>
      </c>
      <c r="E52" s="3" t="s">
        <v>2124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2"/>
        <v>120 пФ</v>
      </c>
      <c r="L52" s="3" t="s">
        <v>2184</v>
      </c>
      <c r="M52" s="3" t="s">
        <v>2125</v>
      </c>
      <c r="N52" s="3" t="s">
        <v>28</v>
      </c>
      <c r="O52" t="str">
        <f t="shared" si="3"/>
        <v>PcbLib\Passive\CERCAP_RADIAL.PcbLib</v>
      </c>
      <c r="P52" t="s">
        <v>2126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4" t="str">
        <f t="shared" si="1"/>
        <v>SchLib\Passive\CerCapacitor.SchLib</v>
      </c>
      <c r="D53" s="3" t="s">
        <v>26</v>
      </c>
      <c r="E53" s="3" t="s">
        <v>2124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2"/>
        <v>130 пФ</v>
      </c>
      <c r="L53" s="3" t="s">
        <v>2185</v>
      </c>
      <c r="M53" s="3" t="s">
        <v>2125</v>
      </c>
      <c r="N53" s="3" t="s">
        <v>28</v>
      </c>
      <c r="O53" t="str">
        <f t="shared" si="3"/>
        <v>PcbLib\Passive\CERCAP_RADIAL.PcbLib</v>
      </c>
      <c r="P53" t="s">
        <v>2126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4" t="str">
        <f t="shared" si="1"/>
        <v>SchLib\Passive\CerCapacitor.SchLib</v>
      </c>
      <c r="D54" s="3" t="s">
        <v>26</v>
      </c>
      <c r="E54" s="3" t="s">
        <v>2124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2"/>
        <v>150 пФ</v>
      </c>
      <c r="L54" s="3" t="s">
        <v>2186</v>
      </c>
      <c r="M54" s="3" t="s">
        <v>2125</v>
      </c>
      <c r="N54" s="3" t="s">
        <v>28</v>
      </c>
      <c r="O54" t="str">
        <f t="shared" si="3"/>
        <v>PcbLib\Passive\CERCAP_RADIAL.PcbLib</v>
      </c>
      <c r="P54" t="s">
        <v>2126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4" t="str">
        <f t="shared" si="1"/>
        <v>SchLib\Passive\CerCapacitor.SchLib</v>
      </c>
      <c r="D55" s="3" t="s">
        <v>26</v>
      </c>
      <c r="E55" s="3" t="s">
        <v>2124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2"/>
        <v>160 пФ</v>
      </c>
      <c r="L55" s="3" t="s">
        <v>2187</v>
      </c>
      <c r="M55" s="3" t="s">
        <v>2125</v>
      </c>
      <c r="N55" s="3" t="s">
        <v>28</v>
      </c>
      <c r="O55" t="str">
        <f t="shared" si="3"/>
        <v>PcbLib\Passive\CERCAP_RADIAL.PcbLib</v>
      </c>
      <c r="P55" t="s">
        <v>2126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4" t="str">
        <f t="shared" si="1"/>
        <v>SchLib\Passive\CerCapacitor.SchLib</v>
      </c>
      <c r="D56" s="3" t="s">
        <v>26</v>
      </c>
      <c r="E56" s="3" t="s">
        <v>2124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2"/>
        <v>180 пФ</v>
      </c>
      <c r="L56" s="3" t="s">
        <v>2188</v>
      </c>
      <c r="M56" s="3" t="s">
        <v>2125</v>
      </c>
      <c r="N56" s="3" t="s">
        <v>28</v>
      </c>
      <c r="O56" t="str">
        <f t="shared" si="3"/>
        <v>PcbLib\Passive\CERCAP_RADIAL.PcbLib</v>
      </c>
      <c r="P56" t="s">
        <v>2126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4" t="str">
        <f t="shared" si="1"/>
        <v>SchLib\Passive\CerCapacitor.SchLib</v>
      </c>
      <c r="D57" s="3" t="s">
        <v>26</v>
      </c>
      <c r="E57" s="3" t="s">
        <v>2124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2"/>
        <v>200 пФ</v>
      </c>
      <c r="L57" s="3" t="s">
        <v>2189</v>
      </c>
      <c r="M57" s="3" t="s">
        <v>2125</v>
      </c>
      <c r="N57" s="3" t="s">
        <v>28</v>
      </c>
      <c r="O57" t="str">
        <f t="shared" si="3"/>
        <v>PcbLib\Passive\CERCAP_RADIAL.PcbLib</v>
      </c>
      <c r="P57" t="s">
        <v>2126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4" t="str">
        <f t="shared" si="1"/>
        <v>SchLib\Passive\CerCapacitor.SchLib</v>
      </c>
      <c r="D58" s="3" t="s">
        <v>26</v>
      </c>
      <c r="E58" s="3" t="s">
        <v>2124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2"/>
        <v>220 пФ</v>
      </c>
      <c r="L58" s="3" t="s">
        <v>2190</v>
      </c>
      <c r="M58" s="3" t="s">
        <v>2125</v>
      </c>
      <c r="N58" s="3" t="s">
        <v>28</v>
      </c>
      <c r="O58" t="str">
        <f t="shared" si="3"/>
        <v>PcbLib\Passive\CERCAP_RADIAL.PcbLib</v>
      </c>
      <c r="P58" t="s">
        <v>2126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4" t="str">
        <f t="shared" si="1"/>
        <v>SchLib\Passive\CerCapacitor.SchLib</v>
      </c>
      <c r="D59" s="3" t="s">
        <v>26</v>
      </c>
      <c r="E59" s="3" t="s">
        <v>2124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2"/>
        <v>240 пФ</v>
      </c>
      <c r="L59" s="3" t="s">
        <v>2191</v>
      </c>
      <c r="M59" s="3" t="s">
        <v>2125</v>
      </c>
      <c r="N59" s="3" t="s">
        <v>28</v>
      </c>
      <c r="O59" t="str">
        <f t="shared" si="3"/>
        <v>PcbLib\Passive\CERCAP_RADIAL.PcbLib</v>
      </c>
      <c r="P59" t="s">
        <v>2126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4" t="str">
        <f t="shared" si="1"/>
        <v>SchLib\Passive\CerCapacitor.SchLib</v>
      </c>
      <c r="D60" s="3" t="s">
        <v>26</v>
      </c>
      <c r="E60" s="3" t="s">
        <v>2124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2"/>
        <v>270 пФ</v>
      </c>
      <c r="L60" s="3" t="s">
        <v>2192</v>
      </c>
      <c r="M60" s="3" t="s">
        <v>2125</v>
      </c>
      <c r="N60" s="3" t="s">
        <v>28</v>
      </c>
      <c r="O60" t="str">
        <f t="shared" si="3"/>
        <v>PcbLib\Passive\CERCAP_RADIAL.PcbLib</v>
      </c>
      <c r="P60" t="s">
        <v>2126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4" t="str">
        <f t="shared" si="1"/>
        <v>SchLib\Passive\CerCapacitor.SchLib</v>
      </c>
      <c r="D61" s="3" t="s">
        <v>26</v>
      </c>
      <c r="E61" s="3" t="s">
        <v>2124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2"/>
        <v>300 пФ</v>
      </c>
      <c r="L61" s="3" t="s">
        <v>2193</v>
      </c>
      <c r="M61" s="3" t="s">
        <v>2125</v>
      </c>
      <c r="N61" s="3" t="s">
        <v>28</v>
      </c>
      <c r="O61" t="str">
        <f t="shared" si="3"/>
        <v>PcbLib\Passive\CERCAP_RADIAL.PcbLib</v>
      </c>
      <c r="P61" t="s">
        <v>2126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4" t="str">
        <f t="shared" si="1"/>
        <v>SchLib\Passive\CerCapacitor.SchLib</v>
      </c>
      <c r="D62" s="3" t="s">
        <v>26</v>
      </c>
      <c r="E62" s="3" t="s">
        <v>2124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2"/>
        <v>330 пФ</v>
      </c>
      <c r="L62" s="3" t="s">
        <v>2194</v>
      </c>
      <c r="M62" s="3" t="s">
        <v>2125</v>
      </c>
      <c r="N62" s="3" t="s">
        <v>28</v>
      </c>
      <c r="O62" t="str">
        <f t="shared" si="3"/>
        <v>PcbLib\Passive\CERCAP_RADIAL.PcbLib</v>
      </c>
      <c r="P62" t="s">
        <v>2126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4" t="str">
        <f t="shared" si="1"/>
        <v>SchLib\Passive\CerCapacitor.SchLib</v>
      </c>
      <c r="D63" s="3" t="s">
        <v>26</v>
      </c>
      <c r="E63" s="3" t="s">
        <v>2124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2"/>
        <v>360 пФ</v>
      </c>
      <c r="L63" s="3" t="s">
        <v>2195</v>
      </c>
      <c r="M63" s="3" t="s">
        <v>2125</v>
      </c>
      <c r="N63" s="3" t="s">
        <v>28</v>
      </c>
      <c r="O63" t="str">
        <f t="shared" si="3"/>
        <v>PcbLib\Passive\CERCAP_RADIAL.PcbLib</v>
      </c>
      <c r="P63" t="s">
        <v>2126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4" t="str">
        <f t="shared" si="1"/>
        <v>SchLib\Passive\CerCapacitor.SchLib</v>
      </c>
      <c r="D64" s="3" t="s">
        <v>26</v>
      </c>
      <c r="E64" s="3" t="s">
        <v>2124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2"/>
        <v>390 пФ</v>
      </c>
      <c r="L64" s="3" t="s">
        <v>2196</v>
      </c>
      <c r="M64" s="3" t="s">
        <v>2125</v>
      </c>
      <c r="N64" s="3" t="s">
        <v>28</v>
      </c>
      <c r="O64" t="str">
        <f t="shared" si="3"/>
        <v>PcbLib\Passive\CERCAP_RADIAL.PcbLib</v>
      </c>
      <c r="P64" t="s">
        <v>2126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4" t="str">
        <f t="shared" si="1"/>
        <v>SchLib\Passive\CerCapacitor.SchLib</v>
      </c>
      <c r="D65" s="3" t="s">
        <v>26</v>
      </c>
      <c r="E65" s="3" t="s">
        <v>2124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2"/>
        <v>430 пФ</v>
      </c>
      <c r="L65" s="3" t="s">
        <v>2197</v>
      </c>
      <c r="M65" s="3" t="s">
        <v>2125</v>
      </c>
      <c r="N65" s="3" t="s">
        <v>28</v>
      </c>
      <c r="O65" t="str">
        <f t="shared" si="3"/>
        <v>PcbLib\Passive\CERCAP_RADIAL.PcbLib</v>
      </c>
      <c r="P65" t="s">
        <v>2126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4" t="str">
        <f t="shared" si="1"/>
        <v>SchLib\Passive\CerCapacitor.SchLib</v>
      </c>
      <c r="D66" s="3" t="s">
        <v>26</v>
      </c>
      <c r="E66" s="3" t="s">
        <v>2124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2"/>
        <v>470 пФ</v>
      </c>
      <c r="L66" s="3" t="s">
        <v>2198</v>
      </c>
      <c r="M66" s="3" t="s">
        <v>2125</v>
      </c>
      <c r="N66" s="3" t="s">
        <v>28</v>
      </c>
      <c r="O66" t="str">
        <f t="shared" si="3"/>
        <v>PcbLib\Passive\CERCAP_RADIAL.PcbLib</v>
      </c>
      <c r="P66" t="s">
        <v>2126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4">_xlfn.CONCAT(K67," ",I67," ",J67," ",Q67," ",M67)</f>
        <v>510 пФ 1% NP0 50В K10-17</v>
      </c>
      <c r="B67" s="3" t="s">
        <v>119</v>
      </c>
      <c r="C67" s="4" t="str">
        <f t="shared" ref="C67:C130" si="5">"SchLib\Passive\"&amp;B67&amp;".SchLib"</f>
        <v>SchLib\Passive\CerCapacitor.SchLib</v>
      </c>
      <c r="D67" s="3" t="s">
        <v>26</v>
      </c>
      <c r="E67" s="3" t="s">
        <v>2124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6">_xlfn.CONCAT(X67," ",W67)</f>
        <v>510 пФ</v>
      </c>
      <c r="L67" s="3" t="s">
        <v>2199</v>
      </c>
      <c r="M67" s="3" t="s">
        <v>2125</v>
      </c>
      <c r="N67" s="3" t="s">
        <v>28</v>
      </c>
      <c r="O67" t="str">
        <f t="shared" ref="O67:O130" si="7">"PcbLib\Passive\"&amp;P67&amp;".PcbLib"</f>
        <v>PcbLib\Passive\CERCAP_RADIAL.PcbLib</v>
      </c>
      <c r="P67" t="s">
        <v>2126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4"/>
        <v>560 пФ 1% NP0 50В K10-17</v>
      </c>
      <c r="B68" s="3" t="s">
        <v>119</v>
      </c>
      <c r="C68" s="4" t="str">
        <f t="shared" si="5"/>
        <v>SchLib\Passive\CerCapacitor.SchLib</v>
      </c>
      <c r="D68" s="3" t="s">
        <v>26</v>
      </c>
      <c r="E68" s="3" t="s">
        <v>2124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6"/>
        <v>560 пФ</v>
      </c>
      <c r="L68" s="3" t="s">
        <v>2200</v>
      </c>
      <c r="M68" s="3" t="s">
        <v>2125</v>
      </c>
      <c r="N68" s="3" t="s">
        <v>28</v>
      </c>
      <c r="O68" t="str">
        <f t="shared" si="7"/>
        <v>PcbLib\Passive\CERCAP_RADIAL.PcbLib</v>
      </c>
      <c r="P68" t="s">
        <v>2126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4"/>
        <v>620 пФ 1% NP0 50В K10-17</v>
      </c>
      <c r="B69" s="3" t="s">
        <v>119</v>
      </c>
      <c r="C69" s="4" t="str">
        <f t="shared" si="5"/>
        <v>SchLib\Passive\CerCapacitor.SchLib</v>
      </c>
      <c r="D69" s="3" t="s">
        <v>26</v>
      </c>
      <c r="E69" s="3" t="s">
        <v>2124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6"/>
        <v>620 пФ</v>
      </c>
      <c r="L69" s="3" t="s">
        <v>2201</v>
      </c>
      <c r="M69" s="3" t="s">
        <v>2125</v>
      </c>
      <c r="N69" s="3" t="s">
        <v>28</v>
      </c>
      <c r="O69" t="str">
        <f t="shared" si="7"/>
        <v>PcbLib\Passive\CERCAP_RADIAL.PcbLib</v>
      </c>
      <c r="P69" t="s">
        <v>2126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4"/>
        <v>680 пФ 1% NP0 50В K10-17</v>
      </c>
      <c r="B70" s="3" t="s">
        <v>119</v>
      </c>
      <c r="C70" s="4" t="str">
        <f t="shared" si="5"/>
        <v>SchLib\Passive\CerCapacitor.SchLib</v>
      </c>
      <c r="D70" s="3" t="s">
        <v>26</v>
      </c>
      <c r="E70" s="3" t="s">
        <v>2124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6"/>
        <v>680 пФ</v>
      </c>
      <c r="L70" s="3" t="s">
        <v>2202</v>
      </c>
      <c r="M70" s="3" t="s">
        <v>2125</v>
      </c>
      <c r="N70" s="3" t="s">
        <v>28</v>
      </c>
      <c r="O70" t="str">
        <f t="shared" si="7"/>
        <v>PcbLib\Passive\CERCAP_RADIAL.PcbLib</v>
      </c>
      <c r="P70" t="s">
        <v>2126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4"/>
        <v>750 пФ 1% NP0 50В K10-17</v>
      </c>
      <c r="B71" s="3" t="s">
        <v>119</v>
      </c>
      <c r="C71" s="4" t="str">
        <f t="shared" si="5"/>
        <v>SchLib\Passive\CerCapacitor.SchLib</v>
      </c>
      <c r="D71" s="3" t="s">
        <v>26</v>
      </c>
      <c r="E71" s="3" t="s">
        <v>2124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6"/>
        <v>750 пФ</v>
      </c>
      <c r="L71" s="3" t="s">
        <v>2203</v>
      </c>
      <c r="M71" s="3" t="s">
        <v>2125</v>
      </c>
      <c r="N71" s="3" t="s">
        <v>28</v>
      </c>
      <c r="O71" t="str">
        <f t="shared" si="7"/>
        <v>PcbLib\Passive\CERCAP_RADIAL.PcbLib</v>
      </c>
      <c r="P71" t="s">
        <v>2126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4"/>
        <v>820 пФ 1% NP0 50В K10-17</v>
      </c>
      <c r="B72" s="3" t="s">
        <v>119</v>
      </c>
      <c r="C72" s="4" t="str">
        <f t="shared" si="5"/>
        <v>SchLib\Passive\CerCapacitor.SchLib</v>
      </c>
      <c r="D72" s="3" t="s">
        <v>26</v>
      </c>
      <c r="E72" s="3" t="s">
        <v>2124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6"/>
        <v>820 пФ</v>
      </c>
      <c r="L72" s="3" t="s">
        <v>2204</v>
      </c>
      <c r="M72" s="3" t="s">
        <v>2125</v>
      </c>
      <c r="N72" s="3" t="s">
        <v>28</v>
      </c>
      <c r="O72" t="str">
        <f t="shared" si="7"/>
        <v>PcbLib\Passive\CERCAP_RADIAL.PcbLib</v>
      </c>
      <c r="P72" t="s">
        <v>2126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4"/>
        <v>910 пФ 1% NP0 50В K10-17</v>
      </c>
      <c r="B73" s="3" t="s">
        <v>119</v>
      </c>
      <c r="C73" s="4" t="str">
        <f t="shared" si="5"/>
        <v>SchLib\Passive\CerCapacitor.SchLib</v>
      </c>
      <c r="D73" s="3" t="s">
        <v>26</v>
      </c>
      <c r="E73" s="3" t="s">
        <v>2124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6"/>
        <v>910 пФ</v>
      </c>
      <c r="L73" s="3" t="s">
        <v>2205</v>
      </c>
      <c r="M73" s="3" t="s">
        <v>2125</v>
      </c>
      <c r="N73" s="3" t="s">
        <v>28</v>
      </c>
      <c r="O73" t="str">
        <f t="shared" si="7"/>
        <v>PcbLib\Passive\CERCAP_RADIAL.PcbLib</v>
      </c>
      <c r="P73" t="s">
        <v>2126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4"/>
        <v>1000 пФ 1% NP0 50В K10-17</v>
      </c>
      <c r="B74" s="3" t="s">
        <v>119</v>
      </c>
      <c r="C74" s="4" t="str">
        <f t="shared" si="5"/>
        <v>SchLib\Passive\CerCapacitor.SchLib</v>
      </c>
      <c r="D74" s="3" t="s">
        <v>26</v>
      </c>
      <c r="E74" s="3" t="s">
        <v>2124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6"/>
        <v>1000 пФ</v>
      </c>
      <c r="L74" s="3" t="s">
        <v>2206</v>
      </c>
      <c r="M74" s="3" t="s">
        <v>2125</v>
      </c>
      <c r="N74" s="3" t="s">
        <v>28</v>
      </c>
      <c r="O74" t="str">
        <f t="shared" si="7"/>
        <v>PcbLib\Passive\CERCAP_RADIAL.PcbLib</v>
      </c>
      <c r="P74" t="s">
        <v>2126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4"/>
        <v>1100 пФ 1% NP0 50В K10-17</v>
      </c>
      <c r="B75" s="3" t="s">
        <v>119</v>
      </c>
      <c r="C75" s="4" t="str">
        <f t="shared" si="5"/>
        <v>SchLib\Passive\CerCapacitor.SchLib</v>
      </c>
      <c r="D75" s="3" t="s">
        <v>26</v>
      </c>
      <c r="E75" s="3" t="s">
        <v>2124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6"/>
        <v>1100 пФ</v>
      </c>
      <c r="L75" s="3" t="s">
        <v>2207</v>
      </c>
      <c r="M75" s="3" t="s">
        <v>2125</v>
      </c>
      <c r="N75" s="3" t="s">
        <v>28</v>
      </c>
      <c r="O75" t="str">
        <f t="shared" si="7"/>
        <v>PcbLib\Passive\CERCAP_RADIAL.PcbLib</v>
      </c>
      <c r="P75" t="s">
        <v>2126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4"/>
        <v>1200 пФ 1% NP0 50В K10-17</v>
      </c>
      <c r="B76" s="3" t="s">
        <v>119</v>
      </c>
      <c r="C76" s="4" t="str">
        <f t="shared" si="5"/>
        <v>SchLib\Passive\CerCapacitor.SchLib</v>
      </c>
      <c r="D76" s="3" t="s">
        <v>26</v>
      </c>
      <c r="E76" s="3" t="s">
        <v>2124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6"/>
        <v>1200 пФ</v>
      </c>
      <c r="L76" s="3" t="s">
        <v>2208</v>
      </c>
      <c r="M76" s="3" t="s">
        <v>2125</v>
      </c>
      <c r="N76" s="3" t="s">
        <v>28</v>
      </c>
      <c r="O76" t="str">
        <f t="shared" si="7"/>
        <v>PcbLib\Passive\CERCAP_RADIAL.PcbLib</v>
      </c>
      <c r="P76" t="s">
        <v>2126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4"/>
        <v>1300 пФ 1% NP0 50В K10-17</v>
      </c>
      <c r="B77" s="3" t="s">
        <v>119</v>
      </c>
      <c r="C77" s="4" t="str">
        <f t="shared" si="5"/>
        <v>SchLib\Passive\CerCapacitor.SchLib</v>
      </c>
      <c r="D77" s="3" t="s">
        <v>26</v>
      </c>
      <c r="E77" s="3" t="s">
        <v>2124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6"/>
        <v>1300 пФ</v>
      </c>
      <c r="L77" s="3" t="s">
        <v>2209</v>
      </c>
      <c r="M77" s="3" t="s">
        <v>2125</v>
      </c>
      <c r="N77" s="3" t="s">
        <v>28</v>
      </c>
      <c r="O77" t="str">
        <f t="shared" si="7"/>
        <v>PcbLib\Passive\CERCAP_RADIAL.PcbLib</v>
      </c>
      <c r="P77" t="s">
        <v>2126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4"/>
        <v>1500 пФ 1% NP0 50В K10-17</v>
      </c>
      <c r="B78" s="3" t="s">
        <v>119</v>
      </c>
      <c r="C78" s="4" t="str">
        <f t="shared" si="5"/>
        <v>SchLib\Passive\CerCapacitor.SchLib</v>
      </c>
      <c r="D78" s="3" t="s">
        <v>26</v>
      </c>
      <c r="E78" s="3" t="s">
        <v>2124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6"/>
        <v>1500 пФ</v>
      </c>
      <c r="L78" s="3" t="s">
        <v>2210</v>
      </c>
      <c r="M78" s="3" t="s">
        <v>2125</v>
      </c>
      <c r="N78" s="3" t="s">
        <v>28</v>
      </c>
      <c r="O78" t="str">
        <f t="shared" si="7"/>
        <v>PcbLib\Passive\CERCAP_RADIAL.PcbLib</v>
      </c>
      <c r="P78" t="s">
        <v>2126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4"/>
        <v>1600 пФ 1% NP0 50В K10-17</v>
      </c>
      <c r="B79" s="3" t="s">
        <v>119</v>
      </c>
      <c r="C79" s="4" t="str">
        <f t="shared" si="5"/>
        <v>SchLib\Passive\CerCapacitor.SchLib</v>
      </c>
      <c r="D79" s="3" t="s">
        <v>26</v>
      </c>
      <c r="E79" s="3" t="s">
        <v>2124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6"/>
        <v>1600 пФ</v>
      </c>
      <c r="L79" s="3" t="s">
        <v>2211</v>
      </c>
      <c r="M79" s="3" t="s">
        <v>2125</v>
      </c>
      <c r="N79" s="3" t="s">
        <v>28</v>
      </c>
      <c r="O79" t="str">
        <f t="shared" si="7"/>
        <v>PcbLib\Passive\CERCAP_RADIAL.PcbLib</v>
      </c>
      <c r="P79" t="s">
        <v>2126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4"/>
        <v>1800 пФ 1% NP0 50В K10-17</v>
      </c>
      <c r="B80" s="3" t="s">
        <v>119</v>
      </c>
      <c r="C80" s="4" t="str">
        <f t="shared" si="5"/>
        <v>SchLib\Passive\CerCapacitor.SchLib</v>
      </c>
      <c r="D80" s="3" t="s">
        <v>26</v>
      </c>
      <c r="E80" s="3" t="s">
        <v>2124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6"/>
        <v>1800 пФ</v>
      </c>
      <c r="L80" s="3" t="s">
        <v>2212</v>
      </c>
      <c r="M80" s="3" t="s">
        <v>2125</v>
      </c>
      <c r="N80" s="3" t="s">
        <v>28</v>
      </c>
      <c r="O80" t="str">
        <f t="shared" si="7"/>
        <v>PcbLib\Passive\CERCAP_RADIAL.PcbLib</v>
      </c>
      <c r="P80" t="s">
        <v>2126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4"/>
        <v>2000 пФ 1% NP0 50В K10-17</v>
      </c>
      <c r="B81" s="3" t="s">
        <v>119</v>
      </c>
      <c r="C81" s="4" t="str">
        <f t="shared" si="5"/>
        <v>SchLib\Passive\CerCapacitor.SchLib</v>
      </c>
      <c r="D81" s="3" t="s">
        <v>26</v>
      </c>
      <c r="E81" s="3" t="s">
        <v>2124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6"/>
        <v>2000 пФ</v>
      </c>
      <c r="L81" s="3" t="s">
        <v>2213</v>
      </c>
      <c r="M81" s="3" t="s">
        <v>2125</v>
      </c>
      <c r="N81" s="3" t="s">
        <v>28</v>
      </c>
      <c r="O81" t="str">
        <f t="shared" si="7"/>
        <v>PcbLib\Passive\CERCAP_RADIAL.PcbLib</v>
      </c>
      <c r="P81" t="s">
        <v>2126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4"/>
        <v>2200 пФ 1% NP0 50В K10-17</v>
      </c>
      <c r="B82" s="3" t="s">
        <v>119</v>
      </c>
      <c r="C82" s="4" t="str">
        <f t="shared" si="5"/>
        <v>SchLib\Passive\CerCapacitor.SchLib</v>
      </c>
      <c r="D82" s="3" t="s">
        <v>26</v>
      </c>
      <c r="E82" s="3" t="s">
        <v>2124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6"/>
        <v>2200 пФ</v>
      </c>
      <c r="L82" s="3" t="s">
        <v>2214</v>
      </c>
      <c r="M82" s="3" t="s">
        <v>2125</v>
      </c>
      <c r="N82" s="3" t="s">
        <v>28</v>
      </c>
      <c r="O82" t="str">
        <f t="shared" si="7"/>
        <v>PcbLib\Passive\CERCAP_RADIAL.PcbLib</v>
      </c>
      <c r="P82" t="s">
        <v>2126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4"/>
        <v>2400 пФ 1% NP0 50В K10-17</v>
      </c>
      <c r="B83" s="3" t="s">
        <v>119</v>
      </c>
      <c r="C83" s="4" t="str">
        <f t="shared" si="5"/>
        <v>SchLib\Passive\CerCapacitor.SchLib</v>
      </c>
      <c r="D83" s="3" t="s">
        <v>26</v>
      </c>
      <c r="E83" s="3" t="s">
        <v>2124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6"/>
        <v>2400 пФ</v>
      </c>
      <c r="L83" s="3" t="s">
        <v>2215</v>
      </c>
      <c r="M83" s="3" t="s">
        <v>2125</v>
      </c>
      <c r="N83" s="3" t="s">
        <v>28</v>
      </c>
      <c r="O83" t="str">
        <f t="shared" si="7"/>
        <v>PcbLib\Passive\CERCAP_RADIAL.PcbLib</v>
      </c>
      <c r="P83" t="s">
        <v>2126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4"/>
        <v>2700 пФ 1% NP0 50В K10-17</v>
      </c>
      <c r="B84" s="3" t="s">
        <v>119</v>
      </c>
      <c r="C84" s="4" t="str">
        <f t="shared" si="5"/>
        <v>SchLib\Passive\CerCapacitor.SchLib</v>
      </c>
      <c r="D84" s="3" t="s">
        <v>26</v>
      </c>
      <c r="E84" s="3" t="s">
        <v>2124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6"/>
        <v>2700 пФ</v>
      </c>
      <c r="L84" s="3" t="s">
        <v>2216</v>
      </c>
      <c r="M84" s="3" t="s">
        <v>2125</v>
      </c>
      <c r="N84" s="3" t="s">
        <v>28</v>
      </c>
      <c r="O84" t="str">
        <f t="shared" si="7"/>
        <v>PcbLib\Passive\CERCAP_RADIAL.PcbLib</v>
      </c>
      <c r="P84" t="s">
        <v>2126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4"/>
        <v>3000 пФ 1% NP0 50В K10-17</v>
      </c>
      <c r="B85" s="3" t="s">
        <v>119</v>
      </c>
      <c r="C85" s="4" t="str">
        <f t="shared" si="5"/>
        <v>SchLib\Passive\CerCapacitor.SchLib</v>
      </c>
      <c r="D85" s="3" t="s">
        <v>26</v>
      </c>
      <c r="E85" s="3" t="s">
        <v>2124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6"/>
        <v>3000 пФ</v>
      </c>
      <c r="L85" s="3" t="s">
        <v>2217</v>
      </c>
      <c r="M85" s="3" t="s">
        <v>2125</v>
      </c>
      <c r="N85" s="3" t="s">
        <v>28</v>
      </c>
      <c r="O85" t="str">
        <f t="shared" si="7"/>
        <v>PcbLib\Passive\CERCAP_RADIAL.PcbLib</v>
      </c>
      <c r="P85" t="s">
        <v>2126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4"/>
        <v>3300 пФ 1% NP0 50В K10-17</v>
      </c>
      <c r="B86" s="3" t="s">
        <v>119</v>
      </c>
      <c r="C86" s="4" t="str">
        <f t="shared" si="5"/>
        <v>SchLib\Passive\CerCapacitor.SchLib</v>
      </c>
      <c r="D86" s="3" t="s">
        <v>26</v>
      </c>
      <c r="E86" s="3" t="s">
        <v>2124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6"/>
        <v>3300 пФ</v>
      </c>
      <c r="L86" s="3" t="s">
        <v>2218</v>
      </c>
      <c r="M86" s="3" t="s">
        <v>2125</v>
      </c>
      <c r="N86" s="3" t="s">
        <v>28</v>
      </c>
      <c r="O86" t="str">
        <f t="shared" si="7"/>
        <v>PcbLib\Passive\CERCAP_RADIAL.PcbLib</v>
      </c>
      <c r="P86" t="s">
        <v>2126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4"/>
        <v>3600 пФ 5% X7R 50В K10-17</v>
      </c>
      <c r="B87" s="3" t="s">
        <v>119</v>
      </c>
      <c r="C87" s="4" t="str">
        <f t="shared" si="5"/>
        <v>SchLib\Passive\CerCapacitor.SchLib</v>
      </c>
      <c r="D87" s="3" t="s">
        <v>26</v>
      </c>
      <c r="E87" s="3" t="s">
        <v>2124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6"/>
        <v>3600 пФ</v>
      </c>
      <c r="L87" s="3" t="s">
        <v>2219</v>
      </c>
      <c r="M87" s="3" t="s">
        <v>2125</v>
      </c>
      <c r="N87" s="3" t="s">
        <v>28</v>
      </c>
      <c r="O87" t="str">
        <f t="shared" si="7"/>
        <v>PcbLib\Passive\CERCAP_RADIAL.PcbLib</v>
      </c>
      <c r="P87" t="s">
        <v>2126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4"/>
        <v>3900 пФ 5% X7R 50В K10-17</v>
      </c>
      <c r="B88" s="3" t="s">
        <v>119</v>
      </c>
      <c r="C88" s="4" t="str">
        <f t="shared" si="5"/>
        <v>SchLib\Passive\CerCapacitor.SchLib</v>
      </c>
      <c r="D88" s="3" t="s">
        <v>26</v>
      </c>
      <c r="E88" s="3" t="s">
        <v>2124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6"/>
        <v>3900 пФ</v>
      </c>
      <c r="L88" s="3" t="s">
        <v>2220</v>
      </c>
      <c r="M88" s="3" t="s">
        <v>2125</v>
      </c>
      <c r="N88" s="3" t="s">
        <v>28</v>
      </c>
      <c r="O88" t="str">
        <f t="shared" si="7"/>
        <v>PcbLib\Passive\CERCAP_RADIAL.PcbLib</v>
      </c>
      <c r="P88" t="s">
        <v>2126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4"/>
        <v>4300 пФ 5% X7R 50В K10-17</v>
      </c>
      <c r="B89" s="3" t="s">
        <v>119</v>
      </c>
      <c r="C89" s="4" t="str">
        <f t="shared" si="5"/>
        <v>SchLib\Passive\CerCapacitor.SchLib</v>
      </c>
      <c r="D89" s="3" t="s">
        <v>26</v>
      </c>
      <c r="E89" s="3" t="s">
        <v>2124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6"/>
        <v>4300 пФ</v>
      </c>
      <c r="L89" s="3" t="s">
        <v>2221</v>
      </c>
      <c r="M89" s="3" t="s">
        <v>2125</v>
      </c>
      <c r="N89" s="3" t="s">
        <v>28</v>
      </c>
      <c r="O89" t="str">
        <f t="shared" si="7"/>
        <v>PcbLib\Passive\CERCAP_RADIAL.PcbLib</v>
      </c>
      <c r="P89" t="s">
        <v>2126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4"/>
        <v>4700 пФ 5% X7R 50В K10-17</v>
      </c>
      <c r="B90" s="3" t="s">
        <v>119</v>
      </c>
      <c r="C90" s="4" t="str">
        <f t="shared" si="5"/>
        <v>SchLib\Passive\CerCapacitor.SchLib</v>
      </c>
      <c r="D90" s="3" t="s">
        <v>26</v>
      </c>
      <c r="E90" s="3" t="s">
        <v>2124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6"/>
        <v>4700 пФ</v>
      </c>
      <c r="L90" s="3" t="s">
        <v>2222</v>
      </c>
      <c r="M90" s="3" t="s">
        <v>2125</v>
      </c>
      <c r="N90" s="3" t="s">
        <v>28</v>
      </c>
      <c r="O90" t="str">
        <f t="shared" si="7"/>
        <v>PcbLib\Passive\CERCAP_RADIAL.PcbLib</v>
      </c>
      <c r="P90" t="s">
        <v>2126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4"/>
        <v>5100 пФ 5% X7R 50В K10-17</v>
      </c>
      <c r="B91" s="3" t="s">
        <v>119</v>
      </c>
      <c r="C91" s="4" t="str">
        <f t="shared" si="5"/>
        <v>SchLib\Passive\CerCapacitor.SchLib</v>
      </c>
      <c r="D91" s="3" t="s">
        <v>26</v>
      </c>
      <c r="E91" s="3" t="s">
        <v>2124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6"/>
        <v>5100 пФ</v>
      </c>
      <c r="L91" s="3" t="s">
        <v>2223</v>
      </c>
      <c r="M91" s="3" t="s">
        <v>2125</v>
      </c>
      <c r="N91" s="3" t="s">
        <v>28</v>
      </c>
      <c r="O91" t="str">
        <f t="shared" si="7"/>
        <v>PcbLib\Passive\CERCAP_RADIAL.PcbLib</v>
      </c>
      <c r="P91" t="s">
        <v>2126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4"/>
        <v>5600 пФ 5% X7R 50В K10-17</v>
      </c>
      <c r="B92" s="3" t="s">
        <v>119</v>
      </c>
      <c r="C92" s="4" t="str">
        <f t="shared" si="5"/>
        <v>SchLib\Passive\CerCapacitor.SchLib</v>
      </c>
      <c r="D92" s="3" t="s">
        <v>26</v>
      </c>
      <c r="E92" s="3" t="s">
        <v>2124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6"/>
        <v>5600 пФ</v>
      </c>
      <c r="L92" s="3" t="s">
        <v>2224</v>
      </c>
      <c r="M92" s="3" t="s">
        <v>2125</v>
      </c>
      <c r="N92" s="3" t="s">
        <v>28</v>
      </c>
      <c r="O92" t="str">
        <f t="shared" si="7"/>
        <v>PcbLib\Passive\CERCAP_RADIAL.PcbLib</v>
      </c>
      <c r="P92" t="s">
        <v>2126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4"/>
        <v>6200 пФ 5% X7R 50В K10-17</v>
      </c>
      <c r="B93" s="3" t="s">
        <v>119</v>
      </c>
      <c r="C93" s="4" t="str">
        <f t="shared" si="5"/>
        <v>SchLib\Passive\CerCapacitor.SchLib</v>
      </c>
      <c r="D93" s="3" t="s">
        <v>26</v>
      </c>
      <c r="E93" s="3" t="s">
        <v>2124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6"/>
        <v>6200 пФ</v>
      </c>
      <c r="L93" s="3" t="s">
        <v>2225</v>
      </c>
      <c r="M93" s="3" t="s">
        <v>2125</v>
      </c>
      <c r="N93" s="3" t="s">
        <v>28</v>
      </c>
      <c r="O93" t="str">
        <f t="shared" si="7"/>
        <v>PcbLib\Passive\CERCAP_RADIAL.PcbLib</v>
      </c>
      <c r="P93" t="s">
        <v>2126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4"/>
        <v>6800 пФ 5% X7R 50В K10-17</v>
      </c>
      <c r="B94" s="3" t="s">
        <v>119</v>
      </c>
      <c r="C94" s="4" t="str">
        <f t="shared" si="5"/>
        <v>SchLib\Passive\CerCapacitor.SchLib</v>
      </c>
      <c r="D94" s="3" t="s">
        <v>26</v>
      </c>
      <c r="E94" s="3" t="s">
        <v>2124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6"/>
        <v>6800 пФ</v>
      </c>
      <c r="L94" s="3" t="s">
        <v>2226</v>
      </c>
      <c r="M94" s="3" t="s">
        <v>2125</v>
      </c>
      <c r="N94" s="3" t="s">
        <v>28</v>
      </c>
      <c r="O94" t="str">
        <f t="shared" si="7"/>
        <v>PcbLib\Passive\CERCAP_RADIAL.PcbLib</v>
      </c>
      <c r="P94" t="s">
        <v>2126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4"/>
        <v>7500 пФ 5% X7R 50В K10-17</v>
      </c>
      <c r="B95" s="3" t="s">
        <v>119</v>
      </c>
      <c r="C95" s="4" t="str">
        <f t="shared" si="5"/>
        <v>SchLib\Passive\CerCapacitor.SchLib</v>
      </c>
      <c r="D95" s="3" t="s">
        <v>26</v>
      </c>
      <c r="E95" s="3" t="s">
        <v>2124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6"/>
        <v>7500 пФ</v>
      </c>
      <c r="L95" s="3" t="s">
        <v>2227</v>
      </c>
      <c r="M95" s="3" t="s">
        <v>2125</v>
      </c>
      <c r="N95" s="3" t="s">
        <v>28</v>
      </c>
      <c r="O95" t="str">
        <f t="shared" si="7"/>
        <v>PcbLib\Passive\CERCAP_RADIAL.PcbLib</v>
      </c>
      <c r="P95" t="s">
        <v>2126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4"/>
        <v>8200 пФ 5% X7R 50В K10-17</v>
      </c>
      <c r="B96" s="3" t="s">
        <v>119</v>
      </c>
      <c r="C96" s="4" t="str">
        <f t="shared" si="5"/>
        <v>SchLib\Passive\CerCapacitor.SchLib</v>
      </c>
      <c r="D96" s="3" t="s">
        <v>26</v>
      </c>
      <c r="E96" s="3" t="s">
        <v>2124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6"/>
        <v>8200 пФ</v>
      </c>
      <c r="L96" s="3" t="s">
        <v>2228</v>
      </c>
      <c r="M96" s="3" t="s">
        <v>2125</v>
      </c>
      <c r="N96" s="3" t="s">
        <v>28</v>
      </c>
      <c r="O96" t="str">
        <f t="shared" si="7"/>
        <v>PcbLib\Passive\CERCAP_RADIAL.PcbLib</v>
      </c>
      <c r="P96" t="s">
        <v>2126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4"/>
        <v>9100 пФ 5% X7R 50В K10-17</v>
      </c>
      <c r="B97" s="3" t="s">
        <v>119</v>
      </c>
      <c r="C97" s="4" t="str">
        <f t="shared" si="5"/>
        <v>SchLib\Passive\CerCapacitor.SchLib</v>
      </c>
      <c r="D97" s="3" t="s">
        <v>26</v>
      </c>
      <c r="E97" s="3" t="s">
        <v>2124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6"/>
        <v>9100 пФ</v>
      </c>
      <c r="L97" s="3" t="s">
        <v>2229</v>
      </c>
      <c r="M97" s="3" t="s">
        <v>2125</v>
      </c>
      <c r="N97" s="3" t="s">
        <v>28</v>
      </c>
      <c r="O97" t="str">
        <f t="shared" si="7"/>
        <v>PcbLib\Passive\CERCAP_RADIAL.PcbLib</v>
      </c>
      <c r="P97" t="s">
        <v>2126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4"/>
        <v>0.01 мкФ 1% X7R 16В K10-17</v>
      </c>
      <c r="B98" s="3" t="s">
        <v>119</v>
      </c>
      <c r="C98" s="4" t="str">
        <f t="shared" si="5"/>
        <v>SchLib\Passive\CerCapacitor.SchLib</v>
      </c>
      <c r="D98" s="3" t="s">
        <v>26</v>
      </c>
      <c r="E98" s="3" t="s">
        <v>2124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6"/>
        <v>0.01 мкФ</v>
      </c>
      <c r="L98" s="3" t="s">
        <v>2230</v>
      </c>
      <c r="M98" s="3" t="s">
        <v>2125</v>
      </c>
      <c r="N98" s="3" t="s">
        <v>28</v>
      </c>
      <c r="O98" t="str">
        <f t="shared" si="7"/>
        <v>PcbLib\Passive\CERCAP_RADIAL.PcbLib</v>
      </c>
      <c r="P98" t="s">
        <v>2126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4"/>
        <v>0.012 мкФ 1% X7R 16В K10-17</v>
      </c>
      <c r="B99" s="3" t="s">
        <v>119</v>
      </c>
      <c r="C99" s="4" t="str">
        <f t="shared" si="5"/>
        <v>SchLib\Passive\CerCapacitor.SchLib</v>
      </c>
      <c r="D99" s="3" t="s">
        <v>26</v>
      </c>
      <c r="E99" s="3" t="s">
        <v>2124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6"/>
        <v>0.012 мкФ</v>
      </c>
      <c r="L99" s="3" t="s">
        <v>2231</v>
      </c>
      <c r="M99" s="3" t="s">
        <v>2125</v>
      </c>
      <c r="N99" s="3" t="s">
        <v>28</v>
      </c>
      <c r="O99" t="str">
        <f t="shared" si="7"/>
        <v>PcbLib\Passive\CERCAP_RADIAL.PcbLib</v>
      </c>
      <c r="P99" t="s">
        <v>2126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4"/>
        <v>0.015 мкФ 1% X7R 16В K10-17</v>
      </c>
      <c r="B100" s="3" t="s">
        <v>119</v>
      </c>
      <c r="C100" s="4" t="str">
        <f t="shared" si="5"/>
        <v>SchLib\Passive\CerCapacitor.SchLib</v>
      </c>
      <c r="D100" s="3" t="s">
        <v>26</v>
      </c>
      <c r="E100" s="3" t="s">
        <v>2124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6"/>
        <v>0.015 мкФ</v>
      </c>
      <c r="L100" s="3" t="s">
        <v>2232</v>
      </c>
      <c r="M100" s="3" t="s">
        <v>2125</v>
      </c>
      <c r="N100" s="3" t="s">
        <v>28</v>
      </c>
      <c r="O100" t="str">
        <f t="shared" si="7"/>
        <v>PcbLib\Passive\CERCAP_RADIAL.PcbLib</v>
      </c>
      <c r="P100" t="s">
        <v>2126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4"/>
        <v>0.018 мкФ 1% X7R 16В K10-17</v>
      </c>
      <c r="B101" s="3" t="s">
        <v>119</v>
      </c>
      <c r="C101" s="4" t="str">
        <f t="shared" si="5"/>
        <v>SchLib\Passive\CerCapacitor.SchLib</v>
      </c>
      <c r="D101" s="3" t="s">
        <v>26</v>
      </c>
      <c r="E101" s="3" t="s">
        <v>2124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6"/>
        <v>0.018 мкФ</v>
      </c>
      <c r="L101" s="3" t="s">
        <v>2233</v>
      </c>
      <c r="M101" s="3" t="s">
        <v>2125</v>
      </c>
      <c r="N101" s="3" t="s">
        <v>28</v>
      </c>
      <c r="O101" t="str">
        <f t="shared" si="7"/>
        <v>PcbLib\Passive\CERCAP_RADIAL.PcbLib</v>
      </c>
      <c r="P101" t="s">
        <v>2126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4"/>
        <v>0.02 мкФ 1% X7R 16В K10-17</v>
      </c>
      <c r="B102" s="3" t="s">
        <v>119</v>
      </c>
      <c r="C102" s="4" t="str">
        <f t="shared" si="5"/>
        <v>SchLib\Passive\CerCapacitor.SchLib</v>
      </c>
      <c r="D102" s="3" t="s">
        <v>26</v>
      </c>
      <c r="E102" s="3" t="s">
        <v>2124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6"/>
        <v>0.02 мкФ</v>
      </c>
      <c r="L102" s="3" t="s">
        <v>2234</v>
      </c>
      <c r="M102" s="3" t="s">
        <v>2125</v>
      </c>
      <c r="N102" s="3" t="s">
        <v>28</v>
      </c>
      <c r="O102" t="str">
        <f t="shared" si="7"/>
        <v>PcbLib\Passive\CERCAP_RADIAL.PcbLib</v>
      </c>
      <c r="P102" t="s">
        <v>2126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4"/>
        <v>0.022 мкФ 1% X7R 16В K10-17</v>
      </c>
      <c r="B103" s="3" t="s">
        <v>119</v>
      </c>
      <c r="C103" s="4" t="str">
        <f t="shared" si="5"/>
        <v>SchLib\Passive\CerCapacitor.SchLib</v>
      </c>
      <c r="D103" s="3" t="s">
        <v>26</v>
      </c>
      <c r="E103" s="3" t="s">
        <v>2124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6"/>
        <v>0.022 мкФ</v>
      </c>
      <c r="L103" s="3" t="s">
        <v>2235</v>
      </c>
      <c r="M103" s="3" t="s">
        <v>2125</v>
      </c>
      <c r="N103" s="3" t="s">
        <v>28</v>
      </c>
      <c r="O103" t="str">
        <f t="shared" si="7"/>
        <v>PcbLib\Passive\CERCAP_RADIAL.PcbLib</v>
      </c>
      <c r="P103" t="s">
        <v>2126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4"/>
        <v>0.024 мкФ 1% X7R 16В K10-17</v>
      </c>
      <c r="B104" s="3" t="s">
        <v>119</v>
      </c>
      <c r="C104" s="4" t="str">
        <f t="shared" si="5"/>
        <v>SchLib\Passive\CerCapacitor.SchLib</v>
      </c>
      <c r="D104" s="3" t="s">
        <v>26</v>
      </c>
      <c r="E104" s="3" t="s">
        <v>2124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6"/>
        <v>0.024 мкФ</v>
      </c>
      <c r="L104" s="3" t="s">
        <v>2236</v>
      </c>
      <c r="M104" s="3" t="s">
        <v>2125</v>
      </c>
      <c r="N104" s="3" t="s">
        <v>28</v>
      </c>
      <c r="O104" t="str">
        <f t="shared" si="7"/>
        <v>PcbLib\Passive\CERCAP_RADIAL.PcbLib</v>
      </c>
      <c r="P104" t="s">
        <v>2126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4"/>
        <v>0.027 мкФ 1% X7R 16В K10-17</v>
      </c>
      <c r="B105" s="3" t="s">
        <v>119</v>
      </c>
      <c r="C105" s="4" t="str">
        <f t="shared" si="5"/>
        <v>SchLib\Passive\CerCapacitor.SchLib</v>
      </c>
      <c r="D105" s="3" t="s">
        <v>26</v>
      </c>
      <c r="E105" s="3" t="s">
        <v>2124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6"/>
        <v>0.027 мкФ</v>
      </c>
      <c r="L105" s="3" t="s">
        <v>2237</v>
      </c>
      <c r="M105" s="3" t="s">
        <v>2125</v>
      </c>
      <c r="N105" s="3" t="s">
        <v>28</v>
      </c>
      <c r="O105" t="str">
        <f t="shared" si="7"/>
        <v>PcbLib\Passive\CERCAP_RADIAL.PcbLib</v>
      </c>
      <c r="P105" t="s">
        <v>2126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4"/>
        <v>0.033 мкФ 1% X7R 16В K10-17</v>
      </c>
      <c r="B106" s="3" t="s">
        <v>119</v>
      </c>
      <c r="C106" s="4" t="str">
        <f t="shared" si="5"/>
        <v>SchLib\Passive\CerCapacitor.SchLib</v>
      </c>
      <c r="D106" s="3" t="s">
        <v>26</v>
      </c>
      <c r="E106" s="3" t="s">
        <v>2124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6"/>
        <v>0.033 мкФ</v>
      </c>
      <c r="L106" s="3" t="s">
        <v>2238</v>
      </c>
      <c r="M106" s="3" t="s">
        <v>2125</v>
      </c>
      <c r="N106" s="3" t="s">
        <v>28</v>
      </c>
      <c r="O106" t="str">
        <f t="shared" si="7"/>
        <v>PcbLib\Passive\CERCAP_RADIAL.PcbLib</v>
      </c>
      <c r="P106" t="s">
        <v>2126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4"/>
        <v>0.036 мкФ 1% X7R 16В K10-17</v>
      </c>
      <c r="B107" s="3" t="s">
        <v>119</v>
      </c>
      <c r="C107" s="4" t="str">
        <f t="shared" si="5"/>
        <v>SchLib\Passive\CerCapacitor.SchLib</v>
      </c>
      <c r="D107" s="3" t="s">
        <v>26</v>
      </c>
      <c r="E107" s="3" t="s">
        <v>2124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6"/>
        <v>0.036 мкФ</v>
      </c>
      <c r="L107" s="3" t="s">
        <v>2239</v>
      </c>
      <c r="M107" s="3" t="s">
        <v>2125</v>
      </c>
      <c r="N107" s="3" t="s">
        <v>28</v>
      </c>
      <c r="O107" t="str">
        <f t="shared" si="7"/>
        <v>PcbLib\Passive\CERCAP_RADIAL.PcbLib</v>
      </c>
      <c r="P107" t="s">
        <v>2126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4"/>
        <v>0.039 мкФ 1% X7R 16В K10-17</v>
      </c>
      <c r="B108" s="3" t="s">
        <v>119</v>
      </c>
      <c r="C108" s="4" t="str">
        <f t="shared" si="5"/>
        <v>SchLib\Passive\CerCapacitor.SchLib</v>
      </c>
      <c r="D108" s="3" t="s">
        <v>26</v>
      </c>
      <c r="E108" s="3" t="s">
        <v>2124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6"/>
        <v>0.039 мкФ</v>
      </c>
      <c r="L108" s="3" t="s">
        <v>2240</v>
      </c>
      <c r="M108" s="3" t="s">
        <v>2125</v>
      </c>
      <c r="N108" s="3" t="s">
        <v>28</v>
      </c>
      <c r="O108" t="str">
        <f t="shared" si="7"/>
        <v>PcbLib\Passive\CERCAP_RADIAL.PcbLib</v>
      </c>
      <c r="P108" t="s">
        <v>2126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4"/>
        <v>0.047 мкФ 1% X7R 16В K10-17</v>
      </c>
      <c r="B109" s="3" t="s">
        <v>119</v>
      </c>
      <c r="C109" s="4" t="str">
        <f t="shared" si="5"/>
        <v>SchLib\Passive\CerCapacitor.SchLib</v>
      </c>
      <c r="D109" s="3" t="s">
        <v>26</v>
      </c>
      <c r="E109" s="3" t="s">
        <v>2124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6"/>
        <v>0.047 мкФ</v>
      </c>
      <c r="L109" s="3" t="s">
        <v>2241</v>
      </c>
      <c r="M109" s="3" t="s">
        <v>2125</v>
      </c>
      <c r="N109" s="3" t="s">
        <v>28</v>
      </c>
      <c r="O109" t="str">
        <f t="shared" si="7"/>
        <v>PcbLib\Passive\CERCAP_RADIAL.PcbLib</v>
      </c>
      <c r="P109" t="s">
        <v>2126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4"/>
        <v>0.05 мкФ 1% X7R 16В K10-17</v>
      </c>
      <c r="B110" s="3" t="s">
        <v>119</v>
      </c>
      <c r="C110" s="4" t="str">
        <f t="shared" si="5"/>
        <v>SchLib\Passive\CerCapacitor.SchLib</v>
      </c>
      <c r="D110" s="3" t="s">
        <v>26</v>
      </c>
      <c r="E110" s="3" t="s">
        <v>2124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6"/>
        <v>0.05 мкФ</v>
      </c>
      <c r="L110" s="3" t="s">
        <v>2242</v>
      </c>
      <c r="M110" s="3" t="s">
        <v>2125</v>
      </c>
      <c r="N110" s="3" t="s">
        <v>28</v>
      </c>
      <c r="O110" t="str">
        <f t="shared" si="7"/>
        <v>PcbLib\Passive\CERCAP_RADIAL.PcbLib</v>
      </c>
      <c r="P110" t="s">
        <v>2126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4"/>
        <v>0.056 мкФ 1% X7R 16В K10-17</v>
      </c>
      <c r="B111" s="3" t="s">
        <v>119</v>
      </c>
      <c r="C111" s="4" t="str">
        <f t="shared" si="5"/>
        <v>SchLib\Passive\CerCapacitor.SchLib</v>
      </c>
      <c r="D111" s="3" t="s">
        <v>26</v>
      </c>
      <c r="E111" s="3" t="s">
        <v>2124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6"/>
        <v>0.056 мкФ</v>
      </c>
      <c r="L111" s="3" t="s">
        <v>2243</v>
      </c>
      <c r="M111" s="3" t="s">
        <v>2125</v>
      </c>
      <c r="N111" s="3" t="s">
        <v>28</v>
      </c>
      <c r="O111" t="str">
        <f t="shared" si="7"/>
        <v>PcbLib\Passive\CERCAP_RADIAL.PcbLib</v>
      </c>
      <c r="P111" t="s">
        <v>2126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4"/>
        <v>0.068 мкФ 1% X7R 16В K10-17</v>
      </c>
      <c r="B112" s="3" t="s">
        <v>119</v>
      </c>
      <c r="C112" s="4" t="str">
        <f t="shared" si="5"/>
        <v>SchLib\Passive\CerCapacitor.SchLib</v>
      </c>
      <c r="D112" s="3" t="s">
        <v>26</v>
      </c>
      <c r="E112" s="3" t="s">
        <v>2124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6"/>
        <v>0.068 мкФ</v>
      </c>
      <c r="L112" s="3" t="s">
        <v>2244</v>
      </c>
      <c r="M112" s="3" t="s">
        <v>2125</v>
      </c>
      <c r="N112" s="3" t="s">
        <v>28</v>
      </c>
      <c r="O112" t="str">
        <f t="shared" si="7"/>
        <v>PcbLib\Passive\CERCAP_RADIAL.PcbLib</v>
      </c>
      <c r="P112" t="s">
        <v>2126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4"/>
        <v>0.082 мкФ 1% X7R 16В K10-17</v>
      </c>
      <c r="B113" s="3" t="s">
        <v>119</v>
      </c>
      <c r="C113" s="4" t="str">
        <f t="shared" si="5"/>
        <v>SchLib\Passive\CerCapacitor.SchLib</v>
      </c>
      <c r="D113" s="3" t="s">
        <v>26</v>
      </c>
      <c r="E113" s="3" t="s">
        <v>2124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6"/>
        <v>0.082 мкФ</v>
      </c>
      <c r="L113" s="3" t="s">
        <v>2245</v>
      </c>
      <c r="M113" s="3" t="s">
        <v>2125</v>
      </c>
      <c r="N113" s="3" t="s">
        <v>28</v>
      </c>
      <c r="O113" t="str">
        <f t="shared" si="7"/>
        <v>PcbLib\Passive\CERCAP_RADIAL.PcbLib</v>
      </c>
      <c r="P113" t="s">
        <v>2126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4"/>
        <v>0.1 мкФ 1% X7R 16В K10-17</v>
      </c>
      <c r="B114" s="3" t="s">
        <v>119</v>
      </c>
      <c r="C114" s="4" t="str">
        <f t="shared" si="5"/>
        <v>SchLib\Passive\CerCapacitor.SchLib</v>
      </c>
      <c r="D114" s="3" t="s">
        <v>26</v>
      </c>
      <c r="E114" s="3" t="s">
        <v>2124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6"/>
        <v>0.1 мкФ</v>
      </c>
      <c r="L114" s="3" t="s">
        <v>2246</v>
      </c>
      <c r="M114" s="3" t="s">
        <v>2125</v>
      </c>
      <c r="N114" s="3" t="s">
        <v>28</v>
      </c>
      <c r="O114" t="str">
        <f t="shared" si="7"/>
        <v>PcbLib\Passive\CERCAP_RADIAL.PcbLib</v>
      </c>
      <c r="P114" t="s">
        <v>2126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4"/>
        <v>0.12 мкФ 1% X7R 16В K10-17</v>
      </c>
      <c r="B115" s="3" t="s">
        <v>119</v>
      </c>
      <c r="C115" s="4" t="str">
        <f t="shared" si="5"/>
        <v>SchLib\Passive\CerCapacitor.SchLib</v>
      </c>
      <c r="D115" s="3" t="s">
        <v>26</v>
      </c>
      <c r="E115" s="3" t="s">
        <v>2124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6"/>
        <v>0.12 мкФ</v>
      </c>
      <c r="L115" s="3" t="s">
        <v>2247</v>
      </c>
      <c r="M115" s="3" t="s">
        <v>2125</v>
      </c>
      <c r="N115" s="3" t="s">
        <v>28</v>
      </c>
      <c r="O115" t="str">
        <f t="shared" si="7"/>
        <v>PcbLib\Passive\CERCAP_RADIAL.PcbLib</v>
      </c>
      <c r="P115" t="s">
        <v>2126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4"/>
        <v>0.15 мкФ 1% X7R 16В K10-17</v>
      </c>
      <c r="B116" s="3" t="s">
        <v>119</v>
      </c>
      <c r="C116" s="4" t="str">
        <f t="shared" si="5"/>
        <v>SchLib\Passive\CerCapacitor.SchLib</v>
      </c>
      <c r="D116" s="3" t="s">
        <v>26</v>
      </c>
      <c r="E116" s="3" t="s">
        <v>2124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6"/>
        <v>0.15 мкФ</v>
      </c>
      <c r="L116" s="3" t="s">
        <v>2248</v>
      </c>
      <c r="M116" s="3" t="s">
        <v>2125</v>
      </c>
      <c r="N116" s="3" t="s">
        <v>28</v>
      </c>
      <c r="O116" t="str">
        <f t="shared" si="7"/>
        <v>PcbLib\Passive\CERCAP_RADIAL.PcbLib</v>
      </c>
      <c r="P116" t="s">
        <v>2126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4"/>
        <v>0.18 мкФ 1% X7R 16В K10-17</v>
      </c>
      <c r="B117" s="3" t="s">
        <v>119</v>
      </c>
      <c r="C117" s="4" t="str">
        <f t="shared" si="5"/>
        <v>SchLib\Passive\CerCapacitor.SchLib</v>
      </c>
      <c r="D117" s="3" t="s">
        <v>26</v>
      </c>
      <c r="E117" s="3" t="s">
        <v>2124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6"/>
        <v>0.18 мкФ</v>
      </c>
      <c r="L117" s="3" t="s">
        <v>2249</v>
      </c>
      <c r="M117" s="3" t="s">
        <v>2125</v>
      </c>
      <c r="N117" s="3" t="s">
        <v>28</v>
      </c>
      <c r="O117" t="str">
        <f t="shared" si="7"/>
        <v>PcbLib\Passive\CERCAP_RADIAL.PcbLib</v>
      </c>
      <c r="P117" t="s">
        <v>2126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4"/>
        <v>0.2 мкФ 1% X7R 16В K10-17</v>
      </c>
      <c r="B118" s="3" t="s">
        <v>119</v>
      </c>
      <c r="C118" s="4" t="str">
        <f t="shared" si="5"/>
        <v>SchLib\Passive\CerCapacitor.SchLib</v>
      </c>
      <c r="D118" s="3" t="s">
        <v>26</v>
      </c>
      <c r="E118" s="3" t="s">
        <v>2124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6"/>
        <v>0.2 мкФ</v>
      </c>
      <c r="L118" s="3" t="s">
        <v>2250</v>
      </c>
      <c r="M118" s="3" t="s">
        <v>2125</v>
      </c>
      <c r="N118" s="3" t="s">
        <v>28</v>
      </c>
      <c r="O118" t="str">
        <f t="shared" si="7"/>
        <v>PcbLib\Passive\CERCAP_RADIAL.PcbLib</v>
      </c>
      <c r="P118" t="s">
        <v>2126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4"/>
        <v>0.22 мкФ 1% X7R 16В K10-17</v>
      </c>
      <c r="B119" s="3" t="s">
        <v>119</v>
      </c>
      <c r="C119" s="4" t="str">
        <f t="shared" si="5"/>
        <v>SchLib\Passive\CerCapacitor.SchLib</v>
      </c>
      <c r="D119" s="3" t="s">
        <v>26</v>
      </c>
      <c r="E119" s="3" t="s">
        <v>2124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6"/>
        <v>0.22 мкФ</v>
      </c>
      <c r="L119" s="3" t="s">
        <v>2251</v>
      </c>
      <c r="M119" s="3" t="s">
        <v>2125</v>
      </c>
      <c r="N119" s="3" t="s">
        <v>28</v>
      </c>
      <c r="O119" t="str">
        <f t="shared" si="7"/>
        <v>PcbLib\Passive\CERCAP_RADIAL.PcbLib</v>
      </c>
      <c r="P119" t="s">
        <v>2126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4"/>
        <v>0.3 мкФ 1% X7R 16В K10-17</v>
      </c>
      <c r="B120" s="3" t="s">
        <v>119</v>
      </c>
      <c r="C120" s="4" t="str">
        <f t="shared" si="5"/>
        <v>SchLib\Passive\CerCapacitor.SchLib</v>
      </c>
      <c r="D120" s="3" t="s">
        <v>26</v>
      </c>
      <c r="E120" s="3" t="s">
        <v>2124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6"/>
        <v>0.3 мкФ</v>
      </c>
      <c r="L120" s="3" t="s">
        <v>2252</v>
      </c>
      <c r="M120" s="3" t="s">
        <v>2125</v>
      </c>
      <c r="N120" s="3" t="s">
        <v>28</v>
      </c>
      <c r="O120" t="str">
        <f t="shared" si="7"/>
        <v>PcbLib\Passive\CERCAP_RADIAL.PcbLib</v>
      </c>
      <c r="P120" t="s">
        <v>2126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4"/>
        <v>0.33 мкФ 1% X7R 16В K10-17</v>
      </c>
      <c r="B121" s="3" t="s">
        <v>119</v>
      </c>
      <c r="C121" s="4" t="str">
        <f t="shared" si="5"/>
        <v>SchLib\Passive\CerCapacitor.SchLib</v>
      </c>
      <c r="D121" s="3" t="s">
        <v>26</v>
      </c>
      <c r="E121" s="3" t="s">
        <v>2124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6"/>
        <v>0.33 мкФ</v>
      </c>
      <c r="L121" s="3" t="s">
        <v>2253</v>
      </c>
      <c r="M121" s="3" t="s">
        <v>2125</v>
      </c>
      <c r="N121" s="3" t="s">
        <v>28</v>
      </c>
      <c r="O121" t="str">
        <f t="shared" si="7"/>
        <v>PcbLib\Passive\CERCAP_RADIAL.PcbLib</v>
      </c>
      <c r="P121" t="s">
        <v>2126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4"/>
        <v>0.39 мкФ 1% X7R 16В K10-17</v>
      </c>
      <c r="B122" s="3" t="s">
        <v>119</v>
      </c>
      <c r="C122" s="4" t="str">
        <f t="shared" si="5"/>
        <v>SchLib\Passive\CerCapacitor.SchLib</v>
      </c>
      <c r="D122" s="3" t="s">
        <v>26</v>
      </c>
      <c r="E122" s="3" t="s">
        <v>2124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6"/>
        <v>0.39 мкФ</v>
      </c>
      <c r="L122" s="3" t="s">
        <v>2254</v>
      </c>
      <c r="M122" s="3" t="s">
        <v>2125</v>
      </c>
      <c r="N122" s="3" t="s">
        <v>28</v>
      </c>
      <c r="O122" t="str">
        <f t="shared" si="7"/>
        <v>PcbLib\Passive\CERCAP_RADIAL.PcbLib</v>
      </c>
      <c r="P122" t="s">
        <v>2126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4"/>
        <v>0.4 мкФ 1% X7R 16В K10-17</v>
      </c>
      <c r="B123" s="3" t="s">
        <v>119</v>
      </c>
      <c r="C123" s="4" t="str">
        <f t="shared" si="5"/>
        <v>SchLib\Passive\CerCapacitor.SchLib</v>
      </c>
      <c r="D123" s="3" t="s">
        <v>26</v>
      </c>
      <c r="E123" s="3" t="s">
        <v>2124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6"/>
        <v>0.4 мкФ</v>
      </c>
      <c r="L123" s="3" t="s">
        <v>2255</v>
      </c>
      <c r="M123" s="3" t="s">
        <v>2125</v>
      </c>
      <c r="N123" s="3" t="s">
        <v>28</v>
      </c>
      <c r="O123" t="str">
        <f t="shared" si="7"/>
        <v>PcbLib\Passive\CERCAP_RADIAL.PcbLib</v>
      </c>
      <c r="P123" t="s">
        <v>2126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4"/>
        <v>0.47 мкФ 1% X7R 16В K10-17</v>
      </c>
      <c r="B124" s="3" t="s">
        <v>119</v>
      </c>
      <c r="C124" s="4" t="str">
        <f t="shared" si="5"/>
        <v>SchLib\Passive\CerCapacitor.SchLib</v>
      </c>
      <c r="D124" s="3" t="s">
        <v>26</v>
      </c>
      <c r="E124" s="3" t="s">
        <v>2124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6"/>
        <v>0.47 мкФ</v>
      </c>
      <c r="L124" s="3" t="s">
        <v>2256</v>
      </c>
      <c r="M124" s="3" t="s">
        <v>2125</v>
      </c>
      <c r="N124" s="3" t="s">
        <v>28</v>
      </c>
      <c r="O124" t="str">
        <f t="shared" si="7"/>
        <v>PcbLib\Passive\CERCAP_RADIAL.PcbLib</v>
      </c>
      <c r="P124" t="s">
        <v>2126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4"/>
        <v>0.56 мкФ 1% X7R 16В K10-17</v>
      </c>
      <c r="B125" s="3" t="s">
        <v>119</v>
      </c>
      <c r="C125" s="4" t="str">
        <f t="shared" si="5"/>
        <v>SchLib\Passive\CerCapacitor.SchLib</v>
      </c>
      <c r="D125" s="3" t="s">
        <v>26</v>
      </c>
      <c r="E125" s="3" t="s">
        <v>2124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6"/>
        <v>0.56 мкФ</v>
      </c>
      <c r="L125" s="3" t="s">
        <v>2257</v>
      </c>
      <c r="M125" s="3" t="s">
        <v>2125</v>
      </c>
      <c r="N125" s="3" t="s">
        <v>28</v>
      </c>
      <c r="O125" t="str">
        <f t="shared" si="7"/>
        <v>PcbLib\Passive\CERCAP_RADIAL.PcbLib</v>
      </c>
      <c r="P125" t="s">
        <v>2126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4"/>
        <v>0.68 мкФ 1% X7R 16В K10-17</v>
      </c>
      <c r="B126" s="3" t="s">
        <v>119</v>
      </c>
      <c r="C126" s="4" t="str">
        <f t="shared" si="5"/>
        <v>SchLib\Passive\CerCapacitor.SchLib</v>
      </c>
      <c r="D126" s="3" t="s">
        <v>26</v>
      </c>
      <c r="E126" s="3" t="s">
        <v>2124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6"/>
        <v>0.68 мкФ</v>
      </c>
      <c r="L126" s="3" t="s">
        <v>2258</v>
      </c>
      <c r="M126" s="3" t="s">
        <v>2125</v>
      </c>
      <c r="N126" s="3" t="s">
        <v>28</v>
      </c>
      <c r="O126" t="str">
        <f t="shared" si="7"/>
        <v>PcbLib\Passive\CERCAP_RADIAL.PcbLib</v>
      </c>
      <c r="P126" t="s">
        <v>2126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4"/>
        <v>0.82 мкФ 1% X7R 16В K10-17</v>
      </c>
      <c r="B127" s="3" t="s">
        <v>119</v>
      </c>
      <c r="C127" s="4" t="str">
        <f t="shared" si="5"/>
        <v>SchLib\Passive\CerCapacitor.SchLib</v>
      </c>
      <c r="D127" s="3" t="s">
        <v>26</v>
      </c>
      <c r="E127" s="3" t="s">
        <v>2124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6"/>
        <v>0.82 мкФ</v>
      </c>
      <c r="L127" s="3" t="s">
        <v>2259</v>
      </c>
      <c r="M127" s="3" t="s">
        <v>2125</v>
      </c>
      <c r="N127" s="3" t="s">
        <v>28</v>
      </c>
      <c r="O127" t="str">
        <f t="shared" si="7"/>
        <v>PcbLib\Passive\CERCAP_RADIAL.PcbLib</v>
      </c>
      <c r="P127" t="s">
        <v>2126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4"/>
        <v>1 мкФ 1% X7R 16В K10-17</v>
      </c>
      <c r="B128" s="3" t="s">
        <v>119</v>
      </c>
      <c r="C128" s="4" t="str">
        <f t="shared" si="5"/>
        <v>SchLib\Passive\CerCapacitor.SchLib</v>
      </c>
      <c r="D128" s="3" t="s">
        <v>26</v>
      </c>
      <c r="E128" s="3" t="s">
        <v>2124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6"/>
        <v>1 мкФ</v>
      </c>
      <c r="L128" s="3" t="s">
        <v>2260</v>
      </c>
      <c r="M128" s="3" t="s">
        <v>2125</v>
      </c>
      <c r="N128" s="3" t="s">
        <v>28</v>
      </c>
      <c r="O128" t="str">
        <f t="shared" si="7"/>
        <v>PcbLib\Passive\CERCAP_RADIAL.PcbLib</v>
      </c>
      <c r="P128" t="s">
        <v>2126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4"/>
        <v>1.2 мкФ 1% X7R 16В K10-17</v>
      </c>
      <c r="B129" s="3" t="s">
        <v>119</v>
      </c>
      <c r="C129" s="4" t="str">
        <f t="shared" si="5"/>
        <v>SchLib\Passive\CerCapacitor.SchLib</v>
      </c>
      <c r="D129" s="3" t="s">
        <v>26</v>
      </c>
      <c r="E129" s="3" t="s">
        <v>2124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6"/>
        <v>1.2 мкФ</v>
      </c>
      <c r="L129" s="3" t="s">
        <v>2261</v>
      </c>
      <c r="M129" s="3" t="s">
        <v>2125</v>
      </c>
      <c r="N129" s="3" t="s">
        <v>28</v>
      </c>
      <c r="O129" t="str">
        <f t="shared" si="7"/>
        <v>PcbLib\Passive\CERCAP_RADIAL.PcbLib</v>
      </c>
      <c r="P129" t="s">
        <v>2126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4"/>
        <v>1.3 мкФ 1% X7R 16В K10-17</v>
      </c>
      <c r="B130" s="3" t="s">
        <v>119</v>
      </c>
      <c r="C130" s="4" t="str">
        <f t="shared" si="5"/>
        <v>SchLib\Passive\CerCapacitor.SchLib</v>
      </c>
      <c r="D130" s="3" t="s">
        <v>26</v>
      </c>
      <c r="E130" s="3" t="s">
        <v>2124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6"/>
        <v>1.3 мкФ</v>
      </c>
      <c r="L130" s="3" t="s">
        <v>2262</v>
      </c>
      <c r="M130" s="3" t="s">
        <v>2125</v>
      </c>
      <c r="N130" s="3" t="s">
        <v>28</v>
      </c>
      <c r="O130" t="str">
        <f t="shared" si="7"/>
        <v>PcbLib\Passive\CERCAP_RADIAL.PcbLib</v>
      </c>
      <c r="P130" t="s">
        <v>2126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8">_xlfn.CONCAT(K131," ",I131," ",J131," ",Q131," ",M131)</f>
        <v>1.5 мкФ 1% X7R 16В K10-17</v>
      </c>
      <c r="B131" s="3" t="s">
        <v>119</v>
      </c>
      <c r="C131" s="4" t="str">
        <f t="shared" ref="C131:C194" si="9">"SchLib\Passive\"&amp;B131&amp;".SchLib"</f>
        <v>SchLib\Passive\CerCapacitor.SchLib</v>
      </c>
      <c r="D131" s="3" t="s">
        <v>26</v>
      </c>
      <c r="E131" s="3" t="s">
        <v>2124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10">_xlfn.CONCAT(X131," ",W131)</f>
        <v>1.5 мкФ</v>
      </c>
      <c r="L131" s="3" t="s">
        <v>2263</v>
      </c>
      <c r="M131" s="3" t="s">
        <v>2125</v>
      </c>
      <c r="N131" s="3" t="s">
        <v>28</v>
      </c>
      <c r="O131" t="str">
        <f t="shared" ref="O131:O194" si="11">"PcbLib\Passive\"&amp;P131&amp;".PcbLib"</f>
        <v>PcbLib\Passive\CERCAP_RADIAL.PcbLib</v>
      </c>
      <c r="P131" t="s">
        <v>2126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8"/>
        <v>1.8 мкФ 1% X7R 16В K10-17</v>
      </c>
      <c r="B132" s="3" t="s">
        <v>119</v>
      </c>
      <c r="C132" s="4" t="str">
        <f t="shared" si="9"/>
        <v>SchLib\Passive\CerCapacitor.SchLib</v>
      </c>
      <c r="D132" s="3" t="s">
        <v>26</v>
      </c>
      <c r="E132" s="3" t="s">
        <v>2124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0"/>
        <v>1.8 мкФ</v>
      </c>
      <c r="L132" s="3" t="s">
        <v>2264</v>
      </c>
      <c r="M132" s="3" t="s">
        <v>2125</v>
      </c>
      <c r="N132" s="3" t="s">
        <v>28</v>
      </c>
      <c r="O132" t="str">
        <f t="shared" si="11"/>
        <v>PcbLib\Passive\CERCAP_RADIAL.PcbLib</v>
      </c>
      <c r="P132" t="s">
        <v>2126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8"/>
        <v>2.2 мкФ 1% X7R 16В K10-17</v>
      </c>
      <c r="B133" s="3" t="s">
        <v>119</v>
      </c>
      <c r="C133" s="4" t="str">
        <f t="shared" si="9"/>
        <v>SchLib\Passive\CerCapacitor.SchLib</v>
      </c>
      <c r="D133" s="3" t="s">
        <v>26</v>
      </c>
      <c r="E133" s="3" t="s">
        <v>2124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0"/>
        <v>2.2 мкФ</v>
      </c>
      <c r="L133" s="3" t="s">
        <v>2265</v>
      </c>
      <c r="M133" s="3" t="s">
        <v>2125</v>
      </c>
      <c r="N133" s="3" t="s">
        <v>28</v>
      </c>
      <c r="O133" t="str">
        <f t="shared" si="11"/>
        <v>PcbLib\Passive\CERCAP_RADIAL.PcbLib</v>
      </c>
      <c r="P133" t="s">
        <v>2126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8"/>
        <v>2.7 мкФ 1% X7R 16В K10-17</v>
      </c>
      <c r="B134" s="3" t="s">
        <v>119</v>
      </c>
      <c r="C134" s="4" t="str">
        <f t="shared" si="9"/>
        <v>SchLib\Passive\CerCapacitor.SchLib</v>
      </c>
      <c r="D134" s="3" t="s">
        <v>26</v>
      </c>
      <c r="E134" s="3" t="s">
        <v>2124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0"/>
        <v>2.7 мкФ</v>
      </c>
      <c r="L134" s="3" t="s">
        <v>2266</v>
      </c>
      <c r="M134" s="3" t="s">
        <v>2125</v>
      </c>
      <c r="N134" s="3" t="s">
        <v>28</v>
      </c>
      <c r="O134" t="str">
        <f t="shared" si="11"/>
        <v>PcbLib\Passive\CERCAP_RADIAL.PcbLib</v>
      </c>
      <c r="P134" t="s">
        <v>2126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8"/>
        <v>3.3 мкФ 1% X7R 16В K10-17</v>
      </c>
      <c r="B135" s="3" t="s">
        <v>119</v>
      </c>
      <c r="C135" s="4" t="str">
        <f t="shared" si="9"/>
        <v>SchLib\Passive\CerCapacitor.SchLib</v>
      </c>
      <c r="D135" s="3" t="s">
        <v>26</v>
      </c>
      <c r="E135" s="3" t="s">
        <v>2124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0"/>
        <v>3.3 мкФ</v>
      </c>
      <c r="L135" s="3" t="s">
        <v>2267</v>
      </c>
      <c r="M135" s="3" t="s">
        <v>2125</v>
      </c>
      <c r="N135" s="3" t="s">
        <v>28</v>
      </c>
      <c r="O135" t="str">
        <f t="shared" si="11"/>
        <v>PcbLib\Passive\CERCAP_RADIAL.PcbLib</v>
      </c>
      <c r="P135" t="s">
        <v>2126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8"/>
        <v>3.6 мкФ 1% X7R 16В K10-17</v>
      </c>
      <c r="B136" s="3" t="s">
        <v>119</v>
      </c>
      <c r="C136" s="4" t="str">
        <f t="shared" si="9"/>
        <v>SchLib\Passive\CerCapacitor.SchLib</v>
      </c>
      <c r="D136" s="3" t="s">
        <v>26</v>
      </c>
      <c r="E136" s="3" t="s">
        <v>2124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0"/>
        <v>3.6 мкФ</v>
      </c>
      <c r="L136" s="3" t="s">
        <v>2268</v>
      </c>
      <c r="M136" s="3" t="s">
        <v>2125</v>
      </c>
      <c r="N136" s="3" t="s">
        <v>28</v>
      </c>
      <c r="O136" t="str">
        <f t="shared" si="11"/>
        <v>PcbLib\Passive\CERCAP_RADIAL.PcbLib</v>
      </c>
      <c r="P136" t="s">
        <v>2126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8"/>
        <v>3.9 мкФ 1% X7R 16В K10-17</v>
      </c>
      <c r="B137" s="3" t="s">
        <v>119</v>
      </c>
      <c r="C137" s="4" t="str">
        <f t="shared" si="9"/>
        <v>SchLib\Passive\CerCapacitor.SchLib</v>
      </c>
      <c r="D137" s="3" t="s">
        <v>26</v>
      </c>
      <c r="E137" s="3" t="s">
        <v>2124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0"/>
        <v>3.9 мкФ</v>
      </c>
      <c r="L137" s="3" t="s">
        <v>2269</v>
      </c>
      <c r="M137" s="3" t="s">
        <v>2125</v>
      </c>
      <c r="N137" s="3" t="s">
        <v>28</v>
      </c>
      <c r="O137" t="str">
        <f t="shared" si="11"/>
        <v>PcbLib\Passive\CERCAP_RADIAL.PcbLib</v>
      </c>
      <c r="P137" t="s">
        <v>2126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8"/>
        <v>4.7 мкФ 1% X7R 16В K10-17</v>
      </c>
      <c r="B138" s="3" t="s">
        <v>119</v>
      </c>
      <c r="C138" s="4" t="str">
        <f t="shared" si="9"/>
        <v>SchLib\Passive\CerCapacitor.SchLib</v>
      </c>
      <c r="D138" s="3" t="s">
        <v>26</v>
      </c>
      <c r="E138" s="3" t="s">
        <v>2124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0"/>
        <v>4.7 мкФ</v>
      </c>
      <c r="L138" s="3" t="s">
        <v>2270</v>
      </c>
      <c r="M138" s="3" t="s">
        <v>2125</v>
      </c>
      <c r="N138" s="3" t="s">
        <v>28</v>
      </c>
      <c r="O138" t="str">
        <f t="shared" si="11"/>
        <v>PcbLib\Passive\CERCAP_RADIAL.PcbLib</v>
      </c>
      <c r="P138" t="s">
        <v>2126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8"/>
        <v>5.6 мкФ 1% X7R 16В K10-17</v>
      </c>
      <c r="B139" s="3" t="s">
        <v>119</v>
      </c>
      <c r="C139" s="4" t="str">
        <f t="shared" si="9"/>
        <v>SchLib\Passive\CerCapacitor.SchLib</v>
      </c>
      <c r="D139" s="3" t="s">
        <v>26</v>
      </c>
      <c r="E139" s="3" t="s">
        <v>2124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0"/>
        <v>5.6 мкФ</v>
      </c>
      <c r="L139" s="3" t="s">
        <v>2271</v>
      </c>
      <c r="M139" s="3" t="s">
        <v>2125</v>
      </c>
      <c r="N139" s="3" t="s">
        <v>28</v>
      </c>
      <c r="O139" t="str">
        <f t="shared" si="11"/>
        <v>PcbLib\Passive\CERCAP_RADIAL.PcbLib</v>
      </c>
      <c r="P139" t="s">
        <v>2126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8"/>
        <v>6.8 мкФ 1% X7R 16В K10-17</v>
      </c>
      <c r="B140" s="3" t="s">
        <v>119</v>
      </c>
      <c r="C140" s="4" t="str">
        <f t="shared" si="9"/>
        <v>SchLib\Passive\CerCapacitor.SchLib</v>
      </c>
      <c r="D140" s="3" t="s">
        <v>26</v>
      </c>
      <c r="E140" s="3" t="s">
        <v>2124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0"/>
        <v>6.8 мкФ</v>
      </c>
      <c r="L140" s="3" t="s">
        <v>2272</v>
      </c>
      <c r="M140" s="3" t="s">
        <v>2125</v>
      </c>
      <c r="N140" s="3" t="s">
        <v>28</v>
      </c>
      <c r="O140" t="str">
        <f t="shared" si="11"/>
        <v>PcbLib\Passive\CERCAP_RADIAL.PcbLib</v>
      </c>
      <c r="P140" t="s">
        <v>2126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8"/>
        <v>8.2 мкФ 1% X7R 16В K10-17</v>
      </c>
      <c r="B141" s="3" t="s">
        <v>119</v>
      </c>
      <c r="C141" s="4" t="str">
        <f t="shared" si="9"/>
        <v>SchLib\Passive\CerCapacitor.SchLib</v>
      </c>
      <c r="D141" s="3" t="s">
        <v>26</v>
      </c>
      <c r="E141" s="3" t="s">
        <v>2124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0"/>
        <v>8.2 мкФ</v>
      </c>
      <c r="L141" s="3" t="s">
        <v>2273</v>
      </c>
      <c r="M141" s="3" t="s">
        <v>2125</v>
      </c>
      <c r="N141" s="3" t="s">
        <v>28</v>
      </c>
      <c r="O141" t="str">
        <f t="shared" si="11"/>
        <v>PcbLib\Passive\CERCAP_RADIAL.PcbLib</v>
      </c>
      <c r="P141" t="s">
        <v>2126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8"/>
        <v>10 мкФ 1% X7R 10В K10-17</v>
      </c>
      <c r="B142" s="3" t="s">
        <v>119</v>
      </c>
      <c r="C142" s="4" t="str">
        <f t="shared" si="9"/>
        <v>SchLib\Passive\CerCapacitor.SchLib</v>
      </c>
      <c r="D142" s="3" t="s">
        <v>26</v>
      </c>
      <c r="E142" s="3" t="s">
        <v>2124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10"/>
        <v>10 мкФ</v>
      </c>
      <c r="L142" s="3" t="s">
        <v>2274</v>
      </c>
      <c r="M142" s="3" t="s">
        <v>2125</v>
      </c>
      <c r="N142" s="3" t="s">
        <v>28</v>
      </c>
      <c r="O142" t="str">
        <f t="shared" si="11"/>
        <v>PcbLib\Passive\CERCAP_RADIAL.PcbLib</v>
      </c>
      <c r="P142" t="s">
        <v>2126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12">_xlfn.CONCAT(K143," ",I143," ",J143," ",Q143," ",M143)</f>
        <v>100 пФ 20% B 500В CK45</v>
      </c>
      <c r="B143" s="3" t="s">
        <v>119</v>
      </c>
      <c r="C143" s="4" t="str">
        <f t="shared" si="9"/>
        <v>SchLib\Passive\CerCapacitor.SchLib</v>
      </c>
      <c r="D143" s="3" t="s">
        <v>26</v>
      </c>
      <c r="E143" s="3" t="s">
        <v>2124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2130</v>
      </c>
      <c r="K143" t="str">
        <f t="shared" ref="K143" si="13">_xlfn.CONCAT(X143," ",W143)</f>
        <v>100 пФ</v>
      </c>
      <c r="L143" s="3" t="s">
        <v>2275</v>
      </c>
      <c r="M143" s="3" t="s">
        <v>2129</v>
      </c>
      <c r="N143" s="3" t="s">
        <v>28</v>
      </c>
      <c r="O143" t="str">
        <f t="shared" si="11"/>
        <v>PcbLib\Passive\CERCAP_RADIAL_HV.PcbLib</v>
      </c>
      <c r="P143" t="s">
        <v>2127</v>
      </c>
      <c r="Q143" s="3" t="s">
        <v>2128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14">_xlfn.CONCAT(K144," ",I144," ",J144," ",Q144," ",M144)</f>
        <v>110 пФ 20% B 500В CK45</v>
      </c>
      <c r="B144" s="3" t="s">
        <v>119</v>
      </c>
      <c r="C144" s="4" t="str">
        <f t="shared" si="9"/>
        <v>SchLib\Passive\CerCapacitor.SchLib</v>
      </c>
      <c r="D144" s="3" t="s">
        <v>26</v>
      </c>
      <c r="E144" s="3" t="s">
        <v>2124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2130</v>
      </c>
      <c r="K144" t="str">
        <f t="shared" ref="K144:K145" si="15">_xlfn.CONCAT(X144," ",W144)</f>
        <v>110 пФ</v>
      </c>
      <c r="L144" s="3" t="s">
        <v>2276</v>
      </c>
      <c r="M144" s="3" t="s">
        <v>2129</v>
      </c>
      <c r="N144" s="3" t="s">
        <v>28</v>
      </c>
      <c r="O144" t="str">
        <f t="shared" si="11"/>
        <v>PcbLib\Passive\CERCAP_RADIAL_HV.PcbLib</v>
      </c>
      <c r="P144" t="s">
        <v>2127</v>
      </c>
      <c r="Q144" s="3" t="s">
        <v>2128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14"/>
        <v>120 пФ 20% B 500В CK45</v>
      </c>
      <c r="B145" s="3" t="s">
        <v>119</v>
      </c>
      <c r="C145" s="4" t="str">
        <f t="shared" si="9"/>
        <v>SchLib\Passive\CerCapacitor.SchLib</v>
      </c>
      <c r="D145" s="3" t="s">
        <v>26</v>
      </c>
      <c r="E145" s="3" t="s">
        <v>2124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2130</v>
      </c>
      <c r="K145" t="str">
        <f t="shared" si="15"/>
        <v>120 пФ</v>
      </c>
      <c r="L145" s="3" t="s">
        <v>2277</v>
      </c>
      <c r="M145" s="3" t="s">
        <v>2129</v>
      </c>
      <c r="N145" s="3" t="s">
        <v>28</v>
      </c>
      <c r="O145" t="str">
        <f t="shared" si="11"/>
        <v>PcbLib\Passive\CERCAP_RADIAL_HV.PcbLib</v>
      </c>
      <c r="P145" t="s">
        <v>2127</v>
      </c>
      <c r="Q145" s="3" t="s">
        <v>2128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6">_xlfn.CONCAT(K146," ",I146," ",J146," ",Q146," ",M146)</f>
        <v>130 пФ 20% B 500В CK45</v>
      </c>
      <c r="B146" s="3" t="s">
        <v>119</v>
      </c>
      <c r="C146" s="4" t="str">
        <f t="shared" si="9"/>
        <v>SchLib\Passive\CerCapacitor.SchLib</v>
      </c>
      <c r="D146" s="3" t="s">
        <v>26</v>
      </c>
      <c r="E146" s="3" t="s">
        <v>2124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2130</v>
      </c>
      <c r="K146" t="str">
        <f t="shared" ref="K146:K188" si="17">_xlfn.CONCAT(X146," ",W146)</f>
        <v>130 пФ</v>
      </c>
      <c r="L146" s="3" t="s">
        <v>2278</v>
      </c>
      <c r="M146" s="3" t="s">
        <v>2129</v>
      </c>
      <c r="N146" s="3" t="s">
        <v>28</v>
      </c>
      <c r="O146" t="str">
        <f t="shared" si="11"/>
        <v>PcbLib\Passive\CERCAP_RADIAL_HV.PcbLib</v>
      </c>
      <c r="P146" t="s">
        <v>2127</v>
      </c>
      <c r="Q146" s="3" t="s">
        <v>2128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6"/>
        <v>150 пФ 20% B 500В CK45</v>
      </c>
      <c r="B147" s="3" t="s">
        <v>119</v>
      </c>
      <c r="C147" s="4" t="str">
        <f t="shared" si="9"/>
        <v>SchLib\Passive\CerCapacitor.SchLib</v>
      </c>
      <c r="D147" s="3" t="s">
        <v>26</v>
      </c>
      <c r="E147" s="3" t="s">
        <v>2124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2130</v>
      </c>
      <c r="K147" t="str">
        <f t="shared" si="17"/>
        <v>150 пФ</v>
      </c>
      <c r="L147" s="3" t="s">
        <v>2279</v>
      </c>
      <c r="M147" s="3" t="s">
        <v>2129</v>
      </c>
      <c r="N147" s="3" t="s">
        <v>28</v>
      </c>
      <c r="O147" t="str">
        <f t="shared" si="11"/>
        <v>PcbLib\Passive\CERCAP_RADIAL_HV.PcbLib</v>
      </c>
      <c r="P147" t="s">
        <v>2127</v>
      </c>
      <c r="Q147" s="3" t="s">
        <v>2128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6"/>
        <v>160 пФ 20% B 500В CK45</v>
      </c>
      <c r="B148" s="3" t="s">
        <v>119</v>
      </c>
      <c r="C148" s="4" t="str">
        <f t="shared" si="9"/>
        <v>SchLib\Passive\CerCapacitor.SchLib</v>
      </c>
      <c r="D148" s="3" t="s">
        <v>26</v>
      </c>
      <c r="E148" s="3" t="s">
        <v>2124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2130</v>
      </c>
      <c r="K148" t="str">
        <f t="shared" si="17"/>
        <v>160 пФ</v>
      </c>
      <c r="L148" s="3" t="s">
        <v>2280</v>
      </c>
      <c r="M148" s="3" t="s">
        <v>2129</v>
      </c>
      <c r="N148" s="3" t="s">
        <v>28</v>
      </c>
      <c r="O148" t="str">
        <f t="shared" si="11"/>
        <v>PcbLib\Passive\CERCAP_RADIAL_HV.PcbLib</v>
      </c>
      <c r="P148" t="s">
        <v>2127</v>
      </c>
      <c r="Q148" s="3" t="s">
        <v>2128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6"/>
        <v>180 пФ 20% B 500В CK45</v>
      </c>
      <c r="B149" s="3" t="s">
        <v>119</v>
      </c>
      <c r="C149" s="4" t="str">
        <f t="shared" si="9"/>
        <v>SchLib\Passive\CerCapacitor.SchLib</v>
      </c>
      <c r="D149" s="3" t="s">
        <v>26</v>
      </c>
      <c r="E149" s="3" t="s">
        <v>2124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2130</v>
      </c>
      <c r="K149" t="str">
        <f t="shared" si="17"/>
        <v>180 пФ</v>
      </c>
      <c r="L149" s="3" t="s">
        <v>2281</v>
      </c>
      <c r="M149" s="3" t="s">
        <v>2129</v>
      </c>
      <c r="N149" s="3" t="s">
        <v>28</v>
      </c>
      <c r="O149" t="str">
        <f t="shared" si="11"/>
        <v>PcbLib\Passive\CERCAP_RADIAL_HV.PcbLib</v>
      </c>
      <c r="P149" t="s">
        <v>2127</v>
      </c>
      <c r="Q149" s="3" t="s">
        <v>2128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6"/>
        <v>200 пФ 20% B 500В CK45</v>
      </c>
      <c r="B150" s="3" t="s">
        <v>119</v>
      </c>
      <c r="C150" s="4" t="str">
        <f t="shared" si="9"/>
        <v>SchLib\Passive\CerCapacitor.SchLib</v>
      </c>
      <c r="D150" s="3" t="s">
        <v>26</v>
      </c>
      <c r="E150" s="3" t="s">
        <v>2124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2130</v>
      </c>
      <c r="K150" t="str">
        <f t="shared" si="17"/>
        <v>200 пФ</v>
      </c>
      <c r="L150" s="3" t="s">
        <v>2282</v>
      </c>
      <c r="M150" s="3" t="s">
        <v>2129</v>
      </c>
      <c r="N150" s="3" t="s">
        <v>28</v>
      </c>
      <c r="O150" t="str">
        <f t="shared" si="11"/>
        <v>PcbLib\Passive\CERCAP_RADIAL_HV.PcbLib</v>
      </c>
      <c r="P150" t="s">
        <v>2127</v>
      </c>
      <c r="Q150" s="3" t="s">
        <v>2128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6"/>
        <v>220 пФ 20% B 500В CK45</v>
      </c>
      <c r="B151" s="3" t="s">
        <v>119</v>
      </c>
      <c r="C151" s="4" t="str">
        <f t="shared" si="9"/>
        <v>SchLib\Passive\CerCapacitor.SchLib</v>
      </c>
      <c r="D151" s="3" t="s">
        <v>26</v>
      </c>
      <c r="E151" s="3" t="s">
        <v>2124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2130</v>
      </c>
      <c r="K151" t="str">
        <f t="shared" si="17"/>
        <v>220 пФ</v>
      </c>
      <c r="L151" s="3" t="s">
        <v>2283</v>
      </c>
      <c r="M151" s="3" t="s">
        <v>2129</v>
      </c>
      <c r="N151" s="3" t="s">
        <v>28</v>
      </c>
      <c r="O151" t="str">
        <f t="shared" si="11"/>
        <v>PcbLib\Passive\CERCAP_RADIAL_HV.PcbLib</v>
      </c>
      <c r="P151" t="s">
        <v>2127</v>
      </c>
      <c r="Q151" s="3" t="s">
        <v>2128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6"/>
        <v>240 пФ 20% B 500В CK45</v>
      </c>
      <c r="B152" s="3" t="s">
        <v>119</v>
      </c>
      <c r="C152" s="4" t="str">
        <f t="shared" si="9"/>
        <v>SchLib\Passive\CerCapacitor.SchLib</v>
      </c>
      <c r="D152" s="3" t="s">
        <v>26</v>
      </c>
      <c r="E152" s="3" t="s">
        <v>2124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2130</v>
      </c>
      <c r="K152" t="str">
        <f t="shared" si="17"/>
        <v>240 пФ</v>
      </c>
      <c r="L152" s="3" t="s">
        <v>2284</v>
      </c>
      <c r="M152" s="3" t="s">
        <v>2129</v>
      </c>
      <c r="N152" s="3" t="s">
        <v>28</v>
      </c>
      <c r="O152" t="str">
        <f t="shared" si="11"/>
        <v>PcbLib\Passive\CERCAP_RADIAL_HV.PcbLib</v>
      </c>
      <c r="P152" t="s">
        <v>2127</v>
      </c>
      <c r="Q152" s="3" t="s">
        <v>2128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6"/>
        <v>270 пФ 20% B 500В CK45</v>
      </c>
      <c r="B153" s="3" t="s">
        <v>119</v>
      </c>
      <c r="C153" s="4" t="str">
        <f t="shared" si="9"/>
        <v>SchLib\Passive\CerCapacitor.SchLib</v>
      </c>
      <c r="D153" s="3" t="s">
        <v>26</v>
      </c>
      <c r="E153" s="3" t="s">
        <v>2124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2130</v>
      </c>
      <c r="K153" t="str">
        <f t="shared" si="17"/>
        <v>270 пФ</v>
      </c>
      <c r="L153" s="3" t="s">
        <v>2285</v>
      </c>
      <c r="M153" s="3" t="s">
        <v>2129</v>
      </c>
      <c r="N153" s="3" t="s">
        <v>28</v>
      </c>
      <c r="O153" t="str">
        <f t="shared" si="11"/>
        <v>PcbLib\Passive\CERCAP_RADIAL_HV.PcbLib</v>
      </c>
      <c r="P153" t="s">
        <v>2127</v>
      </c>
      <c r="Q153" s="3" t="s">
        <v>2128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6"/>
        <v>300 пФ 20% B 500В CK45</v>
      </c>
      <c r="B154" s="3" t="s">
        <v>119</v>
      </c>
      <c r="C154" s="4" t="str">
        <f t="shared" si="9"/>
        <v>SchLib\Passive\CerCapacitor.SchLib</v>
      </c>
      <c r="D154" s="3" t="s">
        <v>26</v>
      </c>
      <c r="E154" s="3" t="s">
        <v>2124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2130</v>
      </c>
      <c r="K154" t="str">
        <f t="shared" si="17"/>
        <v>300 пФ</v>
      </c>
      <c r="L154" s="3" t="s">
        <v>2286</v>
      </c>
      <c r="M154" s="3" t="s">
        <v>2129</v>
      </c>
      <c r="N154" s="3" t="s">
        <v>28</v>
      </c>
      <c r="O154" t="str">
        <f t="shared" si="11"/>
        <v>PcbLib\Passive\CERCAP_RADIAL_HV.PcbLib</v>
      </c>
      <c r="P154" t="s">
        <v>2127</v>
      </c>
      <c r="Q154" s="3" t="s">
        <v>2128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6"/>
        <v>330 пФ 20% B 500В CK45</v>
      </c>
      <c r="B155" s="3" t="s">
        <v>119</v>
      </c>
      <c r="C155" s="4" t="str">
        <f t="shared" si="9"/>
        <v>SchLib\Passive\CerCapacitor.SchLib</v>
      </c>
      <c r="D155" s="3" t="s">
        <v>26</v>
      </c>
      <c r="E155" s="3" t="s">
        <v>2124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2130</v>
      </c>
      <c r="K155" t="str">
        <f t="shared" si="17"/>
        <v>330 пФ</v>
      </c>
      <c r="L155" s="3" t="s">
        <v>2287</v>
      </c>
      <c r="M155" s="3" t="s">
        <v>2129</v>
      </c>
      <c r="N155" s="3" t="s">
        <v>28</v>
      </c>
      <c r="O155" t="str">
        <f t="shared" si="11"/>
        <v>PcbLib\Passive\CERCAP_RADIAL_HV.PcbLib</v>
      </c>
      <c r="P155" t="s">
        <v>2127</v>
      </c>
      <c r="Q155" s="3" t="s">
        <v>2128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6"/>
        <v>360 пФ 20% B 500В CK45</v>
      </c>
      <c r="B156" s="3" t="s">
        <v>119</v>
      </c>
      <c r="C156" s="4" t="str">
        <f t="shared" si="9"/>
        <v>SchLib\Passive\CerCapacitor.SchLib</v>
      </c>
      <c r="D156" s="3" t="s">
        <v>26</v>
      </c>
      <c r="E156" s="3" t="s">
        <v>2124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2130</v>
      </c>
      <c r="K156" t="str">
        <f t="shared" si="17"/>
        <v>360 пФ</v>
      </c>
      <c r="L156" s="3" t="s">
        <v>2288</v>
      </c>
      <c r="M156" s="3" t="s">
        <v>2129</v>
      </c>
      <c r="N156" s="3" t="s">
        <v>28</v>
      </c>
      <c r="O156" t="str">
        <f t="shared" si="11"/>
        <v>PcbLib\Passive\CERCAP_RADIAL_HV.PcbLib</v>
      </c>
      <c r="P156" t="s">
        <v>2127</v>
      </c>
      <c r="Q156" s="3" t="s">
        <v>2128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6"/>
        <v>390 пФ 20% B 500В CK45</v>
      </c>
      <c r="B157" s="3" t="s">
        <v>119</v>
      </c>
      <c r="C157" s="4" t="str">
        <f t="shared" si="9"/>
        <v>SchLib\Passive\CerCapacitor.SchLib</v>
      </c>
      <c r="D157" s="3" t="s">
        <v>26</v>
      </c>
      <c r="E157" s="3" t="s">
        <v>2124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2130</v>
      </c>
      <c r="K157" t="str">
        <f t="shared" si="17"/>
        <v>390 пФ</v>
      </c>
      <c r="L157" s="3" t="s">
        <v>2289</v>
      </c>
      <c r="M157" s="3" t="s">
        <v>2129</v>
      </c>
      <c r="N157" s="3" t="s">
        <v>28</v>
      </c>
      <c r="O157" t="str">
        <f t="shared" si="11"/>
        <v>PcbLib\Passive\CERCAP_RADIAL_HV.PcbLib</v>
      </c>
      <c r="P157" t="s">
        <v>2127</v>
      </c>
      <c r="Q157" s="3" t="s">
        <v>2128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6"/>
        <v>430 пФ 20% B 500В CK45</v>
      </c>
      <c r="B158" s="3" t="s">
        <v>119</v>
      </c>
      <c r="C158" s="4" t="str">
        <f t="shared" si="9"/>
        <v>SchLib\Passive\CerCapacitor.SchLib</v>
      </c>
      <c r="D158" s="3" t="s">
        <v>26</v>
      </c>
      <c r="E158" s="3" t="s">
        <v>2124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2130</v>
      </c>
      <c r="K158" t="str">
        <f t="shared" si="17"/>
        <v>430 пФ</v>
      </c>
      <c r="L158" s="3" t="s">
        <v>2290</v>
      </c>
      <c r="M158" s="3" t="s">
        <v>2129</v>
      </c>
      <c r="N158" s="3" t="s">
        <v>28</v>
      </c>
      <c r="O158" t="str">
        <f t="shared" si="11"/>
        <v>PcbLib\Passive\CERCAP_RADIAL_HV.PcbLib</v>
      </c>
      <c r="P158" t="s">
        <v>2127</v>
      </c>
      <c r="Q158" s="3" t="s">
        <v>2128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6"/>
        <v>470 пФ 20% B 500В CK45</v>
      </c>
      <c r="B159" s="3" t="s">
        <v>119</v>
      </c>
      <c r="C159" s="4" t="str">
        <f t="shared" si="9"/>
        <v>SchLib\Passive\CerCapacitor.SchLib</v>
      </c>
      <c r="D159" s="3" t="s">
        <v>26</v>
      </c>
      <c r="E159" s="3" t="s">
        <v>2124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2130</v>
      </c>
      <c r="K159" t="str">
        <f t="shared" si="17"/>
        <v>470 пФ</v>
      </c>
      <c r="L159" s="3" t="s">
        <v>2291</v>
      </c>
      <c r="M159" s="3" t="s">
        <v>2129</v>
      </c>
      <c r="N159" s="3" t="s">
        <v>28</v>
      </c>
      <c r="O159" t="str">
        <f t="shared" si="11"/>
        <v>PcbLib\Passive\CERCAP_RADIAL_HV.PcbLib</v>
      </c>
      <c r="P159" t="s">
        <v>2127</v>
      </c>
      <c r="Q159" s="3" t="s">
        <v>2128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6"/>
        <v>510 пФ 20% B 500В CK45</v>
      </c>
      <c r="B160" s="3" t="s">
        <v>119</v>
      </c>
      <c r="C160" s="4" t="str">
        <f t="shared" si="9"/>
        <v>SchLib\Passive\CerCapacitor.SchLib</v>
      </c>
      <c r="D160" s="3" t="s">
        <v>26</v>
      </c>
      <c r="E160" s="3" t="s">
        <v>2124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2130</v>
      </c>
      <c r="K160" t="str">
        <f t="shared" si="17"/>
        <v>510 пФ</v>
      </c>
      <c r="L160" s="3" t="s">
        <v>2292</v>
      </c>
      <c r="M160" s="3" t="s">
        <v>2129</v>
      </c>
      <c r="N160" s="3" t="s">
        <v>28</v>
      </c>
      <c r="O160" t="str">
        <f t="shared" si="11"/>
        <v>PcbLib\Passive\CERCAP_RADIAL_HV.PcbLib</v>
      </c>
      <c r="P160" t="s">
        <v>2127</v>
      </c>
      <c r="Q160" s="3" t="s">
        <v>2128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6"/>
        <v>560 пФ 20% B 500В CK45</v>
      </c>
      <c r="B161" s="3" t="s">
        <v>119</v>
      </c>
      <c r="C161" s="4" t="str">
        <f t="shared" si="9"/>
        <v>SchLib\Passive\CerCapacitor.SchLib</v>
      </c>
      <c r="D161" s="3" t="s">
        <v>26</v>
      </c>
      <c r="E161" s="3" t="s">
        <v>2124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2130</v>
      </c>
      <c r="K161" t="str">
        <f t="shared" si="17"/>
        <v>560 пФ</v>
      </c>
      <c r="L161" s="3" t="s">
        <v>2293</v>
      </c>
      <c r="M161" s="3" t="s">
        <v>2129</v>
      </c>
      <c r="N161" s="3" t="s">
        <v>28</v>
      </c>
      <c r="O161" t="str">
        <f t="shared" si="11"/>
        <v>PcbLib\Passive\CERCAP_RADIAL_HV.PcbLib</v>
      </c>
      <c r="P161" t="s">
        <v>2127</v>
      </c>
      <c r="Q161" s="3" t="s">
        <v>2128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6"/>
        <v>620 пФ 20% B 500В CK45</v>
      </c>
      <c r="B162" s="3" t="s">
        <v>119</v>
      </c>
      <c r="C162" s="4" t="str">
        <f t="shared" si="9"/>
        <v>SchLib\Passive\CerCapacitor.SchLib</v>
      </c>
      <c r="D162" s="3" t="s">
        <v>26</v>
      </c>
      <c r="E162" s="3" t="s">
        <v>2124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2130</v>
      </c>
      <c r="K162" t="str">
        <f t="shared" si="17"/>
        <v>620 пФ</v>
      </c>
      <c r="L162" s="3" t="s">
        <v>2294</v>
      </c>
      <c r="M162" s="3" t="s">
        <v>2129</v>
      </c>
      <c r="N162" s="3" t="s">
        <v>28</v>
      </c>
      <c r="O162" t="str">
        <f t="shared" si="11"/>
        <v>PcbLib\Passive\CERCAP_RADIAL_HV.PcbLib</v>
      </c>
      <c r="P162" t="s">
        <v>2127</v>
      </c>
      <c r="Q162" s="3" t="s">
        <v>2128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6"/>
        <v>680 пФ 20% B 500В CK45</v>
      </c>
      <c r="B163" s="3" t="s">
        <v>119</v>
      </c>
      <c r="C163" s="4" t="str">
        <f t="shared" si="9"/>
        <v>SchLib\Passive\CerCapacitor.SchLib</v>
      </c>
      <c r="D163" s="3" t="s">
        <v>26</v>
      </c>
      <c r="E163" s="3" t="s">
        <v>2124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2130</v>
      </c>
      <c r="K163" t="str">
        <f t="shared" si="17"/>
        <v>680 пФ</v>
      </c>
      <c r="L163" s="3" t="s">
        <v>2295</v>
      </c>
      <c r="M163" s="3" t="s">
        <v>2129</v>
      </c>
      <c r="N163" s="3" t="s">
        <v>28</v>
      </c>
      <c r="O163" t="str">
        <f t="shared" si="11"/>
        <v>PcbLib\Passive\CERCAP_RADIAL_HV.PcbLib</v>
      </c>
      <c r="P163" t="s">
        <v>2127</v>
      </c>
      <c r="Q163" s="3" t="s">
        <v>2128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6"/>
        <v>750 пФ 20% B 500В CK45</v>
      </c>
      <c r="B164" s="3" t="s">
        <v>119</v>
      </c>
      <c r="C164" s="4" t="str">
        <f t="shared" si="9"/>
        <v>SchLib\Passive\CerCapacitor.SchLib</v>
      </c>
      <c r="D164" s="3" t="s">
        <v>26</v>
      </c>
      <c r="E164" s="3" t="s">
        <v>2124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2130</v>
      </c>
      <c r="K164" t="str">
        <f t="shared" si="17"/>
        <v>750 пФ</v>
      </c>
      <c r="L164" s="3" t="s">
        <v>2296</v>
      </c>
      <c r="M164" s="3" t="s">
        <v>2129</v>
      </c>
      <c r="N164" s="3" t="s">
        <v>28</v>
      </c>
      <c r="O164" t="str">
        <f t="shared" si="11"/>
        <v>PcbLib\Passive\CERCAP_RADIAL_HV.PcbLib</v>
      </c>
      <c r="P164" t="s">
        <v>2127</v>
      </c>
      <c r="Q164" s="3" t="s">
        <v>2128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6"/>
        <v>820 пФ 20% B 500В CK45</v>
      </c>
      <c r="B165" s="3" t="s">
        <v>119</v>
      </c>
      <c r="C165" s="4" t="str">
        <f t="shared" si="9"/>
        <v>SchLib\Passive\CerCapacitor.SchLib</v>
      </c>
      <c r="D165" s="3" t="s">
        <v>26</v>
      </c>
      <c r="E165" s="3" t="s">
        <v>2124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2130</v>
      </c>
      <c r="K165" t="str">
        <f t="shared" si="17"/>
        <v>820 пФ</v>
      </c>
      <c r="L165" s="3" t="s">
        <v>2297</v>
      </c>
      <c r="M165" s="3" t="s">
        <v>2129</v>
      </c>
      <c r="N165" s="3" t="s">
        <v>28</v>
      </c>
      <c r="O165" t="str">
        <f t="shared" si="11"/>
        <v>PcbLib\Passive\CERCAP_RADIAL_HV.PcbLib</v>
      </c>
      <c r="P165" t="s">
        <v>2127</v>
      </c>
      <c r="Q165" s="3" t="s">
        <v>2128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6"/>
        <v>910 пФ 20% B 500В CK45</v>
      </c>
      <c r="B166" s="3" t="s">
        <v>119</v>
      </c>
      <c r="C166" s="4" t="str">
        <f t="shared" si="9"/>
        <v>SchLib\Passive\CerCapacitor.SchLib</v>
      </c>
      <c r="D166" s="3" t="s">
        <v>26</v>
      </c>
      <c r="E166" s="3" t="s">
        <v>2124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2130</v>
      </c>
      <c r="K166" t="str">
        <f t="shared" si="17"/>
        <v>910 пФ</v>
      </c>
      <c r="L166" s="3" t="s">
        <v>2298</v>
      </c>
      <c r="M166" s="3" t="s">
        <v>2129</v>
      </c>
      <c r="N166" s="3" t="s">
        <v>28</v>
      </c>
      <c r="O166" t="str">
        <f t="shared" si="11"/>
        <v>PcbLib\Passive\CERCAP_RADIAL_HV.PcbLib</v>
      </c>
      <c r="P166" t="s">
        <v>2127</v>
      </c>
      <c r="Q166" s="3" t="s">
        <v>2128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6"/>
        <v>1000 пФ 20% B 500В CK45</v>
      </c>
      <c r="B167" s="3" t="s">
        <v>119</v>
      </c>
      <c r="C167" s="4" t="str">
        <f t="shared" si="9"/>
        <v>SchLib\Passive\CerCapacitor.SchLib</v>
      </c>
      <c r="D167" s="3" t="s">
        <v>26</v>
      </c>
      <c r="E167" s="3" t="s">
        <v>2124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2130</v>
      </c>
      <c r="K167" t="str">
        <f t="shared" si="17"/>
        <v>1000 пФ</v>
      </c>
      <c r="L167" s="3" t="s">
        <v>2299</v>
      </c>
      <c r="M167" s="3" t="s">
        <v>2129</v>
      </c>
      <c r="N167" s="3" t="s">
        <v>28</v>
      </c>
      <c r="O167" t="str">
        <f t="shared" si="11"/>
        <v>PcbLib\Passive\CERCAP_RADIAL_HV.PcbLib</v>
      </c>
      <c r="P167" t="s">
        <v>2127</v>
      </c>
      <c r="Q167" s="3" t="s">
        <v>2128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6"/>
        <v>1100 пФ 20% B 500В CK45</v>
      </c>
      <c r="B168" s="3" t="s">
        <v>119</v>
      </c>
      <c r="C168" s="4" t="str">
        <f t="shared" si="9"/>
        <v>SchLib\Passive\CerCapacitor.SchLib</v>
      </c>
      <c r="D168" s="3" t="s">
        <v>26</v>
      </c>
      <c r="E168" s="3" t="s">
        <v>2124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2130</v>
      </c>
      <c r="K168" t="str">
        <f t="shared" si="17"/>
        <v>1100 пФ</v>
      </c>
      <c r="L168" s="3" t="s">
        <v>2300</v>
      </c>
      <c r="M168" s="3" t="s">
        <v>2129</v>
      </c>
      <c r="N168" s="3" t="s">
        <v>28</v>
      </c>
      <c r="O168" t="str">
        <f t="shared" si="11"/>
        <v>PcbLib\Passive\CERCAP_RADIAL_HV.PcbLib</v>
      </c>
      <c r="P168" t="s">
        <v>2127</v>
      </c>
      <c r="Q168" s="3" t="s">
        <v>2128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6"/>
        <v>1200 пФ 20% B 500В CK45</v>
      </c>
      <c r="B169" s="3" t="s">
        <v>119</v>
      </c>
      <c r="C169" s="4" t="str">
        <f t="shared" si="9"/>
        <v>SchLib\Passive\CerCapacitor.SchLib</v>
      </c>
      <c r="D169" s="3" t="s">
        <v>26</v>
      </c>
      <c r="E169" s="3" t="s">
        <v>2124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2130</v>
      </c>
      <c r="K169" t="str">
        <f t="shared" si="17"/>
        <v>1200 пФ</v>
      </c>
      <c r="L169" s="3" t="s">
        <v>2301</v>
      </c>
      <c r="M169" s="3" t="s">
        <v>2129</v>
      </c>
      <c r="N169" s="3" t="s">
        <v>28</v>
      </c>
      <c r="O169" t="str">
        <f t="shared" si="11"/>
        <v>PcbLib\Passive\CERCAP_RADIAL_HV.PcbLib</v>
      </c>
      <c r="P169" t="s">
        <v>2127</v>
      </c>
      <c r="Q169" s="3" t="s">
        <v>2128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6"/>
        <v>1300 пФ 20% B 500В CK45</v>
      </c>
      <c r="B170" s="3" t="s">
        <v>119</v>
      </c>
      <c r="C170" s="4" t="str">
        <f t="shared" si="9"/>
        <v>SchLib\Passive\CerCapacitor.SchLib</v>
      </c>
      <c r="D170" s="3" t="s">
        <v>26</v>
      </c>
      <c r="E170" s="3" t="s">
        <v>2124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2130</v>
      </c>
      <c r="K170" t="str">
        <f t="shared" si="17"/>
        <v>1300 пФ</v>
      </c>
      <c r="L170" s="3" t="s">
        <v>2302</v>
      </c>
      <c r="M170" s="3" t="s">
        <v>2129</v>
      </c>
      <c r="N170" s="3" t="s">
        <v>28</v>
      </c>
      <c r="O170" t="str">
        <f t="shared" si="11"/>
        <v>PcbLib\Passive\CERCAP_RADIAL_HV.PcbLib</v>
      </c>
      <c r="P170" t="s">
        <v>2127</v>
      </c>
      <c r="Q170" s="3" t="s">
        <v>2128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6"/>
        <v>1500 пФ 20% B 500В CK45</v>
      </c>
      <c r="B171" s="3" t="s">
        <v>119</v>
      </c>
      <c r="C171" s="4" t="str">
        <f t="shared" si="9"/>
        <v>SchLib\Passive\CerCapacitor.SchLib</v>
      </c>
      <c r="D171" s="3" t="s">
        <v>26</v>
      </c>
      <c r="E171" s="3" t="s">
        <v>2124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2130</v>
      </c>
      <c r="K171" t="str">
        <f t="shared" si="17"/>
        <v>1500 пФ</v>
      </c>
      <c r="L171" s="3" t="s">
        <v>2303</v>
      </c>
      <c r="M171" s="3" t="s">
        <v>2129</v>
      </c>
      <c r="N171" s="3" t="s">
        <v>28</v>
      </c>
      <c r="O171" t="str">
        <f t="shared" si="11"/>
        <v>PcbLib\Passive\CERCAP_RADIAL_HV.PcbLib</v>
      </c>
      <c r="P171" t="s">
        <v>2127</v>
      </c>
      <c r="Q171" s="3" t="s">
        <v>2128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6"/>
        <v>1600 пФ 20% B 500В CK45</v>
      </c>
      <c r="B172" s="3" t="s">
        <v>119</v>
      </c>
      <c r="C172" s="4" t="str">
        <f t="shared" si="9"/>
        <v>SchLib\Passive\CerCapacitor.SchLib</v>
      </c>
      <c r="D172" s="3" t="s">
        <v>26</v>
      </c>
      <c r="E172" s="3" t="s">
        <v>2124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2130</v>
      </c>
      <c r="K172" t="str">
        <f t="shared" si="17"/>
        <v>1600 пФ</v>
      </c>
      <c r="L172" s="3" t="s">
        <v>2304</v>
      </c>
      <c r="M172" s="3" t="s">
        <v>2129</v>
      </c>
      <c r="N172" s="3" t="s">
        <v>28</v>
      </c>
      <c r="O172" t="str">
        <f t="shared" si="11"/>
        <v>PcbLib\Passive\CERCAP_RADIAL_HV.PcbLib</v>
      </c>
      <c r="P172" t="s">
        <v>2127</v>
      </c>
      <c r="Q172" s="3" t="s">
        <v>2128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6"/>
        <v>1800 пФ 20% B 500В CK45</v>
      </c>
      <c r="B173" s="3" t="s">
        <v>119</v>
      </c>
      <c r="C173" s="4" t="str">
        <f t="shared" si="9"/>
        <v>SchLib\Passive\CerCapacitor.SchLib</v>
      </c>
      <c r="D173" s="3" t="s">
        <v>26</v>
      </c>
      <c r="E173" s="3" t="s">
        <v>2124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2130</v>
      </c>
      <c r="K173" t="str">
        <f t="shared" si="17"/>
        <v>1800 пФ</v>
      </c>
      <c r="L173" s="3" t="s">
        <v>2305</v>
      </c>
      <c r="M173" s="3" t="s">
        <v>2129</v>
      </c>
      <c r="N173" s="3" t="s">
        <v>28</v>
      </c>
      <c r="O173" t="str">
        <f t="shared" si="11"/>
        <v>PcbLib\Passive\CERCAP_RADIAL_HV.PcbLib</v>
      </c>
      <c r="P173" t="s">
        <v>2127</v>
      </c>
      <c r="Q173" s="3" t="s">
        <v>2128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6"/>
        <v>2000 пФ 20% B 500В CK45</v>
      </c>
      <c r="B174" s="3" t="s">
        <v>119</v>
      </c>
      <c r="C174" s="4" t="str">
        <f t="shared" si="9"/>
        <v>SchLib\Passive\CerCapacitor.SchLib</v>
      </c>
      <c r="D174" s="3" t="s">
        <v>26</v>
      </c>
      <c r="E174" s="3" t="s">
        <v>2124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2130</v>
      </c>
      <c r="K174" t="str">
        <f t="shared" si="17"/>
        <v>2000 пФ</v>
      </c>
      <c r="L174" s="3" t="s">
        <v>2306</v>
      </c>
      <c r="M174" s="3" t="s">
        <v>2129</v>
      </c>
      <c r="N174" s="3" t="s">
        <v>28</v>
      </c>
      <c r="O174" t="str">
        <f t="shared" si="11"/>
        <v>PcbLib\Passive\CERCAP_RADIAL_HV.PcbLib</v>
      </c>
      <c r="P174" t="s">
        <v>2127</v>
      </c>
      <c r="Q174" s="3" t="s">
        <v>2128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6"/>
        <v>2200 пФ 20% B 500В CK45</v>
      </c>
      <c r="B175" s="3" t="s">
        <v>119</v>
      </c>
      <c r="C175" s="4" t="str">
        <f t="shared" si="9"/>
        <v>SchLib\Passive\CerCapacitor.SchLib</v>
      </c>
      <c r="D175" s="3" t="s">
        <v>26</v>
      </c>
      <c r="E175" s="3" t="s">
        <v>2124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2130</v>
      </c>
      <c r="K175" t="str">
        <f t="shared" si="17"/>
        <v>2200 пФ</v>
      </c>
      <c r="L175" s="3" t="s">
        <v>2307</v>
      </c>
      <c r="M175" s="3" t="s">
        <v>2129</v>
      </c>
      <c r="N175" s="3" t="s">
        <v>28</v>
      </c>
      <c r="O175" t="str">
        <f t="shared" si="11"/>
        <v>PcbLib\Passive\CERCAP_RADIAL_HV.PcbLib</v>
      </c>
      <c r="P175" t="s">
        <v>2127</v>
      </c>
      <c r="Q175" s="3" t="s">
        <v>2128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6"/>
        <v>2400 пФ 20% B 500В CK45</v>
      </c>
      <c r="B176" s="3" t="s">
        <v>119</v>
      </c>
      <c r="C176" s="4" t="str">
        <f t="shared" si="9"/>
        <v>SchLib\Passive\CerCapacitor.SchLib</v>
      </c>
      <c r="D176" s="3" t="s">
        <v>26</v>
      </c>
      <c r="E176" s="3" t="s">
        <v>2124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2130</v>
      </c>
      <c r="K176" t="str">
        <f t="shared" si="17"/>
        <v>2400 пФ</v>
      </c>
      <c r="L176" s="3" t="s">
        <v>2308</v>
      </c>
      <c r="M176" s="3" t="s">
        <v>2129</v>
      </c>
      <c r="N176" s="3" t="s">
        <v>28</v>
      </c>
      <c r="O176" t="str">
        <f t="shared" si="11"/>
        <v>PcbLib\Passive\CERCAP_RADIAL_HV.PcbLib</v>
      </c>
      <c r="P176" t="s">
        <v>2127</v>
      </c>
      <c r="Q176" s="3" t="s">
        <v>2128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6"/>
        <v>2700 пФ 20% B 500В CK45</v>
      </c>
      <c r="B177" s="3" t="s">
        <v>119</v>
      </c>
      <c r="C177" s="4" t="str">
        <f t="shared" si="9"/>
        <v>SchLib\Passive\CerCapacitor.SchLib</v>
      </c>
      <c r="D177" s="3" t="s">
        <v>26</v>
      </c>
      <c r="E177" s="3" t="s">
        <v>2124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2130</v>
      </c>
      <c r="K177" t="str">
        <f t="shared" si="17"/>
        <v>2700 пФ</v>
      </c>
      <c r="L177" s="3" t="s">
        <v>2309</v>
      </c>
      <c r="M177" s="3" t="s">
        <v>2129</v>
      </c>
      <c r="N177" s="3" t="s">
        <v>28</v>
      </c>
      <c r="O177" t="str">
        <f t="shared" si="11"/>
        <v>PcbLib\Passive\CERCAP_RADIAL_HV.PcbLib</v>
      </c>
      <c r="P177" t="s">
        <v>2127</v>
      </c>
      <c r="Q177" s="3" t="s">
        <v>2128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6"/>
        <v>3000 пФ 20% B 500В CK45</v>
      </c>
      <c r="B178" s="3" t="s">
        <v>119</v>
      </c>
      <c r="C178" s="4" t="str">
        <f t="shared" si="9"/>
        <v>SchLib\Passive\CerCapacitor.SchLib</v>
      </c>
      <c r="D178" s="3" t="s">
        <v>26</v>
      </c>
      <c r="E178" s="3" t="s">
        <v>2124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2130</v>
      </c>
      <c r="K178" t="str">
        <f t="shared" si="17"/>
        <v>3000 пФ</v>
      </c>
      <c r="L178" s="3" t="s">
        <v>2310</v>
      </c>
      <c r="M178" s="3" t="s">
        <v>2129</v>
      </c>
      <c r="N178" s="3" t="s">
        <v>28</v>
      </c>
      <c r="O178" t="str">
        <f t="shared" si="11"/>
        <v>PcbLib\Passive\CERCAP_RADIAL_HV.PcbLib</v>
      </c>
      <c r="P178" t="s">
        <v>2127</v>
      </c>
      <c r="Q178" s="3" t="s">
        <v>2128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6"/>
        <v>3300 пФ 20% B 500В CK45</v>
      </c>
      <c r="B179" s="3" t="s">
        <v>119</v>
      </c>
      <c r="C179" s="4" t="str">
        <f t="shared" si="9"/>
        <v>SchLib\Passive\CerCapacitor.SchLib</v>
      </c>
      <c r="D179" s="3" t="s">
        <v>26</v>
      </c>
      <c r="E179" s="3" t="s">
        <v>2124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2130</v>
      </c>
      <c r="K179" t="str">
        <f t="shared" si="17"/>
        <v>3300 пФ</v>
      </c>
      <c r="L179" s="3" t="s">
        <v>2311</v>
      </c>
      <c r="M179" s="3" t="s">
        <v>2129</v>
      </c>
      <c r="N179" s="3" t="s">
        <v>28</v>
      </c>
      <c r="O179" t="str">
        <f t="shared" si="11"/>
        <v>PcbLib\Passive\CERCAP_RADIAL_HV.PcbLib</v>
      </c>
      <c r="P179" t="s">
        <v>2127</v>
      </c>
      <c r="Q179" s="3" t="s">
        <v>2128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6"/>
        <v>3600 пФ 20% B 500В CK45</v>
      </c>
      <c r="B180" s="3" t="s">
        <v>119</v>
      </c>
      <c r="C180" s="4" t="str">
        <f t="shared" si="9"/>
        <v>SchLib\Passive\CerCapacitor.SchLib</v>
      </c>
      <c r="D180" s="3" t="s">
        <v>26</v>
      </c>
      <c r="E180" s="3" t="s">
        <v>2124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2130</v>
      </c>
      <c r="K180" t="str">
        <f t="shared" si="17"/>
        <v>3600 пФ</v>
      </c>
      <c r="L180" s="3" t="s">
        <v>2312</v>
      </c>
      <c r="M180" s="3" t="s">
        <v>2129</v>
      </c>
      <c r="N180" s="3" t="s">
        <v>28</v>
      </c>
      <c r="O180" t="str">
        <f t="shared" si="11"/>
        <v>PcbLib\Passive\CERCAP_RADIAL_HV.PcbLib</v>
      </c>
      <c r="P180" t="s">
        <v>2127</v>
      </c>
      <c r="Q180" s="3" t="s">
        <v>2128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6"/>
        <v>3900 пФ 20% B 500В CK45</v>
      </c>
      <c r="B181" s="3" t="s">
        <v>119</v>
      </c>
      <c r="C181" s="4" t="str">
        <f t="shared" si="9"/>
        <v>SchLib\Passive\CerCapacitor.SchLib</v>
      </c>
      <c r="D181" s="3" t="s">
        <v>26</v>
      </c>
      <c r="E181" s="3" t="s">
        <v>2124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2130</v>
      </c>
      <c r="K181" t="str">
        <f t="shared" si="17"/>
        <v>3900 пФ</v>
      </c>
      <c r="L181" s="3" t="s">
        <v>2313</v>
      </c>
      <c r="M181" s="3" t="s">
        <v>2129</v>
      </c>
      <c r="N181" s="3" t="s">
        <v>28</v>
      </c>
      <c r="O181" t="str">
        <f t="shared" si="11"/>
        <v>PcbLib\Passive\CERCAP_RADIAL_HV.PcbLib</v>
      </c>
      <c r="P181" t="s">
        <v>2127</v>
      </c>
      <c r="Q181" s="3" t="s">
        <v>2128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6"/>
        <v>4300 пФ 20% B 500В CK45</v>
      </c>
      <c r="B182" s="3" t="s">
        <v>119</v>
      </c>
      <c r="C182" s="4" t="str">
        <f t="shared" si="9"/>
        <v>SchLib\Passive\CerCapacitor.SchLib</v>
      </c>
      <c r="D182" s="3" t="s">
        <v>26</v>
      </c>
      <c r="E182" s="3" t="s">
        <v>2124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2130</v>
      </c>
      <c r="K182" t="str">
        <f t="shared" si="17"/>
        <v>4300 пФ</v>
      </c>
      <c r="L182" s="3" t="s">
        <v>2314</v>
      </c>
      <c r="M182" s="3" t="s">
        <v>2129</v>
      </c>
      <c r="N182" s="3" t="s">
        <v>28</v>
      </c>
      <c r="O182" t="str">
        <f t="shared" si="11"/>
        <v>PcbLib\Passive\CERCAP_RADIAL_HV.PcbLib</v>
      </c>
      <c r="P182" t="s">
        <v>2127</v>
      </c>
      <c r="Q182" s="3" t="s">
        <v>2128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6"/>
        <v>4700 пФ 20% B 500В CK45</v>
      </c>
      <c r="B183" s="3" t="s">
        <v>119</v>
      </c>
      <c r="C183" s="4" t="str">
        <f t="shared" si="9"/>
        <v>SchLib\Passive\CerCapacitor.SchLib</v>
      </c>
      <c r="D183" s="3" t="s">
        <v>26</v>
      </c>
      <c r="E183" s="3" t="s">
        <v>2124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2130</v>
      </c>
      <c r="K183" t="str">
        <f t="shared" si="17"/>
        <v>4700 пФ</v>
      </c>
      <c r="L183" s="3" t="s">
        <v>2315</v>
      </c>
      <c r="M183" s="3" t="s">
        <v>2129</v>
      </c>
      <c r="N183" s="3" t="s">
        <v>28</v>
      </c>
      <c r="O183" t="str">
        <f t="shared" si="11"/>
        <v>PcbLib\Passive\CERCAP_RADIAL_HV.PcbLib</v>
      </c>
      <c r="P183" t="s">
        <v>2127</v>
      </c>
      <c r="Q183" s="3" t="s">
        <v>2128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6"/>
        <v>5100 пФ 20% B 500В CK45</v>
      </c>
      <c r="B184" s="3" t="s">
        <v>119</v>
      </c>
      <c r="C184" s="4" t="str">
        <f t="shared" si="9"/>
        <v>SchLib\Passive\CerCapacitor.SchLib</v>
      </c>
      <c r="D184" s="3" t="s">
        <v>26</v>
      </c>
      <c r="E184" s="3" t="s">
        <v>2124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2130</v>
      </c>
      <c r="K184" t="str">
        <f t="shared" si="17"/>
        <v>5100 пФ</v>
      </c>
      <c r="L184" s="3" t="s">
        <v>2316</v>
      </c>
      <c r="M184" s="3" t="s">
        <v>2129</v>
      </c>
      <c r="N184" s="3" t="s">
        <v>28</v>
      </c>
      <c r="O184" t="str">
        <f t="shared" si="11"/>
        <v>PcbLib\Passive\CERCAP_RADIAL_HV.PcbLib</v>
      </c>
      <c r="P184" t="s">
        <v>2127</v>
      </c>
      <c r="Q184" s="3" t="s">
        <v>2128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6"/>
        <v>5600 пФ 20% B 500В CK45</v>
      </c>
      <c r="B185" s="3" t="s">
        <v>119</v>
      </c>
      <c r="C185" s="4" t="str">
        <f t="shared" si="9"/>
        <v>SchLib\Passive\CerCapacitor.SchLib</v>
      </c>
      <c r="D185" s="3" t="s">
        <v>26</v>
      </c>
      <c r="E185" s="3" t="s">
        <v>2124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2130</v>
      </c>
      <c r="K185" t="str">
        <f t="shared" si="17"/>
        <v>5600 пФ</v>
      </c>
      <c r="L185" s="3" t="s">
        <v>2317</v>
      </c>
      <c r="M185" s="3" t="s">
        <v>2129</v>
      </c>
      <c r="N185" s="3" t="s">
        <v>28</v>
      </c>
      <c r="O185" t="str">
        <f t="shared" si="11"/>
        <v>PcbLib\Passive\CERCAP_RADIAL_HV.PcbLib</v>
      </c>
      <c r="P185" t="s">
        <v>2127</v>
      </c>
      <c r="Q185" s="3" t="s">
        <v>2128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6"/>
        <v>100 пФ 20% B 1000В CK45</v>
      </c>
      <c r="B186" s="3" t="s">
        <v>119</v>
      </c>
      <c r="C186" s="4" t="str">
        <f t="shared" si="9"/>
        <v>SchLib\Passive\CerCapacitor.SchLib</v>
      </c>
      <c r="D186" s="3" t="s">
        <v>26</v>
      </c>
      <c r="E186" s="3" t="s">
        <v>2124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2130</v>
      </c>
      <c r="K186" t="str">
        <f t="shared" si="17"/>
        <v>100 пФ</v>
      </c>
      <c r="L186" s="3" t="s">
        <v>2318</v>
      </c>
      <c r="M186" s="3" t="s">
        <v>2129</v>
      </c>
      <c r="N186" s="3" t="s">
        <v>28</v>
      </c>
      <c r="O186" t="str">
        <f t="shared" si="11"/>
        <v>PcbLib\Passive\CERCAP_RADIAL_HV.PcbLib</v>
      </c>
      <c r="P186" t="s">
        <v>2127</v>
      </c>
      <c r="Q186" s="3" t="s">
        <v>2131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6"/>
        <v>110 пФ 20% B 1000В CK45</v>
      </c>
      <c r="B187" s="3" t="s">
        <v>119</v>
      </c>
      <c r="C187" s="4" t="str">
        <f t="shared" si="9"/>
        <v>SchLib\Passive\CerCapacitor.SchLib</v>
      </c>
      <c r="D187" s="3" t="s">
        <v>26</v>
      </c>
      <c r="E187" s="3" t="s">
        <v>2124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2130</v>
      </c>
      <c r="K187" t="str">
        <f t="shared" si="17"/>
        <v>110 пФ</v>
      </c>
      <c r="L187" s="3" t="s">
        <v>2319</v>
      </c>
      <c r="M187" s="3" t="s">
        <v>2129</v>
      </c>
      <c r="N187" s="3" t="s">
        <v>28</v>
      </c>
      <c r="O187" t="str">
        <f t="shared" si="11"/>
        <v>PcbLib\Passive\CERCAP_RADIAL_HV.PcbLib</v>
      </c>
      <c r="P187" t="s">
        <v>2127</v>
      </c>
      <c r="Q187" s="3" t="s">
        <v>2131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6"/>
        <v>120 пФ 20% B 1000В CK45</v>
      </c>
      <c r="B188" s="3" t="s">
        <v>119</v>
      </c>
      <c r="C188" s="4" t="str">
        <f t="shared" si="9"/>
        <v>SchLib\Passive\CerCapacitor.SchLib</v>
      </c>
      <c r="D188" s="3" t="s">
        <v>26</v>
      </c>
      <c r="E188" s="3" t="s">
        <v>2124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2130</v>
      </c>
      <c r="K188" t="str">
        <f t="shared" si="17"/>
        <v>120 пФ</v>
      </c>
      <c r="L188" s="3" t="s">
        <v>2320</v>
      </c>
      <c r="M188" s="3" t="s">
        <v>2129</v>
      </c>
      <c r="N188" s="3" t="s">
        <v>28</v>
      </c>
      <c r="O188" t="str">
        <f t="shared" si="11"/>
        <v>PcbLib\Passive\CERCAP_RADIAL_HV.PcbLib</v>
      </c>
      <c r="P188" t="s">
        <v>2127</v>
      </c>
      <c r="Q188" s="3" t="s">
        <v>2131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8">_xlfn.CONCAT(K189," ",I189," ",J189," ",Q189," ",M189)</f>
        <v>130 пФ 20% B 1000В CK45</v>
      </c>
      <c r="B189" s="3" t="s">
        <v>119</v>
      </c>
      <c r="C189" s="4" t="str">
        <f t="shared" si="9"/>
        <v>SchLib\Passive\CerCapacitor.SchLib</v>
      </c>
      <c r="D189" s="3" t="s">
        <v>26</v>
      </c>
      <c r="E189" s="3" t="s">
        <v>2124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2130</v>
      </c>
      <c r="K189" t="str">
        <f t="shared" ref="K189:K231" si="19">_xlfn.CONCAT(X189," ",W189)</f>
        <v>130 пФ</v>
      </c>
      <c r="L189" s="3" t="s">
        <v>2321</v>
      </c>
      <c r="M189" s="3" t="s">
        <v>2129</v>
      </c>
      <c r="N189" s="3" t="s">
        <v>28</v>
      </c>
      <c r="O189" t="str">
        <f t="shared" si="11"/>
        <v>PcbLib\Passive\CERCAP_RADIAL_HV.PcbLib</v>
      </c>
      <c r="P189" t="s">
        <v>2127</v>
      </c>
      <c r="Q189" s="3" t="s">
        <v>2131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8"/>
        <v>150 пФ 20% B 1000В CK45</v>
      </c>
      <c r="B190" s="3" t="s">
        <v>119</v>
      </c>
      <c r="C190" s="4" t="str">
        <f t="shared" si="9"/>
        <v>SchLib\Passive\CerCapacitor.SchLib</v>
      </c>
      <c r="D190" s="3" t="s">
        <v>26</v>
      </c>
      <c r="E190" s="3" t="s">
        <v>2124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2130</v>
      </c>
      <c r="K190" t="str">
        <f t="shared" si="19"/>
        <v>150 пФ</v>
      </c>
      <c r="L190" s="3" t="s">
        <v>2322</v>
      </c>
      <c r="M190" s="3" t="s">
        <v>2129</v>
      </c>
      <c r="N190" s="3" t="s">
        <v>28</v>
      </c>
      <c r="O190" t="str">
        <f t="shared" si="11"/>
        <v>PcbLib\Passive\CERCAP_RADIAL_HV.PcbLib</v>
      </c>
      <c r="P190" t="s">
        <v>2127</v>
      </c>
      <c r="Q190" s="3" t="s">
        <v>2131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8"/>
        <v>160 пФ 20% B 1000В CK45</v>
      </c>
      <c r="B191" s="3" t="s">
        <v>119</v>
      </c>
      <c r="C191" s="4" t="str">
        <f t="shared" si="9"/>
        <v>SchLib\Passive\CerCapacitor.SchLib</v>
      </c>
      <c r="D191" s="3" t="s">
        <v>26</v>
      </c>
      <c r="E191" s="3" t="s">
        <v>2124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2130</v>
      </c>
      <c r="K191" t="str">
        <f t="shared" si="19"/>
        <v>160 пФ</v>
      </c>
      <c r="L191" s="3" t="s">
        <v>2323</v>
      </c>
      <c r="M191" s="3" t="s">
        <v>2129</v>
      </c>
      <c r="N191" s="3" t="s">
        <v>28</v>
      </c>
      <c r="O191" t="str">
        <f t="shared" si="11"/>
        <v>PcbLib\Passive\CERCAP_RADIAL_HV.PcbLib</v>
      </c>
      <c r="P191" t="s">
        <v>2127</v>
      </c>
      <c r="Q191" s="3" t="s">
        <v>2131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8"/>
        <v>180 пФ 20% B 1000В CK45</v>
      </c>
      <c r="B192" s="3" t="s">
        <v>119</v>
      </c>
      <c r="C192" s="4" t="str">
        <f t="shared" si="9"/>
        <v>SchLib\Passive\CerCapacitor.SchLib</v>
      </c>
      <c r="D192" s="3" t="s">
        <v>26</v>
      </c>
      <c r="E192" s="3" t="s">
        <v>2124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2130</v>
      </c>
      <c r="K192" t="str">
        <f t="shared" si="19"/>
        <v>180 пФ</v>
      </c>
      <c r="L192" s="3" t="s">
        <v>2324</v>
      </c>
      <c r="M192" s="3" t="s">
        <v>2129</v>
      </c>
      <c r="N192" s="3" t="s">
        <v>28</v>
      </c>
      <c r="O192" t="str">
        <f t="shared" si="11"/>
        <v>PcbLib\Passive\CERCAP_RADIAL_HV.PcbLib</v>
      </c>
      <c r="P192" t="s">
        <v>2127</v>
      </c>
      <c r="Q192" s="3" t="s">
        <v>2131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8"/>
        <v>200 пФ 20% B 1000В CK45</v>
      </c>
      <c r="B193" s="3" t="s">
        <v>119</v>
      </c>
      <c r="C193" s="4" t="str">
        <f t="shared" si="9"/>
        <v>SchLib\Passive\CerCapacitor.SchLib</v>
      </c>
      <c r="D193" s="3" t="s">
        <v>26</v>
      </c>
      <c r="E193" s="3" t="s">
        <v>2124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2130</v>
      </c>
      <c r="K193" t="str">
        <f t="shared" si="19"/>
        <v>200 пФ</v>
      </c>
      <c r="L193" s="3" t="s">
        <v>2325</v>
      </c>
      <c r="M193" s="3" t="s">
        <v>2129</v>
      </c>
      <c r="N193" s="3" t="s">
        <v>28</v>
      </c>
      <c r="O193" t="str">
        <f t="shared" si="11"/>
        <v>PcbLib\Passive\CERCAP_RADIAL_HV.PcbLib</v>
      </c>
      <c r="P193" t="s">
        <v>2127</v>
      </c>
      <c r="Q193" s="3" t="s">
        <v>2131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8"/>
        <v>220 пФ 20% B 1000В CK45</v>
      </c>
      <c r="B194" s="3" t="s">
        <v>119</v>
      </c>
      <c r="C194" s="4" t="str">
        <f t="shared" si="9"/>
        <v>SchLib\Passive\CerCapacitor.SchLib</v>
      </c>
      <c r="D194" s="3" t="s">
        <v>26</v>
      </c>
      <c r="E194" s="3" t="s">
        <v>2124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2130</v>
      </c>
      <c r="K194" t="str">
        <f t="shared" si="19"/>
        <v>220 пФ</v>
      </c>
      <c r="L194" s="3" t="s">
        <v>2326</v>
      </c>
      <c r="M194" s="3" t="s">
        <v>2129</v>
      </c>
      <c r="N194" s="3" t="s">
        <v>28</v>
      </c>
      <c r="O194" t="str">
        <f t="shared" si="11"/>
        <v>PcbLib\Passive\CERCAP_RADIAL_HV.PcbLib</v>
      </c>
      <c r="P194" t="s">
        <v>2127</v>
      </c>
      <c r="Q194" s="3" t="s">
        <v>2131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8"/>
        <v>240 пФ 20% B 1000В CK45</v>
      </c>
      <c r="B195" s="3" t="s">
        <v>119</v>
      </c>
      <c r="C195" s="4" t="str">
        <f t="shared" ref="C195:C258" si="20">"SchLib\Passive\"&amp;B195&amp;".SchLib"</f>
        <v>SchLib\Passive\CerCapacitor.SchLib</v>
      </c>
      <c r="D195" s="3" t="s">
        <v>26</v>
      </c>
      <c r="E195" s="3" t="s">
        <v>2124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2130</v>
      </c>
      <c r="K195" t="str">
        <f t="shared" si="19"/>
        <v>240 пФ</v>
      </c>
      <c r="L195" s="3" t="s">
        <v>2327</v>
      </c>
      <c r="M195" s="3" t="s">
        <v>2129</v>
      </c>
      <c r="N195" s="3" t="s">
        <v>28</v>
      </c>
      <c r="O195" t="str">
        <f t="shared" ref="O195:O258" si="21">"PcbLib\Passive\"&amp;P195&amp;".PcbLib"</f>
        <v>PcbLib\Passive\CERCAP_RADIAL_HV.PcbLib</v>
      </c>
      <c r="P195" t="s">
        <v>2127</v>
      </c>
      <c r="Q195" s="3" t="s">
        <v>2131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8"/>
        <v>270 пФ 20% B 1000В CK45</v>
      </c>
      <c r="B196" s="3" t="s">
        <v>119</v>
      </c>
      <c r="C196" s="4" t="str">
        <f t="shared" si="20"/>
        <v>SchLib\Passive\CerCapacitor.SchLib</v>
      </c>
      <c r="D196" s="3" t="s">
        <v>26</v>
      </c>
      <c r="E196" s="3" t="s">
        <v>2124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2130</v>
      </c>
      <c r="K196" t="str">
        <f t="shared" si="19"/>
        <v>270 пФ</v>
      </c>
      <c r="L196" s="3" t="s">
        <v>2328</v>
      </c>
      <c r="M196" s="3" t="s">
        <v>2129</v>
      </c>
      <c r="N196" s="3" t="s">
        <v>28</v>
      </c>
      <c r="O196" t="str">
        <f t="shared" si="21"/>
        <v>PcbLib\Passive\CERCAP_RADIAL_HV.PcbLib</v>
      </c>
      <c r="P196" t="s">
        <v>2127</v>
      </c>
      <c r="Q196" s="3" t="s">
        <v>2131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8"/>
        <v>300 пФ 20% B 1000В CK45</v>
      </c>
      <c r="B197" s="3" t="s">
        <v>119</v>
      </c>
      <c r="C197" s="4" t="str">
        <f t="shared" si="20"/>
        <v>SchLib\Passive\CerCapacitor.SchLib</v>
      </c>
      <c r="D197" s="3" t="s">
        <v>26</v>
      </c>
      <c r="E197" s="3" t="s">
        <v>2124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2130</v>
      </c>
      <c r="K197" t="str">
        <f t="shared" si="19"/>
        <v>300 пФ</v>
      </c>
      <c r="L197" s="3" t="s">
        <v>2329</v>
      </c>
      <c r="M197" s="3" t="s">
        <v>2129</v>
      </c>
      <c r="N197" s="3" t="s">
        <v>28</v>
      </c>
      <c r="O197" t="str">
        <f t="shared" si="21"/>
        <v>PcbLib\Passive\CERCAP_RADIAL_HV.PcbLib</v>
      </c>
      <c r="P197" t="s">
        <v>2127</v>
      </c>
      <c r="Q197" s="3" t="s">
        <v>2131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8"/>
        <v>330 пФ 20% B 1000В CK45</v>
      </c>
      <c r="B198" s="3" t="s">
        <v>119</v>
      </c>
      <c r="C198" s="4" t="str">
        <f t="shared" si="20"/>
        <v>SchLib\Passive\CerCapacitor.SchLib</v>
      </c>
      <c r="D198" s="3" t="s">
        <v>26</v>
      </c>
      <c r="E198" s="3" t="s">
        <v>2124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2130</v>
      </c>
      <c r="K198" t="str">
        <f t="shared" si="19"/>
        <v>330 пФ</v>
      </c>
      <c r="L198" s="3" t="s">
        <v>2330</v>
      </c>
      <c r="M198" s="3" t="s">
        <v>2129</v>
      </c>
      <c r="N198" s="3" t="s">
        <v>28</v>
      </c>
      <c r="O198" t="str">
        <f t="shared" si="21"/>
        <v>PcbLib\Passive\CERCAP_RADIAL_HV.PcbLib</v>
      </c>
      <c r="P198" t="s">
        <v>2127</v>
      </c>
      <c r="Q198" s="3" t="s">
        <v>2131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8"/>
        <v>360 пФ 20% B 1000В CK45</v>
      </c>
      <c r="B199" s="3" t="s">
        <v>119</v>
      </c>
      <c r="C199" s="4" t="str">
        <f t="shared" si="20"/>
        <v>SchLib\Passive\CerCapacitor.SchLib</v>
      </c>
      <c r="D199" s="3" t="s">
        <v>26</v>
      </c>
      <c r="E199" s="3" t="s">
        <v>2124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2130</v>
      </c>
      <c r="K199" t="str">
        <f t="shared" si="19"/>
        <v>360 пФ</v>
      </c>
      <c r="L199" s="3" t="s">
        <v>2331</v>
      </c>
      <c r="M199" s="3" t="s">
        <v>2129</v>
      </c>
      <c r="N199" s="3" t="s">
        <v>28</v>
      </c>
      <c r="O199" t="str">
        <f t="shared" si="21"/>
        <v>PcbLib\Passive\CERCAP_RADIAL_HV.PcbLib</v>
      </c>
      <c r="P199" t="s">
        <v>2127</v>
      </c>
      <c r="Q199" s="3" t="s">
        <v>2131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8"/>
        <v>390 пФ 20% B 1000В CK45</v>
      </c>
      <c r="B200" s="3" t="s">
        <v>119</v>
      </c>
      <c r="C200" s="4" t="str">
        <f t="shared" si="20"/>
        <v>SchLib\Passive\CerCapacitor.SchLib</v>
      </c>
      <c r="D200" s="3" t="s">
        <v>26</v>
      </c>
      <c r="E200" s="3" t="s">
        <v>2124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2130</v>
      </c>
      <c r="K200" t="str">
        <f t="shared" si="19"/>
        <v>390 пФ</v>
      </c>
      <c r="L200" s="3" t="s">
        <v>2332</v>
      </c>
      <c r="M200" s="3" t="s">
        <v>2129</v>
      </c>
      <c r="N200" s="3" t="s">
        <v>28</v>
      </c>
      <c r="O200" t="str">
        <f t="shared" si="21"/>
        <v>PcbLib\Passive\CERCAP_RADIAL_HV.PcbLib</v>
      </c>
      <c r="P200" t="s">
        <v>2127</v>
      </c>
      <c r="Q200" s="3" t="s">
        <v>2131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8"/>
        <v>430 пФ 20% B 1000В CK45</v>
      </c>
      <c r="B201" s="3" t="s">
        <v>119</v>
      </c>
      <c r="C201" s="4" t="str">
        <f t="shared" si="20"/>
        <v>SchLib\Passive\CerCapacitor.SchLib</v>
      </c>
      <c r="D201" s="3" t="s">
        <v>26</v>
      </c>
      <c r="E201" s="3" t="s">
        <v>2124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2130</v>
      </c>
      <c r="K201" t="str">
        <f t="shared" si="19"/>
        <v>430 пФ</v>
      </c>
      <c r="L201" s="3" t="s">
        <v>2333</v>
      </c>
      <c r="M201" s="3" t="s">
        <v>2129</v>
      </c>
      <c r="N201" s="3" t="s">
        <v>28</v>
      </c>
      <c r="O201" t="str">
        <f t="shared" si="21"/>
        <v>PcbLib\Passive\CERCAP_RADIAL_HV.PcbLib</v>
      </c>
      <c r="P201" t="s">
        <v>2127</v>
      </c>
      <c r="Q201" s="3" t="s">
        <v>2131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8"/>
        <v>470 пФ 20% B 1000В CK45</v>
      </c>
      <c r="B202" s="3" t="s">
        <v>119</v>
      </c>
      <c r="C202" s="4" t="str">
        <f t="shared" si="20"/>
        <v>SchLib\Passive\CerCapacitor.SchLib</v>
      </c>
      <c r="D202" s="3" t="s">
        <v>26</v>
      </c>
      <c r="E202" s="3" t="s">
        <v>2124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2130</v>
      </c>
      <c r="K202" t="str">
        <f t="shared" si="19"/>
        <v>470 пФ</v>
      </c>
      <c r="L202" s="3" t="s">
        <v>2334</v>
      </c>
      <c r="M202" s="3" t="s">
        <v>2129</v>
      </c>
      <c r="N202" s="3" t="s">
        <v>28</v>
      </c>
      <c r="O202" t="str">
        <f t="shared" si="21"/>
        <v>PcbLib\Passive\CERCAP_RADIAL_HV.PcbLib</v>
      </c>
      <c r="P202" t="s">
        <v>2127</v>
      </c>
      <c r="Q202" s="3" t="s">
        <v>2131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8"/>
        <v>510 пФ 20% B 1000В CK45</v>
      </c>
      <c r="B203" s="3" t="s">
        <v>119</v>
      </c>
      <c r="C203" s="4" t="str">
        <f t="shared" si="20"/>
        <v>SchLib\Passive\CerCapacitor.SchLib</v>
      </c>
      <c r="D203" s="3" t="s">
        <v>26</v>
      </c>
      <c r="E203" s="3" t="s">
        <v>2124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2130</v>
      </c>
      <c r="K203" t="str">
        <f t="shared" si="19"/>
        <v>510 пФ</v>
      </c>
      <c r="L203" s="3" t="s">
        <v>2335</v>
      </c>
      <c r="M203" s="3" t="s">
        <v>2129</v>
      </c>
      <c r="N203" s="3" t="s">
        <v>28</v>
      </c>
      <c r="O203" t="str">
        <f t="shared" si="21"/>
        <v>PcbLib\Passive\CERCAP_RADIAL_HV.PcbLib</v>
      </c>
      <c r="P203" t="s">
        <v>2127</v>
      </c>
      <c r="Q203" s="3" t="s">
        <v>2131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8"/>
        <v>560 пФ 20% B 1000В CK45</v>
      </c>
      <c r="B204" s="3" t="s">
        <v>119</v>
      </c>
      <c r="C204" s="4" t="str">
        <f t="shared" si="20"/>
        <v>SchLib\Passive\CerCapacitor.SchLib</v>
      </c>
      <c r="D204" s="3" t="s">
        <v>26</v>
      </c>
      <c r="E204" s="3" t="s">
        <v>2124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2130</v>
      </c>
      <c r="K204" t="str">
        <f t="shared" si="19"/>
        <v>560 пФ</v>
      </c>
      <c r="L204" s="3" t="s">
        <v>2336</v>
      </c>
      <c r="M204" s="3" t="s">
        <v>2129</v>
      </c>
      <c r="N204" s="3" t="s">
        <v>28</v>
      </c>
      <c r="O204" t="str">
        <f t="shared" si="21"/>
        <v>PcbLib\Passive\CERCAP_RADIAL_HV.PcbLib</v>
      </c>
      <c r="P204" t="s">
        <v>2127</v>
      </c>
      <c r="Q204" s="3" t="s">
        <v>2131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8"/>
        <v>620 пФ 20% B 1000В CK45</v>
      </c>
      <c r="B205" s="3" t="s">
        <v>119</v>
      </c>
      <c r="C205" s="4" t="str">
        <f t="shared" si="20"/>
        <v>SchLib\Passive\CerCapacitor.SchLib</v>
      </c>
      <c r="D205" s="3" t="s">
        <v>26</v>
      </c>
      <c r="E205" s="3" t="s">
        <v>2124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2130</v>
      </c>
      <c r="K205" t="str">
        <f t="shared" si="19"/>
        <v>620 пФ</v>
      </c>
      <c r="L205" s="3" t="s">
        <v>2337</v>
      </c>
      <c r="M205" s="3" t="s">
        <v>2129</v>
      </c>
      <c r="N205" s="3" t="s">
        <v>28</v>
      </c>
      <c r="O205" t="str">
        <f t="shared" si="21"/>
        <v>PcbLib\Passive\CERCAP_RADIAL_HV.PcbLib</v>
      </c>
      <c r="P205" t="s">
        <v>2127</v>
      </c>
      <c r="Q205" s="3" t="s">
        <v>2131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8"/>
        <v>680 пФ 20% B 1000В CK45</v>
      </c>
      <c r="B206" s="3" t="s">
        <v>119</v>
      </c>
      <c r="C206" s="4" t="str">
        <f t="shared" si="20"/>
        <v>SchLib\Passive\CerCapacitor.SchLib</v>
      </c>
      <c r="D206" s="3" t="s">
        <v>26</v>
      </c>
      <c r="E206" s="3" t="s">
        <v>2124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2130</v>
      </c>
      <c r="K206" t="str">
        <f t="shared" si="19"/>
        <v>680 пФ</v>
      </c>
      <c r="L206" s="3" t="s">
        <v>2338</v>
      </c>
      <c r="M206" s="3" t="s">
        <v>2129</v>
      </c>
      <c r="N206" s="3" t="s">
        <v>28</v>
      </c>
      <c r="O206" t="str">
        <f t="shared" si="21"/>
        <v>PcbLib\Passive\CERCAP_RADIAL_HV.PcbLib</v>
      </c>
      <c r="P206" t="s">
        <v>2127</v>
      </c>
      <c r="Q206" s="3" t="s">
        <v>2131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8"/>
        <v>750 пФ 20% B 1000В CK45</v>
      </c>
      <c r="B207" s="3" t="s">
        <v>119</v>
      </c>
      <c r="C207" s="4" t="str">
        <f t="shared" si="20"/>
        <v>SchLib\Passive\CerCapacitor.SchLib</v>
      </c>
      <c r="D207" s="3" t="s">
        <v>26</v>
      </c>
      <c r="E207" s="3" t="s">
        <v>2124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2130</v>
      </c>
      <c r="K207" t="str">
        <f t="shared" si="19"/>
        <v>750 пФ</v>
      </c>
      <c r="L207" s="3" t="s">
        <v>2339</v>
      </c>
      <c r="M207" s="3" t="s">
        <v>2129</v>
      </c>
      <c r="N207" s="3" t="s">
        <v>28</v>
      </c>
      <c r="O207" t="str">
        <f t="shared" si="21"/>
        <v>PcbLib\Passive\CERCAP_RADIAL_HV.PcbLib</v>
      </c>
      <c r="P207" t="s">
        <v>2127</v>
      </c>
      <c r="Q207" s="3" t="s">
        <v>2131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8"/>
        <v>820 пФ 20% B 1000В CK45</v>
      </c>
      <c r="B208" s="3" t="s">
        <v>119</v>
      </c>
      <c r="C208" s="4" t="str">
        <f t="shared" si="20"/>
        <v>SchLib\Passive\CerCapacitor.SchLib</v>
      </c>
      <c r="D208" s="3" t="s">
        <v>26</v>
      </c>
      <c r="E208" s="3" t="s">
        <v>2124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2130</v>
      </c>
      <c r="K208" t="str">
        <f t="shared" si="19"/>
        <v>820 пФ</v>
      </c>
      <c r="L208" s="3" t="s">
        <v>2340</v>
      </c>
      <c r="M208" s="3" t="s">
        <v>2129</v>
      </c>
      <c r="N208" s="3" t="s">
        <v>28</v>
      </c>
      <c r="O208" t="str">
        <f t="shared" si="21"/>
        <v>PcbLib\Passive\CERCAP_RADIAL_HV.PcbLib</v>
      </c>
      <c r="P208" t="s">
        <v>2127</v>
      </c>
      <c r="Q208" s="3" t="s">
        <v>2131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8"/>
        <v>910 пФ 20% B 1000В CK45</v>
      </c>
      <c r="B209" s="3" t="s">
        <v>119</v>
      </c>
      <c r="C209" s="4" t="str">
        <f t="shared" si="20"/>
        <v>SchLib\Passive\CerCapacitor.SchLib</v>
      </c>
      <c r="D209" s="3" t="s">
        <v>26</v>
      </c>
      <c r="E209" s="3" t="s">
        <v>2124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2130</v>
      </c>
      <c r="K209" t="str">
        <f t="shared" si="19"/>
        <v>910 пФ</v>
      </c>
      <c r="L209" s="3" t="s">
        <v>2341</v>
      </c>
      <c r="M209" s="3" t="s">
        <v>2129</v>
      </c>
      <c r="N209" s="3" t="s">
        <v>28</v>
      </c>
      <c r="O209" t="str">
        <f t="shared" si="21"/>
        <v>PcbLib\Passive\CERCAP_RADIAL_HV.PcbLib</v>
      </c>
      <c r="P209" t="s">
        <v>2127</v>
      </c>
      <c r="Q209" s="3" t="s">
        <v>2131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8"/>
        <v>1000 пФ 20% B 1000В CK45</v>
      </c>
      <c r="B210" s="3" t="s">
        <v>119</v>
      </c>
      <c r="C210" s="4" t="str">
        <f t="shared" si="20"/>
        <v>SchLib\Passive\CerCapacitor.SchLib</v>
      </c>
      <c r="D210" s="3" t="s">
        <v>26</v>
      </c>
      <c r="E210" s="3" t="s">
        <v>2124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2130</v>
      </c>
      <c r="K210" t="str">
        <f t="shared" si="19"/>
        <v>1000 пФ</v>
      </c>
      <c r="L210" s="3" t="s">
        <v>2342</v>
      </c>
      <c r="M210" s="3" t="s">
        <v>2129</v>
      </c>
      <c r="N210" s="3" t="s">
        <v>28</v>
      </c>
      <c r="O210" t="str">
        <f t="shared" si="21"/>
        <v>PcbLib\Passive\CERCAP_RADIAL_HV.PcbLib</v>
      </c>
      <c r="P210" t="s">
        <v>2127</v>
      </c>
      <c r="Q210" s="3" t="s">
        <v>2131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8"/>
        <v>1100 пФ 20% B 1000В CK45</v>
      </c>
      <c r="B211" s="3" t="s">
        <v>119</v>
      </c>
      <c r="C211" s="4" t="str">
        <f t="shared" si="20"/>
        <v>SchLib\Passive\CerCapacitor.SchLib</v>
      </c>
      <c r="D211" s="3" t="s">
        <v>26</v>
      </c>
      <c r="E211" s="3" t="s">
        <v>2124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2130</v>
      </c>
      <c r="K211" t="str">
        <f t="shared" si="19"/>
        <v>1100 пФ</v>
      </c>
      <c r="L211" s="3" t="s">
        <v>2343</v>
      </c>
      <c r="M211" s="3" t="s">
        <v>2129</v>
      </c>
      <c r="N211" s="3" t="s">
        <v>28</v>
      </c>
      <c r="O211" t="str">
        <f t="shared" si="21"/>
        <v>PcbLib\Passive\CERCAP_RADIAL_HV.PcbLib</v>
      </c>
      <c r="P211" t="s">
        <v>2127</v>
      </c>
      <c r="Q211" s="3" t="s">
        <v>2131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8"/>
        <v>1200 пФ 20% B 1000В CK45</v>
      </c>
      <c r="B212" s="3" t="s">
        <v>119</v>
      </c>
      <c r="C212" s="4" t="str">
        <f t="shared" si="20"/>
        <v>SchLib\Passive\CerCapacitor.SchLib</v>
      </c>
      <c r="D212" s="3" t="s">
        <v>26</v>
      </c>
      <c r="E212" s="3" t="s">
        <v>2124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2130</v>
      </c>
      <c r="K212" t="str">
        <f t="shared" si="19"/>
        <v>1200 пФ</v>
      </c>
      <c r="L212" s="3" t="s">
        <v>2344</v>
      </c>
      <c r="M212" s="3" t="s">
        <v>2129</v>
      </c>
      <c r="N212" s="3" t="s">
        <v>28</v>
      </c>
      <c r="O212" t="str">
        <f t="shared" si="21"/>
        <v>PcbLib\Passive\CERCAP_RADIAL_HV.PcbLib</v>
      </c>
      <c r="P212" t="s">
        <v>2127</v>
      </c>
      <c r="Q212" s="3" t="s">
        <v>2131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8"/>
        <v>1300 пФ 20% B 1000В CK45</v>
      </c>
      <c r="B213" s="3" t="s">
        <v>119</v>
      </c>
      <c r="C213" s="4" t="str">
        <f t="shared" si="20"/>
        <v>SchLib\Passive\CerCapacitor.SchLib</v>
      </c>
      <c r="D213" s="3" t="s">
        <v>26</v>
      </c>
      <c r="E213" s="3" t="s">
        <v>2124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2130</v>
      </c>
      <c r="K213" t="str">
        <f t="shared" si="19"/>
        <v>1300 пФ</v>
      </c>
      <c r="L213" s="3" t="s">
        <v>2345</v>
      </c>
      <c r="M213" s="3" t="s">
        <v>2129</v>
      </c>
      <c r="N213" s="3" t="s">
        <v>28</v>
      </c>
      <c r="O213" t="str">
        <f t="shared" si="21"/>
        <v>PcbLib\Passive\CERCAP_RADIAL_HV.PcbLib</v>
      </c>
      <c r="P213" t="s">
        <v>2127</v>
      </c>
      <c r="Q213" s="3" t="s">
        <v>2131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8"/>
        <v>1500 пФ 20% B 1000В CK45</v>
      </c>
      <c r="B214" s="3" t="s">
        <v>119</v>
      </c>
      <c r="C214" s="4" t="str">
        <f t="shared" si="20"/>
        <v>SchLib\Passive\CerCapacitor.SchLib</v>
      </c>
      <c r="D214" s="3" t="s">
        <v>26</v>
      </c>
      <c r="E214" s="3" t="s">
        <v>2124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2130</v>
      </c>
      <c r="K214" t="str">
        <f t="shared" si="19"/>
        <v>1500 пФ</v>
      </c>
      <c r="L214" s="3" t="s">
        <v>2346</v>
      </c>
      <c r="M214" s="3" t="s">
        <v>2129</v>
      </c>
      <c r="N214" s="3" t="s">
        <v>28</v>
      </c>
      <c r="O214" t="str">
        <f t="shared" si="21"/>
        <v>PcbLib\Passive\CERCAP_RADIAL_HV.PcbLib</v>
      </c>
      <c r="P214" t="s">
        <v>2127</v>
      </c>
      <c r="Q214" s="3" t="s">
        <v>2131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8"/>
        <v>1600 пФ 20% B 1000В CK45</v>
      </c>
      <c r="B215" s="3" t="s">
        <v>119</v>
      </c>
      <c r="C215" s="4" t="str">
        <f t="shared" si="20"/>
        <v>SchLib\Passive\CerCapacitor.SchLib</v>
      </c>
      <c r="D215" s="3" t="s">
        <v>26</v>
      </c>
      <c r="E215" s="3" t="s">
        <v>2124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2130</v>
      </c>
      <c r="K215" t="str">
        <f t="shared" si="19"/>
        <v>1600 пФ</v>
      </c>
      <c r="L215" s="3" t="s">
        <v>2347</v>
      </c>
      <c r="M215" s="3" t="s">
        <v>2129</v>
      </c>
      <c r="N215" s="3" t="s">
        <v>28</v>
      </c>
      <c r="O215" t="str">
        <f t="shared" si="21"/>
        <v>PcbLib\Passive\CERCAP_RADIAL_HV.PcbLib</v>
      </c>
      <c r="P215" t="s">
        <v>2127</v>
      </c>
      <c r="Q215" s="3" t="s">
        <v>2131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8"/>
        <v>1800 пФ 20% B 1000В CK45</v>
      </c>
      <c r="B216" s="3" t="s">
        <v>119</v>
      </c>
      <c r="C216" s="4" t="str">
        <f t="shared" si="20"/>
        <v>SchLib\Passive\CerCapacitor.SchLib</v>
      </c>
      <c r="D216" s="3" t="s">
        <v>26</v>
      </c>
      <c r="E216" s="3" t="s">
        <v>2124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2130</v>
      </c>
      <c r="K216" t="str">
        <f t="shared" si="19"/>
        <v>1800 пФ</v>
      </c>
      <c r="L216" s="3" t="s">
        <v>2348</v>
      </c>
      <c r="M216" s="3" t="s">
        <v>2129</v>
      </c>
      <c r="N216" s="3" t="s">
        <v>28</v>
      </c>
      <c r="O216" t="str">
        <f t="shared" si="21"/>
        <v>PcbLib\Passive\CERCAP_RADIAL_HV.PcbLib</v>
      </c>
      <c r="P216" t="s">
        <v>2127</v>
      </c>
      <c r="Q216" s="3" t="s">
        <v>2131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8"/>
        <v>2000 пФ 20% B 1000В CK45</v>
      </c>
      <c r="B217" s="3" t="s">
        <v>119</v>
      </c>
      <c r="C217" s="4" t="str">
        <f t="shared" si="20"/>
        <v>SchLib\Passive\CerCapacitor.SchLib</v>
      </c>
      <c r="D217" s="3" t="s">
        <v>26</v>
      </c>
      <c r="E217" s="3" t="s">
        <v>2124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2130</v>
      </c>
      <c r="K217" t="str">
        <f t="shared" si="19"/>
        <v>2000 пФ</v>
      </c>
      <c r="L217" s="3" t="s">
        <v>2349</v>
      </c>
      <c r="M217" s="3" t="s">
        <v>2129</v>
      </c>
      <c r="N217" s="3" t="s">
        <v>28</v>
      </c>
      <c r="O217" t="str">
        <f t="shared" si="21"/>
        <v>PcbLib\Passive\CERCAP_RADIAL_HV.PcbLib</v>
      </c>
      <c r="P217" t="s">
        <v>2127</v>
      </c>
      <c r="Q217" s="3" t="s">
        <v>2131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8"/>
        <v>2200 пФ 20% B 1000В CK45</v>
      </c>
      <c r="B218" s="3" t="s">
        <v>119</v>
      </c>
      <c r="C218" s="4" t="str">
        <f t="shared" si="20"/>
        <v>SchLib\Passive\CerCapacitor.SchLib</v>
      </c>
      <c r="D218" s="3" t="s">
        <v>26</v>
      </c>
      <c r="E218" s="3" t="s">
        <v>2124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2130</v>
      </c>
      <c r="K218" t="str">
        <f t="shared" si="19"/>
        <v>2200 пФ</v>
      </c>
      <c r="L218" s="3" t="s">
        <v>2350</v>
      </c>
      <c r="M218" s="3" t="s">
        <v>2129</v>
      </c>
      <c r="N218" s="3" t="s">
        <v>28</v>
      </c>
      <c r="O218" t="str">
        <f t="shared" si="21"/>
        <v>PcbLib\Passive\CERCAP_RADIAL_HV.PcbLib</v>
      </c>
      <c r="P218" t="s">
        <v>2127</v>
      </c>
      <c r="Q218" s="3" t="s">
        <v>2131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8"/>
        <v>2400 пФ 20% B 1000В CK45</v>
      </c>
      <c r="B219" s="3" t="s">
        <v>119</v>
      </c>
      <c r="C219" s="4" t="str">
        <f t="shared" si="20"/>
        <v>SchLib\Passive\CerCapacitor.SchLib</v>
      </c>
      <c r="D219" s="3" t="s">
        <v>26</v>
      </c>
      <c r="E219" s="3" t="s">
        <v>2124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2130</v>
      </c>
      <c r="K219" t="str">
        <f t="shared" si="19"/>
        <v>2400 пФ</v>
      </c>
      <c r="L219" s="3" t="s">
        <v>2351</v>
      </c>
      <c r="M219" s="3" t="s">
        <v>2129</v>
      </c>
      <c r="N219" s="3" t="s">
        <v>28</v>
      </c>
      <c r="O219" t="str">
        <f t="shared" si="21"/>
        <v>PcbLib\Passive\CERCAP_RADIAL_HV.PcbLib</v>
      </c>
      <c r="P219" t="s">
        <v>2127</v>
      </c>
      <c r="Q219" s="3" t="s">
        <v>2131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8"/>
        <v>2700 пФ 20% B 1000В CK45</v>
      </c>
      <c r="B220" s="3" t="s">
        <v>119</v>
      </c>
      <c r="C220" s="4" t="str">
        <f t="shared" si="20"/>
        <v>SchLib\Passive\CerCapacitor.SchLib</v>
      </c>
      <c r="D220" s="3" t="s">
        <v>26</v>
      </c>
      <c r="E220" s="3" t="s">
        <v>2124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2130</v>
      </c>
      <c r="K220" t="str">
        <f t="shared" si="19"/>
        <v>2700 пФ</v>
      </c>
      <c r="L220" s="3" t="s">
        <v>2352</v>
      </c>
      <c r="M220" s="3" t="s">
        <v>2129</v>
      </c>
      <c r="N220" s="3" t="s">
        <v>28</v>
      </c>
      <c r="O220" t="str">
        <f t="shared" si="21"/>
        <v>PcbLib\Passive\CERCAP_RADIAL_HV.PcbLib</v>
      </c>
      <c r="P220" t="s">
        <v>2127</v>
      </c>
      <c r="Q220" s="3" t="s">
        <v>2131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8"/>
        <v>3000 пФ 20% B 1000В CK45</v>
      </c>
      <c r="B221" s="3" t="s">
        <v>119</v>
      </c>
      <c r="C221" s="4" t="str">
        <f t="shared" si="20"/>
        <v>SchLib\Passive\CerCapacitor.SchLib</v>
      </c>
      <c r="D221" s="3" t="s">
        <v>26</v>
      </c>
      <c r="E221" s="3" t="s">
        <v>2124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2130</v>
      </c>
      <c r="K221" t="str">
        <f t="shared" si="19"/>
        <v>3000 пФ</v>
      </c>
      <c r="L221" s="3" t="s">
        <v>2353</v>
      </c>
      <c r="M221" s="3" t="s">
        <v>2129</v>
      </c>
      <c r="N221" s="3" t="s">
        <v>28</v>
      </c>
      <c r="O221" t="str">
        <f t="shared" si="21"/>
        <v>PcbLib\Passive\CERCAP_RADIAL_HV.PcbLib</v>
      </c>
      <c r="P221" t="s">
        <v>2127</v>
      </c>
      <c r="Q221" s="3" t="s">
        <v>2131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8"/>
        <v>3300 пФ 20% B 1000В CK45</v>
      </c>
      <c r="B222" s="3" t="s">
        <v>119</v>
      </c>
      <c r="C222" s="4" t="str">
        <f t="shared" si="20"/>
        <v>SchLib\Passive\CerCapacitor.SchLib</v>
      </c>
      <c r="D222" s="3" t="s">
        <v>26</v>
      </c>
      <c r="E222" s="3" t="s">
        <v>2124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2130</v>
      </c>
      <c r="K222" t="str">
        <f t="shared" si="19"/>
        <v>3300 пФ</v>
      </c>
      <c r="L222" s="3" t="s">
        <v>2354</v>
      </c>
      <c r="M222" s="3" t="s">
        <v>2129</v>
      </c>
      <c r="N222" s="3" t="s">
        <v>28</v>
      </c>
      <c r="O222" t="str">
        <f t="shared" si="21"/>
        <v>PcbLib\Passive\CERCAP_RADIAL_HV.PcbLib</v>
      </c>
      <c r="P222" t="s">
        <v>2127</v>
      </c>
      <c r="Q222" s="3" t="s">
        <v>2131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8"/>
        <v>3600 пФ 20% B 1000В CK45</v>
      </c>
      <c r="B223" s="3" t="s">
        <v>119</v>
      </c>
      <c r="C223" s="4" t="str">
        <f t="shared" si="20"/>
        <v>SchLib\Passive\CerCapacitor.SchLib</v>
      </c>
      <c r="D223" s="3" t="s">
        <v>26</v>
      </c>
      <c r="E223" s="3" t="s">
        <v>2124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2130</v>
      </c>
      <c r="K223" t="str">
        <f t="shared" si="19"/>
        <v>3600 пФ</v>
      </c>
      <c r="L223" s="3" t="s">
        <v>2355</v>
      </c>
      <c r="M223" s="3" t="s">
        <v>2129</v>
      </c>
      <c r="N223" s="3" t="s">
        <v>28</v>
      </c>
      <c r="O223" t="str">
        <f t="shared" si="21"/>
        <v>PcbLib\Passive\CERCAP_RADIAL_HV.PcbLib</v>
      </c>
      <c r="P223" t="s">
        <v>2127</v>
      </c>
      <c r="Q223" s="3" t="s">
        <v>2131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8"/>
        <v>3900 пФ 20% B 1000В CK45</v>
      </c>
      <c r="B224" s="3" t="s">
        <v>119</v>
      </c>
      <c r="C224" s="4" t="str">
        <f t="shared" si="20"/>
        <v>SchLib\Passive\CerCapacitor.SchLib</v>
      </c>
      <c r="D224" s="3" t="s">
        <v>26</v>
      </c>
      <c r="E224" s="3" t="s">
        <v>2124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2130</v>
      </c>
      <c r="K224" t="str">
        <f t="shared" si="19"/>
        <v>3900 пФ</v>
      </c>
      <c r="L224" s="3" t="s">
        <v>2356</v>
      </c>
      <c r="M224" s="3" t="s">
        <v>2129</v>
      </c>
      <c r="N224" s="3" t="s">
        <v>28</v>
      </c>
      <c r="O224" t="str">
        <f t="shared" si="21"/>
        <v>PcbLib\Passive\CERCAP_RADIAL_HV.PcbLib</v>
      </c>
      <c r="P224" t="s">
        <v>2127</v>
      </c>
      <c r="Q224" s="3" t="s">
        <v>2131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8"/>
        <v>4300 пФ 20% B 1000В CK45</v>
      </c>
      <c r="B225" s="3" t="s">
        <v>119</v>
      </c>
      <c r="C225" s="4" t="str">
        <f t="shared" si="20"/>
        <v>SchLib\Passive\CerCapacitor.SchLib</v>
      </c>
      <c r="D225" s="3" t="s">
        <v>26</v>
      </c>
      <c r="E225" s="3" t="s">
        <v>2124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2130</v>
      </c>
      <c r="K225" t="str">
        <f t="shared" si="19"/>
        <v>4300 пФ</v>
      </c>
      <c r="L225" s="3" t="s">
        <v>2357</v>
      </c>
      <c r="M225" s="3" t="s">
        <v>2129</v>
      </c>
      <c r="N225" s="3" t="s">
        <v>28</v>
      </c>
      <c r="O225" t="str">
        <f t="shared" si="21"/>
        <v>PcbLib\Passive\CERCAP_RADIAL_HV.PcbLib</v>
      </c>
      <c r="P225" t="s">
        <v>2127</v>
      </c>
      <c r="Q225" s="3" t="s">
        <v>2131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8"/>
        <v>4700 пФ 20% B 1000В CK45</v>
      </c>
      <c r="B226" s="3" t="s">
        <v>119</v>
      </c>
      <c r="C226" s="4" t="str">
        <f t="shared" si="20"/>
        <v>SchLib\Passive\CerCapacitor.SchLib</v>
      </c>
      <c r="D226" s="3" t="s">
        <v>26</v>
      </c>
      <c r="E226" s="3" t="s">
        <v>2124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2130</v>
      </c>
      <c r="K226" t="str">
        <f t="shared" si="19"/>
        <v>4700 пФ</v>
      </c>
      <c r="L226" s="3" t="s">
        <v>2358</v>
      </c>
      <c r="M226" s="3" t="s">
        <v>2129</v>
      </c>
      <c r="N226" s="3" t="s">
        <v>28</v>
      </c>
      <c r="O226" t="str">
        <f t="shared" si="21"/>
        <v>PcbLib\Passive\CERCAP_RADIAL_HV.PcbLib</v>
      </c>
      <c r="P226" t="s">
        <v>2127</v>
      </c>
      <c r="Q226" s="3" t="s">
        <v>2131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8"/>
        <v>5100 пФ 20% B 1000В CK45</v>
      </c>
      <c r="B227" s="3" t="s">
        <v>119</v>
      </c>
      <c r="C227" s="4" t="str">
        <f t="shared" si="20"/>
        <v>SchLib\Passive\CerCapacitor.SchLib</v>
      </c>
      <c r="D227" s="3" t="s">
        <v>26</v>
      </c>
      <c r="E227" s="3" t="s">
        <v>2124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2130</v>
      </c>
      <c r="K227" t="str">
        <f t="shared" si="19"/>
        <v>5100 пФ</v>
      </c>
      <c r="L227" s="3" t="s">
        <v>2359</v>
      </c>
      <c r="M227" s="3" t="s">
        <v>2129</v>
      </c>
      <c r="N227" s="3" t="s">
        <v>28</v>
      </c>
      <c r="O227" t="str">
        <f t="shared" si="21"/>
        <v>PcbLib\Passive\CERCAP_RADIAL_HV.PcbLib</v>
      </c>
      <c r="P227" t="s">
        <v>2127</v>
      </c>
      <c r="Q227" s="3" t="s">
        <v>2131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8"/>
        <v>5600 пФ 20% B 1000В CK45</v>
      </c>
      <c r="B228" s="3" t="s">
        <v>119</v>
      </c>
      <c r="C228" s="4" t="str">
        <f t="shared" si="20"/>
        <v>SchLib\Passive\CerCapacitor.SchLib</v>
      </c>
      <c r="D228" s="3" t="s">
        <v>26</v>
      </c>
      <c r="E228" s="3" t="s">
        <v>2124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2130</v>
      </c>
      <c r="K228" t="str">
        <f t="shared" si="19"/>
        <v>5600 пФ</v>
      </c>
      <c r="L228" s="3" t="s">
        <v>2360</v>
      </c>
      <c r="M228" s="3" t="s">
        <v>2129</v>
      </c>
      <c r="N228" s="3" t="s">
        <v>28</v>
      </c>
      <c r="O228" t="str">
        <f t="shared" si="21"/>
        <v>PcbLib\Passive\CERCAP_RADIAL_HV.PcbLib</v>
      </c>
      <c r="P228" t="s">
        <v>2127</v>
      </c>
      <c r="Q228" s="3" t="s">
        <v>2131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8"/>
        <v>100 пФ 20% B 2000В CK45</v>
      </c>
      <c r="B229" s="3" t="s">
        <v>119</v>
      </c>
      <c r="C229" s="4" t="str">
        <f t="shared" si="20"/>
        <v>SchLib\Passive\CerCapacitor.SchLib</v>
      </c>
      <c r="D229" s="3" t="s">
        <v>26</v>
      </c>
      <c r="E229" s="3" t="s">
        <v>2124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2130</v>
      </c>
      <c r="K229" t="str">
        <f t="shared" si="19"/>
        <v>100 пФ</v>
      </c>
      <c r="L229" s="3" t="s">
        <v>2361</v>
      </c>
      <c r="M229" s="3" t="s">
        <v>2129</v>
      </c>
      <c r="N229" s="3" t="s">
        <v>28</v>
      </c>
      <c r="O229" t="str">
        <f t="shared" si="21"/>
        <v>PcbLib\Passive\CERCAP_RADIAL_HV.PcbLib</v>
      </c>
      <c r="P229" t="s">
        <v>2127</v>
      </c>
      <c r="Q229" s="3" t="s">
        <v>2132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8"/>
        <v>110 пФ 20% B 2000В CK45</v>
      </c>
      <c r="B230" s="3" t="s">
        <v>119</v>
      </c>
      <c r="C230" s="4" t="str">
        <f t="shared" si="20"/>
        <v>SchLib\Passive\CerCapacitor.SchLib</v>
      </c>
      <c r="D230" s="3" t="s">
        <v>26</v>
      </c>
      <c r="E230" s="3" t="s">
        <v>2124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2130</v>
      </c>
      <c r="K230" t="str">
        <f t="shared" si="19"/>
        <v>110 пФ</v>
      </c>
      <c r="L230" s="3" t="s">
        <v>2362</v>
      </c>
      <c r="M230" s="3" t="s">
        <v>2129</v>
      </c>
      <c r="N230" s="3" t="s">
        <v>28</v>
      </c>
      <c r="O230" t="str">
        <f t="shared" si="21"/>
        <v>PcbLib\Passive\CERCAP_RADIAL_HV.PcbLib</v>
      </c>
      <c r="P230" t="s">
        <v>2127</v>
      </c>
      <c r="Q230" s="3" t="s">
        <v>2132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8"/>
        <v>120 пФ 20% B 2000В CK45</v>
      </c>
      <c r="B231" s="3" t="s">
        <v>119</v>
      </c>
      <c r="C231" s="4" t="str">
        <f t="shared" si="20"/>
        <v>SchLib\Passive\CerCapacitor.SchLib</v>
      </c>
      <c r="D231" s="3" t="s">
        <v>26</v>
      </c>
      <c r="E231" s="3" t="s">
        <v>2124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2130</v>
      </c>
      <c r="K231" t="str">
        <f t="shared" si="19"/>
        <v>120 пФ</v>
      </c>
      <c r="L231" s="3" t="s">
        <v>2363</v>
      </c>
      <c r="M231" s="3" t="s">
        <v>2129</v>
      </c>
      <c r="N231" s="3" t="s">
        <v>28</v>
      </c>
      <c r="O231" t="str">
        <f t="shared" si="21"/>
        <v>PcbLib\Passive\CERCAP_RADIAL_HV.PcbLib</v>
      </c>
      <c r="P231" t="s">
        <v>2127</v>
      </c>
      <c r="Q231" s="3" t="s">
        <v>2132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22">_xlfn.CONCAT(K232," ",I232," ",J232," ",Q232," ",M232)</f>
        <v>130 пФ 20% B 2000В CK45</v>
      </c>
      <c r="B232" s="3" t="s">
        <v>119</v>
      </c>
      <c r="C232" s="4" t="str">
        <f t="shared" si="20"/>
        <v>SchLib\Passive\CerCapacitor.SchLib</v>
      </c>
      <c r="D232" s="3" t="s">
        <v>26</v>
      </c>
      <c r="E232" s="3" t="s">
        <v>2124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2130</v>
      </c>
      <c r="K232" t="str">
        <f t="shared" ref="K232:K274" si="23">_xlfn.CONCAT(X232," ",W232)</f>
        <v>130 пФ</v>
      </c>
      <c r="L232" s="3" t="s">
        <v>2364</v>
      </c>
      <c r="M232" s="3" t="s">
        <v>2129</v>
      </c>
      <c r="N232" s="3" t="s">
        <v>28</v>
      </c>
      <c r="O232" t="str">
        <f t="shared" si="21"/>
        <v>PcbLib\Passive\CERCAP_RADIAL_HV.PcbLib</v>
      </c>
      <c r="P232" t="s">
        <v>2127</v>
      </c>
      <c r="Q232" s="3" t="s">
        <v>2132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22"/>
        <v>150 пФ 20% B 2000В CK45</v>
      </c>
      <c r="B233" s="3" t="s">
        <v>119</v>
      </c>
      <c r="C233" s="4" t="str">
        <f t="shared" si="20"/>
        <v>SchLib\Passive\CerCapacitor.SchLib</v>
      </c>
      <c r="D233" s="3" t="s">
        <v>26</v>
      </c>
      <c r="E233" s="3" t="s">
        <v>2124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2130</v>
      </c>
      <c r="K233" t="str">
        <f t="shared" si="23"/>
        <v>150 пФ</v>
      </c>
      <c r="L233" s="3" t="s">
        <v>2365</v>
      </c>
      <c r="M233" s="3" t="s">
        <v>2129</v>
      </c>
      <c r="N233" s="3" t="s">
        <v>28</v>
      </c>
      <c r="O233" t="str">
        <f t="shared" si="21"/>
        <v>PcbLib\Passive\CERCAP_RADIAL_HV.PcbLib</v>
      </c>
      <c r="P233" t="s">
        <v>2127</v>
      </c>
      <c r="Q233" s="3" t="s">
        <v>2132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22"/>
        <v>160 пФ 20% B 2000В CK45</v>
      </c>
      <c r="B234" s="3" t="s">
        <v>119</v>
      </c>
      <c r="C234" s="4" t="str">
        <f t="shared" si="20"/>
        <v>SchLib\Passive\CerCapacitor.SchLib</v>
      </c>
      <c r="D234" s="3" t="s">
        <v>26</v>
      </c>
      <c r="E234" s="3" t="s">
        <v>2124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2130</v>
      </c>
      <c r="K234" t="str">
        <f t="shared" si="23"/>
        <v>160 пФ</v>
      </c>
      <c r="L234" s="3" t="s">
        <v>2366</v>
      </c>
      <c r="M234" s="3" t="s">
        <v>2129</v>
      </c>
      <c r="N234" s="3" t="s">
        <v>28</v>
      </c>
      <c r="O234" t="str">
        <f t="shared" si="21"/>
        <v>PcbLib\Passive\CERCAP_RADIAL_HV.PcbLib</v>
      </c>
      <c r="P234" t="s">
        <v>2127</v>
      </c>
      <c r="Q234" s="3" t="s">
        <v>2132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22"/>
        <v>180 пФ 20% B 2000В CK45</v>
      </c>
      <c r="B235" s="3" t="s">
        <v>119</v>
      </c>
      <c r="C235" s="4" t="str">
        <f t="shared" si="20"/>
        <v>SchLib\Passive\CerCapacitor.SchLib</v>
      </c>
      <c r="D235" s="3" t="s">
        <v>26</v>
      </c>
      <c r="E235" s="3" t="s">
        <v>2124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2130</v>
      </c>
      <c r="K235" t="str">
        <f t="shared" si="23"/>
        <v>180 пФ</v>
      </c>
      <c r="L235" s="3" t="s">
        <v>2367</v>
      </c>
      <c r="M235" s="3" t="s">
        <v>2129</v>
      </c>
      <c r="N235" s="3" t="s">
        <v>28</v>
      </c>
      <c r="O235" t="str">
        <f t="shared" si="21"/>
        <v>PcbLib\Passive\CERCAP_RADIAL_HV.PcbLib</v>
      </c>
      <c r="P235" t="s">
        <v>2127</v>
      </c>
      <c r="Q235" s="3" t="s">
        <v>2132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22"/>
        <v>200 пФ 20% B 2000В CK45</v>
      </c>
      <c r="B236" s="3" t="s">
        <v>119</v>
      </c>
      <c r="C236" s="4" t="str">
        <f t="shared" si="20"/>
        <v>SchLib\Passive\CerCapacitor.SchLib</v>
      </c>
      <c r="D236" s="3" t="s">
        <v>26</v>
      </c>
      <c r="E236" s="3" t="s">
        <v>2124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2130</v>
      </c>
      <c r="K236" t="str">
        <f t="shared" si="23"/>
        <v>200 пФ</v>
      </c>
      <c r="L236" s="3" t="s">
        <v>2368</v>
      </c>
      <c r="M236" s="3" t="s">
        <v>2129</v>
      </c>
      <c r="N236" s="3" t="s">
        <v>28</v>
      </c>
      <c r="O236" t="str">
        <f t="shared" si="21"/>
        <v>PcbLib\Passive\CERCAP_RADIAL_HV.PcbLib</v>
      </c>
      <c r="P236" t="s">
        <v>2127</v>
      </c>
      <c r="Q236" s="3" t="s">
        <v>2132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22"/>
        <v>220 пФ 20% B 2000В CK45</v>
      </c>
      <c r="B237" s="3" t="s">
        <v>119</v>
      </c>
      <c r="C237" s="4" t="str">
        <f t="shared" si="20"/>
        <v>SchLib\Passive\CerCapacitor.SchLib</v>
      </c>
      <c r="D237" s="3" t="s">
        <v>26</v>
      </c>
      <c r="E237" s="3" t="s">
        <v>2124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2130</v>
      </c>
      <c r="K237" t="str">
        <f t="shared" si="23"/>
        <v>220 пФ</v>
      </c>
      <c r="L237" s="3" t="s">
        <v>2369</v>
      </c>
      <c r="M237" s="3" t="s">
        <v>2129</v>
      </c>
      <c r="N237" s="3" t="s">
        <v>28</v>
      </c>
      <c r="O237" t="str">
        <f t="shared" si="21"/>
        <v>PcbLib\Passive\CERCAP_RADIAL_HV.PcbLib</v>
      </c>
      <c r="P237" t="s">
        <v>2127</v>
      </c>
      <c r="Q237" s="3" t="s">
        <v>2132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22"/>
        <v>240 пФ 20% B 2000В CK45</v>
      </c>
      <c r="B238" s="3" t="s">
        <v>119</v>
      </c>
      <c r="C238" s="4" t="str">
        <f t="shared" si="20"/>
        <v>SchLib\Passive\CerCapacitor.SchLib</v>
      </c>
      <c r="D238" s="3" t="s">
        <v>26</v>
      </c>
      <c r="E238" s="3" t="s">
        <v>2124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2130</v>
      </c>
      <c r="K238" t="str">
        <f t="shared" si="23"/>
        <v>240 пФ</v>
      </c>
      <c r="L238" s="3" t="s">
        <v>2370</v>
      </c>
      <c r="M238" s="3" t="s">
        <v>2129</v>
      </c>
      <c r="N238" s="3" t="s">
        <v>28</v>
      </c>
      <c r="O238" t="str">
        <f t="shared" si="21"/>
        <v>PcbLib\Passive\CERCAP_RADIAL_HV.PcbLib</v>
      </c>
      <c r="P238" t="s">
        <v>2127</v>
      </c>
      <c r="Q238" s="3" t="s">
        <v>2132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22"/>
        <v>270 пФ 20% B 2000В CK45</v>
      </c>
      <c r="B239" s="3" t="s">
        <v>119</v>
      </c>
      <c r="C239" s="4" t="str">
        <f t="shared" si="20"/>
        <v>SchLib\Passive\CerCapacitor.SchLib</v>
      </c>
      <c r="D239" s="3" t="s">
        <v>26</v>
      </c>
      <c r="E239" s="3" t="s">
        <v>2124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2130</v>
      </c>
      <c r="K239" t="str">
        <f t="shared" si="23"/>
        <v>270 пФ</v>
      </c>
      <c r="L239" s="3" t="s">
        <v>2371</v>
      </c>
      <c r="M239" s="3" t="s">
        <v>2129</v>
      </c>
      <c r="N239" s="3" t="s">
        <v>28</v>
      </c>
      <c r="O239" t="str">
        <f t="shared" si="21"/>
        <v>PcbLib\Passive\CERCAP_RADIAL_HV.PcbLib</v>
      </c>
      <c r="P239" t="s">
        <v>2127</v>
      </c>
      <c r="Q239" s="3" t="s">
        <v>2132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22"/>
        <v>300 пФ 20% B 2000В CK45</v>
      </c>
      <c r="B240" s="3" t="s">
        <v>119</v>
      </c>
      <c r="C240" s="4" t="str">
        <f t="shared" si="20"/>
        <v>SchLib\Passive\CerCapacitor.SchLib</v>
      </c>
      <c r="D240" s="3" t="s">
        <v>26</v>
      </c>
      <c r="E240" s="3" t="s">
        <v>2124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2130</v>
      </c>
      <c r="K240" t="str">
        <f t="shared" si="23"/>
        <v>300 пФ</v>
      </c>
      <c r="L240" s="3" t="s">
        <v>2372</v>
      </c>
      <c r="M240" s="3" t="s">
        <v>2129</v>
      </c>
      <c r="N240" s="3" t="s">
        <v>28</v>
      </c>
      <c r="O240" t="str">
        <f t="shared" si="21"/>
        <v>PcbLib\Passive\CERCAP_RADIAL_HV.PcbLib</v>
      </c>
      <c r="P240" t="s">
        <v>2127</v>
      </c>
      <c r="Q240" s="3" t="s">
        <v>2132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22"/>
        <v>330 пФ 20% B 2000В CK45</v>
      </c>
      <c r="B241" s="3" t="s">
        <v>119</v>
      </c>
      <c r="C241" s="4" t="str">
        <f t="shared" si="20"/>
        <v>SchLib\Passive\CerCapacitor.SchLib</v>
      </c>
      <c r="D241" s="3" t="s">
        <v>26</v>
      </c>
      <c r="E241" s="3" t="s">
        <v>2124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2130</v>
      </c>
      <c r="K241" t="str">
        <f t="shared" si="23"/>
        <v>330 пФ</v>
      </c>
      <c r="L241" s="3" t="s">
        <v>2373</v>
      </c>
      <c r="M241" s="3" t="s">
        <v>2129</v>
      </c>
      <c r="N241" s="3" t="s">
        <v>28</v>
      </c>
      <c r="O241" t="str">
        <f t="shared" si="21"/>
        <v>PcbLib\Passive\CERCAP_RADIAL_HV.PcbLib</v>
      </c>
      <c r="P241" t="s">
        <v>2127</v>
      </c>
      <c r="Q241" s="3" t="s">
        <v>2132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22"/>
        <v>360 пФ 20% B 2000В CK45</v>
      </c>
      <c r="B242" s="3" t="s">
        <v>119</v>
      </c>
      <c r="C242" s="4" t="str">
        <f t="shared" si="20"/>
        <v>SchLib\Passive\CerCapacitor.SchLib</v>
      </c>
      <c r="D242" s="3" t="s">
        <v>26</v>
      </c>
      <c r="E242" s="3" t="s">
        <v>2124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2130</v>
      </c>
      <c r="K242" t="str">
        <f t="shared" si="23"/>
        <v>360 пФ</v>
      </c>
      <c r="L242" s="3" t="s">
        <v>2374</v>
      </c>
      <c r="M242" s="3" t="s">
        <v>2129</v>
      </c>
      <c r="N242" s="3" t="s">
        <v>28</v>
      </c>
      <c r="O242" t="str">
        <f t="shared" si="21"/>
        <v>PcbLib\Passive\CERCAP_RADIAL_HV.PcbLib</v>
      </c>
      <c r="P242" t="s">
        <v>2127</v>
      </c>
      <c r="Q242" s="3" t="s">
        <v>2132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22"/>
        <v>390 пФ 20% B 2000В CK45</v>
      </c>
      <c r="B243" s="3" t="s">
        <v>119</v>
      </c>
      <c r="C243" s="4" t="str">
        <f t="shared" si="20"/>
        <v>SchLib\Passive\CerCapacitor.SchLib</v>
      </c>
      <c r="D243" s="3" t="s">
        <v>26</v>
      </c>
      <c r="E243" s="3" t="s">
        <v>2124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2130</v>
      </c>
      <c r="K243" t="str">
        <f t="shared" si="23"/>
        <v>390 пФ</v>
      </c>
      <c r="L243" s="3" t="s">
        <v>2375</v>
      </c>
      <c r="M243" s="3" t="s">
        <v>2129</v>
      </c>
      <c r="N243" s="3" t="s">
        <v>28</v>
      </c>
      <c r="O243" t="str">
        <f t="shared" si="21"/>
        <v>PcbLib\Passive\CERCAP_RADIAL_HV.PcbLib</v>
      </c>
      <c r="P243" t="s">
        <v>2127</v>
      </c>
      <c r="Q243" s="3" t="s">
        <v>2132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22"/>
        <v>430 пФ 20% B 2000В CK45</v>
      </c>
      <c r="B244" s="3" t="s">
        <v>119</v>
      </c>
      <c r="C244" s="4" t="str">
        <f t="shared" si="20"/>
        <v>SchLib\Passive\CerCapacitor.SchLib</v>
      </c>
      <c r="D244" s="3" t="s">
        <v>26</v>
      </c>
      <c r="E244" s="3" t="s">
        <v>2124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2130</v>
      </c>
      <c r="K244" t="str">
        <f t="shared" si="23"/>
        <v>430 пФ</v>
      </c>
      <c r="L244" s="3" t="s">
        <v>2376</v>
      </c>
      <c r="M244" s="3" t="s">
        <v>2129</v>
      </c>
      <c r="N244" s="3" t="s">
        <v>28</v>
      </c>
      <c r="O244" t="str">
        <f t="shared" si="21"/>
        <v>PcbLib\Passive\CERCAP_RADIAL_HV.PcbLib</v>
      </c>
      <c r="P244" t="s">
        <v>2127</v>
      </c>
      <c r="Q244" s="3" t="s">
        <v>2132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22"/>
        <v>470 пФ 20% B 2000В CK45</v>
      </c>
      <c r="B245" s="3" t="s">
        <v>119</v>
      </c>
      <c r="C245" s="4" t="str">
        <f t="shared" si="20"/>
        <v>SchLib\Passive\CerCapacitor.SchLib</v>
      </c>
      <c r="D245" s="3" t="s">
        <v>26</v>
      </c>
      <c r="E245" s="3" t="s">
        <v>2124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2130</v>
      </c>
      <c r="K245" t="str">
        <f t="shared" si="23"/>
        <v>470 пФ</v>
      </c>
      <c r="L245" s="3" t="s">
        <v>2377</v>
      </c>
      <c r="M245" s="3" t="s">
        <v>2129</v>
      </c>
      <c r="N245" s="3" t="s">
        <v>28</v>
      </c>
      <c r="O245" t="str">
        <f t="shared" si="21"/>
        <v>PcbLib\Passive\CERCAP_RADIAL_HV.PcbLib</v>
      </c>
      <c r="P245" t="s">
        <v>2127</v>
      </c>
      <c r="Q245" s="3" t="s">
        <v>2132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22"/>
        <v>510 пФ 20% B 2000В CK45</v>
      </c>
      <c r="B246" s="3" t="s">
        <v>119</v>
      </c>
      <c r="C246" s="4" t="str">
        <f t="shared" si="20"/>
        <v>SchLib\Passive\CerCapacitor.SchLib</v>
      </c>
      <c r="D246" s="3" t="s">
        <v>26</v>
      </c>
      <c r="E246" s="3" t="s">
        <v>2124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2130</v>
      </c>
      <c r="K246" t="str">
        <f t="shared" si="23"/>
        <v>510 пФ</v>
      </c>
      <c r="L246" s="3" t="s">
        <v>2378</v>
      </c>
      <c r="M246" s="3" t="s">
        <v>2129</v>
      </c>
      <c r="N246" s="3" t="s">
        <v>28</v>
      </c>
      <c r="O246" t="str">
        <f t="shared" si="21"/>
        <v>PcbLib\Passive\CERCAP_RADIAL_HV.PcbLib</v>
      </c>
      <c r="P246" t="s">
        <v>2127</v>
      </c>
      <c r="Q246" s="3" t="s">
        <v>2132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22"/>
        <v>560 пФ 20% B 2000В CK45</v>
      </c>
      <c r="B247" s="3" t="s">
        <v>119</v>
      </c>
      <c r="C247" s="4" t="str">
        <f t="shared" si="20"/>
        <v>SchLib\Passive\CerCapacitor.SchLib</v>
      </c>
      <c r="D247" s="3" t="s">
        <v>26</v>
      </c>
      <c r="E247" s="3" t="s">
        <v>2124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2130</v>
      </c>
      <c r="K247" t="str">
        <f t="shared" si="23"/>
        <v>560 пФ</v>
      </c>
      <c r="L247" s="3" t="s">
        <v>2379</v>
      </c>
      <c r="M247" s="3" t="s">
        <v>2129</v>
      </c>
      <c r="N247" s="3" t="s">
        <v>28</v>
      </c>
      <c r="O247" t="str">
        <f t="shared" si="21"/>
        <v>PcbLib\Passive\CERCAP_RADIAL_HV.PcbLib</v>
      </c>
      <c r="P247" t="s">
        <v>2127</v>
      </c>
      <c r="Q247" s="3" t="s">
        <v>2132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22"/>
        <v>620 пФ 20% B 2000В CK45</v>
      </c>
      <c r="B248" s="3" t="s">
        <v>119</v>
      </c>
      <c r="C248" s="4" t="str">
        <f t="shared" si="20"/>
        <v>SchLib\Passive\CerCapacitor.SchLib</v>
      </c>
      <c r="D248" s="3" t="s">
        <v>26</v>
      </c>
      <c r="E248" s="3" t="s">
        <v>2124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2130</v>
      </c>
      <c r="K248" t="str">
        <f t="shared" si="23"/>
        <v>620 пФ</v>
      </c>
      <c r="L248" s="3" t="s">
        <v>2380</v>
      </c>
      <c r="M248" s="3" t="s">
        <v>2129</v>
      </c>
      <c r="N248" s="3" t="s">
        <v>28</v>
      </c>
      <c r="O248" t="str">
        <f t="shared" si="21"/>
        <v>PcbLib\Passive\CERCAP_RADIAL_HV.PcbLib</v>
      </c>
      <c r="P248" t="s">
        <v>2127</v>
      </c>
      <c r="Q248" s="3" t="s">
        <v>2132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22"/>
        <v>680 пФ 20% B 2000В CK45</v>
      </c>
      <c r="B249" s="3" t="s">
        <v>119</v>
      </c>
      <c r="C249" s="4" t="str">
        <f t="shared" si="20"/>
        <v>SchLib\Passive\CerCapacitor.SchLib</v>
      </c>
      <c r="D249" s="3" t="s">
        <v>26</v>
      </c>
      <c r="E249" s="3" t="s">
        <v>2124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2130</v>
      </c>
      <c r="K249" t="str">
        <f t="shared" si="23"/>
        <v>680 пФ</v>
      </c>
      <c r="L249" s="3" t="s">
        <v>2381</v>
      </c>
      <c r="M249" s="3" t="s">
        <v>2129</v>
      </c>
      <c r="N249" s="3" t="s">
        <v>28</v>
      </c>
      <c r="O249" t="str">
        <f t="shared" si="21"/>
        <v>PcbLib\Passive\CERCAP_RADIAL_HV.PcbLib</v>
      </c>
      <c r="P249" t="s">
        <v>2127</v>
      </c>
      <c r="Q249" s="3" t="s">
        <v>2132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22"/>
        <v>750 пФ 20% B 2000В CK45</v>
      </c>
      <c r="B250" s="3" t="s">
        <v>119</v>
      </c>
      <c r="C250" s="4" t="str">
        <f t="shared" si="20"/>
        <v>SchLib\Passive\CerCapacitor.SchLib</v>
      </c>
      <c r="D250" s="3" t="s">
        <v>26</v>
      </c>
      <c r="E250" s="3" t="s">
        <v>2124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2130</v>
      </c>
      <c r="K250" t="str">
        <f t="shared" si="23"/>
        <v>750 пФ</v>
      </c>
      <c r="L250" s="3" t="s">
        <v>2382</v>
      </c>
      <c r="M250" s="3" t="s">
        <v>2129</v>
      </c>
      <c r="N250" s="3" t="s">
        <v>28</v>
      </c>
      <c r="O250" t="str">
        <f t="shared" si="21"/>
        <v>PcbLib\Passive\CERCAP_RADIAL_HV.PcbLib</v>
      </c>
      <c r="P250" t="s">
        <v>2127</v>
      </c>
      <c r="Q250" s="3" t="s">
        <v>2132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22"/>
        <v>820 пФ 20% B 2000В CK45</v>
      </c>
      <c r="B251" s="3" t="s">
        <v>119</v>
      </c>
      <c r="C251" s="4" t="str">
        <f t="shared" si="20"/>
        <v>SchLib\Passive\CerCapacitor.SchLib</v>
      </c>
      <c r="D251" s="3" t="s">
        <v>26</v>
      </c>
      <c r="E251" s="3" t="s">
        <v>2124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2130</v>
      </c>
      <c r="K251" t="str">
        <f t="shared" si="23"/>
        <v>820 пФ</v>
      </c>
      <c r="L251" s="3" t="s">
        <v>2383</v>
      </c>
      <c r="M251" s="3" t="s">
        <v>2129</v>
      </c>
      <c r="N251" s="3" t="s">
        <v>28</v>
      </c>
      <c r="O251" t="str">
        <f t="shared" si="21"/>
        <v>PcbLib\Passive\CERCAP_RADIAL_HV.PcbLib</v>
      </c>
      <c r="P251" t="s">
        <v>2127</v>
      </c>
      <c r="Q251" s="3" t="s">
        <v>2132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22"/>
        <v>910 пФ 20% B 2000В CK45</v>
      </c>
      <c r="B252" s="3" t="s">
        <v>119</v>
      </c>
      <c r="C252" s="4" t="str">
        <f t="shared" si="20"/>
        <v>SchLib\Passive\CerCapacitor.SchLib</v>
      </c>
      <c r="D252" s="3" t="s">
        <v>26</v>
      </c>
      <c r="E252" s="3" t="s">
        <v>2124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2130</v>
      </c>
      <c r="K252" t="str">
        <f t="shared" si="23"/>
        <v>910 пФ</v>
      </c>
      <c r="L252" s="3" t="s">
        <v>2384</v>
      </c>
      <c r="M252" s="3" t="s">
        <v>2129</v>
      </c>
      <c r="N252" s="3" t="s">
        <v>28</v>
      </c>
      <c r="O252" t="str">
        <f t="shared" si="21"/>
        <v>PcbLib\Passive\CERCAP_RADIAL_HV.PcbLib</v>
      </c>
      <c r="P252" t="s">
        <v>2127</v>
      </c>
      <c r="Q252" s="3" t="s">
        <v>2132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22"/>
        <v>1000 пФ 20% B 2000В CK45</v>
      </c>
      <c r="B253" s="3" t="s">
        <v>119</v>
      </c>
      <c r="C253" s="4" t="str">
        <f t="shared" si="20"/>
        <v>SchLib\Passive\CerCapacitor.SchLib</v>
      </c>
      <c r="D253" s="3" t="s">
        <v>26</v>
      </c>
      <c r="E253" s="3" t="s">
        <v>2124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2130</v>
      </c>
      <c r="K253" t="str">
        <f t="shared" si="23"/>
        <v>1000 пФ</v>
      </c>
      <c r="L253" s="3" t="s">
        <v>2385</v>
      </c>
      <c r="M253" s="3" t="s">
        <v>2129</v>
      </c>
      <c r="N253" s="3" t="s">
        <v>28</v>
      </c>
      <c r="O253" t="str">
        <f t="shared" si="21"/>
        <v>PcbLib\Passive\CERCAP_RADIAL_HV.PcbLib</v>
      </c>
      <c r="P253" t="s">
        <v>2127</v>
      </c>
      <c r="Q253" s="3" t="s">
        <v>2132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22"/>
        <v>1100 пФ 20% B 2000В CK45</v>
      </c>
      <c r="B254" s="3" t="s">
        <v>119</v>
      </c>
      <c r="C254" s="4" t="str">
        <f t="shared" si="20"/>
        <v>SchLib\Passive\CerCapacitor.SchLib</v>
      </c>
      <c r="D254" s="3" t="s">
        <v>26</v>
      </c>
      <c r="E254" s="3" t="s">
        <v>2124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2130</v>
      </c>
      <c r="K254" t="str">
        <f t="shared" si="23"/>
        <v>1100 пФ</v>
      </c>
      <c r="L254" s="3" t="s">
        <v>2386</v>
      </c>
      <c r="M254" s="3" t="s">
        <v>2129</v>
      </c>
      <c r="N254" s="3" t="s">
        <v>28</v>
      </c>
      <c r="O254" t="str">
        <f t="shared" si="21"/>
        <v>PcbLib\Passive\CERCAP_RADIAL_HV.PcbLib</v>
      </c>
      <c r="P254" t="s">
        <v>2127</v>
      </c>
      <c r="Q254" s="3" t="s">
        <v>2132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22"/>
        <v>1200 пФ 20% B 2000В CK45</v>
      </c>
      <c r="B255" s="3" t="s">
        <v>119</v>
      </c>
      <c r="C255" s="4" t="str">
        <f t="shared" si="20"/>
        <v>SchLib\Passive\CerCapacitor.SchLib</v>
      </c>
      <c r="D255" s="3" t="s">
        <v>26</v>
      </c>
      <c r="E255" s="3" t="s">
        <v>2124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2130</v>
      </c>
      <c r="K255" t="str">
        <f t="shared" si="23"/>
        <v>1200 пФ</v>
      </c>
      <c r="L255" s="3" t="s">
        <v>2387</v>
      </c>
      <c r="M255" s="3" t="s">
        <v>2129</v>
      </c>
      <c r="N255" s="3" t="s">
        <v>28</v>
      </c>
      <c r="O255" t="str">
        <f t="shared" si="21"/>
        <v>PcbLib\Passive\CERCAP_RADIAL_HV.PcbLib</v>
      </c>
      <c r="P255" t="s">
        <v>2127</v>
      </c>
      <c r="Q255" s="3" t="s">
        <v>2132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22"/>
        <v>1300 пФ 20% B 2000В CK45</v>
      </c>
      <c r="B256" s="3" t="s">
        <v>119</v>
      </c>
      <c r="C256" s="4" t="str">
        <f t="shared" si="20"/>
        <v>SchLib\Passive\CerCapacitor.SchLib</v>
      </c>
      <c r="D256" s="3" t="s">
        <v>26</v>
      </c>
      <c r="E256" s="3" t="s">
        <v>2124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2130</v>
      </c>
      <c r="K256" t="str">
        <f t="shared" si="23"/>
        <v>1300 пФ</v>
      </c>
      <c r="L256" s="3" t="s">
        <v>2388</v>
      </c>
      <c r="M256" s="3" t="s">
        <v>2129</v>
      </c>
      <c r="N256" s="3" t="s">
        <v>28</v>
      </c>
      <c r="O256" t="str">
        <f t="shared" si="21"/>
        <v>PcbLib\Passive\CERCAP_RADIAL_HV.PcbLib</v>
      </c>
      <c r="P256" t="s">
        <v>2127</v>
      </c>
      <c r="Q256" s="3" t="s">
        <v>2132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22"/>
        <v>1500 пФ 20% B 2000В CK45</v>
      </c>
      <c r="B257" s="3" t="s">
        <v>119</v>
      </c>
      <c r="C257" s="4" t="str">
        <f t="shared" si="20"/>
        <v>SchLib\Passive\CerCapacitor.SchLib</v>
      </c>
      <c r="D257" s="3" t="s">
        <v>26</v>
      </c>
      <c r="E257" s="3" t="s">
        <v>2124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2130</v>
      </c>
      <c r="K257" t="str">
        <f t="shared" si="23"/>
        <v>1500 пФ</v>
      </c>
      <c r="L257" s="3" t="s">
        <v>2389</v>
      </c>
      <c r="M257" s="3" t="s">
        <v>2129</v>
      </c>
      <c r="N257" s="3" t="s">
        <v>28</v>
      </c>
      <c r="O257" t="str">
        <f t="shared" si="21"/>
        <v>PcbLib\Passive\CERCAP_RADIAL_HV.PcbLib</v>
      </c>
      <c r="P257" t="s">
        <v>2127</v>
      </c>
      <c r="Q257" s="3" t="s">
        <v>2132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22"/>
        <v>1600 пФ 20% B 2000В CK45</v>
      </c>
      <c r="B258" s="3" t="s">
        <v>119</v>
      </c>
      <c r="C258" s="4" t="str">
        <f t="shared" si="20"/>
        <v>SchLib\Passive\CerCapacitor.SchLib</v>
      </c>
      <c r="D258" s="3" t="s">
        <v>26</v>
      </c>
      <c r="E258" s="3" t="s">
        <v>2124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2130</v>
      </c>
      <c r="K258" t="str">
        <f t="shared" si="23"/>
        <v>1600 пФ</v>
      </c>
      <c r="L258" s="3" t="s">
        <v>2390</v>
      </c>
      <c r="M258" s="3" t="s">
        <v>2129</v>
      </c>
      <c r="N258" s="3" t="s">
        <v>28</v>
      </c>
      <c r="O258" t="str">
        <f t="shared" si="21"/>
        <v>PcbLib\Passive\CERCAP_RADIAL_HV.PcbLib</v>
      </c>
      <c r="P258" t="s">
        <v>2127</v>
      </c>
      <c r="Q258" s="3" t="s">
        <v>2132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22"/>
        <v>1800 пФ 20% B 2000В CK45</v>
      </c>
      <c r="B259" s="3" t="s">
        <v>119</v>
      </c>
      <c r="C259" s="4" t="str">
        <f t="shared" ref="C259:C315" si="24">"SchLib\Passive\"&amp;B259&amp;".SchLib"</f>
        <v>SchLib\Passive\CerCapacitor.SchLib</v>
      </c>
      <c r="D259" s="3" t="s">
        <v>26</v>
      </c>
      <c r="E259" s="3" t="s">
        <v>2124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2130</v>
      </c>
      <c r="K259" t="str">
        <f t="shared" si="23"/>
        <v>1800 пФ</v>
      </c>
      <c r="L259" s="3" t="s">
        <v>2391</v>
      </c>
      <c r="M259" s="3" t="s">
        <v>2129</v>
      </c>
      <c r="N259" s="3" t="s">
        <v>28</v>
      </c>
      <c r="O259" t="str">
        <f t="shared" ref="O259:O315" si="25">"PcbLib\Passive\"&amp;P259&amp;".PcbLib"</f>
        <v>PcbLib\Passive\CERCAP_RADIAL_HV.PcbLib</v>
      </c>
      <c r="P259" t="s">
        <v>2127</v>
      </c>
      <c r="Q259" s="3" t="s">
        <v>2132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22"/>
        <v>2000 пФ 20% B 2000В CK45</v>
      </c>
      <c r="B260" s="3" t="s">
        <v>119</v>
      </c>
      <c r="C260" s="4" t="str">
        <f t="shared" si="24"/>
        <v>SchLib\Passive\CerCapacitor.SchLib</v>
      </c>
      <c r="D260" s="3" t="s">
        <v>26</v>
      </c>
      <c r="E260" s="3" t="s">
        <v>2124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2130</v>
      </c>
      <c r="K260" t="str">
        <f t="shared" si="23"/>
        <v>2000 пФ</v>
      </c>
      <c r="L260" s="3" t="s">
        <v>2392</v>
      </c>
      <c r="M260" s="3" t="s">
        <v>2129</v>
      </c>
      <c r="N260" s="3" t="s">
        <v>28</v>
      </c>
      <c r="O260" t="str">
        <f t="shared" si="25"/>
        <v>PcbLib\Passive\CERCAP_RADIAL_HV.PcbLib</v>
      </c>
      <c r="P260" t="s">
        <v>2127</v>
      </c>
      <c r="Q260" s="3" t="s">
        <v>2132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22"/>
        <v>2200 пФ 20% B 2000В CK45</v>
      </c>
      <c r="B261" s="3" t="s">
        <v>119</v>
      </c>
      <c r="C261" s="4" t="str">
        <f t="shared" si="24"/>
        <v>SchLib\Passive\CerCapacitor.SchLib</v>
      </c>
      <c r="D261" s="3" t="s">
        <v>26</v>
      </c>
      <c r="E261" s="3" t="s">
        <v>2124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2130</v>
      </c>
      <c r="K261" t="str">
        <f t="shared" si="23"/>
        <v>2200 пФ</v>
      </c>
      <c r="L261" s="3" t="s">
        <v>2393</v>
      </c>
      <c r="M261" s="3" t="s">
        <v>2129</v>
      </c>
      <c r="N261" s="3" t="s">
        <v>28</v>
      </c>
      <c r="O261" t="str">
        <f t="shared" si="25"/>
        <v>PcbLib\Passive\CERCAP_RADIAL_HV.PcbLib</v>
      </c>
      <c r="P261" t="s">
        <v>2127</v>
      </c>
      <c r="Q261" s="3" t="s">
        <v>2132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22"/>
        <v>2400 пФ 20% B 2000В CK45</v>
      </c>
      <c r="B262" s="3" t="s">
        <v>119</v>
      </c>
      <c r="C262" s="4" t="str">
        <f t="shared" si="24"/>
        <v>SchLib\Passive\CerCapacitor.SchLib</v>
      </c>
      <c r="D262" s="3" t="s">
        <v>26</v>
      </c>
      <c r="E262" s="3" t="s">
        <v>2124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2130</v>
      </c>
      <c r="K262" t="str">
        <f t="shared" si="23"/>
        <v>2400 пФ</v>
      </c>
      <c r="L262" s="3" t="s">
        <v>2394</v>
      </c>
      <c r="M262" s="3" t="s">
        <v>2129</v>
      </c>
      <c r="N262" s="3" t="s">
        <v>28</v>
      </c>
      <c r="O262" t="str">
        <f t="shared" si="25"/>
        <v>PcbLib\Passive\CERCAP_RADIAL_HV.PcbLib</v>
      </c>
      <c r="P262" t="s">
        <v>2127</v>
      </c>
      <c r="Q262" s="3" t="s">
        <v>2132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22"/>
        <v>2700 пФ 20% B 2000В CK45</v>
      </c>
      <c r="B263" s="3" t="s">
        <v>119</v>
      </c>
      <c r="C263" s="4" t="str">
        <f t="shared" si="24"/>
        <v>SchLib\Passive\CerCapacitor.SchLib</v>
      </c>
      <c r="D263" s="3" t="s">
        <v>26</v>
      </c>
      <c r="E263" s="3" t="s">
        <v>2124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2130</v>
      </c>
      <c r="K263" t="str">
        <f t="shared" si="23"/>
        <v>2700 пФ</v>
      </c>
      <c r="L263" s="3" t="s">
        <v>2395</v>
      </c>
      <c r="M263" s="3" t="s">
        <v>2129</v>
      </c>
      <c r="N263" s="3" t="s">
        <v>28</v>
      </c>
      <c r="O263" t="str">
        <f t="shared" si="25"/>
        <v>PcbLib\Passive\CERCAP_RADIAL_HV.PcbLib</v>
      </c>
      <c r="P263" t="s">
        <v>2127</v>
      </c>
      <c r="Q263" s="3" t="s">
        <v>2132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22"/>
        <v>3000 пФ 20% B 2000В CK45</v>
      </c>
      <c r="B264" s="3" t="s">
        <v>119</v>
      </c>
      <c r="C264" s="4" t="str">
        <f t="shared" si="24"/>
        <v>SchLib\Passive\CerCapacitor.SchLib</v>
      </c>
      <c r="D264" s="3" t="s">
        <v>26</v>
      </c>
      <c r="E264" s="3" t="s">
        <v>2124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2130</v>
      </c>
      <c r="K264" t="str">
        <f t="shared" si="23"/>
        <v>3000 пФ</v>
      </c>
      <c r="L264" s="3" t="s">
        <v>2396</v>
      </c>
      <c r="M264" s="3" t="s">
        <v>2129</v>
      </c>
      <c r="N264" s="3" t="s">
        <v>28</v>
      </c>
      <c r="O264" t="str">
        <f t="shared" si="25"/>
        <v>PcbLib\Passive\CERCAP_RADIAL_HV.PcbLib</v>
      </c>
      <c r="P264" t="s">
        <v>2127</v>
      </c>
      <c r="Q264" s="3" t="s">
        <v>2132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22"/>
        <v>3300 пФ 20% B 2000В CK45</v>
      </c>
      <c r="B265" s="3" t="s">
        <v>119</v>
      </c>
      <c r="C265" s="4" t="str">
        <f t="shared" si="24"/>
        <v>SchLib\Passive\CerCapacitor.SchLib</v>
      </c>
      <c r="D265" s="3" t="s">
        <v>26</v>
      </c>
      <c r="E265" s="3" t="s">
        <v>2124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2130</v>
      </c>
      <c r="K265" t="str">
        <f t="shared" si="23"/>
        <v>3300 пФ</v>
      </c>
      <c r="L265" s="3" t="s">
        <v>2397</v>
      </c>
      <c r="M265" s="3" t="s">
        <v>2129</v>
      </c>
      <c r="N265" s="3" t="s">
        <v>28</v>
      </c>
      <c r="O265" t="str">
        <f t="shared" si="25"/>
        <v>PcbLib\Passive\CERCAP_RADIAL_HV.PcbLib</v>
      </c>
      <c r="P265" t="s">
        <v>2127</v>
      </c>
      <c r="Q265" s="3" t="s">
        <v>2132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22"/>
        <v>3600 пФ 20% B 2000В CK45</v>
      </c>
      <c r="B266" s="3" t="s">
        <v>119</v>
      </c>
      <c r="C266" s="4" t="str">
        <f t="shared" si="24"/>
        <v>SchLib\Passive\CerCapacitor.SchLib</v>
      </c>
      <c r="D266" s="3" t="s">
        <v>26</v>
      </c>
      <c r="E266" s="3" t="s">
        <v>2124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2130</v>
      </c>
      <c r="K266" t="str">
        <f t="shared" si="23"/>
        <v>3600 пФ</v>
      </c>
      <c r="L266" s="3" t="s">
        <v>2398</v>
      </c>
      <c r="M266" s="3" t="s">
        <v>2129</v>
      </c>
      <c r="N266" s="3" t="s">
        <v>28</v>
      </c>
      <c r="O266" t="str">
        <f t="shared" si="25"/>
        <v>PcbLib\Passive\CERCAP_RADIAL_HV.PcbLib</v>
      </c>
      <c r="P266" t="s">
        <v>2127</v>
      </c>
      <c r="Q266" s="3" t="s">
        <v>2132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22"/>
        <v>3900 пФ 20% B 2000В CK45</v>
      </c>
      <c r="B267" s="3" t="s">
        <v>119</v>
      </c>
      <c r="C267" s="4" t="str">
        <f t="shared" si="24"/>
        <v>SchLib\Passive\CerCapacitor.SchLib</v>
      </c>
      <c r="D267" s="3" t="s">
        <v>26</v>
      </c>
      <c r="E267" s="3" t="s">
        <v>2124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2130</v>
      </c>
      <c r="K267" t="str">
        <f t="shared" si="23"/>
        <v>3900 пФ</v>
      </c>
      <c r="L267" s="3" t="s">
        <v>2399</v>
      </c>
      <c r="M267" s="3" t="s">
        <v>2129</v>
      </c>
      <c r="N267" s="3" t="s">
        <v>28</v>
      </c>
      <c r="O267" t="str">
        <f t="shared" si="25"/>
        <v>PcbLib\Passive\CERCAP_RADIAL_HV.PcbLib</v>
      </c>
      <c r="P267" t="s">
        <v>2127</v>
      </c>
      <c r="Q267" s="3" t="s">
        <v>2132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22"/>
        <v>4300 пФ 20% B 2000В CK45</v>
      </c>
      <c r="B268" s="3" t="s">
        <v>119</v>
      </c>
      <c r="C268" s="4" t="str">
        <f t="shared" si="24"/>
        <v>SchLib\Passive\CerCapacitor.SchLib</v>
      </c>
      <c r="D268" s="3" t="s">
        <v>26</v>
      </c>
      <c r="E268" s="3" t="s">
        <v>2124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2130</v>
      </c>
      <c r="K268" t="str">
        <f t="shared" si="23"/>
        <v>4300 пФ</v>
      </c>
      <c r="L268" s="3" t="s">
        <v>2400</v>
      </c>
      <c r="M268" s="3" t="s">
        <v>2129</v>
      </c>
      <c r="N268" s="3" t="s">
        <v>28</v>
      </c>
      <c r="O268" t="str">
        <f t="shared" si="25"/>
        <v>PcbLib\Passive\CERCAP_RADIAL_HV.PcbLib</v>
      </c>
      <c r="P268" t="s">
        <v>2127</v>
      </c>
      <c r="Q268" s="3" t="s">
        <v>2132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22"/>
        <v>4700 пФ 20% B 2000В CK45</v>
      </c>
      <c r="B269" s="3" t="s">
        <v>119</v>
      </c>
      <c r="C269" s="4" t="str">
        <f t="shared" si="24"/>
        <v>SchLib\Passive\CerCapacitor.SchLib</v>
      </c>
      <c r="D269" s="3" t="s">
        <v>26</v>
      </c>
      <c r="E269" s="3" t="s">
        <v>2124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2130</v>
      </c>
      <c r="K269" t="str">
        <f t="shared" si="23"/>
        <v>4700 пФ</v>
      </c>
      <c r="L269" s="3" t="s">
        <v>2401</v>
      </c>
      <c r="M269" s="3" t="s">
        <v>2129</v>
      </c>
      <c r="N269" s="3" t="s">
        <v>28</v>
      </c>
      <c r="O269" t="str">
        <f t="shared" si="25"/>
        <v>PcbLib\Passive\CERCAP_RADIAL_HV.PcbLib</v>
      </c>
      <c r="P269" t="s">
        <v>2127</v>
      </c>
      <c r="Q269" s="3" t="s">
        <v>2132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22"/>
        <v>5100 пФ 20% B 2000В CK45</v>
      </c>
      <c r="B270" s="3" t="s">
        <v>119</v>
      </c>
      <c r="C270" s="4" t="str">
        <f t="shared" si="24"/>
        <v>SchLib\Passive\CerCapacitor.SchLib</v>
      </c>
      <c r="D270" s="3" t="s">
        <v>26</v>
      </c>
      <c r="E270" s="3" t="s">
        <v>2124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2130</v>
      </c>
      <c r="K270" t="str">
        <f t="shared" si="23"/>
        <v>5100 пФ</v>
      </c>
      <c r="L270" s="3" t="s">
        <v>2402</v>
      </c>
      <c r="M270" s="3" t="s">
        <v>2129</v>
      </c>
      <c r="N270" s="3" t="s">
        <v>28</v>
      </c>
      <c r="O270" t="str">
        <f t="shared" si="25"/>
        <v>PcbLib\Passive\CERCAP_RADIAL_HV.PcbLib</v>
      </c>
      <c r="P270" t="s">
        <v>2127</v>
      </c>
      <c r="Q270" s="3" t="s">
        <v>2132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22"/>
        <v>5600 пФ 20% B 2000В CK45</v>
      </c>
      <c r="B271" s="3" t="s">
        <v>119</v>
      </c>
      <c r="C271" s="4" t="str">
        <f t="shared" si="24"/>
        <v>SchLib\Passive\CerCapacitor.SchLib</v>
      </c>
      <c r="D271" s="3" t="s">
        <v>26</v>
      </c>
      <c r="E271" s="3" t="s">
        <v>2124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2130</v>
      </c>
      <c r="K271" t="str">
        <f t="shared" si="23"/>
        <v>5600 пФ</v>
      </c>
      <c r="L271" s="3" t="s">
        <v>2403</v>
      </c>
      <c r="M271" s="3" t="s">
        <v>2129</v>
      </c>
      <c r="N271" s="3" t="s">
        <v>28</v>
      </c>
      <c r="O271" t="str">
        <f t="shared" si="25"/>
        <v>PcbLib\Passive\CERCAP_RADIAL_HV.PcbLib</v>
      </c>
      <c r="P271" t="s">
        <v>2127</v>
      </c>
      <c r="Q271" s="3" t="s">
        <v>2132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22"/>
        <v>100 пФ 20% B 3000В CK45</v>
      </c>
      <c r="B272" s="3" t="s">
        <v>119</v>
      </c>
      <c r="C272" s="4" t="str">
        <f t="shared" si="24"/>
        <v>SchLib\Passive\CerCapacitor.SchLib</v>
      </c>
      <c r="D272" s="3" t="s">
        <v>26</v>
      </c>
      <c r="E272" s="3" t="s">
        <v>2124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2130</v>
      </c>
      <c r="K272" t="str">
        <f t="shared" si="23"/>
        <v>100 пФ</v>
      </c>
      <c r="L272" s="3" t="s">
        <v>2404</v>
      </c>
      <c r="M272" s="3" t="s">
        <v>2129</v>
      </c>
      <c r="N272" s="3" t="s">
        <v>28</v>
      </c>
      <c r="O272" t="str">
        <f t="shared" si="25"/>
        <v>PcbLib\Passive\CERCAP_RADIAL_HV.PcbLib</v>
      </c>
      <c r="P272" t="s">
        <v>2127</v>
      </c>
      <c r="Q272" s="3" t="s">
        <v>2133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22"/>
        <v>110 пФ 20% B 3000В CK45</v>
      </c>
      <c r="B273" s="3" t="s">
        <v>119</v>
      </c>
      <c r="C273" s="4" t="str">
        <f t="shared" si="24"/>
        <v>SchLib\Passive\CerCapacitor.SchLib</v>
      </c>
      <c r="D273" s="3" t="s">
        <v>26</v>
      </c>
      <c r="E273" s="3" t="s">
        <v>2124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2130</v>
      </c>
      <c r="K273" t="str">
        <f t="shared" si="23"/>
        <v>110 пФ</v>
      </c>
      <c r="L273" s="3" t="s">
        <v>2405</v>
      </c>
      <c r="M273" s="3" t="s">
        <v>2129</v>
      </c>
      <c r="N273" s="3" t="s">
        <v>28</v>
      </c>
      <c r="O273" t="str">
        <f t="shared" si="25"/>
        <v>PcbLib\Passive\CERCAP_RADIAL_HV.PcbLib</v>
      </c>
      <c r="P273" t="s">
        <v>2127</v>
      </c>
      <c r="Q273" s="3" t="s">
        <v>2133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22"/>
        <v>120 пФ 20% B 3000В CK45</v>
      </c>
      <c r="B274" s="3" t="s">
        <v>119</v>
      </c>
      <c r="C274" s="4" t="str">
        <f t="shared" si="24"/>
        <v>SchLib\Passive\CerCapacitor.SchLib</v>
      </c>
      <c r="D274" s="3" t="s">
        <v>26</v>
      </c>
      <c r="E274" s="3" t="s">
        <v>2124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2130</v>
      </c>
      <c r="K274" t="str">
        <f t="shared" si="23"/>
        <v>120 пФ</v>
      </c>
      <c r="L274" s="3" t="s">
        <v>2406</v>
      </c>
      <c r="M274" s="3" t="s">
        <v>2129</v>
      </c>
      <c r="N274" s="3" t="s">
        <v>28</v>
      </c>
      <c r="O274" t="str">
        <f t="shared" si="25"/>
        <v>PcbLib\Passive\CERCAP_RADIAL_HV.PcbLib</v>
      </c>
      <c r="P274" t="s">
        <v>2127</v>
      </c>
      <c r="Q274" s="3" t="s">
        <v>2133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26">_xlfn.CONCAT(K275," ",I275," ",J275," ",Q275," ",M275)</f>
        <v>130 пФ 20% B 3000В CK45</v>
      </c>
      <c r="B275" s="3" t="s">
        <v>119</v>
      </c>
      <c r="C275" s="4" t="str">
        <f t="shared" si="24"/>
        <v>SchLib\Passive\CerCapacitor.SchLib</v>
      </c>
      <c r="D275" s="3" t="s">
        <v>26</v>
      </c>
      <c r="E275" s="3" t="s">
        <v>2124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2130</v>
      </c>
      <c r="K275" t="str">
        <f t="shared" ref="K275:K314" si="27">_xlfn.CONCAT(X275," ",W275)</f>
        <v>130 пФ</v>
      </c>
      <c r="L275" s="3" t="s">
        <v>2407</v>
      </c>
      <c r="M275" s="3" t="s">
        <v>2129</v>
      </c>
      <c r="N275" s="3" t="s">
        <v>28</v>
      </c>
      <c r="O275" t="str">
        <f t="shared" si="25"/>
        <v>PcbLib\Passive\CERCAP_RADIAL_HV.PcbLib</v>
      </c>
      <c r="P275" t="s">
        <v>2127</v>
      </c>
      <c r="Q275" s="3" t="s">
        <v>2133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26"/>
        <v>150 пФ 20% B 3000В CK45</v>
      </c>
      <c r="B276" s="3" t="s">
        <v>119</v>
      </c>
      <c r="C276" s="4" t="str">
        <f t="shared" si="24"/>
        <v>SchLib\Passive\CerCapacitor.SchLib</v>
      </c>
      <c r="D276" s="3" t="s">
        <v>26</v>
      </c>
      <c r="E276" s="3" t="s">
        <v>2124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2130</v>
      </c>
      <c r="K276" t="str">
        <f t="shared" si="27"/>
        <v>150 пФ</v>
      </c>
      <c r="L276" s="3" t="s">
        <v>2408</v>
      </c>
      <c r="M276" s="3" t="s">
        <v>2129</v>
      </c>
      <c r="N276" s="3" t="s">
        <v>28</v>
      </c>
      <c r="O276" t="str">
        <f t="shared" si="25"/>
        <v>PcbLib\Passive\CERCAP_RADIAL_HV.PcbLib</v>
      </c>
      <c r="P276" t="s">
        <v>2127</v>
      </c>
      <c r="Q276" s="3" t="s">
        <v>2133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26"/>
        <v>160 пФ 20% B 3000В CK45</v>
      </c>
      <c r="B277" s="3" t="s">
        <v>119</v>
      </c>
      <c r="C277" s="4" t="str">
        <f t="shared" si="24"/>
        <v>SchLib\Passive\CerCapacitor.SchLib</v>
      </c>
      <c r="D277" s="3" t="s">
        <v>26</v>
      </c>
      <c r="E277" s="3" t="s">
        <v>2124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2130</v>
      </c>
      <c r="K277" t="str">
        <f t="shared" si="27"/>
        <v>160 пФ</v>
      </c>
      <c r="L277" s="3" t="s">
        <v>2409</v>
      </c>
      <c r="M277" s="3" t="s">
        <v>2129</v>
      </c>
      <c r="N277" s="3" t="s">
        <v>28</v>
      </c>
      <c r="O277" t="str">
        <f t="shared" si="25"/>
        <v>PcbLib\Passive\CERCAP_RADIAL_HV.PcbLib</v>
      </c>
      <c r="P277" t="s">
        <v>2127</v>
      </c>
      <c r="Q277" s="3" t="s">
        <v>2133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26"/>
        <v>180 пФ 20% B 3000В CK45</v>
      </c>
      <c r="B278" s="3" t="s">
        <v>119</v>
      </c>
      <c r="C278" s="4" t="str">
        <f t="shared" si="24"/>
        <v>SchLib\Passive\CerCapacitor.SchLib</v>
      </c>
      <c r="D278" s="3" t="s">
        <v>26</v>
      </c>
      <c r="E278" s="3" t="s">
        <v>2124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2130</v>
      </c>
      <c r="K278" t="str">
        <f t="shared" si="27"/>
        <v>180 пФ</v>
      </c>
      <c r="L278" s="3" t="s">
        <v>2410</v>
      </c>
      <c r="M278" s="3" t="s">
        <v>2129</v>
      </c>
      <c r="N278" s="3" t="s">
        <v>28</v>
      </c>
      <c r="O278" t="str">
        <f t="shared" si="25"/>
        <v>PcbLib\Passive\CERCAP_RADIAL_HV.PcbLib</v>
      </c>
      <c r="P278" t="s">
        <v>2127</v>
      </c>
      <c r="Q278" s="3" t="s">
        <v>2133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26"/>
        <v>200 пФ 20% B 3000В CK45</v>
      </c>
      <c r="B279" s="3" t="s">
        <v>119</v>
      </c>
      <c r="C279" s="4" t="str">
        <f t="shared" si="24"/>
        <v>SchLib\Passive\CerCapacitor.SchLib</v>
      </c>
      <c r="D279" s="3" t="s">
        <v>26</v>
      </c>
      <c r="E279" s="3" t="s">
        <v>2124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2130</v>
      </c>
      <c r="K279" t="str">
        <f t="shared" si="27"/>
        <v>200 пФ</v>
      </c>
      <c r="L279" s="3" t="s">
        <v>2411</v>
      </c>
      <c r="M279" s="3" t="s">
        <v>2129</v>
      </c>
      <c r="N279" s="3" t="s">
        <v>28</v>
      </c>
      <c r="O279" t="str">
        <f t="shared" si="25"/>
        <v>PcbLib\Passive\CERCAP_RADIAL_HV.PcbLib</v>
      </c>
      <c r="P279" t="s">
        <v>2127</v>
      </c>
      <c r="Q279" s="3" t="s">
        <v>2133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26"/>
        <v>220 пФ 20% B 3000В CK45</v>
      </c>
      <c r="B280" s="3" t="s">
        <v>119</v>
      </c>
      <c r="C280" s="4" t="str">
        <f t="shared" si="24"/>
        <v>SchLib\Passive\CerCapacitor.SchLib</v>
      </c>
      <c r="D280" s="3" t="s">
        <v>26</v>
      </c>
      <c r="E280" s="3" t="s">
        <v>2124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2130</v>
      </c>
      <c r="K280" t="str">
        <f t="shared" si="27"/>
        <v>220 пФ</v>
      </c>
      <c r="L280" s="3" t="s">
        <v>2412</v>
      </c>
      <c r="M280" s="3" t="s">
        <v>2129</v>
      </c>
      <c r="N280" s="3" t="s">
        <v>28</v>
      </c>
      <c r="O280" t="str">
        <f t="shared" si="25"/>
        <v>PcbLib\Passive\CERCAP_RADIAL_HV.PcbLib</v>
      </c>
      <c r="P280" t="s">
        <v>2127</v>
      </c>
      <c r="Q280" s="3" t="s">
        <v>2133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26"/>
        <v>240 пФ 20% B 3000В CK45</v>
      </c>
      <c r="B281" s="3" t="s">
        <v>119</v>
      </c>
      <c r="C281" s="4" t="str">
        <f t="shared" si="24"/>
        <v>SchLib\Passive\CerCapacitor.SchLib</v>
      </c>
      <c r="D281" s="3" t="s">
        <v>26</v>
      </c>
      <c r="E281" s="3" t="s">
        <v>2124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2130</v>
      </c>
      <c r="K281" t="str">
        <f t="shared" si="27"/>
        <v>240 пФ</v>
      </c>
      <c r="L281" s="3" t="s">
        <v>2413</v>
      </c>
      <c r="M281" s="3" t="s">
        <v>2129</v>
      </c>
      <c r="N281" s="3" t="s">
        <v>28</v>
      </c>
      <c r="O281" t="str">
        <f t="shared" si="25"/>
        <v>PcbLib\Passive\CERCAP_RADIAL_HV.PcbLib</v>
      </c>
      <c r="P281" t="s">
        <v>2127</v>
      </c>
      <c r="Q281" s="3" t="s">
        <v>2133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26"/>
        <v>270 пФ 20% B 3000В CK45</v>
      </c>
      <c r="B282" s="3" t="s">
        <v>119</v>
      </c>
      <c r="C282" s="4" t="str">
        <f t="shared" si="24"/>
        <v>SchLib\Passive\CerCapacitor.SchLib</v>
      </c>
      <c r="D282" s="3" t="s">
        <v>26</v>
      </c>
      <c r="E282" s="3" t="s">
        <v>2124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2130</v>
      </c>
      <c r="K282" t="str">
        <f t="shared" si="27"/>
        <v>270 пФ</v>
      </c>
      <c r="L282" s="3" t="s">
        <v>2414</v>
      </c>
      <c r="M282" s="3" t="s">
        <v>2129</v>
      </c>
      <c r="N282" s="3" t="s">
        <v>28</v>
      </c>
      <c r="O282" t="str">
        <f t="shared" si="25"/>
        <v>PcbLib\Passive\CERCAP_RADIAL_HV.PcbLib</v>
      </c>
      <c r="P282" t="s">
        <v>2127</v>
      </c>
      <c r="Q282" s="3" t="s">
        <v>2133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26"/>
        <v>300 пФ 20% B 3000В CK45</v>
      </c>
      <c r="B283" s="3" t="s">
        <v>119</v>
      </c>
      <c r="C283" s="4" t="str">
        <f t="shared" si="24"/>
        <v>SchLib\Passive\CerCapacitor.SchLib</v>
      </c>
      <c r="D283" s="3" t="s">
        <v>26</v>
      </c>
      <c r="E283" s="3" t="s">
        <v>2124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2130</v>
      </c>
      <c r="K283" t="str">
        <f t="shared" si="27"/>
        <v>300 пФ</v>
      </c>
      <c r="L283" s="3" t="s">
        <v>2415</v>
      </c>
      <c r="M283" s="3" t="s">
        <v>2129</v>
      </c>
      <c r="N283" s="3" t="s">
        <v>28</v>
      </c>
      <c r="O283" t="str">
        <f t="shared" si="25"/>
        <v>PcbLib\Passive\CERCAP_RADIAL_HV.PcbLib</v>
      </c>
      <c r="P283" t="s">
        <v>2127</v>
      </c>
      <c r="Q283" s="3" t="s">
        <v>2133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26"/>
        <v>330 пФ 20% B 3000В CK45</v>
      </c>
      <c r="B284" s="3" t="s">
        <v>119</v>
      </c>
      <c r="C284" s="4" t="str">
        <f t="shared" si="24"/>
        <v>SchLib\Passive\CerCapacitor.SchLib</v>
      </c>
      <c r="D284" s="3" t="s">
        <v>26</v>
      </c>
      <c r="E284" s="3" t="s">
        <v>2124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2130</v>
      </c>
      <c r="K284" t="str">
        <f t="shared" si="27"/>
        <v>330 пФ</v>
      </c>
      <c r="L284" s="3" t="s">
        <v>2416</v>
      </c>
      <c r="M284" s="3" t="s">
        <v>2129</v>
      </c>
      <c r="N284" s="3" t="s">
        <v>28</v>
      </c>
      <c r="O284" t="str">
        <f t="shared" si="25"/>
        <v>PcbLib\Passive\CERCAP_RADIAL_HV.PcbLib</v>
      </c>
      <c r="P284" t="s">
        <v>2127</v>
      </c>
      <c r="Q284" s="3" t="s">
        <v>2133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26"/>
        <v>360 пФ 20% B 3000В CK45</v>
      </c>
      <c r="B285" s="3" t="s">
        <v>119</v>
      </c>
      <c r="C285" s="4" t="str">
        <f t="shared" si="24"/>
        <v>SchLib\Passive\CerCapacitor.SchLib</v>
      </c>
      <c r="D285" s="3" t="s">
        <v>26</v>
      </c>
      <c r="E285" s="3" t="s">
        <v>2124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2130</v>
      </c>
      <c r="K285" t="str">
        <f t="shared" si="27"/>
        <v>360 пФ</v>
      </c>
      <c r="L285" s="3" t="s">
        <v>2417</v>
      </c>
      <c r="M285" s="3" t="s">
        <v>2129</v>
      </c>
      <c r="N285" s="3" t="s">
        <v>28</v>
      </c>
      <c r="O285" t="str">
        <f t="shared" si="25"/>
        <v>PcbLib\Passive\CERCAP_RADIAL_HV.PcbLib</v>
      </c>
      <c r="P285" t="s">
        <v>2127</v>
      </c>
      <c r="Q285" s="3" t="s">
        <v>2133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26"/>
        <v>390 пФ 20% B 3000В CK45</v>
      </c>
      <c r="B286" s="3" t="s">
        <v>119</v>
      </c>
      <c r="C286" s="4" t="str">
        <f t="shared" si="24"/>
        <v>SchLib\Passive\CerCapacitor.SchLib</v>
      </c>
      <c r="D286" s="3" t="s">
        <v>26</v>
      </c>
      <c r="E286" s="3" t="s">
        <v>2124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2130</v>
      </c>
      <c r="K286" t="str">
        <f t="shared" si="27"/>
        <v>390 пФ</v>
      </c>
      <c r="L286" s="3" t="s">
        <v>2418</v>
      </c>
      <c r="M286" s="3" t="s">
        <v>2129</v>
      </c>
      <c r="N286" s="3" t="s">
        <v>28</v>
      </c>
      <c r="O286" t="str">
        <f t="shared" si="25"/>
        <v>PcbLib\Passive\CERCAP_RADIAL_HV.PcbLib</v>
      </c>
      <c r="P286" t="s">
        <v>2127</v>
      </c>
      <c r="Q286" s="3" t="s">
        <v>2133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26"/>
        <v>430 пФ 20% B 3000В CK45</v>
      </c>
      <c r="B287" s="3" t="s">
        <v>119</v>
      </c>
      <c r="C287" s="4" t="str">
        <f t="shared" si="24"/>
        <v>SchLib\Passive\CerCapacitor.SchLib</v>
      </c>
      <c r="D287" s="3" t="s">
        <v>26</v>
      </c>
      <c r="E287" s="3" t="s">
        <v>2124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2130</v>
      </c>
      <c r="K287" t="str">
        <f t="shared" si="27"/>
        <v>430 пФ</v>
      </c>
      <c r="L287" s="3" t="s">
        <v>2419</v>
      </c>
      <c r="M287" s="3" t="s">
        <v>2129</v>
      </c>
      <c r="N287" s="3" t="s">
        <v>28</v>
      </c>
      <c r="O287" t="str">
        <f t="shared" si="25"/>
        <v>PcbLib\Passive\CERCAP_RADIAL_HV.PcbLib</v>
      </c>
      <c r="P287" t="s">
        <v>2127</v>
      </c>
      <c r="Q287" s="3" t="s">
        <v>2133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26"/>
        <v>470 пФ 20% B 3000В CK45</v>
      </c>
      <c r="B288" s="3" t="s">
        <v>119</v>
      </c>
      <c r="C288" s="4" t="str">
        <f t="shared" si="24"/>
        <v>SchLib\Passive\CerCapacitor.SchLib</v>
      </c>
      <c r="D288" s="3" t="s">
        <v>26</v>
      </c>
      <c r="E288" s="3" t="s">
        <v>2124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2130</v>
      </c>
      <c r="K288" t="str">
        <f t="shared" si="27"/>
        <v>470 пФ</v>
      </c>
      <c r="L288" s="3" t="s">
        <v>2420</v>
      </c>
      <c r="M288" s="3" t="s">
        <v>2129</v>
      </c>
      <c r="N288" s="3" t="s">
        <v>28</v>
      </c>
      <c r="O288" t="str">
        <f t="shared" si="25"/>
        <v>PcbLib\Passive\CERCAP_RADIAL_HV.PcbLib</v>
      </c>
      <c r="P288" t="s">
        <v>2127</v>
      </c>
      <c r="Q288" s="3" t="s">
        <v>2133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26"/>
        <v>510 пФ 20% B 3000В CK45</v>
      </c>
      <c r="B289" s="3" t="s">
        <v>119</v>
      </c>
      <c r="C289" s="4" t="str">
        <f t="shared" si="24"/>
        <v>SchLib\Passive\CerCapacitor.SchLib</v>
      </c>
      <c r="D289" s="3" t="s">
        <v>26</v>
      </c>
      <c r="E289" s="3" t="s">
        <v>2124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2130</v>
      </c>
      <c r="K289" t="str">
        <f t="shared" si="27"/>
        <v>510 пФ</v>
      </c>
      <c r="L289" s="3" t="s">
        <v>2421</v>
      </c>
      <c r="M289" s="3" t="s">
        <v>2129</v>
      </c>
      <c r="N289" s="3" t="s">
        <v>28</v>
      </c>
      <c r="O289" t="str">
        <f t="shared" si="25"/>
        <v>PcbLib\Passive\CERCAP_RADIAL_HV.PcbLib</v>
      </c>
      <c r="P289" t="s">
        <v>2127</v>
      </c>
      <c r="Q289" s="3" t="s">
        <v>2133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26"/>
        <v>560 пФ 20% B 3000В CK45</v>
      </c>
      <c r="B290" s="3" t="s">
        <v>119</v>
      </c>
      <c r="C290" s="4" t="str">
        <f t="shared" si="24"/>
        <v>SchLib\Passive\CerCapacitor.SchLib</v>
      </c>
      <c r="D290" s="3" t="s">
        <v>26</v>
      </c>
      <c r="E290" s="3" t="s">
        <v>2124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2130</v>
      </c>
      <c r="K290" t="str">
        <f t="shared" si="27"/>
        <v>560 пФ</v>
      </c>
      <c r="L290" s="3" t="s">
        <v>2422</v>
      </c>
      <c r="M290" s="3" t="s">
        <v>2129</v>
      </c>
      <c r="N290" s="3" t="s">
        <v>28</v>
      </c>
      <c r="O290" t="str">
        <f t="shared" si="25"/>
        <v>PcbLib\Passive\CERCAP_RADIAL_HV.PcbLib</v>
      </c>
      <c r="P290" t="s">
        <v>2127</v>
      </c>
      <c r="Q290" s="3" t="s">
        <v>2133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26"/>
        <v>620 пФ 20% B 3000В CK45</v>
      </c>
      <c r="B291" s="3" t="s">
        <v>119</v>
      </c>
      <c r="C291" s="4" t="str">
        <f t="shared" si="24"/>
        <v>SchLib\Passive\CerCapacitor.SchLib</v>
      </c>
      <c r="D291" s="3" t="s">
        <v>26</v>
      </c>
      <c r="E291" s="3" t="s">
        <v>2124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2130</v>
      </c>
      <c r="K291" t="str">
        <f t="shared" si="27"/>
        <v>620 пФ</v>
      </c>
      <c r="L291" s="3" t="s">
        <v>2423</v>
      </c>
      <c r="M291" s="3" t="s">
        <v>2129</v>
      </c>
      <c r="N291" s="3" t="s">
        <v>28</v>
      </c>
      <c r="O291" t="str">
        <f t="shared" si="25"/>
        <v>PcbLib\Passive\CERCAP_RADIAL_HV.PcbLib</v>
      </c>
      <c r="P291" t="s">
        <v>2127</v>
      </c>
      <c r="Q291" s="3" t="s">
        <v>2133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26"/>
        <v>680 пФ 20% B 3000В CK45</v>
      </c>
      <c r="B292" s="3" t="s">
        <v>119</v>
      </c>
      <c r="C292" s="4" t="str">
        <f t="shared" si="24"/>
        <v>SchLib\Passive\CerCapacitor.SchLib</v>
      </c>
      <c r="D292" s="3" t="s">
        <v>26</v>
      </c>
      <c r="E292" s="3" t="s">
        <v>2124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2130</v>
      </c>
      <c r="K292" t="str">
        <f t="shared" si="27"/>
        <v>680 пФ</v>
      </c>
      <c r="L292" s="3" t="s">
        <v>2424</v>
      </c>
      <c r="M292" s="3" t="s">
        <v>2129</v>
      </c>
      <c r="N292" s="3" t="s">
        <v>28</v>
      </c>
      <c r="O292" t="str">
        <f t="shared" si="25"/>
        <v>PcbLib\Passive\CERCAP_RADIAL_HV.PcbLib</v>
      </c>
      <c r="P292" t="s">
        <v>2127</v>
      </c>
      <c r="Q292" s="3" t="s">
        <v>2133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26"/>
        <v>750 пФ 20% B 3000В CK45</v>
      </c>
      <c r="B293" s="3" t="s">
        <v>119</v>
      </c>
      <c r="C293" s="4" t="str">
        <f t="shared" si="24"/>
        <v>SchLib\Passive\CerCapacitor.SchLib</v>
      </c>
      <c r="D293" s="3" t="s">
        <v>26</v>
      </c>
      <c r="E293" s="3" t="s">
        <v>2124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2130</v>
      </c>
      <c r="K293" t="str">
        <f t="shared" si="27"/>
        <v>750 пФ</v>
      </c>
      <c r="L293" s="3" t="s">
        <v>2425</v>
      </c>
      <c r="M293" s="3" t="s">
        <v>2129</v>
      </c>
      <c r="N293" s="3" t="s">
        <v>28</v>
      </c>
      <c r="O293" t="str">
        <f t="shared" si="25"/>
        <v>PcbLib\Passive\CERCAP_RADIAL_HV.PcbLib</v>
      </c>
      <c r="P293" t="s">
        <v>2127</v>
      </c>
      <c r="Q293" s="3" t="s">
        <v>2133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26"/>
        <v>820 пФ 20% B 3000В CK45</v>
      </c>
      <c r="B294" s="3" t="s">
        <v>119</v>
      </c>
      <c r="C294" s="4" t="str">
        <f t="shared" si="24"/>
        <v>SchLib\Passive\CerCapacitor.SchLib</v>
      </c>
      <c r="D294" s="3" t="s">
        <v>26</v>
      </c>
      <c r="E294" s="3" t="s">
        <v>2124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2130</v>
      </c>
      <c r="K294" t="str">
        <f t="shared" si="27"/>
        <v>820 пФ</v>
      </c>
      <c r="L294" s="3" t="s">
        <v>2426</v>
      </c>
      <c r="M294" s="3" t="s">
        <v>2129</v>
      </c>
      <c r="N294" s="3" t="s">
        <v>28</v>
      </c>
      <c r="O294" t="str">
        <f t="shared" si="25"/>
        <v>PcbLib\Passive\CERCAP_RADIAL_HV.PcbLib</v>
      </c>
      <c r="P294" t="s">
        <v>2127</v>
      </c>
      <c r="Q294" s="3" t="s">
        <v>2133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26"/>
        <v>910 пФ 20% B 3000В CK45</v>
      </c>
      <c r="B295" s="3" t="s">
        <v>119</v>
      </c>
      <c r="C295" s="4" t="str">
        <f t="shared" si="24"/>
        <v>SchLib\Passive\CerCapacitor.SchLib</v>
      </c>
      <c r="D295" s="3" t="s">
        <v>26</v>
      </c>
      <c r="E295" s="3" t="s">
        <v>2124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2130</v>
      </c>
      <c r="K295" t="str">
        <f t="shared" si="27"/>
        <v>910 пФ</v>
      </c>
      <c r="L295" s="3" t="s">
        <v>2427</v>
      </c>
      <c r="M295" s="3" t="s">
        <v>2129</v>
      </c>
      <c r="N295" s="3" t="s">
        <v>28</v>
      </c>
      <c r="O295" t="str">
        <f t="shared" si="25"/>
        <v>PcbLib\Passive\CERCAP_RADIAL_HV.PcbLib</v>
      </c>
      <c r="P295" t="s">
        <v>2127</v>
      </c>
      <c r="Q295" s="3" t="s">
        <v>2133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26"/>
        <v>1000 пФ 20% B 3000В CK45</v>
      </c>
      <c r="B296" s="3" t="s">
        <v>119</v>
      </c>
      <c r="C296" s="4" t="str">
        <f t="shared" si="24"/>
        <v>SchLib\Passive\CerCapacitor.SchLib</v>
      </c>
      <c r="D296" s="3" t="s">
        <v>26</v>
      </c>
      <c r="E296" s="3" t="s">
        <v>2124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2130</v>
      </c>
      <c r="K296" t="str">
        <f t="shared" si="27"/>
        <v>1000 пФ</v>
      </c>
      <c r="L296" s="3" t="s">
        <v>2428</v>
      </c>
      <c r="M296" s="3" t="s">
        <v>2129</v>
      </c>
      <c r="N296" s="3" t="s">
        <v>28</v>
      </c>
      <c r="O296" t="str">
        <f t="shared" si="25"/>
        <v>PcbLib\Passive\CERCAP_RADIAL_HV.PcbLib</v>
      </c>
      <c r="P296" t="s">
        <v>2127</v>
      </c>
      <c r="Q296" s="3" t="s">
        <v>2133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26"/>
        <v>1100 пФ 20% B 3000В CK45</v>
      </c>
      <c r="B297" s="3" t="s">
        <v>119</v>
      </c>
      <c r="C297" s="4" t="str">
        <f t="shared" si="24"/>
        <v>SchLib\Passive\CerCapacitor.SchLib</v>
      </c>
      <c r="D297" s="3" t="s">
        <v>26</v>
      </c>
      <c r="E297" s="3" t="s">
        <v>2124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2130</v>
      </c>
      <c r="K297" t="str">
        <f t="shared" si="27"/>
        <v>1100 пФ</v>
      </c>
      <c r="L297" s="3" t="s">
        <v>2429</v>
      </c>
      <c r="M297" s="3" t="s">
        <v>2129</v>
      </c>
      <c r="N297" s="3" t="s">
        <v>28</v>
      </c>
      <c r="O297" t="str">
        <f t="shared" si="25"/>
        <v>PcbLib\Passive\CERCAP_RADIAL_HV.PcbLib</v>
      </c>
      <c r="P297" t="s">
        <v>2127</v>
      </c>
      <c r="Q297" s="3" t="s">
        <v>2133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26"/>
        <v>1200 пФ 20% B 3000В CK45</v>
      </c>
      <c r="B298" s="3" t="s">
        <v>119</v>
      </c>
      <c r="C298" s="4" t="str">
        <f t="shared" si="24"/>
        <v>SchLib\Passive\CerCapacitor.SchLib</v>
      </c>
      <c r="D298" s="3" t="s">
        <v>26</v>
      </c>
      <c r="E298" s="3" t="s">
        <v>2124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2130</v>
      </c>
      <c r="K298" t="str">
        <f t="shared" si="27"/>
        <v>1200 пФ</v>
      </c>
      <c r="L298" s="3" t="s">
        <v>2430</v>
      </c>
      <c r="M298" s="3" t="s">
        <v>2129</v>
      </c>
      <c r="N298" s="3" t="s">
        <v>28</v>
      </c>
      <c r="O298" t="str">
        <f t="shared" si="25"/>
        <v>PcbLib\Passive\CERCAP_RADIAL_HV.PcbLib</v>
      </c>
      <c r="P298" t="s">
        <v>2127</v>
      </c>
      <c r="Q298" s="3" t="s">
        <v>2133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26"/>
        <v>1300 пФ 20% B 3000В CK45</v>
      </c>
      <c r="B299" s="3" t="s">
        <v>119</v>
      </c>
      <c r="C299" s="4" t="str">
        <f t="shared" si="24"/>
        <v>SchLib\Passive\CerCapacitor.SchLib</v>
      </c>
      <c r="D299" s="3" t="s">
        <v>26</v>
      </c>
      <c r="E299" s="3" t="s">
        <v>2124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2130</v>
      </c>
      <c r="K299" t="str">
        <f t="shared" si="27"/>
        <v>1300 пФ</v>
      </c>
      <c r="L299" s="3" t="s">
        <v>2431</v>
      </c>
      <c r="M299" s="3" t="s">
        <v>2129</v>
      </c>
      <c r="N299" s="3" t="s">
        <v>28</v>
      </c>
      <c r="O299" t="str">
        <f t="shared" si="25"/>
        <v>PcbLib\Passive\CERCAP_RADIAL_HV.PcbLib</v>
      </c>
      <c r="P299" t="s">
        <v>2127</v>
      </c>
      <c r="Q299" s="3" t="s">
        <v>2133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26"/>
        <v>1500 пФ 20% B 3000В CK45</v>
      </c>
      <c r="B300" s="3" t="s">
        <v>119</v>
      </c>
      <c r="C300" s="4" t="str">
        <f t="shared" si="24"/>
        <v>SchLib\Passive\CerCapacitor.SchLib</v>
      </c>
      <c r="D300" s="3" t="s">
        <v>26</v>
      </c>
      <c r="E300" s="3" t="s">
        <v>2124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2130</v>
      </c>
      <c r="K300" t="str">
        <f t="shared" si="27"/>
        <v>1500 пФ</v>
      </c>
      <c r="L300" s="3" t="s">
        <v>2432</v>
      </c>
      <c r="M300" s="3" t="s">
        <v>2129</v>
      </c>
      <c r="N300" s="3" t="s">
        <v>28</v>
      </c>
      <c r="O300" t="str">
        <f t="shared" si="25"/>
        <v>PcbLib\Passive\CERCAP_RADIAL_HV.PcbLib</v>
      </c>
      <c r="P300" t="s">
        <v>2127</v>
      </c>
      <c r="Q300" s="3" t="s">
        <v>2133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26"/>
        <v>1600 пФ 20% B 3000В CK45</v>
      </c>
      <c r="B301" s="3" t="s">
        <v>119</v>
      </c>
      <c r="C301" s="4" t="str">
        <f t="shared" si="24"/>
        <v>SchLib\Passive\CerCapacitor.SchLib</v>
      </c>
      <c r="D301" s="3" t="s">
        <v>26</v>
      </c>
      <c r="E301" s="3" t="s">
        <v>2124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2130</v>
      </c>
      <c r="K301" t="str">
        <f t="shared" si="27"/>
        <v>1600 пФ</v>
      </c>
      <c r="L301" s="3" t="s">
        <v>2433</v>
      </c>
      <c r="M301" s="3" t="s">
        <v>2129</v>
      </c>
      <c r="N301" s="3" t="s">
        <v>28</v>
      </c>
      <c r="O301" t="str">
        <f t="shared" si="25"/>
        <v>PcbLib\Passive\CERCAP_RADIAL_HV.PcbLib</v>
      </c>
      <c r="P301" t="s">
        <v>2127</v>
      </c>
      <c r="Q301" s="3" t="s">
        <v>2133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26"/>
        <v>1800 пФ 20% B 3000В CK45</v>
      </c>
      <c r="B302" s="3" t="s">
        <v>119</v>
      </c>
      <c r="C302" s="4" t="str">
        <f t="shared" si="24"/>
        <v>SchLib\Passive\CerCapacitor.SchLib</v>
      </c>
      <c r="D302" s="3" t="s">
        <v>26</v>
      </c>
      <c r="E302" s="3" t="s">
        <v>2124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2130</v>
      </c>
      <c r="K302" t="str">
        <f t="shared" si="27"/>
        <v>1800 пФ</v>
      </c>
      <c r="L302" s="3" t="s">
        <v>2434</v>
      </c>
      <c r="M302" s="3" t="s">
        <v>2129</v>
      </c>
      <c r="N302" s="3" t="s">
        <v>28</v>
      </c>
      <c r="O302" t="str">
        <f t="shared" si="25"/>
        <v>PcbLib\Passive\CERCAP_RADIAL_HV.PcbLib</v>
      </c>
      <c r="P302" t="s">
        <v>2127</v>
      </c>
      <c r="Q302" s="3" t="s">
        <v>2133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26"/>
        <v>2000 пФ 20% B 3000В CK45</v>
      </c>
      <c r="B303" s="3" t="s">
        <v>119</v>
      </c>
      <c r="C303" s="4" t="str">
        <f t="shared" si="24"/>
        <v>SchLib\Passive\CerCapacitor.SchLib</v>
      </c>
      <c r="D303" s="3" t="s">
        <v>26</v>
      </c>
      <c r="E303" s="3" t="s">
        <v>2124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2130</v>
      </c>
      <c r="K303" t="str">
        <f t="shared" si="27"/>
        <v>2000 пФ</v>
      </c>
      <c r="L303" s="3" t="s">
        <v>2435</v>
      </c>
      <c r="M303" s="3" t="s">
        <v>2129</v>
      </c>
      <c r="N303" s="3" t="s">
        <v>28</v>
      </c>
      <c r="O303" t="str">
        <f t="shared" si="25"/>
        <v>PcbLib\Passive\CERCAP_RADIAL_HV.PcbLib</v>
      </c>
      <c r="P303" t="s">
        <v>2127</v>
      </c>
      <c r="Q303" s="3" t="s">
        <v>2133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26"/>
        <v>2200 пФ 20% B 3000В CK45</v>
      </c>
      <c r="B304" s="3" t="s">
        <v>119</v>
      </c>
      <c r="C304" s="4" t="str">
        <f t="shared" si="24"/>
        <v>SchLib\Passive\CerCapacitor.SchLib</v>
      </c>
      <c r="D304" s="3" t="s">
        <v>26</v>
      </c>
      <c r="E304" s="3" t="s">
        <v>2124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2130</v>
      </c>
      <c r="K304" t="str">
        <f t="shared" si="27"/>
        <v>2200 пФ</v>
      </c>
      <c r="L304" s="3" t="s">
        <v>2436</v>
      </c>
      <c r="M304" s="3" t="s">
        <v>2129</v>
      </c>
      <c r="N304" s="3" t="s">
        <v>28</v>
      </c>
      <c r="O304" t="str">
        <f t="shared" si="25"/>
        <v>PcbLib\Passive\CERCAP_RADIAL_HV.PcbLib</v>
      </c>
      <c r="P304" t="s">
        <v>2127</v>
      </c>
      <c r="Q304" s="3" t="s">
        <v>2133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26"/>
        <v>2400 пФ 20% B 3000В CK45</v>
      </c>
      <c r="B305" s="3" t="s">
        <v>119</v>
      </c>
      <c r="C305" s="4" t="str">
        <f t="shared" si="24"/>
        <v>SchLib\Passive\CerCapacitor.SchLib</v>
      </c>
      <c r="D305" s="3" t="s">
        <v>26</v>
      </c>
      <c r="E305" s="3" t="s">
        <v>2124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2130</v>
      </c>
      <c r="K305" t="str">
        <f t="shared" si="27"/>
        <v>2400 пФ</v>
      </c>
      <c r="L305" s="3" t="s">
        <v>2437</v>
      </c>
      <c r="M305" s="3" t="s">
        <v>2129</v>
      </c>
      <c r="N305" s="3" t="s">
        <v>28</v>
      </c>
      <c r="O305" t="str">
        <f t="shared" si="25"/>
        <v>PcbLib\Passive\CERCAP_RADIAL_HV.PcbLib</v>
      </c>
      <c r="P305" t="s">
        <v>2127</v>
      </c>
      <c r="Q305" s="3" t="s">
        <v>2133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26"/>
        <v>2700 пФ 20% B 3000В CK45</v>
      </c>
      <c r="B306" s="3" t="s">
        <v>119</v>
      </c>
      <c r="C306" s="4" t="str">
        <f t="shared" si="24"/>
        <v>SchLib\Passive\CerCapacitor.SchLib</v>
      </c>
      <c r="D306" s="3" t="s">
        <v>26</v>
      </c>
      <c r="E306" s="3" t="s">
        <v>2124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2130</v>
      </c>
      <c r="K306" t="str">
        <f t="shared" si="27"/>
        <v>2700 пФ</v>
      </c>
      <c r="L306" s="3" t="s">
        <v>2438</v>
      </c>
      <c r="M306" s="3" t="s">
        <v>2129</v>
      </c>
      <c r="N306" s="3" t="s">
        <v>28</v>
      </c>
      <c r="O306" t="str">
        <f t="shared" si="25"/>
        <v>PcbLib\Passive\CERCAP_RADIAL_HV.PcbLib</v>
      </c>
      <c r="P306" t="s">
        <v>2127</v>
      </c>
      <c r="Q306" s="3" t="s">
        <v>2133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26"/>
        <v>3000 пФ 20% B 3000В CK45</v>
      </c>
      <c r="B307" s="3" t="s">
        <v>119</v>
      </c>
      <c r="C307" s="4" t="str">
        <f t="shared" si="24"/>
        <v>SchLib\Passive\CerCapacitor.SchLib</v>
      </c>
      <c r="D307" s="3" t="s">
        <v>26</v>
      </c>
      <c r="E307" s="3" t="s">
        <v>2124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2130</v>
      </c>
      <c r="K307" t="str">
        <f t="shared" si="27"/>
        <v>3000 пФ</v>
      </c>
      <c r="L307" s="3" t="s">
        <v>2439</v>
      </c>
      <c r="M307" s="3" t="s">
        <v>2129</v>
      </c>
      <c r="N307" s="3" t="s">
        <v>28</v>
      </c>
      <c r="O307" t="str">
        <f t="shared" si="25"/>
        <v>PcbLib\Passive\CERCAP_RADIAL_HV.PcbLib</v>
      </c>
      <c r="P307" t="s">
        <v>2127</v>
      </c>
      <c r="Q307" s="3" t="s">
        <v>2133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26"/>
        <v>3300 пФ 20% B 3000В CK45</v>
      </c>
      <c r="B308" s="3" t="s">
        <v>119</v>
      </c>
      <c r="C308" s="4" t="str">
        <f t="shared" si="24"/>
        <v>SchLib\Passive\CerCapacitor.SchLib</v>
      </c>
      <c r="D308" s="3" t="s">
        <v>26</v>
      </c>
      <c r="E308" s="3" t="s">
        <v>2124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2130</v>
      </c>
      <c r="K308" t="str">
        <f t="shared" si="27"/>
        <v>3300 пФ</v>
      </c>
      <c r="L308" s="3" t="s">
        <v>2440</v>
      </c>
      <c r="M308" s="3" t="s">
        <v>2129</v>
      </c>
      <c r="N308" s="3" t="s">
        <v>28</v>
      </c>
      <c r="O308" t="str">
        <f t="shared" si="25"/>
        <v>PcbLib\Passive\CERCAP_RADIAL_HV.PcbLib</v>
      </c>
      <c r="P308" t="s">
        <v>2127</v>
      </c>
      <c r="Q308" s="3" t="s">
        <v>2133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26"/>
        <v>3600 пФ 20% B 3000В CK45</v>
      </c>
      <c r="B309" s="3" t="s">
        <v>119</v>
      </c>
      <c r="C309" s="4" t="str">
        <f t="shared" si="24"/>
        <v>SchLib\Passive\CerCapacitor.SchLib</v>
      </c>
      <c r="D309" s="3" t="s">
        <v>26</v>
      </c>
      <c r="E309" s="3" t="s">
        <v>2124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2130</v>
      </c>
      <c r="K309" t="str">
        <f t="shared" si="27"/>
        <v>3600 пФ</v>
      </c>
      <c r="L309" s="3" t="s">
        <v>2441</v>
      </c>
      <c r="M309" s="3" t="s">
        <v>2129</v>
      </c>
      <c r="N309" s="3" t="s">
        <v>28</v>
      </c>
      <c r="O309" t="str">
        <f t="shared" si="25"/>
        <v>PcbLib\Passive\CERCAP_RADIAL_HV.PcbLib</v>
      </c>
      <c r="P309" t="s">
        <v>2127</v>
      </c>
      <c r="Q309" s="3" t="s">
        <v>2133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26"/>
        <v>3900 пФ 20% B 3000В CK45</v>
      </c>
      <c r="B310" s="3" t="s">
        <v>119</v>
      </c>
      <c r="C310" s="4" t="str">
        <f t="shared" si="24"/>
        <v>SchLib\Passive\CerCapacitor.SchLib</v>
      </c>
      <c r="D310" s="3" t="s">
        <v>26</v>
      </c>
      <c r="E310" s="3" t="s">
        <v>2124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2130</v>
      </c>
      <c r="K310" t="str">
        <f t="shared" si="27"/>
        <v>3900 пФ</v>
      </c>
      <c r="L310" s="3" t="s">
        <v>2442</v>
      </c>
      <c r="M310" s="3" t="s">
        <v>2129</v>
      </c>
      <c r="N310" s="3" t="s">
        <v>28</v>
      </c>
      <c r="O310" t="str">
        <f t="shared" si="25"/>
        <v>PcbLib\Passive\CERCAP_RADIAL_HV.PcbLib</v>
      </c>
      <c r="P310" t="s">
        <v>2127</v>
      </c>
      <c r="Q310" s="3" t="s">
        <v>2133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26"/>
        <v>4300 пФ 20% B 3000В CK45</v>
      </c>
      <c r="B311" s="3" t="s">
        <v>119</v>
      </c>
      <c r="C311" s="4" t="str">
        <f t="shared" si="24"/>
        <v>SchLib\Passive\CerCapacitor.SchLib</v>
      </c>
      <c r="D311" s="3" t="s">
        <v>26</v>
      </c>
      <c r="E311" s="3" t="s">
        <v>2124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2130</v>
      </c>
      <c r="K311" t="str">
        <f t="shared" si="27"/>
        <v>4300 пФ</v>
      </c>
      <c r="L311" s="3" t="s">
        <v>2443</v>
      </c>
      <c r="M311" s="3" t="s">
        <v>2129</v>
      </c>
      <c r="N311" s="3" t="s">
        <v>28</v>
      </c>
      <c r="O311" t="str">
        <f t="shared" si="25"/>
        <v>PcbLib\Passive\CERCAP_RADIAL_HV.PcbLib</v>
      </c>
      <c r="P311" t="s">
        <v>2127</v>
      </c>
      <c r="Q311" s="3" t="s">
        <v>2133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26"/>
        <v>4700 пФ 20% B 3000В CK45</v>
      </c>
      <c r="B312" s="3" t="s">
        <v>119</v>
      </c>
      <c r="C312" s="4" t="str">
        <f t="shared" si="24"/>
        <v>SchLib\Passive\CerCapacitor.SchLib</v>
      </c>
      <c r="D312" s="3" t="s">
        <v>26</v>
      </c>
      <c r="E312" s="3" t="s">
        <v>2124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2130</v>
      </c>
      <c r="K312" t="str">
        <f t="shared" si="27"/>
        <v>4700 пФ</v>
      </c>
      <c r="L312" s="3" t="s">
        <v>2444</v>
      </c>
      <c r="M312" s="3" t="s">
        <v>2129</v>
      </c>
      <c r="N312" s="3" t="s">
        <v>28</v>
      </c>
      <c r="O312" t="str">
        <f t="shared" si="25"/>
        <v>PcbLib\Passive\CERCAP_RADIAL_HV.PcbLib</v>
      </c>
      <c r="P312" t="s">
        <v>2127</v>
      </c>
      <c r="Q312" s="3" t="s">
        <v>2133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26"/>
        <v>5100 пФ 20% B 3000В CK45</v>
      </c>
      <c r="B313" s="3" t="s">
        <v>119</v>
      </c>
      <c r="C313" s="4" t="str">
        <f t="shared" si="24"/>
        <v>SchLib\Passive\CerCapacitor.SchLib</v>
      </c>
      <c r="D313" s="3" t="s">
        <v>26</v>
      </c>
      <c r="E313" s="3" t="s">
        <v>2124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2130</v>
      </c>
      <c r="K313" t="str">
        <f t="shared" si="27"/>
        <v>5100 пФ</v>
      </c>
      <c r="L313" s="3" t="s">
        <v>2445</v>
      </c>
      <c r="M313" s="3" t="s">
        <v>2129</v>
      </c>
      <c r="N313" s="3" t="s">
        <v>28</v>
      </c>
      <c r="O313" t="str">
        <f t="shared" si="25"/>
        <v>PcbLib\Passive\CERCAP_RADIAL_HV.PcbLib</v>
      </c>
      <c r="P313" t="s">
        <v>2127</v>
      </c>
      <c r="Q313" s="3" t="s">
        <v>2133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26"/>
        <v>5600 пФ 20% B 3000В CK45</v>
      </c>
      <c r="B314" s="3" t="s">
        <v>119</v>
      </c>
      <c r="C314" s="4" t="str">
        <f t="shared" si="24"/>
        <v>SchLib\Passive\CerCapacitor.SchLib</v>
      </c>
      <c r="D314" s="3" t="s">
        <v>26</v>
      </c>
      <c r="E314" s="3" t="s">
        <v>2124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2130</v>
      </c>
      <c r="K314" t="str">
        <f t="shared" si="27"/>
        <v>5600 пФ</v>
      </c>
      <c r="L314" s="3" t="s">
        <v>2446</v>
      </c>
      <c r="M314" s="3" t="s">
        <v>2129</v>
      </c>
      <c r="N314" s="3" t="s">
        <v>28</v>
      </c>
      <c r="O314" t="str">
        <f t="shared" si="25"/>
        <v>PcbLib\Passive\CERCAP_RADIAL_HV.PcbLib</v>
      </c>
      <c r="P314" t="s">
        <v>2127</v>
      </c>
      <c r="Q314" s="3" t="s">
        <v>2133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28">_xlfn.CONCAT(K315," ",I315," ",J315," ",Q315," ",M315)</f>
        <v>0.1 мкФ 5% имп. 630В K73-17</v>
      </c>
      <c r="B315" s="3" t="s">
        <v>119</v>
      </c>
      <c r="C315" s="4" t="str">
        <f t="shared" si="24"/>
        <v>SchLib\Passive\CerCapacitor.SchLib</v>
      </c>
      <c r="D315" s="3" t="s">
        <v>26</v>
      </c>
      <c r="E315" s="3" t="s">
        <v>2124</v>
      </c>
      <c r="F315" s="3" t="s">
        <v>28</v>
      </c>
      <c r="G315" s="3" t="s">
        <v>2450</v>
      </c>
      <c r="H315" s="3" t="s">
        <v>28</v>
      </c>
      <c r="I315" s="3" t="s">
        <v>144</v>
      </c>
      <c r="J315" s="3" t="s">
        <v>2451</v>
      </c>
      <c r="K315" t="str">
        <f t="shared" ref="K315" si="29">_xlfn.CONCAT(X315," ",W315)</f>
        <v>0.1 мкФ</v>
      </c>
      <c r="L315" s="3" t="s">
        <v>2449</v>
      </c>
      <c r="M315" s="3" t="s">
        <v>2448</v>
      </c>
      <c r="N315" s="3" t="s">
        <v>28</v>
      </c>
      <c r="O315" t="str">
        <f t="shared" si="25"/>
        <v>PcbLib\Passive\B32652.PcbLib</v>
      </c>
      <c r="P315" t="s">
        <v>2452</v>
      </c>
      <c r="Q315" s="3" t="s">
        <v>2447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topLeftCell="G1" workbookViewId="0">
      <pane ySplit="1" topLeftCell="A2" activePane="bottomLeft" state="frozen"/>
      <selection pane="bottomLeft" activeCell="K10" sqref="K10"/>
    </sheetView>
  </sheetViews>
  <sheetFormatPr defaultRowHeight="14.4" x14ac:dyDescent="0.3"/>
  <cols>
    <col min="2" max="3" width="20.77734375" customWidth="1"/>
    <col min="4" max="4" width="35.44140625" customWidth="1"/>
    <col min="5" max="10" width="20.77734375" customWidth="1"/>
    <col min="11" max="11" width="34.6640625" customWidth="1"/>
    <col min="1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1990</v>
      </c>
      <c r="B2" t="str">
        <f>H2</f>
        <v>MMBT3904</v>
      </c>
      <c r="C2" s="3" t="s">
        <v>1991</v>
      </c>
      <c r="D2" t="str">
        <f>"SchLib\Transistors\"&amp;C2&amp;".SchLib"</f>
        <v>SchLib\Transistors\NPN.SchLib</v>
      </c>
      <c r="E2" s="3" t="s">
        <v>2006</v>
      </c>
      <c r="F2" s="3" t="s">
        <v>1999</v>
      </c>
      <c r="G2" s="3" t="s">
        <v>28</v>
      </c>
      <c r="H2" t="s">
        <v>1992</v>
      </c>
      <c r="I2" s="3" t="s">
        <v>28</v>
      </c>
      <c r="J2" s="3" t="s">
        <v>28</v>
      </c>
      <c r="K2" t="str">
        <f>"PcbLib\Microchips\"&amp;L2&amp;".PcbLib"</f>
        <v>PcbLib\Microchips\SOT23.PcbLib</v>
      </c>
      <c r="L2" t="s">
        <v>1993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1994</v>
      </c>
      <c r="B3" t="str">
        <f>H3</f>
        <v>MMBT3906</v>
      </c>
      <c r="C3" s="3" t="s">
        <v>1996</v>
      </c>
      <c r="D3" t="str">
        <f>"SchLib\Transistors\"&amp;C3&amp;".SchLib"</f>
        <v>SchLib\Transistors\PNP.SchLib</v>
      </c>
      <c r="E3" s="3" t="s">
        <v>2006</v>
      </c>
      <c r="F3" s="3" t="s">
        <v>1999</v>
      </c>
      <c r="G3" s="3" t="s">
        <v>28</v>
      </c>
      <c r="H3" t="s">
        <v>1995</v>
      </c>
      <c r="I3" s="3" t="s">
        <v>28</v>
      </c>
      <c r="J3" s="3" t="s">
        <v>28</v>
      </c>
      <c r="K3" t="str">
        <f>"PcbLib\Microchips\"&amp;L3&amp;".PcbLib"</f>
        <v>PcbLib\Microchips\SOT23.PcbLib</v>
      </c>
      <c r="L3" t="s">
        <v>1993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6"/>
  <sheetViews>
    <sheetView topLeftCell="L1" workbookViewId="0">
      <pane ySplit="1" topLeftCell="A2" activePane="bottomLeft" state="frozen"/>
      <selection pane="bottomLeft" activeCell="O11" sqref="O11"/>
    </sheetView>
  </sheetViews>
  <sheetFormatPr defaultRowHeight="14.4" x14ac:dyDescent="0.3"/>
  <cols>
    <col min="2" max="2" width="29.77734375" customWidth="1"/>
    <col min="3" max="3" width="25.6640625" customWidth="1"/>
    <col min="4" max="4" width="29" customWidth="1"/>
    <col min="5" max="5" width="20.77734375" customWidth="1"/>
    <col min="6" max="6" width="30.21875" customWidth="1"/>
    <col min="7" max="14" width="20.77734375" customWidth="1"/>
    <col min="15" max="15" width="30.77734375" customWidth="1"/>
    <col min="16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2068</v>
      </c>
      <c r="B2" s="3" t="str">
        <f>H2</f>
        <v>BLM18HG102SN1D</v>
      </c>
      <c r="C2" s="3" t="s">
        <v>2072</v>
      </c>
      <c r="D2" t="str">
        <f>"SchLib\Passive\"&amp;C2&amp;".SchLib"</f>
        <v>SchLib\Passive\Inductor.SchLib</v>
      </c>
      <c r="E2" s="3" t="s">
        <v>26</v>
      </c>
      <c r="F2" s="3" t="s">
        <v>2070</v>
      </c>
      <c r="G2" s="3" t="s">
        <v>28</v>
      </c>
      <c r="H2" s="3" t="s">
        <v>2069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t="str">
        <f>"PcbLib\Passive\"&amp;P2&amp;".PcbLib"</f>
        <v>PcbLib\Passive\IND0603.PcbLib</v>
      </c>
      <c r="P2" s="3" t="s">
        <v>2071</v>
      </c>
      <c r="Q2" s="3" t="s">
        <v>2074</v>
      </c>
      <c r="R2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2073</v>
      </c>
      <c r="X2" s="3" t="s">
        <v>63</v>
      </c>
    </row>
    <row r="3" spans="1:24" x14ac:dyDescent="0.3">
      <c r="A3" s="3" t="s">
        <v>2080</v>
      </c>
      <c r="B3" s="3" t="str">
        <f>H3</f>
        <v>B82464G4223M</v>
      </c>
      <c r="C3" s="3" t="s">
        <v>2072</v>
      </c>
      <c r="D3" t="str">
        <f t="shared" ref="D3:D6" si="1">"SchLib\Passive\"&amp;C3&amp;".SchLib"</f>
        <v>SchLib\Passive\Inductor.SchLib</v>
      </c>
      <c r="E3" s="3" t="s">
        <v>26</v>
      </c>
      <c r="F3" s="3" t="s">
        <v>2076</v>
      </c>
      <c r="G3" s="3" t="s">
        <v>28</v>
      </c>
      <c r="H3" s="3" t="s">
        <v>2075</v>
      </c>
      <c r="I3" s="3" t="s">
        <v>28</v>
      </c>
      <c r="J3" s="3" t="s">
        <v>28</v>
      </c>
      <c r="K3" s="3" t="s">
        <v>28</v>
      </c>
      <c r="L3" t="str">
        <f t="shared" ref="L3" si="2">_xlfn.CONCAT(X3," ",W3)</f>
        <v>22 мкГн</v>
      </c>
      <c r="M3" s="3" t="s">
        <v>28</v>
      </c>
      <c r="N3" t="s">
        <v>28</v>
      </c>
      <c r="O3" t="str">
        <f t="shared" ref="O3:O6" si="3">"PcbLib\Passive\"&amp;P3&amp;".PcbLib"</f>
        <v>PcbLib\Passive\B82464G4223M.PcbLib</v>
      </c>
      <c r="P3" s="3" t="s">
        <v>2075</v>
      </c>
      <c r="Q3" s="3" t="s">
        <v>2077</v>
      </c>
      <c r="R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2073</v>
      </c>
      <c r="X3" s="3" t="s">
        <v>65</v>
      </c>
    </row>
    <row r="4" spans="1:24" x14ac:dyDescent="0.3">
      <c r="A4" s="3" t="s">
        <v>2081</v>
      </c>
      <c r="B4" s="3" t="str">
        <f>H4</f>
        <v>B82477G4224M</v>
      </c>
      <c r="C4" s="3" t="s">
        <v>2072</v>
      </c>
      <c r="D4" t="str">
        <f t="shared" si="1"/>
        <v>SchLib\Passive\Inductor.SchLib</v>
      </c>
      <c r="E4" s="3" t="s">
        <v>26</v>
      </c>
      <c r="F4" s="3" t="s">
        <v>2076</v>
      </c>
      <c r="G4" s="3" t="s">
        <v>28</v>
      </c>
      <c r="H4" s="3" t="s">
        <v>2078</v>
      </c>
      <c r="I4" s="3" t="s">
        <v>28</v>
      </c>
      <c r="J4" s="3" t="s">
        <v>28</v>
      </c>
      <c r="K4" s="3" t="s">
        <v>28</v>
      </c>
      <c r="L4" t="str">
        <f t="shared" ref="L4:L5" si="4">_xlfn.CONCAT(X4," ",W4)</f>
        <v>220 мкГн</v>
      </c>
      <c r="M4" s="3" t="s">
        <v>28</v>
      </c>
      <c r="N4" t="s">
        <v>28</v>
      </c>
      <c r="O4" t="str">
        <f t="shared" si="3"/>
        <v>PcbLib\Passive\B82477G4224M.PcbLib</v>
      </c>
      <c r="P4" s="3" t="s">
        <v>2078</v>
      </c>
      <c r="Q4" s="3" t="s">
        <v>2079</v>
      </c>
      <c r="R4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2073</v>
      </c>
      <c r="X4" s="3" t="s">
        <v>89</v>
      </c>
    </row>
    <row r="5" spans="1:24" x14ac:dyDescent="0.3">
      <c r="A5" s="3" t="s">
        <v>2550</v>
      </c>
      <c r="B5" s="3" t="str">
        <f>H5</f>
        <v>BLM18EG121SN1D</v>
      </c>
      <c r="C5" s="3" t="s">
        <v>2072</v>
      </c>
      <c r="D5" t="str">
        <f t="shared" si="1"/>
        <v>SchLib\Passive\Inductor.SchLib</v>
      </c>
      <c r="E5" s="3" t="s">
        <v>26</v>
      </c>
      <c r="F5" s="3" t="s">
        <v>2070</v>
      </c>
      <c r="G5" s="3" t="s">
        <v>28</v>
      </c>
      <c r="H5" s="3" t="s">
        <v>2548</v>
      </c>
      <c r="I5" s="3" t="s">
        <v>28</v>
      </c>
      <c r="J5" s="3" t="s">
        <v>28</v>
      </c>
      <c r="K5" s="3" t="s">
        <v>28</v>
      </c>
      <c r="L5" t="str">
        <f t="shared" si="4"/>
        <v>18 мкГн</v>
      </c>
      <c r="M5" s="3" t="s">
        <v>28</v>
      </c>
      <c r="N5" t="s">
        <v>28</v>
      </c>
      <c r="O5" t="str">
        <f t="shared" si="3"/>
        <v>PcbLib\Passive\IND0603.PcbLib</v>
      </c>
      <c r="P5" s="3" t="s">
        <v>2071</v>
      </c>
      <c r="Q5" s="3" t="s">
        <v>2549</v>
      </c>
      <c r="R5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2073</v>
      </c>
      <c r="X5" s="3" t="s">
        <v>63</v>
      </c>
    </row>
    <row r="6" spans="1:24" x14ac:dyDescent="0.3">
      <c r="A6" s="3" t="s">
        <v>2638</v>
      </c>
      <c r="B6" s="3" t="str">
        <f>H6</f>
        <v>LQG15HN3N9S02D</v>
      </c>
      <c r="C6" s="3" t="s">
        <v>2072</v>
      </c>
      <c r="D6" t="str">
        <f t="shared" si="1"/>
        <v>SchLib\Passive\Inductor.SchLib</v>
      </c>
      <c r="E6" s="3" t="s">
        <v>26</v>
      </c>
      <c r="F6" s="3" t="s">
        <v>2070</v>
      </c>
      <c r="G6" s="3" t="s">
        <v>28</v>
      </c>
      <c r="H6" s="3" t="s">
        <v>2642</v>
      </c>
      <c r="I6" s="3" t="s">
        <v>28</v>
      </c>
      <c r="J6" s="3" t="s">
        <v>28</v>
      </c>
      <c r="K6" s="3" t="s">
        <v>28</v>
      </c>
      <c r="L6" t="str">
        <f t="shared" ref="L6" si="5">_xlfn.CONCAT(X6," ",W6)</f>
        <v>3.9 нГн</v>
      </c>
      <c r="M6" s="3" t="s">
        <v>28</v>
      </c>
      <c r="N6" t="s">
        <v>28</v>
      </c>
      <c r="O6" t="str">
        <f t="shared" si="3"/>
        <v>PcbLib\Passive\IND0402.PcbLib</v>
      </c>
      <c r="P6" s="3" t="s">
        <v>2641</v>
      </c>
      <c r="Q6" s="3" t="s">
        <v>2640</v>
      </c>
      <c r="R6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2639</v>
      </c>
      <c r="X6" s="3" t="s">
        <v>45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P2"/>
  <sheetViews>
    <sheetView topLeftCell="H1" workbookViewId="0">
      <pane ySplit="1" topLeftCell="A2" activePane="bottomLeft" state="frozen"/>
      <selection pane="bottomLeft" activeCell="K8" sqref="K8"/>
    </sheetView>
  </sheetViews>
  <sheetFormatPr defaultRowHeight="14.4" x14ac:dyDescent="0.3"/>
  <cols>
    <col min="1" max="10" width="20.77734375" customWidth="1"/>
    <col min="11" max="11" width="34.21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2566</v>
      </c>
      <c r="B2" t="str">
        <f t="shared" ref="B2" si="0">H2</f>
        <v>PEC12R-4220F-S0024</v>
      </c>
      <c r="C2" s="3" t="str">
        <f t="shared" ref="C2" si="1">H2</f>
        <v>PEC12R-4220F-S0024</v>
      </c>
      <c r="D2" t="str">
        <f>"SchLib\Switches\"&amp;C2&amp;".SchLib"</f>
        <v>SchLib\Switches\PEC12R-4220F-S0024.SchLib</v>
      </c>
      <c r="E2" s="3" t="s">
        <v>2006</v>
      </c>
      <c r="F2" s="3" t="s">
        <v>2122</v>
      </c>
      <c r="G2" s="3" t="s">
        <v>28</v>
      </c>
      <c r="H2" s="3" t="s">
        <v>2565</v>
      </c>
      <c r="I2" s="3" t="s">
        <v>28</v>
      </c>
      <c r="J2" s="3" t="s">
        <v>28</v>
      </c>
      <c r="K2" t="str">
        <f>"PcbLib\Switches\"&amp;L2&amp;".PcbLib"</f>
        <v>PcbLib\Switches\PEC12R.PcbLib</v>
      </c>
      <c r="L2" s="3" t="s">
        <v>2567</v>
      </c>
      <c r="M2" s="3" t="s">
        <v>28</v>
      </c>
      <c r="N2" s="3" t="s">
        <v>28</v>
      </c>
      <c r="O2" s="3" t="s">
        <v>28</v>
      </c>
      <c r="P2" s="3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topLeftCell="F1" workbookViewId="0">
      <pane ySplit="1" topLeftCell="A2" activePane="bottomLeft" state="frozen"/>
      <selection pane="bottomLeft" activeCell="J7" sqref="J7"/>
    </sheetView>
  </sheetViews>
  <sheetFormatPr defaultRowHeight="14.4" x14ac:dyDescent="0.3"/>
  <cols>
    <col min="1" max="3" width="20.77734375" customWidth="1"/>
    <col min="4" max="4" width="39.88671875" customWidth="1"/>
    <col min="5" max="9" width="20.77734375" customWidth="1"/>
    <col min="10" max="10" width="55.1093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2065</v>
      </c>
      <c r="B2" t="str">
        <f>H2</f>
        <v>PLA10AN5521R0R2B</v>
      </c>
      <c r="C2" s="3" t="str">
        <f>H2</f>
        <v>PLA10AN5521R0R2B</v>
      </c>
      <c r="D2" t="str">
        <f>"SchLib\Transformers\"&amp;C2&amp;".SchLib"</f>
        <v>SchLib\Transformers\PLA10AN5521R0R2B.SchLib</v>
      </c>
      <c r="E2" s="3" t="s">
        <v>2006</v>
      </c>
      <c r="F2" s="3" t="s">
        <v>2067</v>
      </c>
      <c r="G2" s="3" t="s">
        <v>28</v>
      </c>
      <c r="H2" s="3" t="s">
        <v>2066</v>
      </c>
      <c r="I2" s="3" t="s">
        <v>28</v>
      </c>
      <c r="J2" t="str">
        <f>"PcbLib\Transformers\"&amp;K2&amp;".PcbLib"</f>
        <v>PcbLib\Transformers\PLA10AN5521R0R2B.PcbLib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F1" workbookViewId="0">
      <pane ySplit="1" topLeftCell="A2" activePane="bottomLeft" state="frozen"/>
      <selection pane="bottomLeft" activeCell="J15" sqref="J15"/>
    </sheetView>
  </sheetViews>
  <sheetFormatPr defaultRowHeight="14.4" x14ac:dyDescent="0.3"/>
  <cols>
    <col min="1" max="3" width="20.77734375" customWidth="1"/>
    <col min="4" max="4" width="36.109375" customWidth="1"/>
    <col min="5" max="9" width="20.77734375" customWidth="1"/>
    <col min="10" max="10" width="32.44140625" customWidth="1"/>
    <col min="1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2082</v>
      </c>
      <c r="B2" t="str">
        <f t="shared" ref="B2:B11" si="0">H2</f>
        <v>KX-9A 8 МГц</v>
      </c>
      <c r="C2" s="3" t="s">
        <v>2086</v>
      </c>
      <c r="D2" t="str">
        <f>"SchLib\Crystals\"&amp;C2&amp;".SchLib"</f>
        <v>SchLib\Crystals\Crystal_4P_1_3.SchLib</v>
      </c>
      <c r="E2" s="3" t="s">
        <v>2006</v>
      </c>
      <c r="F2" s="3" t="s">
        <v>2088</v>
      </c>
      <c r="G2" s="3" t="s">
        <v>28</v>
      </c>
      <c r="H2" t="str">
        <f t="shared" ref="H2:H11" si="1">_xlfn.CONCAT(K2," ",P2)</f>
        <v>KX-9A 8 МГц</v>
      </c>
      <c r="I2" s="3" t="s">
        <v>28</v>
      </c>
      <c r="J2" t="str">
        <f>"PcbLib\Crystals\"&amp;K2&amp;".PcbLib"</f>
        <v>PcbLib\Crystals\KX-9A.PcbLib</v>
      </c>
      <c r="K2" s="3" t="s">
        <v>2085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2084</v>
      </c>
    </row>
    <row r="3" spans="1:16" x14ac:dyDescent="0.3">
      <c r="A3" s="3" t="s">
        <v>2092</v>
      </c>
      <c r="B3" t="str">
        <f t="shared" si="0"/>
        <v>KX-7 32 МГц</v>
      </c>
      <c r="C3" s="3" t="s">
        <v>2086</v>
      </c>
      <c r="D3" t="str">
        <f t="shared" ref="D3:D11" si="2">"SchLib\Crystals\"&amp;C3&amp;".SchLib"</f>
        <v>SchLib\Crystals\Crystal_4P_1_3.SchLib</v>
      </c>
      <c r="E3" s="3" t="s">
        <v>2006</v>
      </c>
      <c r="F3" s="3" t="s">
        <v>2088</v>
      </c>
      <c r="G3" s="3" t="s">
        <v>28</v>
      </c>
      <c r="H3" t="str">
        <f t="shared" si="1"/>
        <v>KX-7 32 МГц</v>
      </c>
      <c r="I3" s="3" t="s">
        <v>28</v>
      </c>
      <c r="J3" t="str">
        <f t="shared" ref="J3:J11" si="3">"PcbLib\Crystals\"&amp;K3&amp;".PcbLib"</f>
        <v>PcbLib\Crystals\KX-7.PcbLib</v>
      </c>
      <c r="K3" s="3" t="s">
        <v>2087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2089</v>
      </c>
    </row>
    <row r="4" spans="1:16" x14ac:dyDescent="0.3">
      <c r="A4" s="3" t="s">
        <v>2093</v>
      </c>
      <c r="B4" t="str">
        <f t="shared" si="0"/>
        <v>KX-8T 25 МГц</v>
      </c>
      <c r="C4" s="3" t="s">
        <v>2086</v>
      </c>
      <c r="D4" t="str">
        <f t="shared" si="2"/>
        <v>SchLib\Crystals\Crystal_4P_1_3.SchLib</v>
      </c>
      <c r="E4" s="3" t="s">
        <v>2006</v>
      </c>
      <c r="F4" s="3" t="s">
        <v>2088</v>
      </c>
      <c r="G4" s="3" t="s">
        <v>28</v>
      </c>
      <c r="H4" t="str">
        <f t="shared" si="1"/>
        <v>KX-8T 25 МГц</v>
      </c>
      <c r="I4" s="3" t="s">
        <v>28</v>
      </c>
      <c r="J4" t="str">
        <f t="shared" si="3"/>
        <v>PcbLib\Crystals\KX-8T.PcbLib</v>
      </c>
      <c r="K4" s="3" t="s">
        <v>2109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2083</v>
      </c>
    </row>
    <row r="5" spans="1:16" x14ac:dyDescent="0.3">
      <c r="A5" s="3" t="s">
        <v>2094</v>
      </c>
      <c r="B5" t="str">
        <f t="shared" si="0"/>
        <v>KX-327S 32.768 кГц</v>
      </c>
      <c r="C5" s="3" t="s">
        <v>2095</v>
      </c>
      <c r="D5" t="str">
        <f t="shared" si="2"/>
        <v>SchLib\Crystals\Crystal_4P_1_4.SchLib</v>
      </c>
      <c r="E5" s="3" t="s">
        <v>2006</v>
      </c>
      <c r="F5" s="3" t="s">
        <v>2088</v>
      </c>
      <c r="G5" s="3" t="s">
        <v>28</v>
      </c>
      <c r="H5" t="str">
        <f t="shared" si="1"/>
        <v>KX-327S 32.768 кГц</v>
      </c>
      <c r="I5" s="3" t="s">
        <v>28</v>
      </c>
      <c r="J5" t="str">
        <f t="shared" si="3"/>
        <v>PcbLib\Crystals\KX-327S.PcbLib</v>
      </c>
      <c r="K5" s="3" t="s">
        <v>2090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2091</v>
      </c>
    </row>
    <row r="6" spans="1:16" x14ac:dyDescent="0.3">
      <c r="A6" s="3" t="s">
        <v>2103</v>
      </c>
      <c r="B6" t="str">
        <f t="shared" si="0"/>
        <v>HC49S 4 МГц</v>
      </c>
      <c r="C6" s="3" t="s">
        <v>2098</v>
      </c>
      <c r="D6" t="str">
        <f t="shared" si="2"/>
        <v>SchLib\Crystals\Crystal_2P.SchLib</v>
      </c>
      <c r="E6" s="3" t="s">
        <v>2006</v>
      </c>
      <c r="F6" s="3" t="s">
        <v>2088</v>
      </c>
      <c r="G6" s="3" t="s">
        <v>28</v>
      </c>
      <c r="H6" t="str">
        <f t="shared" si="1"/>
        <v>HC49S 4 МГц</v>
      </c>
      <c r="I6" s="3" t="s">
        <v>28</v>
      </c>
      <c r="J6" t="str">
        <f t="shared" si="3"/>
        <v>PcbLib\Crystals\HC49S.PcbLib</v>
      </c>
      <c r="K6" s="3" t="s">
        <v>2096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2097</v>
      </c>
    </row>
    <row r="7" spans="1:16" x14ac:dyDescent="0.3">
      <c r="A7" s="3" t="s">
        <v>2104</v>
      </c>
      <c r="B7" t="str">
        <f t="shared" si="0"/>
        <v>HC49S 5 МГц</v>
      </c>
      <c r="C7" s="3" t="s">
        <v>2098</v>
      </c>
      <c r="D7" t="str">
        <f t="shared" si="2"/>
        <v>SchLib\Crystals\Crystal_2P.SchLib</v>
      </c>
      <c r="E7" s="3" t="s">
        <v>2006</v>
      </c>
      <c r="F7" s="3" t="s">
        <v>2088</v>
      </c>
      <c r="G7" s="3" t="s">
        <v>28</v>
      </c>
      <c r="H7" t="str">
        <f t="shared" si="1"/>
        <v>HC49S 5 МГц</v>
      </c>
      <c r="I7" s="3" t="s">
        <v>28</v>
      </c>
      <c r="J7" t="str">
        <f t="shared" si="3"/>
        <v>PcbLib\Crystals\HC49S.PcbLib</v>
      </c>
      <c r="K7" s="3" t="s">
        <v>2096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2099</v>
      </c>
    </row>
    <row r="8" spans="1:16" x14ac:dyDescent="0.3">
      <c r="A8" s="3" t="s">
        <v>2105</v>
      </c>
      <c r="B8" t="str">
        <f t="shared" si="0"/>
        <v>HC49S 6 МГц</v>
      </c>
      <c r="C8" s="3" t="s">
        <v>2098</v>
      </c>
      <c r="D8" t="str">
        <f t="shared" si="2"/>
        <v>SchLib\Crystals\Crystal_2P.SchLib</v>
      </c>
      <c r="E8" s="3" t="s">
        <v>2006</v>
      </c>
      <c r="F8" s="3" t="s">
        <v>2088</v>
      </c>
      <c r="G8" s="3" t="s">
        <v>28</v>
      </c>
      <c r="H8" t="str">
        <f t="shared" si="1"/>
        <v>HC49S 6 МГц</v>
      </c>
      <c r="I8" s="3" t="s">
        <v>28</v>
      </c>
      <c r="J8" t="str">
        <f t="shared" si="3"/>
        <v>PcbLib\Crystals\HC49S.PcbLib</v>
      </c>
      <c r="K8" s="3" t="s">
        <v>2096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2100</v>
      </c>
    </row>
    <row r="9" spans="1:16" x14ac:dyDescent="0.3">
      <c r="A9" s="3" t="s">
        <v>2106</v>
      </c>
      <c r="B9" t="str">
        <f t="shared" si="0"/>
        <v>HC49S 8 МГц</v>
      </c>
      <c r="C9" s="3" t="s">
        <v>2098</v>
      </c>
      <c r="D9" t="str">
        <f t="shared" si="2"/>
        <v>SchLib\Crystals\Crystal_2P.SchLib</v>
      </c>
      <c r="E9" s="3" t="s">
        <v>2006</v>
      </c>
      <c r="F9" s="3" t="s">
        <v>2088</v>
      </c>
      <c r="G9" s="3" t="s">
        <v>28</v>
      </c>
      <c r="H9" t="str">
        <f t="shared" si="1"/>
        <v>HC49S 8 МГц</v>
      </c>
      <c r="I9" s="3" t="s">
        <v>28</v>
      </c>
      <c r="J9" t="str">
        <f t="shared" si="3"/>
        <v>PcbLib\Crystals\HC49S.PcbLib</v>
      </c>
      <c r="K9" s="3" t="s">
        <v>2096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2084</v>
      </c>
    </row>
    <row r="10" spans="1:16" x14ac:dyDescent="0.3">
      <c r="A10" s="3" t="s">
        <v>2107</v>
      </c>
      <c r="B10" t="str">
        <f t="shared" si="0"/>
        <v>HC49S 10 МГц</v>
      </c>
      <c r="C10" s="3" t="s">
        <v>2098</v>
      </c>
      <c r="D10" t="str">
        <f t="shared" si="2"/>
        <v>SchLib\Crystals\Crystal_2P.SchLib</v>
      </c>
      <c r="E10" s="3" t="s">
        <v>2006</v>
      </c>
      <c r="F10" s="3" t="s">
        <v>2088</v>
      </c>
      <c r="G10" s="3" t="s">
        <v>28</v>
      </c>
      <c r="H10" t="str">
        <f t="shared" si="1"/>
        <v>HC49S 10 МГц</v>
      </c>
      <c r="I10" s="3" t="s">
        <v>28</v>
      </c>
      <c r="J10" t="str">
        <f t="shared" si="3"/>
        <v>PcbLib\Crystals\HC49S.PcbLib</v>
      </c>
      <c r="K10" s="3" t="s">
        <v>2096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2101</v>
      </c>
    </row>
    <row r="11" spans="1:16" x14ac:dyDescent="0.3">
      <c r="A11" s="3" t="s">
        <v>2108</v>
      </c>
      <c r="B11" t="str">
        <f t="shared" si="0"/>
        <v>HC49S 12 МГц</v>
      </c>
      <c r="C11" s="3" t="s">
        <v>2098</v>
      </c>
      <c r="D11" t="str">
        <f t="shared" si="2"/>
        <v>SchLib\Crystals\Crystal_2P.SchLib</v>
      </c>
      <c r="E11" s="3" t="s">
        <v>2006</v>
      </c>
      <c r="F11" s="3" t="s">
        <v>2088</v>
      </c>
      <c r="G11" s="3" t="s">
        <v>28</v>
      </c>
      <c r="H11" t="str">
        <f t="shared" si="1"/>
        <v>HC49S 12 МГц</v>
      </c>
      <c r="I11" s="3" t="s">
        <v>28</v>
      </c>
      <c r="J11" t="str">
        <f t="shared" si="3"/>
        <v>PcbLib\Crystals\HC49S.PcbLib</v>
      </c>
      <c r="K11" s="3" t="s">
        <v>2096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2102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9"/>
  <sheetViews>
    <sheetView topLeftCell="F1" workbookViewId="0">
      <pane ySplit="1" topLeftCell="A2" activePane="bottomLeft" state="frozen"/>
      <selection pane="bottomLeft" activeCell="J14" sqref="J14"/>
    </sheetView>
  </sheetViews>
  <sheetFormatPr defaultRowHeight="14.4" x14ac:dyDescent="0.3"/>
  <cols>
    <col min="1" max="3" width="20.77734375" customWidth="1"/>
    <col min="4" max="4" width="37.109375" customWidth="1"/>
    <col min="5" max="5" width="20.77734375" customWidth="1"/>
    <col min="6" max="6" width="24.21875" customWidth="1"/>
    <col min="7" max="9" width="20.77734375" customWidth="1"/>
    <col min="10" max="10" width="35.218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2059</v>
      </c>
      <c r="B2" t="str">
        <f t="shared" ref="B2:B7" si="0">H2</f>
        <v>KSZ8463FRLI</v>
      </c>
      <c r="C2" s="3" t="str">
        <f>H2</f>
        <v>KSZ8463FRLI</v>
      </c>
      <c r="D2" t="str">
        <f>"SchLib\Microchips\"&amp;C2&amp;".SchLib"</f>
        <v>SchLib\Microchips\KSZ8463FRLI.SchLib</v>
      </c>
      <c r="E2" s="3" t="s">
        <v>2006</v>
      </c>
      <c r="F2" s="3" t="s">
        <v>2062</v>
      </c>
      <c r="G2" s="3" t="s">
        <v>28</v>
      </c>
      <c r="H2" s="3" t="s">
        <v>2060</v>
      </c>
      <c r="I2" s="3" t="s">
        <v>28</v>
      </c>
      <c r="J2" t="str">
        <f>"PcbLib\Microchips\"&amp;K2&amp;".PcbLib"</f>
        <v>PcbLib\Microchips\LQFP64.PcbLib</v>
      </c>
      <c r="K2" s="3" t="s">
        <v>2061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2453</v>
      </c>
      <c r="B3" t="str">
        <f t="shared" si="0"/>
        <v>LM1117IMPX-5.0/NOPB</v>
      </c>
      <c r="C3" s="3" t="s">
        <v>2468</v>
      </c>
      <c r="D3" t="str">
        <f t="shared" ref="D3:D9" si="1">"SchLib\Microchips\"&amp;C3&amp;".SchLib"</f>
        <v>SchLib\Microchips\LM1117IMPX.SchLib</v>
      </c>
      <c r="E3" s="3" t="s">
        <v>2006</v>
      </c>
      <c r="F3" s="3" t="s">
        <v>2455</v>
      </c>
      <c r="G3" s="3" t="s">
        <v>28</v>
      </c>
      <c r="H3" s="3" t="s">
        <v>2454</v>
      </c>
      <c r="I3" s="3" t="s">
        <v>28</v>
      </c>
      <c r="J3" t="str">
        <f t="shared" ref="J3:J9" si="2">"PcbLib\Microchips\"&amp;K3&amp;".PcbLib"</f>
        <v>PcbLib\Microchips\SOT223.PcbLib</v>
      </c>
      <c r="K3" s="3" t="s">
        <v>2456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2457</v>
      </c>
      <c r="B4" t="str">
        <f t="shared" si="0"/>
        <v>LM1117IMPX-3.3/NOPB</v>
      </c>
      <c r="C4" s="3" t="s">
        <v>2468</v>
      </c>
      <c r="D4" t="str">
        <f t="shared" si="1"/>
        <v>SchLib\Microchips\LM1117IMPX.SchLib</v>
      </c>
      <c r="E4" s="3" t="s">
        <v>2006</v>
      </c>
      <c r="F4" s="3" t="s">
        <v>2455</v>
      </c>
      <c r="G4" s="3" t="s">
        <v>28</v>
      </c>
      <c r="H4" s="3" t="s">
        <v>2458</v>
      </c>
      <c r="I4" s="3" t="s">
        <v>28</v>
      </c>
      <c r="J4" t="str">
        <f t="shared" si="2"/>
        <v>PcbLib\Microchips\SOT223.PcbLib</v>
      </c>
      <c r="K4" s="3" t="s">
        <v>2456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2459</v>
      </c>
      <c r="B5" t="str">
        <f t="shared" si="0"/>
        <v>AS4C4M16SA-7TCN</v>
      </c>
      <c r="C5" s="3" t="str">
        <f>H5</f>
        <v>AS4C4M16SA-7TCN</v>
      </c>
      <c r="D5" t="str">
        <f t="shared" si="1"/>
        <v>SchLib\Microchips\AS4C4M16SA-7TCN.SchLib</v>
      </c>
      <c r="E5" s="3" t="s">
        <v>2006</v>
      </c>
      <c r="F5" s="3" t="s">
        <v>2462</v>
      </c>
      <c r="G5" s="3" t="s">
        <v>28</v>
      </c>
      <c r="H5" s="3" t="s">
        <v>2460</v>
      </c>
      <c r="I5" s="3" t="s">
        <v>28</v>
      </c>
      <c r="J5" t="str">
        <f t="shared" si="2"/>
        <v>PcbLib\Microchips\TSOP54.PcbLib</v>
      </c>
      <c r="K5" s="3" t="s">
        <v>2461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2463</v>
      </c>
      <c r="B6" t="str">
        <f t="shared" si="0"/>
        <v>ADS8691IPW</v>
      </c>
      <c r="C6" s="3" t="str">
        <f>H6</f>
        <v>ADS8691IPW</v>
      </c>
      <c r="D6" t="str">
        <f t="shared" si="1"/>
        <v>SchLib\Microchips\ADS8691IPW.SchLib</v>
      </c>
      <c r="E6" s="3" t="s">
        <v>2006</v>
      </c>
      <c r="F6" s="3" t="s">
        <v>2465</v>
      </c>
      <c r="G6" s="3" t="s">
        <v>28</v>
      </c>
      <c r="H6" s="3" t="s">
        <v>2464</v>
      </c>
      <c r="I6" s="3" t="s">
        <v>28</v>
      </c>
      <c r="J6" t="str">
        <f t="shared" si="2"/>
        <v>PcbLib\Microchips\TSSOP16.PcbLib</v>
      </c>
      <c r="K6" s="3" t="s">
        <v>2469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2551</v>
      </c>
      <c r="B7" t="str">
        <f t="shared" si="0"/>
        <v>AT24CM02-SSHD-B</v>
      </c>
      <c r="C7" s="3" t="str">
        <f>H7</f>
        <v>AT24CM02-SSHD-B</v>
      </c>
      <c r="D7" t="str">
        <f t="shared" si="1"/>
        <v>SchLib\Microchips\AT24CM02-SSHD-B.SchLib</v>
      </c>
      <c r="E7" s="3" t="s">
        <v>2006</v>
      </c>
      <c r="F7" s="3" t="s">
        <v>2553</v>
      </c>
      <c r="G7" s="3" t="s">
        <v>28</v>
      </c>
      <c r="H7" s="3" t="s">
        <v>2552</v>
      </c>
      <c r="I7" s="3" t="s">
        <v>28</v>
      </c>
      <c r="J7" t="str">
        <f t="shared" si="2"/>
        <v>PcbLib\Microchips\SOIC8.PcbLib</v>
      </c>
      <c r="K7" s="3" t="s">
        <v>2554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2559</v>
      </c>
      <c r="B8" t="str">
        <f t="shared" ref="B8" si="3">H8</f>
        <v>IR2101SPBF</v>
      </c>
      <c r="C8" s="3" t="str">
        <f>H8</f>
        <v>IR2101SPBF</v>
      </c>
      <c r="D8" t="str">
        <f t="shared" si="1"/>
        <v>SchLib\Microchips\IR2101SPBF.SchLib</v>
      </c>
      <c r="E8" s="3" t="s">
        <v>2006</v>
      </c>
      <c r="F8" s="3" t="s">
        <v>2568</v>
      </c>
      <c r="G8" s="3" t="s">
        <v>28</v>
      </c>
      <c r="H8" s="3" t="s">
        <v>2560</v>
      </c>
      <c r="I8" s="3" t="s">
        <v>28</v>
      </c>
      <c r="J8" t="str">
        <f t="shared" si="2"/>
        <v>PcbLib\Microchips\SO8.PcbLib</v>
      </c>
      <c r="K8" s="3" t="s">
        <v>2561</v>
      </c>
      <c r="L8" s="3" t="s">
        <v>28</v>
      </c>
      <c r="M8" s="3" t="s">
        <v>28</v>
      </c>
      <c r="N8" s="3" t="s">
        <v>28</v>
      </c>
      <c r="O8" s="3" t="s">
        <v>28</v>
      </c>
    </row>
    <row r="9" spans="1:15" x14ac:dyDescent="0.3">
      <c r="A9" s="3" t="s">
        <v>2646</v>
      </c>
      <c r="B9" t="str">
        <f t="shared" ref="B9" si="4">H9</f>
        <v>SKY13575-639LF</v>
      </c>
      <c r="C9" s="3" t="str">
        <f>H9</f>
        <v>SKY13575-639LF</v>
      </c>
      <c r="D9" t="str">
        <f t="shared" si="1"/>
        <v>SchLib\Microchips\SKY13575-639LF.SchLib</v>
      </c>
      <c r="E9" s="3" t="s">
        <v>2006</v>
      </c>
      <c r="F9" s="3" t="s">
        <v>2647</v>
      </c>
      <c r="G9" s="3" t="s">
        <v>28</v>
      </c>
      <c r="H9" s="3" t="s">
        <v>2648</v>
      </c>
      <c r="I9" s="3" t="s">
        <v>28</v>
      </c>
      <c r="J9" t="str">
        <f t="shared" si="2"/>
        <v>PcbLib\Microchips\QFN14.PcbLib</v>
      </c>
      <c r="K9" s="3" t="s">
        <v>2649</v>
      </c>
      <c r="L9" s="3" t="s">
        <v>28</v>
      </c>
      <c r="M9" s="3" t="s">
        <v>28</v>
      </c>
      <c r="N9" s="3" t="s">
        <v>28</v>
      </c>
      <c r="O9" s="3" t="s">
        <v>28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12"/>
  <sheetViews>
    <sheetView topLeftCell="B1" workbookViewId="0">
      <selection activeCell="E20" sqref="E20"/>
    </sheetView>
  </sheetViews>
  <sheetFormatPr defaultRowHeight="14.4" x14ac:dyDescent="0.3"/>
  <cols>
    <col min="1" max="3" width="20.77734375" customWidth="1"/>
    <col min="4" max="4" width="44.33203125" customWidth="1"/>
    <col min="5" max="9" width="20.77734375" customWidth="1"/>
    <col min="10" max="10" width="37.44140625" customWidth="1"/>
    <col min="11" max="11" width="20.77734375" customWidth="1"/>
    <col min="12" max="12" width="42" customWidth="1"/>
    <col min="13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2545</v>
      </c>
      <c r="B2" t="str">
        <f t="shared" ref="B2:B10" si="0">H2</f>
        <v>WP914CK/4GDT</v>
      </c>
      <c r="C2" t="s">
        <v>2546</v>
      </c>
      <c r="D2" t="str">
        <f>"SchLib\Tiristors_Diodes\"&amp;C2&amp;".SchLib"</f>
        <v>SchLib\Tiristors_Diodes\WP914CK_4GDT.SchLib</v>
      </c>
      <c r="E2" s="3" t="s">
        <v>2006</v>
      </c>
      <c r="H2" t="s">
        <v>2547</v>
      </c>
      <c r="J2" t="str">
        <f>"PcbLib\Tiristors_Diodes\"&amp;K2&amp;".PcbLib"</f>
        <v>PcbLib\Tiristors_Diodes\WP914CK_4GDT.PcbLib</v>
      </c>
      <c r="K2" t="s">
        <v>2546</v>
      </c>
    </row>
    <row r="3" spans="1:15" x14ac:dyDescent="0.3">
      <c r="A3" s="3" t="s">
        <v>2569</v>
      </c>
      <c r="B3" t="str">
        <f t="shared" si="0"/>
        <v>SM4007</v>
      </c>
      <c r="C3" t="s">
        <v>2571</v>
      </c>
      <c r="D3" t="str">
        <f t="shared" ref="D3:D10" si="1">"SchLib\Tiristors_Diodes\"&amp;C3&amp;".SchLib"</f>
        <v>SchLib\Tiristors_Diodes\DIODE.SchLib</v>
      </c>
      <c r="E3" s="3" t="s">
        <v>2006</v>
      </c>
      <c r="H3" t="s">
        <v>2570</v>
      </c>
      <c r="J3" t="str">
        <f t="shared" ref="J3:L10" si="2">"PcbLib\Tiristors_Diodes\"&amp;K3&amp;".PcbLib"</f>
        <v>PcbLib\Tiristors_Diodes\DO-213AB.PcbLib</v>
      </c>
      <c r="K3" t="s">
        <v>2577</v>
      </c>
    </row>
    <row r="4" spans="1:15" x14ac:dyDescent="0.3">
      <c r="A4" s="3" t="s">
        <v>2572</v>
      </c>
      <c r="B4" t="str">
        <f t="shared" si="0"/>
        <v>DF10S</v>
      </c>
      <c r="C4" t="s">
        <v>2574</v>
      </c>
      <c r="D4" t="str">
        <f t="shared" si="1"/>
        <v>SchLib\Tiristors_Diodes\DIODE_BRIDGE.SchLib</v>
      </c>
      <c r="E4" s="3" t="s">
        <v>2006</v>
      </c>
      <c r="H4" t="s">
        <v>2573</v>
      </c>
      <c r="J4" t="str">
        <f t="shared" si="2"/>
        <v>PcbLib\Tiristors_Diodes\DF10S.PcbLib</v>
      </c>
      <c r="K4" t="s">
        <v>2573</v>
      </c>
    </row>
    <row r="5" spans="1:15" x14ac:dyDescent="0.3">
      <c r="A5" s="3" t="s">
        <v>2575</v>
      </c>
      <c r="B5" t="str">
        <f t="shared" si="0"/>
        <v>DF10M</v>
      </c>
      <c r="C5" t="s">
        <v>2574</v>
      </c>
      <c r="D5" t="str">
        <f t="shared" si="1"/>
        <v>SchLib\Tiristors_Diodes\DIODE_BRIDGE.SchLib</v>
      </c>
      <c r="E5" s="3" t="s">
        <v>2006</v>
      </c>
      <c r="H5" t="s">
        <v>2576</v>
      </c>
      <c r="J5" t="str">
        <f t="shared" si="2"/>
        <v>PcbLib\Tiristors_Diodes\DF10M.PcbLib</v>
      </c>
      <c r="K5" t="s">
        <v>2576</v>
      </c>
    </row>
    <row r="6" spans="1:15" x14ac:dyDescent="0.3">
      <c r="A6" s="3" t="s">
        <v>2599</v>
      </c>
      <c r="B6" t="str">
        <f t="shared" si="0"/>
        <v>GNL-3012GD</v>
      </c>
      <c r="C6" t="s">
        <v>2603</v>
      </c>
      <c r="D6" t="str">
        <f t="shared" si="1"/>
        <v>SchLib\Tiristors_Diodes\LED.SchLib</v>
      </c>
      <c r="E6" s="3" t="s">
        <v>2006</v>
      </c>
      <c r="F6" s="3" t="s">
        <v>2601</v>
      </c>
      <c r="H6" t="s">
        <v>2600</v>
      </c>
      <c r="J6" t="str">
        <f t="shared" si="2"/>
        <v>PcbLib\Tiristors_Diodes\LED_3mm_GREEN.PcbLib</v>
      </c>
      <c r="K6" t="s">
        <v>2602</v>
      </c>
      <c r="L6" t="str">
        <f t="shared" si="2"/>
        <v>PcbLib\Tiristors_Diodes\LED_3mm_GREEN_short.PcbLib</v>
      </c>
      <c r="M6" t="s">
        <v>2604</v>
      </c>
    </row>
    <row r="7" spans="1:15" x14ac:dyDescent="0.3">
      <c r="A7" s="3" t="s">
        <v>2605</v>
      </c>
      <c r="B7" t="str">
        <f t="shared" si="0"/>
        <v>GNL-3012HD</v>
      </c>
      <c r="C7" t="s">
        <v>2603</v>
      </c>
      <c r="D7" t="str">
        <f t="shared" si="1"/>
        <v>SchLib\Tiristors_Diodes\LED.SchLib</v>
      </c>
      <c r="E7" s="3" t="s">
        <v>2006</v>
      </c>
      <c r="F7" s="3" t="s">
        <v>2607</v>
      </c>
      <c r="H7" t="s">
        <v>2606</v>
      </c>
      <c r="J7" t="str">
        <f t="shared" si="2"/>
        <v>PcbLib\Tiristors_Diodes\LED_3mm_RED.PcbLib</v>
      </c>
      <c r="K7" t="s">
        <v>2608</v>
      </c>
      <c r="L7" t="str">
        <f t="shared" ref="L7" si="3">"PcbLib\Tiristors_Diodes\"&amp;M7&amp;".PcbLib"</f>
        <v>PcbLib\Tiristors_Diodes\LED_3mm_RED_short.PcbLib</v>
      </c>
      <c r="M7" t="s">
        <v>2609</v>
      </c>
    </row>
    <row r="8" spans="1:15" x14ac:dyDescent="0.3">
      <c r="A8" s="3" t="s">
        <v>2610</v>
      </c>
      <c r="B8" t="str">
        <f t="shared" si="0"/>
        <v>GNL-3012YD</v>
      </c>
      <c r="C8" t="s">
        <v>2603</v>
      </c>
      <c r="D8" t="str">
        <f t="shared" si="1"/>
        <v>SchLib\Tiristors_Diodes\LED.SchLib</v>
      </c>
      <c r="E8" s="3" t="s">
        <v>2006</v>
      </c>
      <c r="F8" s="3" t="s">
        <v>2612</v>
      </c>
      <c r="H8" t="s">
        <v>2611</v>
      </c>
      <c r="J8" t="str">
        <f t="shared" si="2"/>
        <v>PcbLib\Tiristors_Diodes\LED_3mm_YELLOW.PcbLib</v>
      </c>
      <c r="K8" t="s">
        <v>2613</v>
      </c>
      <c r="L8" t="str">
        <f t="shared" ref="L8" si="4">"PcbLib\Tiristors_Diodes\"&amp;M8&amp;".PcbLib"</f>
        <v>PcbLib\Tiristors_Diodes\LED_3mm_YELLOW_short.PcbLib</v>
      </c>
      <c r="M8" t="s">
        <v>2614</v>
      </c>
    </row>
    <row r="9" spans="1:15" x14ac:dyDescent="0.3">
      <c r="A9" s="3" t="s">
        <v>2615</v>
      </c>
      <c r="B9" t="str">
        <f t="shared" si="0"/>
        <v>GNL-3014BC</v>
      </c>
      <c r="C9" t="s">
        <v>2603</v>
      </c>
      <c r="D9" t="str">
        <f t="shared" si="1"/>
        <v>SchLib\Tiristors_Diodes\LED.SchLib</v>
      </c>
      <c r="E9" s="3" t="s">
        <v>2006</v>
      </c>
      <c r="F9" s="3" t="s">
        <v>2617</v>
      </c>
      <c r="H9" t="s">
        <v>2616</v>
      </c>
      <c r="J9" t="str">
        <f t="shared" si="2"/>
        <v>PcbLib\Tiristors_Diodes\LED_3mm_BLUE.PcbLib</v>
      </c>
      <c r="K9" t="s">
        <v>2618</v>
      </c>
      <c r="L9" t="str">
        <f t="shared" ref="L9" si="5">"PcbLib\Tiristors_Diodes\"&amp;M9&amp;".PcbLib"</f>
        <v>PcbLib\Tiristors_Diodes\LED_3mm_BLUE_short.PcbLib</v>
      </c>
      <c r="M9" t="s">
        <v>2619</v>
      </c>
    </row>
    <row r="10" spans="1:15" x14ac:dyDescent="0.3">
      <c r="A10" s="3" t="s">
        <v>2620</v>
      </c>
      <c r="B10" t="str">
        <f t="shared" si="0"/>
        <v>FYL-3014UWC1A</v>
      </c>
      <c r="C10" t="s">
        <v>2603</v>
      </c>
      <c r="D10" t="str">
        <f t="shared" si="1"/>
        <v>SchLib\Tiristors_Diodes\LED.SchLib</v>
      </c>
      <c r="E10" s="3" t="s">
        <v>2006</v>
      </c>
      <c r="F10" s="3" t="s">
        <v>2622</v>
      </c>
      <c r="H10" t="s">
        <v>2621</v>
      </c>
      <c r="J10" t="str">
        <f t="shared" si="2"/>
        <v>PcbLib\Tiristors_Diodes\LED_3mm_WHITE.PcbLib</v>
      </c>
      <c r="K10" t="s">
        <v>2624</v>
      </c>
      <c r="L10" t="str">
        <f t="shared" ref="L10" si="6">"PcbLib\Tiristors_Diodes\"&amp;M10&amp;".PcbLib"</f>
        <v>PcbLib\Tiristors_Diodes\LED_3mm_WHITE_short.PcbLib</v>
      </c>
      <c r="M10" t="s">
        <v>2623</v>
      </c>
    </row>
    <row r="11" spans="1:15" x14ac:dyDescent="0.3">
      <c r="A11" s="3" t="s">
        <v>2651</v>
      </c>
      <c r="B11" t="str">
        <f t="shared" ref="B11" si="7">H11</f>
        <v>BZV55C10</v>
      </c>
      <c r="C11" t="s">
        <v>2654</v>
      </c>
      <c r="D11" t="str">
        <f t="shared" ref="D11" si="8">"SchLib\Tiristors_Diodes\"&amp;C11&amp;".SchLib"</f>
        <v>SchLib\Tiristors_Diodes\ZennerDiode.SchLib</v>
      </c>
      <c r="E11" s="3" t="s">
        <v>2006</v>
      </c>
      <c r="F11" s="3" t="s">
        <v>2656</v>
      </c>
      <c r="H11" t="s">
        <v>2653</v>
      </c>
      <c r="J11" t="str">
        <f t="shared" ref="J11" si="9">"PcbLib\Tiristors_Diodes\"&amp;K11&amp;".PcbLib"</f>
        <v>PcbLib\Tiristors_Diodes\SOD-80.PcbLib</v>
      </c>
      <c r="K11" t="s">
        <v>2655</v>
      </c>
    </row>
    <row r="12" spans="1:15" x14ac:dyDescent="0.3">
      <c r="A12" s="3" t="s">
        <v>2660</v>
      </c>
      <c r="B12" t="str">
        <f t="shared" ref="B12" si="10">H12</f>
        <v>BZV55-B3V3</v>
      </c>
      <c r="C12" t="s">
        <v>2654</v>
      </c>
      <c r="D12" t="str">
        <f t="shared" ref="D12" si="11">"SchLib\Tiristors_Diodes\"&amp;C12&amp;".SchLib"</f>
        <v>SchLib\Tiristors_Diodes\ZennerDiode.SchLib</v>
      </c>
      <c r="E12" s="3" t="s">
        <v>2006</v>
      </c>
      <c r="F12" s="3" t="s">
        <v>2662</v>
      </c>
      <c r="H12" t="s">
        <v>2661</v>
      </c>
      <c r="J12" t="str">
        <f t="shared" ref="J12" si="12">"PcbLib\Tiristors_Diodes\"&amp;K12&amp;".PcbLib"</f>
        <v>PcbLib\Tiristors_Diodes\SOD-80.PcbLib</v>
      </c>
      <c r="K12" t="s">
        <v>2655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8"/>
  <sheetViews>
    <sheetView topLeftCell="G1" workbookViewId="0">
      <pane ySplit="1" topLeftCell="A2" activePane="bottomLeft" state="frozen"/>
      <selection pane="bottomLeft" activeCell="K13" sqref="K13"/>
    </sheetView>
  </sheetViews>
  <sheetFormatPr defaultRowHeight="14.4" x14ac:dyDescent="0.3"/>
  <cols>
    <col min="1" max="3" width="20.77734375" customWidth="1"/>
    <col min="4" max="4" width="31" customWidth="1"/>
    <col min="5" max="10" width="20.77734375" customWidth="1"/>
    <col min="11" max="11" width="31.5546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2116</v>
      </c>
      <c r="B2" t="str">
        <f t="shared" ref="B2" si="0">H2</f>
        <v>TMV0505S</v>
      </c>
      <c r="C2" s="3" t="str">
        <f t="shared" ref="C2" si="1">H2</f>
        <v>TMV0505S</v>
      </c>
      <c r="D2" t="str">
        <f>"SchLib\Modules\"&amp;C2&amp;".SchLib"</f>
        <v>SchLib\Modules\TMV0505S.SchLib</v>
      </c>
      <c r="E2" s="3" t="s">
        <v>2006</v>
      </c>
      <c r="F2" s="3" t="s">
        <v>2122</v>
      </c>
      <c r="G2" s="3" t="s">
        <v>28</v>
      </c>
      <c r="H2" s="3" t="s">
        <v>2117</v>
      </c>
      <c r="I2" s="3" t="s">
        <v>28</v>
      </c>
      <c r="J2" s="3" t="s">
        <v>28</v>
      </c>
      <c r="K2" t="str">
        <f>"PcbLib\Modules\"&amp;L2&amp;".PcbLib"</f>
        <v>PcbLib\Modules\TMV0505S.PcbLib</v>
      </c>
      <c r="L2" s="3" t="s">
        <v>2117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2120</v>
      </c>
      <c r="B3" t="str">
        <f t="shared" ref="B3" si="2">H3</f>
        <v>TMLM05105</v>
      </c>
      <c r="C3" s="3" t="str">
        <f t="shared" ref="C3" si="3">H3</f>
        <v>TMLM05105</v>
      </c>
      <c r="D3" t="str">
        <f t="shared" ref="D3:D8" si="4">"SchLib\Modules\"&amp;C3&amp;".SchLib"</f>
        <v>SchLib\Modules\TMLM05105.SchLib</v>
      </c>
      <c r="E3" s="3" t="s">
        <v>2006</v>
      </c>
      <c r="F3" s="3" t="s">
        <v>2123</v>
      </c>
      <c r="G3" s="3" t="s">
        <v>28</v>
      </c>
      <c r="H3" s="3" t="s">
        <v>2118</v>
      </c>
      <c r="I3" s="3" t="s">
        <v>28</v>
      </c>
      <c r="J3" s="3" t="s">
        <v>28</v>
      </c>
      <c r="K3" t="str">
        <f t="shared" ref="K3:K8" si="5">"PcbLib\Modules\"&amp;L3&amp;".PcbLib"</f>
        <v>PcbLib\Modules\TMLM05105.PcbLib</v>
      </c>
      <c r="L3" s="3" t="s">
        <v>2118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2121</v>
      </c>
      <c r="B4" t="str">
        <f t="shared" ref="B4" si="6">H4</f>
        <v>R05P06S</v>
      </c>
      <c r="C4" s="3" t="str">
        <f t="shared" ref="C4" si="7">H4</f>
        <v>R05P06S</v>
      </c>
      <c r="D4" t="str">
        <f t="shared" si="4"/>
        <v>SchLib\Modules\R05P06S.SchLib</v>
      </c>
      <c r="E4" s="3" t="s">
        <v>2006</v>
      </c>
      <c r="F4" s="3" t="s">
        <v>2122</v>
      </c>
      <c r="G4" s="3" t="s">
        <v>28</v>
      </c>
      <c r="H4" s="3" t="s">
        <v>2119</v>
      </c>
      <c r="I4" s="3" t="s">
        <v>28</v>
      </c>
      <c r="J4" s="3" t="s">
        <v>28</v>
      </c>
      <c r="K4" t="str">
        <f t="shared" si="5"/>
        <v>PcbLib\Modules\TMV0505S.PcbLib</v>
      </c>
      <c r="L4" s="3" t="s">
        <v>2117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2467</v>
      </c>
      <c r="B5" t="str">
        <f t="shared" ref="B5" si="8">H5</f>
        <v>AM1S-0505SZ</v>
      </c>
      <c r="C5" s="3" t="s">
        <v>2557</v>
      </c>
      <c r="D5" t="str">
        <f t="shared" si="4"/>
        <v>SchLib\Modules\AM1S.SchLib</v>
      </c>
      <c r="E5" s="3" t="s">
        <v>2006</v>
      </c>
      <c r="F5" s="3" t="s">
        <v>2122</v>
      </c>
      <c r="G5" s="3" t="s">
        <v>28</v>
      </c>
      <c r="H5" s="3" t="s">
        <v>2466</v>
      </c>
      <c r="I5" s="3" t="s">
        <v>28</v>
      </c>
      <c r="J5" s="3" t="s">
        <v>28</v>
      </c>
      <c r="K5" t="str">
        <f t="shared" si="5"/>
        <v>PcbLib\Modules\AM1S.PcbLib</v>
      </c>
      <c r="L5" s="3" t="s">
        <v>2557</v>
      </c>
      <c r="M5" s="3" t="s">
        <v>28</v>
      </c>
      <c r="N5" s="3" t="s">
        <v>28</v>
      </c>
      <c r="O5" s="3" t="s">
        <v>28</v>
      </c>
      <c r="P5" s="3" t="s">
        <v>28</v>
      </c>
    </row>
    <row r="6" spans="1:16" x14ac:dyDescent="0.3">
      <c r="A6" s="3" t="s">
        <v>2562</v>
      </c>
      <c r="B6" t="str">
        <f t="shared" ref="B6" si="9">H6</f>
        <v>AM1S-1203SZ</v>
      </c>
      <c r="C6" s="3" t="s">
        <v>2557</v>
      </c>
      <c r="D6" t="str">
        <f t="shared" si="4"/>
        <v>SchLib\Modules\AM1S.SchLib</v>
      </c>
      <c r="E6" s="3" t="s">
        <v>2006</v>
      </c>
      <c r="F6" s="3" t="s">
        <v>2122</v>
      </c>
      <c r="G6" s="3" t="s">
        <v>28</v>
      </c>
      <c r="H6" s="3" t="s">
        <v>2558</v>
      </c>
      <c r="I6" s="3" t="s">
        <v>28</v>
      </c>
      <c r="J6" s="3" t="s">
        <v>28</v>
      </c>
      <c r="K6" t="str">
        <f t="shared" si="5"/>
        <v>PcbLib\Modules\AM1S.PcbLib</v>
      </c>
      <c r="L6" s="3" t="s">
        <v>2557</v>
      </c>
      <c r="M6" s="3" t="s">
        <v>28</v>
      </c>
      <c r="N6" s="3" t="s">
        <v>28</v>
      </c>
      <c r="O6" s="3" t="s">
        <v>28</v>
      </c>
      <c r="P6" s="3" t="s">
        <v>28</v>
      </c>
    </row>
    <row r="7" spans="1:16" x14ac:dyDescent="0.3">
      <c r="A7" s="3" t="s">
        <v>2562</v>
      </c>
      <c r="B7" t="str">
        <f t="shared" ref="B7" si="10">H7</f>
        <v>AM1S-1205SZ</v>
      </c>
      <c r="C7" s="3" t="s">
        <v>2557</v>
      </c>
      <c r="D7" t="str">
        <f t="shared" si="4"/>
        <v>SchLib\Modules\AM1S.SchLib</v>
      </c>
      <c r="E7" s="3" t="s">
        <v>2006</v>
      </c>
      <c r="F7" s="3" t="s">
        <v>2122</v>
      </c>
      <c r="G7" s="3" t="s">
        <v>28</v>
      </c>
      <c r="H7" s="3" t="s">
        <v>2586</v>
      </c>
      <c r="I7" s="3" t="s">
        <v>28</v>
      </c>
      <c r="J7" s="3" t="s">
        <v>28</v>
      </c>
      <c r="K7" t="str">
        <f t="shared" si="5"/>
        <v>PcbLib\Modules\AM1S.PcbLib</v>
      </c>
      <c r="L7" s="3" t="s">
        <v>2557</v>
      </c>
      <c r="M7" s="3" t="s">
        <v>28</v>
      </c>
      <c r="N7" s="3" t="s">
        <v>28</v>
      </c>
      <c r="O7" s="3" t="s">
        <v>28</v>
      </c>
      <c r="P7" s="3" t="s">
        <v>28</v>
      </c>
    </row>
    <row r="8" spans="1:16" x14ac:dyDescent="0.3">
      <c r="A8" s="3" t="s">
        <v>2563</v>
      </c>
      <c r="B8" t="str">
        <f t="shared" ref="B8" si="11">H8</f>
        <v>IRM-10-12</v>
      </c>
      <c r="C8" s="3" t="s">
        <v>2564</v>
      </c>
      <c r="D8" t="str">
        <f t="shared" si="4"/>
        <v>SchLib\Modules\IRM-10-12.SchLib</v>
      </c>
      <c r="E8" s="3" t="s">
        <v>2006</v>
      </c>
      <c r="F8" s="3" t="s">
        <v>2122</v>
      </c>
      <c r="G8" s="3" t="s">
        <v>28</v>
      </c>
      <c r="H8" s="3" t="s">
        <v>2564</v>
      </c>
      <c r="I8" s="3" t="s">
        <v>28</v>
      </c>
      <c r="J8" s="3" t="s">
        <v>28</v>
      </c>
      <c r="K8" t="str">
        <f t="shared" si="5"/>
        <v>PcbLib\Modules\IRM-10-12.PcbLib</v>
      </c>
      <c r="L8" s="3" t="s">
        <v>2564</v>
      </c>
      <c r="M8" s="3" t="s">
        <v>28</v>
      </c>
      <c r="N8" s="3" t="s">
        <v>28</v>
      </c>
      <c r="O8" s="3" t="s">
        <v>28</v>
      </c>
      <c r="P8" s="3" t="s">
        <v>28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985A-66EA-40A3-895A-C52669761188}">
  <dimension ref="A1:P5"/>
  <sheetViews>
    <sheetView topLeftCell="H1" workbookViewId="0">
      <pane ySplit="1" topLeftCell="A2" activePane="bottomLeft" state="frozen"/>
      <selection pane="bottomLeft" activeCell="K9" sqref="K9"/>
    </sheetView>
  </sheetViews>
  <sheetFormatPr defaultRowHeight="14.4" x14ac:dyDescent="0.3"/>
  <cols>
    <col min="1" max="10" width="20.77734375" customWidth="1"/>
    <col min="11" max="11" width="30.5546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2585</v>
      </c>
      <c r="B2" t="str">
        <f t="shared" ref="B2" si="0">H2</f>
        <v>B57235-S 509-M</v>
      </c>
      <c r="C2" s="3" t="s">
        <v>2582</v>
      </c>
      <c r="D2" t="str">
        <f>"SchLib\Passive\"&amp;C2&amp;".SchLib"</f>
        <v>SchLib\Passive\TC.SchLib</v>
      </c>
      <c r="E2" s="3" t="s">
        <v>2006</v>
      </c>
      <c r="F2" s="3" t="s">
        <v>2584</v>
      </c>
      <c r="G2" s="3" t="s">
        <v>28</v>
      </c>
      <c r="H2" s="3" t="s">
        <v>2583</v>
      </c>
      <c r="I2" s="3" t="s">
        <v>28</v>
      </c>
      <c r="J2" s="3" t="s">
        <v>28</v>
      </c>
      <c r="K2" t="str">
        <f>"PcbLib\Passive\"&amp;L2&amp;".PcbLib"</f>
        <v>PcbLib\Passive\TC.PcbLib</v>
      </c>
      <c r="L2" s="3" t="s">
        <v>2582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2587</v>
      </c>
      <c r="B3" t="str">
        <f t="shared" ref="B3" si="1">H3</f>
        <v>FH-101</v>
      </c>
      <c r="C3" s="3" t="s">
        <v>2589</v>
      </c>
      <c r="D3" t="str">
        <f t="shared" ref="D3:D5" si="2">"SchLib\Passive\"&amp;C3&amp;".SchLib"</f>
        <v>SchLib\Passive\FUSE.SchLib</v>
      </c>
      <c r="E3" s="3" t="s">
        <v>2006</v>
      </c>
      <c r="F3" s="3" t="s">
        <v>2592</v>
      </c>
      <c r="G3" s="3" t="s">
        <v>28</v>
      </c>
      <c r="H3" s="3" t="s">
        <v>2588</v>
      </c>
      <c r="I3" s="3" t="s">
        <v>28</v>
      </c>
      <c r="J3" s="3" t="s">
        <v>28</v>
      </c>
      <c r="K3" t="str">
        <f t="shared" ref="K3:K5" si="3">"PcbLib\Passive\"&amp;L3&amp;".PcbLib"</f>
        <v>PcbLib\Passive\FH101.PcbLib</v>
      </c>
      <c r="L3" s="3" t="s">
        <v>2590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2593</v>
      </c>
      <c r="B4" t="str">
        <f t="shared" ref="B4" si="4">H4</f>
        <v>FH-101C</v>
      </c>
      <c r="C4" s="3" t="s">
        <v>2589</v>
      </c>
      <c r="D4" t="str">
        <f t="shared" si="2"/>
        <v>SchLib\Passive\FUSE.SchLib</v>
      </c>
      <c r="E4" s="3" t="s">
        <v>2006</v>
      </c>
      <c r="F4" s="3" t="s">
        <v>2592</v>
      </c>
      <c r="G4" s="3" t="s">
        <v>28</v>
      </c>
      <c r="H4" s="3" t="s">
        <v>2594</v>
      </c>
      <c r="I4" s="3" t="s">
        <v>28</v>
      </c>
      <c r="J4" s="3" t="s">
        <v>28</v>
      </c>
      <c r="K4" t="str">
        <f t="shared" si="3"/>
        <v>PcbLib\Passive\FH101C.PcbLib</v>
      </c>
      <c r="L4" s="3" t="s">
        <v>2591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2595</v>
      </c>
      <c r="B5" t="str">
        <f t="shared" ref="B5" si="5">H5</f>
        <v>B72214-S 271-K101</v>
      </c>
      <c r="C5" s="3" t="s">
        <v>2598</v>
      </c>
      <c r="D5" t="str">
        <f t="shared" si="2"/>
        <v>SchLib\Passive\VARISTOR.SchLib</v>
      </c>
      <c r="E5" s="3" t="s">
        <v>2006</v>
      </c>
      <c r="F5" s="3" t="s">
        <v>2597</v>
      </c>
      <c r="G5" s="3" t="s">
        <v>28</v>
      </c>
      <c r="H5" s="3" t="s">
        <v>2596</v>
      </c>
      <c r="I5" s="3" t="s">
        <v>28</v>
      </c>
      <c r="J5" s="3" t="s">
        <v>28</v>
      </c>
      <c r="K5" t="str">
        <f t="shared" si="3"/>
        <v>PcbLib\Passive\VARISTOR.PcbLib</v>
      </c>
      <c r="L5" s="3" t="s">
        <v>2598</v>
      </c>
      <c r="M5" s="3" t="s">
        <v>28</v>
      </c>
      <c r="N5" s="3" t="s">
        <v>28</v>
      </c>
      <c r="O5" s="3" t="s">
        <v>28</v>
      </c>
      <c r="P5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4D00-1FC7-4FE1-8B76-54DDF2CFA2F8}">
  <dimension ref="A1:O3"/>
  <sheetViews>
    <sheetView workbookViewId="0">
      <pane ySplit="1" topLeftCell="A2" activePane="bottomLeft" state="frozen"/>
      <selection pane="bottomLeft" activeCell="F3" sqref="F3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4" width="31.5546875" customWidth="1"/>
    <col min="5" max="9" width="20.77734375" customWidth="1"/>
    <col min="10" max="10" width="31.55468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2645</v>
      </c>
      <c r="B2" t="str">
        <f t="shared" ref="B2" si="0">H2</f>
        <v>PATCH_ANTENNA</v>
      </c>
      <c r="C2" s="3" t="str">
        <f t="shared" ref="C2" si="1">H2</f>
        <v>PATCH_ANTENNA</v>
      </c>
      <c r="D2" t="str">
        <f>"SchLib\RF\"&amp;C2&amp;".SchLib"</f>
        <v>SchLib\RF\PATCH_ANTENNA.SchLib</v>
      </c>
      <c r="E2" s="3" t="s">
        <v>2006</v>
      </c>
      <c r="F2" s="3" t="s">
        <v>2644</v>
      </c>
      <c r="G2" s="3" t="s">
        <v>28</v>
      </c>
      <c r="H2" s="3" t="s">
        <v>2643</v>
      </c>
      <c r="I2" s="3" t="s">
        <v>28</v>
      </c>
      <c r="J2" t="str">
        <f>"PcbLib\RF\"&amp;K2&amp;".PcbLib"</f>
        <v>PcbLib\RF\PATCH_ANTENNA.PcbLib</v>
      </c>
      <c r="K2" s="3" t="str">
        <f t="shared" ref="K2" si="2">H2</f>
        <v>PATCH_ANTENNA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2667</v>
      </c>
      <c r="B3" t="str">
        <f t="shared" ref="B3" si="3">H3</f>
        <v>LORA_ANTENNA</v>
      </c>
      <c r="C3" s="3" t="str">
        <f t="shared" ref="C3" si="4">H3</f>
        <v>LORA_ANTENNA</v>
      </c>
      <c r="D3" t="str">
        <f>"SchLib\RF\"&amp;C3&amp;".SchLib"</f>
        <v>SchLib\RF\LORA_ANTENNA.SchLib</v>
      </c>
      <c r="E3" s="3" t="s">
        <v>2006</v>
      </c>
      <c r="F3" s="3" t="s">
        <v>2669</v>
      </c>
      <c r="G3" s="3" t="s">
        <v>28</v>
      </c>
      <c r="H3" s="3" t="s">
        <v>2668</v>
      </c>
      <c r="I3" s="3" t="s">
        <v>28</v>
      </c>
      <c r="J3" t="str">
        <f>"PcbLib\RF\"&amp;K3&amp;".PcbLib"</f>
        <v>PcbLib\RF\LORA_ANTENNA.PcbLib</v>
      </c>
      <c r="K3" s="3" t="str">
        <f t="shared" ref="K3" si="5">H3</f>
        <v>LORA_ANTENNA</v>
      </c>
      <c r="L3" s="3" t="s">
        <v>28</v>
      </c>
      <c r="M3" s="3" t="s">
        <v>28</v>
      </c>
      <c r="N3" s="3" t="s">
        <v>28</v>
      </c>
      <c r="O3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426-20F3-48D1-9078-946CEE81825F}">
  <dimension ref="A1:Z289"/>
  <sheetViews>
    <sheetView topLeftCell="J1" workbookViewId="0">
      <pane ySplit="1" topLeftCell="A267" activePane="bottomLeft" state="frozen"/>
      <selection pane="bottomLeft" activeCell="Q291" sqref="Q29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30.109375" customWidth="1"/>
    <col min="5" max="16" width="10.77734375" customWidth="1"/>
    <col min="17" max="17" width="39.5546875" customWidth="1"/>
    <col min="18" max="18" width="16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1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2471</v>
      </c>
      <c r="B2" t="str">
        <f>_xlfn.CONCAT(N2," ",K2," ",S2," ",O2)</f>
        <v>1 Ом 1% 0.25 Вт C2-23</v>
      </c>
      <c r="C2" s="3" t="s">
        <v>25</v>
      </c>
      <c r="D2" t="str">
        <f>"SchLib\Passive\"&amp;C2&amp;".SchLib"</f>
        <v>SchLib\Passive\Resistor.SchLib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2470</v>
      </c>
      <c r="P2" s="3" t="s">
        <v>28</v>
      </c>
      <c r="Q2" t="str">
        <f>"PcbLib\Passive\"&amp;R2&amp;".PcbLib"</f>
        <v>PcbLib\Passive\R-C2-23-0.25W.PcbLib</v>
      </c>
      <c r="R2" t="str">
        <f>_xlfn.CONCAT("R-",O2,"-",LEFT(S2,SEARCH(" ",S2,1)-1),"W")</f>
        <v>R-C2-23-0.25W</v>
      </c>
      <c r="S2" s="3" t="s">
        <v>108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2472</v>
      </c>
      <c r="B3" t="str">
        <f>_xlfn.CONCAT(N3," ",K3," ",S3," ",O3)</f>
        <v>1.1 Ом 1% 0.25 Вт C2-23</v>
      </c>
      <c r="C3" s="3" t="s">
        <v>25</v>
      </c>
      <c r="D3" t="str">
        <f t="shared" ref="D3:D66" si="0">"SchLib\Passive\"&amp;C3&amp;".SchLib"</f>
        <v>SchLib\Passive\Resistor.SchLib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>_xlfn.CONCAT(Z3," ",Y3)</f>
        <v>1.1 Ом</v>
      </c>
      <c r="O3" s="3" t="s">
        <v>2470</v>
      </c>
      <c r="P3" s="3" t="s">
        <v>28</v>
      </c>
      <c r="Q3" t="str">
        <f t="shared" ref="Q3:Q66" si="1">"PcbLib\Passive\"&amp;R3&amp;".PcbLib"</f>
        <v>PcbLib\Passive\R-C2-23-0.25W.PcbLib</v>
      </c>
      <c r="R3" t="str">
        <f>_xlfn.CONCAT("R-",O3,"-",LEFT(S3,SEARCH(" ",S3,1)-1),"W")</f>
        <v>R-C2-23-0.25W</v>
      </c>
      <c r="S3" s="3" t="s">
        <v>108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2473</v>
      </c>
      <c r="B4" t="str">
        <f t="shared" ref="B4:B67" si="2">_xlfn.CONCAT(N4," ",K4," ",S4," ",O4)</f>
        <v>1.2 Ом 1% 0.25 Вт C2-23</v>
      </c>
      <c r="C4" s="3" t="s">
        <v>25</v>
      </c>
      <c r="D4" t="str">
        <f t="shared" si="0"/>
        <v>SchLib\Passive\Resistor.SchLib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ref="N4:N67" si="3">_xlfn.CONCAT(Z4," ",Y4)</f>
        <v>1.2 Ом</v>
      </c>
      <c r="O4" s="3" t="s">
        <v>2470</v>
      </c>
      <c r="P4" s="3" t="s">
        <v>28</v>
      </c>
      <c r="Q4" t="str">
        <f t="shared" si="1"/>
        <v>PcbLib\Passive\R-C2-23-0.25W.PcbLib</v>
      </c>
      <c r="R4" t="str">
        <f t="shared" ref="R4:R67" si="4">_xlfn.CONCAT("R-",O4,"-",LEFT(S4,SEARCH(" ",S4,1)-1),"W")</f>
        <v>R-C2-23-0.25W</v>
      </c>
      <c r="S4" s="3" t="s">
        <v>108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2474</v>
      </c>
      <c r="B5" t="str">
        <f t="shared" si="2"/>
        <v>1.3 Ом 1% 0.25 Вт C2-23</v>
      </c>
      <c r="C5" s="3" t="s">
        <v>25</v>
      </c>
      <c r="D5" t="str">
        <f t="shared" si="0"/>
        <v>SchLib\Passive\Resistor.SchLib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3"/>
        <v>1.3 Ом</v>
      </c>
      <c r="O5" s="3" t="s">
        <v>2470</v>
      </c>
      <c r="P5" s="3" t="s">
        <v>28</v>
      </c>
      <c r="Q5" t="str">
        <f t="shared" si="1"/>
        <v>PcbLib\Passive\R-C2-23-0.25W.PcbLib</v>
      </c>
      <c r="R5" t="str">
        <f t="shared" si="4"/>
        <v>R-C2-23-0.25W</v>
      </c>
      <c r="S5" s="3" t="s">
        <v>108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2475</v>
      </c>
      <c r="B6" t="str">
        <f t="shared" si="2"/>
        <v>1.5 Ом 1% 0.25 Вт C2-23</v>
      </c>
      <c r="C6" s="3" t="s">
        <v>25</v>
      </c>
      <c r="D6" t="str">
        <f t="shared" si="0"/>
        <v>SchLib\Passive\Resistor.SchLib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3"/>
        <v>1.5 Ом</v>
      </c>
      <c r="O6" s="3" t="s">
        <v>2470</v>
      </c>
      <c r="P6" s="3" t="s">
        <v>28</v>
      </c>
      <c r="Q6" t="str">
        <f t="shared" si="1"/>
        <v>PcbLib\Passive\R-C2-23-0.25W.PcbLib</v>
      </c>
      <c r="R6" t="str">
        <f t="shared" si="4"/>
        <v>R-C2-23-0.25W</v>
      </c>
      <c r="S6" s="3" t="s">
        <v>108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2476</v>
      </c>
      <c r="B7" t="str">
        <f t="shared" si="2"/>
        <v>1.6 Ом 1% 0.25 Вт C2-23</v>
      </c>
      <c r="C7" s="3" t="s">
        <v>25</v>
      </c>
      <c r="D7" t="str">
        <f t="shared" si="0"/>
        <v>SchLib\Passive\Resistor.SchLib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3"/>
        <v>1.6 Ом</v>
      </c>
      <c r="O7" s="3" t="s">
        <v>2470</v>
      </c>
      <c r="P7" s="3" t="s">
        <v>28</v>
      </c>
      <c r="Q7" t="str">
        <f t="shared" si="1"/>
        <v>PcbLib\Passive\R-C2-23-0.25W.PcbLib</v>
      </c>
      <c r="R7" t="str">
        <f t="shared" si="4"/>
        <v>R-C2-23-0.25W</v>
      </c>
      <c r="S7" s="3" t="s">
        <v>108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2477</v>
      </c>
      <c r="B8" t="str">
        <f t="shared" si="2"/>
        <v>1.8 Ом 1% 0.25 Вт C2-23</v>
      </c>
      <c r="C8" s="3" t="s">
        <v>25</v>
      </c>
      <c r="D8" t="str">
        <f t="shared" si="0"/>
        <v>SchLib\Passive\Resistor.SchLib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3"/>
        <v>1.8 Ом</v>
      </c>
      <c r="O8" s="3" t="s">
        <v>2470</v>
      </c>
      <c r="P8" s="3" t="s">
        <v>28</v>
      </c>
      <c r="Q8" t="str">
        <f t="shared" si="1"/>
        <v>PcbLib\Passive\R-C2-23-0.25W.PcbLib</v>
      </c>
      <c r="R8" t="str">
        <f t="shared" si="4"/>
        <v>R-C2-23-0.25W</v>
      </c>
      <c r="S8" s="3" t="s">
        <v>108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2478</v>
      </c>
      <c r="B9" t="str">
        <f t="shared" si="2"/>
        <v>2 Ом 1% 0.25 Вт C2-23</v>
      </c>
      <c r="C9" s="3" t="s">
        <v>25</v>
      </c>
      <c r="D9" t="str">
        <f t="shared" si="0"/>
        <v>SchLib\Passive\Resistor.SchLib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3"/>
        <v>2 Ом</v>
      </c>
      <c r="O9" s="3" t="s">
        <v>2470</v>
      </c>
      <c r="P9" s="3" t="s">
        <v>28</v>
      </c>
      <c r="Q9" t="str">
        <f t="shared" si="1"/>
        <v>PcbLib\Passive\R-C2-23-0.25W.PcbLib</v>
      </c>
      <c r="R9" t="str">
        <f t="shared" si="4"/>
        <v>R-C2-23-0.25W</v>
      </c>
      <c r="S9" s="3" t="s">
        <v>108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2479</v>
      </c>
      <c r="B10" t="str">
        <f t="shared" si="2"/>
        <v>2.2 Ом 1% 0.25 Вт C2-23</v>
      </c>
      <c r="C10" s="3" t="s">
        <v>25</v>
      </c>
      <c r="D10" t="str">
        <f t="shared" si="0"/>
        <v>SchLib\Passive\Resistor.SchLib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3"/>
        <v>2.2 Ом</v>
      </c>
      <c r="O10" s="3" t="s">
        <v>2470</v>
      </c>
      <c r="P10" s="3" t="s">
        <v>28</v>
      </c>
      <c r="Q10" t="str">
        <f t="shared" si="1"/>
        <v>PcbLib\Passive\R-C2-23-0.25W.PcbLib</v>
      </c>
      <c r="R10" t="str">
        <f t="shared" si="4"/>
        <v>R-C2-23-0.25W</v>
      </c>
      <c r="S10" s="3" t="s">
        <v>108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2480</v>
      </c>
      <c r="B11" t="str">
        <f t="shared" si="2"/>
        <v>2.4 Ом 1% 0.25 Вт C2-23</v>
      </c>
      <c r="C11" s="3" t="s">
        <v>25</v>
      </c>
      <c r="D11" t="str">
        <f t="shared" si="0"/>
        <v>SchLib\Passive\Resistor.SchLib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3"/>
        <v>2.4 Ом</v>
      </c>
      <c r="O11" s="3" t="s">
        <v>2470</v>
      </c>
      <c r="P11" s="3" t="s">
        <v>28</v>
      </c>
      <c r="Q11" t="str">
        <f t="shared" si="1"/>
        <v>PcbLib\Passive\R-C2-23-0.25W.PcbLib</v>
      </c>
      <c r="R11" t="str">
        <f t="shared" si="4"/>
        <v>R-C2-23-0.25W</v>
      </c>
      <c r="S11" s="3" t="s">
        <v>108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2481</v>
      </c>
      <c r="B12" t="str">
        <f t="shared" si="2"/>
        <v>2.7 Ом 1% 0.25 Вт C2-23</v>
      </c>
      <c r="C12" s="3" t="s">
        <v>25</v>
      </c>
      <c r="D12" t="str">
        <f t="shared" si="0"/>
        <v>SchLib\Passive\Resistor.SchLib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3"/>
        <v>2.7 Ом</v>
      </c>
      <c r="O12" s="3" t="s">
        <v>2470</v>
      </c>
      <c r="P12" s="3" t="s">
        <v>28</v>
      </c>
      <c r="Q12" t="str">
        <f t="shared" si="1"/>
        <v>PcbLib\Passive\R-C2-23-0.25W.PcbLib</v>
      </c>
      <c r="R12" t="str">
        <f t="shared" si="4"/>
        <v>R-C2-23-0.25W</v>
      </c>
      <c r="S12" s="3" t="s">
        <v>108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2482</v>
      </c>
      <c r="B13" t="str">
        <f t="shared" si="2"/>
        <v>3 Ом 1% 0.25 Вт C2-23</v>
      </c>
      <c r="C13" s="3" t="s">
        <v>25</v>
      </c>
      <c r="D13" t="str">
        <f t="shared" si="0"/>
        <v>SchLib\Passive\Resistor.SchLib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3"/>
        <v>3 Ом</v>
      </c>
      <c r="O13" s="3" t="s">
        <v>2470</v>
      </c>
      <c r="P13" s="3" t="s">
        <v>28</v>
      </c>
      <c r="Q13" t="str">
        <f t="shared" si="1"/>
        <v>PcbLib\Passive\R-C2-23-0.25W.PcbLib</v>
      </c>
      <c r="R13" t="str">
        <f t="shared" si="4"/>
        <v>R-C2-23-0.25W</v>
      </c>
      <c r="S13" s="3" t="s">
        <v>108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2483</v>
      </c>
      <c r="B14" t="str">
        <f t="shared" si="2"/>
        <v>3.3 Ом 1% 0.25 Вт C2-23</v>
      </c>
      <c r="C14" s="3" t="s">
        <v>25</v>
      </c>
      <c r="D14" t="str">
        <f t="shared" si="0"/>
        <v>SchLib\Passive\Resistor.SchLib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3"/>
        <v>3.3 Ом</v>
      </c>
      <c r="O14" s="3" t="s">
        <v>2470</v>
      </c>
      <c r="P14" s="3" t="s">
        <v>28</v>
      </c>
      <c r="Q14" t="str">
        <f t="shared" si="1"/>
        <v>PcbLib\Passive\R-C2-23-0.25W.PcbLib</v>
      </c>
      <c r="R14" t="str">
        <f t="shared" si="4"/>
        <v>R-C2-23-0.25W</v>
      </c>
      <c r="S14" s="3" t="s">
        <v>108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2484</v>
      </c>
      <c r="B15" t="str">
        <f t="shared" si="2"/>
        <v>3.6 Ом 1% 0.25 Вт C2-23</v>
      </c>
      <c r="C15" s="3" t="s">
        <v>25</v>
      </c>
      <c r="D15" t="str">
        <f t="shared" si="0"/>
        <v>SchLib\Passive\Resistor.SchLib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3"/>
        <v>3.6 Ом</v>
      </c>
      <c r="O15" s="3" t="s">
        <v>2470</v>
      </c>
      <c r="P15" s="3" t="s">
        <v>28</v>
      </c>
      <c r="Q15" t="str">
        <f t="shared" si="1"/>
        <v>PcbLib\Passive\R-C2-23-0.25W.PcbLib</v>
      </c>
      <c r="R15" t="str">
        <f t="shared" si="4"/>
        <v>R-C2-23-0.25W</v>
      </c>
      <c r="S15" s="3" t="s">
        <v>108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2485</v>
      </c>
      <c r="B16" t="str">
        <f t="shared" si="2"/>
        <v>3.9 Ом 1% 0.25 Вт C2-23</v>
      </c>
      <c r="C16" s="3" t="s">
        <v>25</v>
      </c>
      <c r="D16" t="str">
        <f t="shared" si="0"/>
        <v>SchLib\Passive\Resistor.SchLib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3"/>
        <v>3.9 Ом</v>
      </c>
      <c r="O16" s="3" t="s">
        <v>2470</v>
      </c>
      <c r="P16" s="3" t="s">
        <v>28</v>
      </c>
      <c r="Q16" t="str">
        <f t="shared" si="1"/>
        <v>PcbLib\Passive\R-C2-23-0.25W.PcbLib</v>
      </c>
      <c r="R16" t="str">
        <f t="shared" si="4"/>
        <v>R-C2-23-0.25W</v>
      </c>
      <c r="S16" s="3" t="s">
        <v>108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2486</v>
      </c>
      <c r="B17" t="str">
        <f t="shared" si="2"/>
        <v>4.3 Ом 1% 0.25 Вт C2-23</v>
      </c>
      <c r="C17" s="3" t="s">
        <v>25</v>
      </c>
      <c r="D17" t="str">
        <f t="shared" si="0"/>
        <v>SchLib\Passive\Resistor.SchLib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3"/>
        <v>4.3 Ом</v>
      </c>
      <c r="O17" s="3" t="s">
        <v>2470</v>
      </c>
      <c r="P17" s="3" t="s">
        <v>28</v>
      </c>
      <c r="Q17" t="str">
        <f t="shared" si="1"/>
        <v>PcbLib\Passive\R-C2-23-0.25W.PcbLib</v>
      </c>
      <c r="R17" t="str">
        <f t="shared" si="4"/>
        <v>R-C2-23-0.25W</v>
      </c>
      <c r="S17" s="3" t="s">
        <v>108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2487</v>
      </c>
      <c r="B18" t="str">
        <f t="shared" si="2"/>
        <v>4.7 Ом 1% 0.25 Вт C2-23</v>
      </c>
      <c r="C18" s="3" t="s">
        <v>25</v>
      </c>
      <c r="D18" t="str">
        <f t="shared" si="0"/>
        <v>SchLib\Passive\Resistor.SchLib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3"/>
        <v>4.7 Ом</v>
      </c>
      <c r="O18" s="3" t="s">
        <v>2470</v>
      </c>
      <c r="P18" s="3" t="s">
        <v>28</v>
      </c>
      <c r="Q18" t="str">
        <f t="shared" si="1"/>
        <v>PcbLib\Passive\R-C2-23-0.25W.PcbLib</v>
      </c>
      <c r="R18" t="str">
        <f t="shared" si="4"/>
        <v>R-C2-23-0.25W</v>
      </c>
      <c r="S18" s="3" t="s">
        <v>108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2488</v>
      </c>
      <c r="B19" t="str">
        <f t="shared" si="2"/>
        <v>5.1 Ом 1% 0.25 Вт C2-23</v>
      </c>
      <c r="C19" s="3" t="s">
        <v>25</v>
      </c>
      <c r="D19" t="str">
        <f t="shared" si="0"/>
        <v>SchLib\Passive\Resistor.SchLib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3"/>
        <v>5.1 Ом</v>
      </c>
      <c r="O19" s="3" t="s">
        <v>2470</v>
      </c>
      <c r="P19" s="3" t="s">
        <v>28</v>
      </c>
      <c r="Q19" t="str">
        <f t="shared" si="1"/>
        <v>PcbLib\Passive\R-C2-23-0.25W.PcbLib</v>
      </c>
      <c r="R19" t="str">
        <f t="shared" si="4"/>
        <v>R-C2-23-0.25W</v>
      </c>
      <c r="S19" s="3" t="s">
        <v>108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2489</v>
      </c>
      <c r="B20" t="str">
        <f t="shared" si="2"/>
        <v>5.6 Ом 1% 0.25 Вт C2-23</v>
      </c>
      <c r="C20" s="3" t="s">
        <v>25</v>
      </c>
      <c r="D20" t="str">
        <f t="shared" si="0"/>
        <v>SchLib\Passive\Resistor.SchLib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3"/>
        <v>5.6 Ом</v>
      </c>
      <c r="O20" s="3" t="s">
        <v>2470</v>
      </c>
      <c r="P20" s="3" t="s">
        <v>28</v>
      </c>
      <c r="Q20" t="str">
        <f t="shared" si="1"/>
        <v>PcbLib\Passive\R-C2-23-0.25W.PcbLib</v>
      </c>
      <c r="R20" t="str">
        <f t="shared" si="4"/>
        <v>R-C2-23-0.25W</v>
      </c>
      <c r="S20" s="3" t="s">
        <v>108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2490</v>
      </c>
      <c r="B21" t="str">
        <f t="shared" si="2"/>
        <v>6.2 Ом 1% 0.25 Вт C2-23</v>
      </c>
      <c r="C21" s="3" t="s">
        <v>25</v>
      </c>
      <c r="D21" t="str">
        <f t="shared" si="0"/>
        <v>SchLib\Passive\Resistor.SchLib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3"/>
        <v>6.2 Ом</v>
      </c>
      <c r="O21" s="3" t="s">
        <v>2470</v>
      </c>
      <c r="P21" s="3" t="s">
        <v>28</v>
      </c>
      <c r="Q21" t="str">
        <f t="shared" si="1"/>
        <v>PcbLib\Passive\R-C2-23-0.25W.PcbLib</v>
      </c>
      <c r="R21" t="str">
        <f t="shared" si="4"/>
        <v>R-C2-23-0.25W</v>
      </c>
      <c r="S21" s="3" t="s">
        <v>108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2491</v>
      </c>
      <c r="B22" t="str">
        <f t="shared" si="2"/>
        <v>6.8 Ом 1% 0.25 Вт C2-23</v>
      </c>
      <c r="C22" s="3" t="s">
        <v>25</v>
      </c>
      <c r="D22" t="str">
        <f t="shared" si="0"/>
        <v>SchLib\Passive\Resistor.SchLib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3"/>
        <v>6.8 Ом</v>
      </c>
      <c r="O22" s="3" t="s">
        <v>2470</v>
      </c>
      <c r="P22" s="3" t="s">
        <v>28</v>
      </c>
      <c r="Q22" t="str">
        <f t="shared" si="1"/>
        <v>PcbLib\Passive\R-C2-23-0.25W.PcbLib</v>
      </c>
      <c r="R22" t="str">
        <f t="shared" si="4"/>
        <v>R-C2-23-0.25W</v>
      </c>
      <c r="S22" s="3" t="s">
        <v>108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2492</v>
      </c>
      <c r="B23" t="str">
        <f t="shared" si="2"/>
        <v>7.5 Ом 1% 0.25 Вт C2-23</v>
      </c>
      <c r="C23" s="3" t="s">
        <v>25</v>
      </c>
      <c r="D23" t="str">
        <f t="shared" si="0"/>
        <v>SchLib\Passive\Resistor.SchLib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3"/>
        <v>7.5 Ом</v>
      </c>
      <c r="O23" s="3" t="s">
        <v>2470</v>
      </c>
      <c r="P23" s="3" t="s">
        <v>28</v>
      </c>
      <c r="Q23" t="str">
        <f t="shared" si="1"/>
        <v>PcbLib\Passive\R-C2-23-0.25W.PcbLib</v>
      </c>
      <c r="R23" t="str">
        <f t="shared" si="4"/>
        <v>R-C2-23-0.25W</v>
      </c>
      <c r="S23" s="3" t="s">
        <v>108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2493</v>
      </c>
      <c r="B24" t="str">
        <f t="shared" si="2"/>
        <v>8.2 Ом 1% 0.25 Вт C2-23</v>
      </c>
      <c r="C24" s="3" t="s">
        <v>25</v>
      </c>
      <c r="D24" t="str">
        <f t="shared" si="0"/>
        <v>SchLib\Passive\Resistor.SchLib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3"/>
        <v>8.2 Ом</v>
      </c>
      <c r="O24" s="3" t="s">
        <v>2470</v>
      </c>
      <c r="P24" s="3" t="s">
        <v>28</v>
      </c>
      <c r="Q24" t="str">
        <f t="shared" si="1"/>
        <v>PcbLib\Passive\R-C2-23-0.25W.PcbLib</v>
      </c>
      <c r="R24" t="str">
        <f t="shared" si="4"/>
        <v>R-C2-23-0.25W</v>
      </c>
      <c r="S24" s="3" t="s">
        <v>108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2494</v>
      </c>
      <c r="B25" t="str">
        <f t="shared" si="2"/>
        <v>9.1 Ом 1% 0.25 Вт C2-23</v>
      </c>
      <c r="C25" s="3" t="s">
        <v>25</v>
      </c>
      <c r="D25" t="str">
        <f t="shared" si="0"/>
        <v>SchLib\Passive\Resistor.SchLib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3"/>
        <v>9.1 Ом</v>
      </c>
      <c r="O25" s="3" t="s">
        <v>2470</v>
      </c>
      <c r="P25" s="3" t="s">
        <v>28</v>
      </c>
      <c r="Q25" t="str">
        <f t="shared" si="1"/>
        <v>PcbLib\Passive\R-C2-23-0.25W.PcbLib</v>
      </c>
      <c r="R25" t="str">
        <f t="shared" si="4"/>
        <v>R-C2-23-0.25W</v>
      </c>
      <c r="S25" s="3" t="s">
        <v>108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2495</v>
      </c>
      <c r="B26" t="str">
        <f t="shared" si="2"/>
        <v>1 кОм 1% 0.25 Вт C2-23</v>
      </c>
      <c r="C26" s="3" t="s">
        <v>25</v>
      </c>
      <c r="D26" t="str">
        <f t="shared" si="0"/>
        <v>SchLib\Passive\Resistor.SchLib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 t="shared" si="3"/>
        <v>1 кОм</v>
      </c>
      <c r="O26" s="3" t="s">
        <v>2470</v>
      </c>
      <c r="P26" s="3" t="s">
        <v>28</v>
      </c>
      <c r="Q26" t="str">
        <f t="shared" si="1"/>
        <v>PcbLib\Passive\R-C2-23-0.25W.PcbLib</v>
      </c>
      <c r="R26" t="str">
        <f t="shared" si="4"/>
        <v>R-C2-23-0.25W</v>
      </c>
      <c r="S26" s="3" t="s">
        <v>108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2496</v>
      </c>
      <c r="B27" t="str">
        <f t="shared" si="2"/>
        <v>1.1 кОм 1% 0.25 Вт C2-23</v>
      </c>
      <c r="C27" s="3" t="s">
        <v>25</v>
      </c>
      <c r="D27" t="str">
        <f t="shared" si="0"/>
        <v>SchLib\Passive\Resistor.SchLib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si="3"/>
        <v>1.1 кОм</v>
      </c>
      <c r="O27" s="3" t="s">
        <v>2470</v>
      </c>
      <c r="P27" s="3" t="s">
        <v>28</v>
      </c>
      <c r="Q27" t="str">
        <f t="shared" si="1"/>
        <v>PcbLib\Passive\R-C2-23-0.25W.PcbLib</v>
      </c>
      <c r="R27" t="str">
        <f t="shared" si="4"/>
        <v>R-C2-23-0.25W</v>
      </c>
      <c r="S27" s="3" t="s">
        <v>108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2497</v>
      </c>
      <c r="B28" t="str">
        <f t="shared" si="2"/>
        <v>1.2 кОм 1% 0.25 Вт C2-23</v>
      </c>
      <c r="C28" s="3" t="s">
        <v>25</v>
      </c>
      <c r="D28" t="str">
        <f t="shared" si="0"/>
        <v>SchLib\Passive\Resistor.SchLib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3"/>
        <v>1.2 кОм</v>
      </c>
      <c r="O28" s="3" t="s">
        <v>2470</v>
      </c>
      <c r="P28" s="3" t="s">
        <v>28</v>
      </c>
      <c r="Q28" t="str">
        <f t="shared" si="1"/>
        <v>PcbLib\Passive\R-C2-23-0.25W.PcbLib</v>
      </c>
      <c r="R28" t="str">
        <f t="shared" si="4"/>
        <v>R-C2-23-0.25W</v>
      </c>
      <c r="S28" s="3" t="s">
        <v>108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2498</v>
      </c>
      <c r="B29" t="str">
        <f t="shared" si="2"/>
        <v>1.3 кОм 1% 0.25 Вт C2-23</v>
      </c>
      <c r="C29" s="3" t="s">
        <v>25</v>
      </c>
      <c r="D29" t="str">
        <f t="shared" si="0"/>
        <v>SchLib\Passive\Resistor.SchLib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3"/>
        <v>1.3 кОм</v>
      </c>
      <c r="O29" s="3" t="s">
        <v>2470</v>
      </c>
      <c r="P29" s="3" t="s">
        <v>28</v>
      </c>
      <c r="Q29" t="str">
        <f t="shared" si="1"/>
        <v>PcbLib\Passive\R-C2-23-0.25W.PcbLib</v>
      </c>
      <c r="R29" t="str">
        <f t="shared" si="4"/>
        <v>R-C2-23-0.25W</v>
      </c>
      <c r="S29" s="3" t="s">
        <v>108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2499</v>
      </c>
      <c r="B30" t="str">
        <f t="shared" si="2"/>
        <v>1.5 кОм 1% 0.25 Вт C2-23</v>
      </c>
      <c r="C30" s="3" t="s">
        <v>25</v>
      </c>
      <c r="D30" t="str">
        <f t="shared" si="0"/>
        <v>SchLib\Passive\Resistor.SchLib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3"/>
        <v>1.5 кОм</v>
      </c>
      <c r="O30" s="3" t="s">
        <v>2470</v>
      </c>
      <c r="P30" s="3" t="s">
        <v>28</v>
      </c>
      <c r="Q30" t="str">
        <f t="shared" si="1"/>
        <v>PcbLib\Passive\R-C2-23-0.25W.PcbLib</v>
      </c>
      <c r="R30" t="str">
        <f t="shared" si="4"/>
        <v>R-C2-23-0.25W</v>
      </c>
      <c r="S30" s="3" t="s">
        <v>108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2500</v>
      </c>
      <c r="B31" t="str">
        <f t="shared" si="2"/>
        <v>1.6 кОм 1% 0.25 Вт C2-23</v>
      </c>
      <c r="C31" s="3" t="s">
        <v>25</v>
      </c>
      <c r="D31" t="str">
        <f t="shared" si="0"/>
        <v>SchLib\Passive\Resistor.SchLib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3"/>
        <v>1.6 кОм</v>
      </c>
      <c r="O31" s="3" t="s">
        <v>2470</v>
      </c>
      <c r="P31" s="3" t="s">
        <v>28</v>
      </c>
      <c r="Q31" t="str">
        <f t="shared" si="1"/>
        <v>PcbLib\Passive\R-C2-23-0.25W.PcbLib</v>
      </c>
      <c r="R31" t="str">
        <f t="shared" si="4"/>
        <v>R-C2-23-0.25W</v>
      </c>
      <c r="S31" s="3" t="s">
        <v>108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2501</v>
      </c>
      <c r="B32" t="str">
        <f t="shared" si="2"/>
        <v>1.8 кОм 1% 0.25 Вт C2-23</v>
      </c>
      <c r="C32" s="3" t="s">
        <v>25</v>
      </c>
      <c r="D32" t="str">
        <f t="shared" si="0"/>
        <v>SchLib\Passive\Resistor.SchLib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3"/>
        <v>1.8 кОм</v>
      </c>
      <c r="O32" s="3" t="s">
        <v>2470</v>
      </c>
      <c r="P32" s="3" t="s">
        <v>28</v>
      </c>
      <c r="Q32" t="str">
        <f t="shared" si="1"/>
        <v>PcbLib\Passive\R-C2-23-0.25W.PcbLib</v>
      </c>
      <c r="R32" t="str">
        <f t="shared" si="4"/>
        <v>R-C2-23-0.25W</v>
      </c>
      <c r="S32" s="3" t="s">
        <v>108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2502</v>
      </c>
      <c r="B33" t="str">
        <f t="shared" si="2"/>
        <v>2 кОм 1% 0.25 Вт C2-23</v>
      </c>
      <c r="C33" s="3" t="s">
        <v>25</v>
      </c>
      <c r="D33" t="str">
        <f t="shared" si="0"/>
        <v>SchLib\Passive\Resistor.SchLib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3"/>
        <v>2 кОм</v>
      </c>
      <c r="O33" s="3" t="s">
        <v>2470</v>
      </c>
      <c r="P33" s="3" t="s">
        <v>28</v>
      </c>
      <c r="Q33" t="str">
        <f t="shared" si="1"/>
        <v>PcbLib\Passive\R-C2-23-0.25W.PcbLib</v>
      </c>
      <c r="R33" t="str">
        <f t="shared" si="4"/>
        <v>R-C2-23-0.25W</v>
      </c>
      <c r="S33" s="3" t="s">
        <v>108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2503</v>
      </c>
      <c r="B34" t="str">
        <f t="shared" si="2"/>
        <v>2.2 кОм 1% 0.25 Вт C2-23</v>
      </c>
      <c r="C34" s="3" t="s">
        <v>25</v>
      </c>
      <c r="D34" t="str">
        <f t="shared" si="0"/>
        <v>SchLib\Passive\Resistor.SchLib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3"/>
        <v>2.2 кОм</v>
      </c>
      <c r="O34" s="3" t="s">
        <v>2470</v>
      </c>
      <c r="P34" s="3" t="s">
        <v>28</v>
      </c>
      <c r="Q34" t="str">
        <f t="shared" si="1"/>
        <v>PcbLib\Passive\R-C2-23-0.25W.PcbLib</v>
      </c>
      <c r="R34" t="str">
        <f t="shared" si="4"/>
        <v>R-C2-23-0.25W</v>
      </c>
      <c r="S34" s="3" t="s">
        <v>108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2504</v>
      </c>
      <c r="B35" t="str">
        <f t="shared" si="2"/>
        <v>2.4 кОм 1% 0.25 Вт C2-23</v>
      </c>
      <c r="C35" s="3" t="s">
        <v>25</v>
      </c>
      <c r="D35" t="str">
        <f t="shared" si="0"/>
        <v>SchLib\Passive\Resistor.SchLib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3"/>
        <v>2.4 кОм</v>
      </c>
      <c r="O35" s="3" t="s">
        <v>2470</v>
      </c>
      <c r="P35" s="3" t="s">
        <v>28</v>
      </c>
      <c r="Q35" t="str">
        <f t="shared" si="1"/>
        <v>PcbLib\Passive\R-C2-23-0.25W.PcbLib</v>
      </c>
      <c r="R35" t="str">
        <f t="shared" si="4"/>
        <v>R-C2-23-0.25W</v>
      </c>
      <c r="S35" s="3" t="s">
        <v>108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2505</v>
      </c>
      <c r="B36" t="str">
        <f t="shared" si="2"/>
        <v>2.7 кОм 1% 0.25 Вт C2-23</v>
      </c>
      <c r="C36" s="3" t="s">
        <v>25</v>
      </c>
      <c r="D36" t="str">
        <f t="shared" si="0"/>
        <v>SchLib\Passive\Resistor.SchLib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3"/>
        <v>2.7 кОм</v>
      </c>
      <c r="O36" s="3" t="s">
        <v>2470</v>
      </c>
      <c r="P36" s="3" t="s">
        <v>28</v>
      </c>
      <c r="Q36" t="str">
        <f t="shared" si="1"/>
        <v>PcbLib\Passive\R-C2-23-0.25W.PcbLib</v>
      </c>
      <c r="R36" t="str">
        <f t="shared" si="4"/>
        <v>R-C2-23-0.25W</v>
      </c>
      <c r="S36" s="3" t="s">
        <v>108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2506</v>
      </c>
      <c r="B37" t="str">
        <f t="shared" si="2"/>
        <v>3 кОм 1% 0.25 Вт C2-23</v>
      </c>
      <c r="C37" s="3" t="s">
        <v>25</v>
      </c>
      <c r="D37" t="str">
        <f t="shared" si="0"/>
        <v>SchLib\Passive\Resistor.SchLib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3"/>
        <v>3 кОм</v>
      </c>
      <c r="O37" s="3" t="s">
        <v>2470</v>
      </c>
      <c r="P37" s="3" t="s">
        <v>28</v>
      </c>
      <c r="Q37" t="str">
        <f t="shared" si="1"/>
        <v>PcbLib\Passive\R-C2-23-0.25W.PcbLib</v>
      </c>
      <c r="R37" t="str">
        <f t="shared" si="4"/>
        <v>R-C2-23-0.25W</v>
      </c>
      <c r="S37" s="3" t="s">
        <v>108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2507</v>
      </c>
      <c r="B38" t="str">
        <f t="shared" si="2"/>
        <v>3.3 кОм 1% 0.25 Вт C2-23</v>
      </c>
      <c r="C38" s="3" t="s">
        <v>25</v>
      </c>
      <c r="D38" t="str">
        <f t="shared" si="0"/>
        <v>SchLib\Passive\Resistor.SchLib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3"/>
        <v>3.3 кОм</v>
      </c>
      <c r="O38" s="3" t="s">
        <v>2470</v>
      </c>
      <c r="P38" s="3" t="s">
        <v>28</v>
      </c>
      <c r="Q38" t="str">
        <f t="shared" si="1"/>
        <v>PcbLib\Passive\R-C2-23-0.25W.PcbLib</v>
      </c>
      <c r="R38" t="str">
        <f t="shared" si="4"/>
        <v>R-C2-23-0.25W</v>
      </c>
      <c r="S38" s="3" t="s">
        <v>108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2508</v>
      </c>
      <c r="B39" t="str">
        <f t="shared" si="2"/>
        <v>3.6 кОм 1% 0.25 Вт C2-23</v>
      </c>
      <c r="C39" s="3" t="s">
        <v>25</v>
      </c>
      <c r="D39" t="str">
        <f t="shared" si="0"/>
        <v>SchLib\Passive\Resistor.SchLib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3"/>
        <v>3.6 кОм</v>
      </c>
      <c r="O39" s="3" t="s">
        <v>2470</v>
      </c>
      <c r="P39" s="3" t="s">
        <v>28</v>
      </c>
      <c r="Q39" t="str">
        <f t="shared" si="1"/>
        <v>PcbLib\Passive\R-C2-23-0.25W.PcbLib</v>
      </c>
      <c r="R39" t="str">
        <f t="shared" si="4"/>
        <v>R-C2-23-0.25W</v>
      </c>
      <c r="S39" s="3" t="s">
        <v>108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2509</v>
      </c>
      <c r="B40" t="str">
        <f t="shared" si="2"/>
        <v>3.9 кОм 1% 0.25 Вт C2-23</v>
      </c>
      <c r="C40" s="3" t="s">
        <v>25</v>
      </c>
      <c r="D40" t="str">
        <f t="shared" si="0"/>
        <v>SchLib\Passive\Resistor.SchLib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3"/>
        <v>3.9 кОм</v>
      </c>
      <c r="O40" s="3" t="s">
        <v>2470</v>
      </c>
      <c r="P40" s="3" t="s">
        <v>28</v>
      </c>
      <c r="Q40" t="str">
        <f t="shared" si="1"/>
        <v>PcbLib\Passive\R-C2-23-0.25W.PcbLib</v>
      </c>
      <c r="R40" t="str">
        <f t="shared" si="4"/>
        <v>R-C2-23-0.25W</v>
      </c>
      <c r="S40" s="3" t="s">
        <v>108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2510</v>
      </c>
      <c r="B41" t="str">
        <f t="shared" si="2"/>
        <v>4.3 кОм 1% 0.25 Вт C2-23</v>
      </c>
      <c r="C41" s="3" t="s">
        <v>25</v>
      </c>
      <c r="D41" t="str">
        <f t="shared" si="0"/>
        <v>SchLib\Passive\Resistor.SchLib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3"/>
        <v>4.3 кОм</v>
      </c>
      <c r="O41" s="3" t="s">
        <v>2470</v>
      </c>
      <c r="P41" s="3" t="s">
        <v>28</v>
      </c>
      <c r="Q41" t="str">
        <f t="shared" si="1"/>
        <v>PcbLib\Passive\R-C2-23-0.25W.PcbLib</v>
      </c>
      <c r="R41" t="str">
        <f t="shared" si="4"/>
        <v>R-C2-23-0.25W</v>
      </c>
      <c r="S41" s="3" t="s">
        <v>108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2511</v>
      </c>
      <c r="B42" t="str">
        <f t="shared" si="2"/>
        <v>4.7 кОм 1% 0.25 Вт C2-23</v>
      </c>
      <c r="C42" s="3" t="s">
        <v>25</v>
      </c>
      <c r="D42" t="str">
        <f t="shared" si="0"/>
        <v>SchLib\Passive\Resistor.SchLib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3"/>
        <v>4.7 кОм</v>
      </c>
      <c r="O42" s="3" t="s">
        <v>2470</v>
      </c>
      <c r="P42" s="3" t="s">
        <v>28</v>
      </c>
      <c r="Q42" t="str">
        <f t="shared" si="1"/>
        <v>PcbLib\Passive\R-C2-23-0.25W.PcbLib</v>
      </c>
      <c r="R42" t="str">
        <f t="shared" si="4"/>
        <v>R-C2-23-0.25W</v>
      </c>
      <c r="S42" s="3" t="s">
        <v>108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2512</v>
      </c>
      <c r="B43" t="str">
        <f t="shared" si="2"/>
        <v>5.1 кОм 1% 0.25 Вт C2-23</v>
      </c>
      <c r="C43" s="3" t="s">
        <v>25</v>
      </c>
      <c r="D43" t="str">
        <f t="shared" si="0"/>
        <v>SchLib\Passive\Resistor.SchLib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3"/>
        <v>5.1 кОм</v>
      </c>
      <c r="O43" s="3" t="s">
        <v>2470</v>
      </c>
      <c r="P43" s="3" t="s">
        <v>28</v>
      </c>
      <c r="Q43" t="str">
        <f t="shared" si="1"/>
        <v>PcbLib\Passive\R-C2-23-0.25W.PcbLib</v>
      </c>
      <c r="R43" t="str">
        <f t="shared" si="4"/>
        <v>R-C2-23-0.25W</v>
      </c>
      <c r="S43" s="3" t="s">
        <v>108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2513</v>
      </c>
      <c r="B44" t="str">
        <f t="shared" si="2"/>
        <v>5.6 кОм 1% 0.25 Вт C2-23</v>
      </c>
      <c r="C44" s="3" t="s">
        <v>25</v>
      </c>
      <c r="D44" t="str">
        <f t="shared" si="0"/>
        <v>SchLib\Passive\Resistor.SchLib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3"/>
        <v>5.6 кОм</v>
      </c>
      <c r="O44" s="3" t="s">
        <v>2470</v>
      </c>
      <c r="P44" s="3" t="s">
        <v>28</v>
      </c>
      <c r="Q44" t="str">
        <f t="shared" si="1"/>
        <v>PcbLib\Passive\R-C2-23-0.25W.PcbLib</v>
      </c>
      <c r="R44" t="str">
        <f t="shared" si="4"/>
        <v>R-C2-23-0.25W</v>
      </c>
      <c r="S44" s="3" t="s">
        <v>108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2514</v>
      </c>
      <c r="B45" t="str">
        <f t="shared" si="2"/>
        <v>6.2 кОм 1% 0.25 Вт C2-23</v>
      </c>
      <c r="C45" s="3" t="s">
        <v>25</v>
      </c>
      <c r="D45" t="str">
        <f t="shared" si="0"/>
        <v>SchLib\Passive\Resistor.SchLib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3"/>
        <v>6.2 кОм</v>
      </c>
      <c r="O45" s="3" t="s">
        <v>2470</v>
      </c>
      <c r="P45" s="3" t="s">
        <v>28</v>
      </c>
      <c r="Q45" t="str">
        <f t="shared" si="1"/>
        <v>PcbLib\Passive\R-C2-23-0.25W.PcbLib</v>
      </c>
      <c r="R45" t="str">
        <f t="shared" si="4"/>
        <v>R-C2-23-0.25W</v>
      </c>
      <c r="S45" s="3" t="s">
        <v>108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2515</v>
      </c>
      <c r="B46" t="str">
        <f t="shared" si="2"/>
        <v>6.8 кОм 1% 0.25 Вт C2-23</v>
      </c>
      <c r="C46" s="3" t="s">
        <v>25</v>
      </c>
      <c r="D46" t="str">
        <f t="shared" si="0"/>
        <v>SchLib\Passive\Resistor.SchLib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3"/>
        <v>6.8 кОм</v>
      </c>
      <c r="O46" s="3" t="s">
        <v>2470</v>
      </c>
      <c r="P46" s="3" t="s">
        <v>28</v>
      </c>
      <c r="Q46" t="str">
        <f t="shared" si="1"/>
        <v>PcbLib\Passive\R-C2-23-0.25W.PcbLib</v>
      </c>
      <c r="R46" t="str">
        <f t="shared" si="4"/>
        <v>R-C2-23-0.25W</v>
      </c>
      <c r="S46" s="3" t="s">
        <v>108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2516</v>
      </c>
      <c r="B47" t="str">
        <f t="shared" si="2"/>
        <v>7.5 кОм 1% 0.25 Вт C2-23</v>
      </c>
      <c r="C47" s="3" t="s">
        <v>25</v>
      </c>
      <c r="D47" t="str">
        <f t="shared" si="0"/>
        <v>SchLib\Passive\Resistor.SchLib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3"/>
        <v>7.5 кОм</v>
      </c>
      <c r="O47" s="3" t="s">
        <v>2470</v>
      </c>
      <c r="P47" s="3" t="s">
        <v>28</v>
      </c>
      <c r="Q47" t="str">
        <f t="shared" si="1"/>
        <v>PcbLib\Passive\R-C2-23-0.25W.PcbLib</v>
      </c>
      <c r="R47" t="str">
        <f t="shared" si="4"/>
        <v>R-C2-23-0.25W</v>
      </c>
      <c r="S47" s="3" t="s">
        <v>108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2517</v>
      </c>
      <c r="B48" t="str">
        <f t="shared" si="2"/>
        <v>8.2 кОм 1% 0.25 Вт C2-23</v>
      </c>
      <c r="C48" s="3" t="s">
        <v>25</v>
      </c>
      <c r="D48" t="str">
        <f t="shared" si="0"/>
        <v>SchLib\Passive\Resistor.SchLib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3"/>
        <v>8.2 кОм</v>
      </c>
      <c r="O48" s="3" t="s">
        <v>2470</v>
      </c>
      <c r="P48" s="3" t="s">
        <v>28</v>
      </c>
      <c r="Q48" t="str">
        <f t="shared" si="1"/>
        <v>PcbLib\Passive\R-C2-23-0.25W.PcbLib</v>
      </c>
      <c r="R48" t="str">
        <f t="shared" si="4"/>
        <v>R-C2-23-0.25W</v>
      </c>
      <c r="S48" s="3" t="s">
        <v>108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2518</v>
      </c>
      <c r="B49" t="str">
        <f t="shared" si="2"/>
        <v>9.1 кОм 1% 0.25 Вт C2-23</v>
      </c>
      <c r="C49" s="3" t="s">
        <v>25</v>
      </c>
      <c r="D49" t="str">
        <f t="shared" si="0"/>
        <v>SchLib\Passive\Resistor.SchLib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3"/>
        <v>9.1 кОм</v>
      </c>
      <c r="O49" s="3" t="s">
        <v>2470</v>
      </c>
      <c r="P49" s="3" t="s">
        <v>28</v>
      </c>
      <c r="Q49" t="str">
        <f t="shared" si="1"/>
        <v>PcbLib\Passive\R-C2-23-0.25W.PcbLib</v>
      </c>
      <c r="R49" t="str">
        <f t="shared" si="4"/>
        <v>R-C2-23-0.25W</v>
      </c>
      <c r="S49" s="3" t="s">
        <v>108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2519</v>
      </c>
      <c r="B50" t="str">
        <f t="shared" si="2"/>
        <v>1 МОм 1% 0.25 Вт C2-23</v>
      </c>
      <c r="C50" s="3" t="s">
        <v>25</v>
      </c>
      <c r="D50" t="str">
        <f t="shared" si="0"/>
        <v>SchLib\Passive\Resistor.SchLib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 t="shared" si="3"/>
        <v>1 МОм</v>
      </c>
      <c r="O50" s="3" t="s">
        <v>2470</v>
      </c>
      <c r="P50" s="3" t="s">
        <v>28</v>
      </c>
      <c r="Q50" t="str">
        <f t="shared" si="1"/>
        <v>PcbLib\Passive\R-C2-23-0.25W.PcbLib</v>
      </c>
      <c r="R50" t="str">
        <f t="shared" si="4"/>
        <v>R-C2-23-0.25W</v>
      </c>
      <c r="S50" s="3" t="s">
        <v>108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2520</v>
      </c>
      <c r="B51" t="str">
        <f t="shared" si="2"/>
        <v>1.1 МОм 1% 0.25 Вт C2-23</v>
      </c>
      <c r="C51" s="3" t="s">
        <v>25</v>
      </c>
      <c r="D51" t="str">
        <f t="shared" si="0"/>
        <v>SchLib\Passive\Resistor.SchLib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si="3"/>
        <v>1.1 МОм</v>
      </c>
      <c r="O51" s="3" t="s">
        <v>2470</v>
      </c>
      <c r="P51" s="3" t="s">
        <v>28</v>
      </c>
      <c r="Q51" t="str">
        <f t="shared" si="1"/>
        <v>PcbLib\Passive\R-C2-23-0.25W.PcbLib</v>
      </c>
      <c r="R51" t="str">
        <f t="shared" si="4"/>
        <v>R-C2-23-0.25W</v>
      </c>
      <c r="S51" s="3" t="s">
        <v>108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2521</v>
      </c>
      <c r="B52" t="str">
        <f t="shared" si="2"/>
        <v>1.2 МОм 1% 0.25 Вт C2-23</v>
      </c>
      <c r="C52" s="3" t="s">
        <v>25</v>
      </c>
      <c r="D52" t="str">
        <f t="shared" si="0"/>
        <v>SchLib\Passive\Resistor.SchLib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3"/>
        <v>1.2 МОм</v>
      </c>
      <c r="O52" s="3" t="s">
        <v>2470</v>
      </c>
      <c r="P52" s="3" t="s">
        <v>28</v>
      </c>
      <c r="Q52" t="str">
        <f t="shared" si="1"/>
        <v>PcbLib\Passive\R-C2-23-0.25W.PcbLib</v>
      </c>
      <c r="R52" t="str">
        <f t="shared" si="4"/>
        <v>R-C2-23-0.25W</v>
      </c>
      <c r="S52" s="3" t="s">
        <v>108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2522</v>
      </c>
      <c r="B53" t="str">
        <f t="shared" si="2"/>
        <v>1.3 МОм 1% 0.25 Вт C2-23</v>
      </c>
      <c r="C53" s="3" t="s">
        <v>25</v>
      </c>
      <c r="D53" t="str">
        <f t="shared" si="0"/>
        <v>SchLib\Passive\Resistor.SchLib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3"/>
        <v>1.3 МОм</v>
      </c>
      <c r="O53" s="3" t="s">
        <v>2470</v>
      </c>
      <c r="P53" s="3" t="s">
        <v>28</v>
      </c>
      <c r="Q53" t="str">
        <f t="shared" si="1"/>
        <v>PcbLib\Passive\R-C2-23-0.25W.PcbLib</v>
      </c>
      <c r="R53" t="str">
        <f t="shared" si="4"/>
        <v>R-C2-23-0.25W</v>
      </c>
      <c r="S53" s="3" t="s">
        <v>108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2523</v>
      </c>
      <c r="B54" t="str">
        <f t="shared" si="2"/>
        <v>1.5 МОм 1% 0.25 Вт C2-23</v>
      </c>
      <c r="C54" s="3" t="s">
        <v>25</v>
      </c>
      <c r="D54" t="str">
        <f t="shared" si="0"/>
        <v>SchLib\Passive\Resistor.SchLib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3"/>
        <v>1.5 МОм</v>
      </c>
      <c r="O54" s="3" t="s">
        <v>2470</v>
      </c>
      <c r="P54" s="3" t="s">
        <v>28</v>
      </c>
      <c r="Q54" t="str">
        <f t="shared" si="1"/>
        <v>PcbLib\Passive\R-C2-23-0.25W.PcbLib</v>
      </c>
      <c r="R54" t="str">
        <f t="shared" si="4"/>
        <v>R-C2-23-0.25W</v>
      </c>
      <c r="S54" s="3" t="s">
        <v>108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2524</v>
      </c>
      <c r="B55" t="str">
        <f t="shared" si="2"/>
        <v>1.6 МОм 1% 0.25 Вт C2-23</v>
      </c>
      <c r="C55" s="3" t="s">
        <v>25</v>
      </c>
      <c r="D55" t="str">
        <f t="shared" si="0"/>
        <v>SchLib\Passive\Resistor.SchLib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3"/>
        <v>1.6 МОм</v>
      </c>
      <c r="O55" s="3" t="s">
        <v>2470</v>
      </c>
      <c r="P55" s="3" t="s">
        <v>28</v>
      </c>
      <c r="Q55" t="str">
        <f t="shared" si="1"/>
        <v>PcbLib\Passive\R-C2-23-0.25W.PcbLib</v>
      </c>
      <c r="R55" t="str">
        <f t="shared" si="4"/>
        <v>R-C2-23-0.25W</v>
      </c>
      <c r="S55" s="3" t="s">
        <v>108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2525</v>
      </c>
      <c r="B56" t="str">
        <f t="shared" si="2"/>
        <v>1.8 МОм 1% 0.25 Вт C2-23</v>
      </c>
      <c r="C56" s="3" t="s">
        <v>25</v>
      </c>
      <c r="D56" t="str">
        <f t="shared" si="0"/>
        <v>SchLib\Passive\Resistor.SchLib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3"/>
        <v>1.8 МОм</v>
      </c>
      <c r="O56" s="3" t="s">
        <v>2470</v>
      </c>
      <c r="P56" s="3" t="s">
        <v>28</v>
      </c>
      <c r="Q56" t="str">
        <f t="shared" si="1"/>
        <v>PcbLib\Passive\R-C2-23-0.25W.PcbLib</v>
      </c>
      <c r="R56" t="str">
        <f t="shared" si="4"/>
        <v>R-C2-23-0.25W</v>
      </c>
      <c r="S56" s="3" t="s">
        <v>108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2526</v>
      </c>
      <c r="B57" t="str">
        <f t="shared" si="2"/>
        <v>2 МОм 1% 0.25 Вт C2-23</v>
      </c>
      <c r="C57" s="3" t="s">
        <v>25</v>
      </c>
      <c r="D57" t="str">
        <f t="shared" si="0"/>
        <v>SchLib\Passive\Resistor.SchLib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3"/>
        <v>2 МОм</v>
      </c>
      <c r="O57" s="3" t="s">
        <v>2470</v>
      </c>
      <c r="P57" s="3" t="s">
        <v>28</v>
      </c>
      <c r="Q57" t="str">
        <f t="shared" si="1"/>
        <v>PcbLib\Passive\R-C2-23-0.25W.PcbLib</v>
      </c>
      <c r="R57" t="str">
        <f t="shared" si="4"/>
        <v>R-C2-23-0.25W</v>
      </c>
      <c r="S57" s="3" t="s">
        <v>108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2527</v>
      </c>
      <c r="B58" t="str">
        <f t="shared" si="2"/>
        <v>2.2 МОм 1% 0.25 Вт C2-23</v>
      </c>
      <c r="C58" s="3" t="s">
        <v>25</v>
      </c>
      <c r="D58" t="str">
        <f t="shared" si="0"/>
        <v>SchLib\Passive\Resistor.SchLib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3"/>
        <v>2.2 МОм</v>
      </c>
      <c r="O58" s="3" t="s">
        <v>2470</v>
      </c>
      <c r="P58" s="3" t="s">
        <v>28</v>
      </c>
      <c r="Q58" t="str">
        <f t="shared" si="1"/>
        <v>PcbLib\Passive\R-C2-23-0.25W.PcbLib</v>
      </c>
      <c r="R58" t="str">
        <f t="shared" si="4"/>
        <v>R-C2-23-0.25W</v>
      </c>
      <c r="S58" s="3" t="s">
        <v>108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2528</v>
      </c>
      <c r="B59" t="str">
        <f t="shared" si="2"/>
        <v>2.4 МОм 1% 0.25 Вт C2-23</v>
      </c>
      <c r="C59" s="3" t="s">
        <v>25</v>
      </c>
      <c r="D59" t="str">
        <f t="shared" si="0"/>
        <v>SchLib\Passive\Resistor.SchLib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3"/>
        <v>2.4 МОм</v>
      </c>
      <c r="O59" s="3" t="s">
        <v>2470</v>
      </c>
      <c r="P59" s="3" t="s">
        <v>28</v>
      </c>
      <c r="Q59" t="str">
        <f t="shared" si="1"/>
        <v>PcbLib\Passive\R-C2-23-0.25W.PcbLib</v>
      </c>
      <c r="R59" t="str">
        <f t="shared" si="4"/>
        <v>R-C2-23-0.25W</v>
      </c>
      <c r="S59" s="3" t="s">
        <v>108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2529</v>
      </c>
      <c r="B60" t="str">
        <f t="shared" si="2"/>
        <v>2.7 МОм 1% 0.25 Вт C2-23</v>
      </c>
      <c r="C60" s="3" t="s">
        <v>25</v>
      </c>
      <c r="D60" t="str">
        <f t="shared" si="0"/>
        <v>SchLib\Passive\Resistor.SchLib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3"/>
        <v>2.7 МОм</v>
      </c>
      <c r="O60" s="3" t="s">
        <v>2470</v>
      </c>
      <c r="P60" s="3" t="s">
        <v>28</v>
      </c>
      <c r="Q60" t="str">
        <f t="shared" si="1"/>
        <v>PcbLib\Passive\R-C2-23-0.25W.PcbLib</v>
      </c>
      <c r="R60" t="str">
        <f t="shared" si="4"/>
        <v>R-C2-23-0.25W</v>
      </c>
      <c r="S60" s="3" t="s">
        <v>108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2530</v>
      </c>
      <c r="B61" t="str">
        <f t="shared" si="2"/>
        <v>3 МОм 1% 0.25 Вт C2-23</v>
      </c>
      <c r="C61" s="3" t="s">
        <v>25</v>
      </c>
      <c r="D61" t="str">
        <f t="shared" si="0"/>
        <v>SchLib\Passive\Resistor.SchLib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3"/>
        <v>3 МОм</v>
      </c>
      <c r="O61" s="3" t="s">
        <v>2470</v>
      </c>
      <c r="P61" s="3" t="s">
        <v>28</v>
      </c>
      <c r="Q61" t="str">
        <f t="shared" si="1"/>
        <v>PcbLib\Passive\R-C2-23-0.25W.PcbLib</v>
      </c>
      <c r="R61" t="str">
        <f t="shared" si="4"/>
        <v>R-C2-23-0.25W</v>
      </c>
      <c r="S61" s="3" t="s">
        <v>108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2531</v>
      </c>
      <c r="B62" t="str">
        <f t="shared" si="2"/>
        <v>3.3 МОм 1% 0.25 Вт C2-23</v>
      </c>
      <c r="C62" s="3" t="s">
        <v>25</v>
      </c>
      <c r="D62" t="str">
        <f t="shared" si="0"/>
        <v>SchLib\Passive\Resistor.SchLib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3"/>
        <v>3.3 МОм</v>
      </c>
      <c r="O62" s="3" t="s">
        <v>2470</v>
      </c>
      <c r="P62" s="3" t="s">
        <v>28</v>
      </c>
      <c r="Q62" t="str">
        <f t="shared" si="1"/>
        <v>PcbLib\Passive\R-C2-23-0.25W.PcbLib</v>
      </c>
      <c r="R62" t="str">
        <f t="shared" si="4"/>
        <v>R-C2-23-0.25W</v>
      </c>
      <c r="S62" s="3" t="s">
        <v>108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2532</v>
      </c>
      <c r="B63" t="str">
        <f t="shared" si="2"/>
        <v>3.6 МОм 1% 0.25 Вт C2-23</v>
      </c>
      <c r="C63" s="3" t="s">
        <v>25</v>
      </c>
      <c r="D63" t="str">
        <f t="shared" si="0"/>
        <v>SchLib\Passive\Resistor.SchLib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3"/>
        <v>3.6 МОм</v>
      </c>
      <c r="O63" s="3" t="s">
        <v>2470</v>
      </c>
      <c r="P63" s="3" t="s">
        <v>28</v>
      </c>
      <c r="Q63" t="str">
        <f t="shared" si="1"/>
        <v>PcbLib\Passive\R-C2-23-0.25W.PcbLib</v>
      </c>
      <c r="R63" t="str">
        <f t="shared" si="4"/>
        <v>R-C2-23-0.25W</v>
      </c>
      <c r="S63" s="3" t="s">
        <v>108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2533</v>
      </c>
      <c r="B64" t="str">
        <f t="shared" si="2"/>
        <v>3.9 МОм 1% 0.25 Вт C2-23</v>
      </c>
      <c r="C64" s="3" t="s">
        <v>25</v>
      </c>
      <c r="D64" t="str">
        <f t="shared" si="0"/>
        <v>SchLib\Passive\Resistor.SchLib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3"/>
        <v>3.9 МОм</v>
      </c>
      <c r="O64" s="3" t="s">
        <v>2470</v>
      </c>
      <c r="P64" s="3" t="s">
        <v>28</v>
      </c>
      <c r="Q64" t="str">
        <f t="shared" si="1"/>
        <v>PcbLib\Passive\R-C2-23-0.25W.PcbLib</v>
      </c>
      <c r="R64" t="str">
        <f t="shared" si="4"/>
        <v>R-C2-23-0.25W</v>
      </c>
      <c r="S64" s="3" t="s">
        <v>108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2534</v>
      </c>
      <c r="B65" t="str">
        <f t="shared" si="2"/>
        <v>4.3 МОм 1% 0.25 Вт C2-23</v>
      </c>
      <c r="C65" s="3" t="s">
        <v>25</v>
      </c>
      <c r="D65" t="str">
        <f t="shared" si="0"/>
        <v>SchLib\Passive\Resistor.SchLib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3"/>
        <v>4.3 МОм</v>
      </c>
      <c r="O65" s="3" t="s">
        <v>2470</v>
      </c>
      <c r="P65" s="3" t="s">
        <v>28</v>
      </c>
      <c r="Q65" t="str">
        <f t="shared" si="1"/>
        <v>PcbLib\Passive\R-C2-23-0.25W.PcbLib</v>
      </c>
      <c r="R65" t="str">
        <f t="shared" si="4"/>
        <v>R-C2-23-0.25W</v>
      </c>
      <c r="S65" s="3" t="s">
        <v>108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2535</v>
      </c>
      <c r="B66" t="str">
        <f t="shared" si="2"/>
        <v>4.7 МОм 1% 0.25 Вт C2-23</v>
      </c>
      <c r="C66" s="3" t="s">
        <v>25</v>
      </c>
      <c r="D66" t="str">
        <f t="shared" si="0"/>
        <v>SchLib\Passive\Resistor.SchLib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3"/>
        <v>4.7 МОм</v>
      </c>
      <c r="O66" s="3" t="s">
        <v>2470</v>
      </c>
      <c r="P66" s="3" t="s">
        <v>28</v>
      </c>
      <c r="Q66" t="str">
        <f t="shared" si="1"/>
        <v>PcbLib\Passive\R-C2-23-0.25W.PcbLib</v>
      </c>
      <c r="R66" t="str">
        <f t="shared" si="4"/>
        <v>R-C2-23-0.25W</v>
      </c>
      <c r="S66" s="3" t="s">
        <v>108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2536</v>
      </c>
      <c r="B67" t="str">
        <f t="shared" si="2"/>
        <v>5.1 МОм 1% 0.25 Вт C2-23</v>
      </c>
      <c r="C67" s="3" t="s">
        <v>25</v>
      </c>
      <c r="D67" t="str">
        <f t="shared" ref="D67:D130" si="5">"SchLib\Passive\"&amp;C67&amp;".SchLib"</f>
        <v>SchLib\Passive\Resistor.SchLib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3"/>
        <v>5.1 МОм</v>
      </c>
      <c r="O67" s="3" t="s">
        <v>2470</v>
      </c>
      <c r="P67" s="3" t="s">
        <v>28</v>
      </c>
      <c r="Q67" t="str">
        <f t="shared" ref="Q67:Q130" si="6">"PcbLib\Passive\"&amp;R67&amp;".PcbLib"</f>
        <v>PcbLib\Passive\R-C2-23-0.25W.PcbLib</v>
      </c>
      <c r="R67" t="str">
        <f t="shared" si="4"/>
        <v>R-C2-23-0.25W</v>
      </c>
      <c r="S67" s="3" t="s">
        <v>108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2537</v>
      </c>
      <c r="B68" t="str">
        <f t="shared" ref="B68:B73" si="7">_xlfn.CONCAT(N68," ",K68," ",S68," ",O68)</f>
        <v>5.6 МОм 1% 0.25 Вт C2-23</v>
      </c>
      <c r="C68" s="3" t="s">
        <v>25</v>
      </c>
      <c r="D68" t="str">
        <f t="shared" si="5"/>
        <v>SchLib\Passive\Resistor.SchLib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ref="N68:N73" si="8">_xlfn.CONCAT(Z68," ",Y68)</f>
        <v>5.6 МОм</v>
      </c>
      <c r="O68" s="3" t="s">
        <v>2470</v>
      </c>
      <c r="P68" s="3" t="s">
        <v>28</v>
      </c>
      <c r="Q68" t="str">
        <f t="shared" si="6"/>
        <v>PcbLib\Passive\R-C2-23-0.25W.PcbLib</v>
      </c>
      <c r="R68" t="str">
        <f t="shared" ref="R68:R73" si="9">_xlfn.CONCAT("R-",O68,"-",LEFT(S68,SEARCH(" ",S68,1)-1),"W")</f>
        <v>R-C2-23-0.25W</v>
      </c>
      <c r="S68" s="3" t="s">
        <v>108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2538</v>
      </c>
      <c r="B69" t="str">
        <f t="shared" si="7"/>
        <v>6.2 МОм 1% 0.25 Вт C2-23</v>
      </c>
      <c r="C69" s="3" t="s">
        <v>25</v>
      </c>
      <c r="D69" t="str">
        <f t="shared" si="5"/>
        <v>SchLib\Passive\Resistor.SchLib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8"/>
        <v>6.2 МОм</v>
      </c>
      <c r="O69" s="3" t="s">
        <v>2470</v>
      </c>
      <c r="P69" s="3" t="s">
        <v>28</v>
      </c>
      <c r="Q69" t="str">
        <f t="shared" si="6"/>
        <v>PcbLib\Passive\R-C2-23-0.25W.PcbLib</v>
      </c>
      <c r="R69" t="str">
        <f t="shared" si="9"/>
        <v>R-C2-23-0.25W</v>
      </c>
      <c r="S69" s="3" t="s">
        <v>108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2539</v>
      </c>
      <c r="B70" t="str">
        <f t="shared" si="7"/>
        <v>6.8 МОм 1% 0.25 Вт C2-23</v>
      </c>
      <c r="C70" s="3" t="s">
        <v>25</v>
      </c>
      <c r="D70" t="str">
        <f t="shared" si="5"/>
        <v>SchLib\Passive\Resistor.SchLib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8"/>
        <v>6.8 МОм</v>
      </c>
      <c r="O70" s="3" t="s">
        <v>2470</v>
      </c>
      <c r="P70" s="3" t="s">
        <v>28</v>
      </c>
      <c r="Q70" t="str">
        <f t="shared" si="6"/>
        <v>PcbLib\Passive\R-C2-23-0.25W.PcbLib</v>
      </c>
      <c r="R70" t="str">
        <f t="shared" si="9"/>
        <v>R-C2-23-0.25W</v>
      </c>
      <c r="S70" s="3" t="s">
        <v>108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2540</v>
      </c>
      <c r="B71" t="str">
        <f t="shared" si="7"/>
        <v>7.5 МОм 1% 0.25 Вт C2-23</v>
      </c>
      <c r="C71" s="3" t="s">
        <v>25</v>
      </c>
      <c r="D71" t="str">
        <f t="shared" si="5"/>
        <v>SchLib\Passive\Resistor.SchLib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8"/>
        <v>7.5 МОм</v>
      </c>
      <c r="O71" s="3" t="s">
        <v>2470</v>
      </c>
      <c r="P71" s="3" t="s">
        <v>28</v>
      </c>
      <c r="Q71" t="str">
        <f t="shared" si="6"/>
        <v>PcbLib\Passive\R-C2-23-0.25W.PcbLib</v>
      </c>
      <c r="R71" t="str">
        <f t="shared" si="9"/>
        <v>R-C2-23-0.25W</v>
      </c>
      <c r="S71" s="3" t="s">
        <v>108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2541</v>
      </c>
      <c r="B72" t="str">
        <f t="shared" si="7"/>
        <v>8.2 МОм 1% 0.25 Вт C2-23</v>
      </c>
      <c r="C72" s="3" t="s">
        <v>25</v>
      </c>
      <c r="D72" t="str">
        <f t="shared" si="5"/>
        <v>SchLib\Passive\Resistor.SchLib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8"/>
        <v>8.2 МОм</v>
      </c>
      <c r="O72" s="3" t="s">
        <v>2470</v>
      </c>
      <c r="P72" s="3" t="s">
        <v>28</v>
      </c>
      <c r="Q72" t="str">
        <f t="shared" si="6"/>
        <v>PcbLib\Passive\R-C2-23-0.25W.PcbLib</v>
      </c>
      <c r="R72" t="str">
        <f t="shared" si="9"/>
        <v>R-C2-23-0.25W</v>
      </c>
      <c r="S72" s="3" t="s">
        <v>108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2542</v>
      </c>
      <c r="B73" t="str">
        <f t="shared" si="7"/>
        <v>9.1 МОм 1% 0.25 Вт C2-23</v>
      </c>
      <c r="C73" s="3" t="s">
        <v>25</v>
      </c>
      <c r="D73" t="str">
        <f t="shared" si="5"/>
        <v>SchLib\Passive\Resistor.SchLib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8"/>
        <v>9.1 МОм</v>
      </c>
      <c r="O73" s="3" t="s">
        <v>2470</v>
      </c>
      <c r="P73" s="3" t="s">
        <v>28</v>
      </c>
      <c r="Q73" t="str">
        <f t="shared" si="6"/>
        <v>PcbLib\Passive\R-C2-23-0.25W.PcbLib</v>
      </c>
      <c r="R73" t="str">
        <f t="shared" si="9"/>
        <v>R-C2-23-0.25W</v>
      </c>
      <c r="S73" s="3" t="s">
        <v>108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2471</v>
      </c>
      <c r="B74" t="str">
        <f>_xlfn.CONCAT(N74," ",K74," ",S74," ",O74)</f>
        <v>1 Ом 1% 0.5 Вт C2-23</v>
      </c>
      <c r="C74" s="3" t="s">
        <v>25</v>
      </c>
      <c r="D74" t="str">
        <f t="shared" si="5"/>
        <v>SchLib\Passive\Resistor.SchLib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 Ом</v>
      </c>
      <c r="O74" s="3" t="s">
        <v>2470</v>
      </c>
      <c r="P74" s="3" t="s">
        <v>28</v>
      </c>
      <c r="Q74" t="str">
        <f t="shared" si="6"/>
        <v>PcbLib\Passive\R-C2-23-0.5W.PcbLib</v>
      </c>
      <c r="R74" t="str">
        <f>_xlfn.CONCAT("R-",O74,"-",LEFT(S74,SEARCH(" ",S74,1)-1),"W")</f>
        <v>R-C2-23-0.5W</v>
      </c>
      <c r="S74" s="3" t="s">
        <v>2543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>
        <v>1</v>
      </c>
    </row>
    <row r="75" spans="1:26" x14ac:dyDescent="0.3">
      <c r="A75" s="3" t="s">
        <v>2472</v>
      </c>
      <c r="B75" t="str">
        <f>_xlfn.CONCAT(N75," ",K75," ",S75," ",O75)</f>
        <v>1.1 Ом 1% 0.5 Вт C2-23</v>
      </c>
      <c r="C75" s="3" t="s">
        <v>25</v>
      </c>
      <c r="D75" t="str">
        <f t="shared" si="5"/>
        <v>SchLib\Passive\Resistor.SchLib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>_xlfn.CONCAT(Z75," ",Y75)</f>
        <v>1.1 Ом</v>
      </c>
      <c r="O75" s="3" t="s">
        <v>2470</v>
      </c>
      <c r="P75" s="3" t="s">
        <v>28</v>
      </c>
      <c r="Q75" t="str">
        <f t="shared" si="6"/>
        <v>PcbLib\Passive\R-C2-23-0.5W.PcbLib</v>
      </c>
      <c r="R75" t="str">
        <f>_xlfn.CONCAT("R-",O75,"-",LEFT(S75,SEARCH(" ",S75,1)-1),"W")</f>
        <v>R-C2-23-0.5W</v>
      </c>
      <c r="S75" s="3" t="s">
        <v>2543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33</v>
      </c>
    </row>
    <row r="76" spans="1:26" x14ac:dyDescent="0.3">
      <c r="A76" s="3" t="s">
        <v>2473</v>
      </c>
      <c r="B76" t="str">
        <f t="shared" ref="B76:B139" si="10">_xlfn.CONCAT(N76," ",K76," ",S76," ",O76)</f>
        <v>1.2 Ом 1% 0.5 Вт C2-23</v>
      </c>
      <c r="C76" s="3" t="s">
        <v>25</v>
      </c>
      <c r="D76" t="str">
        <f t="shared" si="5"/>
        <v>SchLib\Passive\Resistor.SchLib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ref="N76:N139" si="11">_xlfn.CONCAT(Z76," ",Y76)</f>
        <v>1.2 Ом</v>
      </c>
      <c r="O76" s="3" t="s">
        <v>2470</v>
      </c>
      <c r="P76" s="3" t="s">
        <v>28</v>
      </c>
      <c r="Q76" t="str">
        <f t="shared" si="6"/>
        <v>PcbLib\Passive\R-C2-23-0.5W.PcbLib</v>
      </c>
      <c r="R76" t="str">
        <f t="shared" ref="R76:R139" si="12">_xlfn.CONCAT("R-",O76,"-",LEFT(S76,SEARCH(" ",S76,1)-1),"W")</f>
        <v>R-C2-23-0.5W</v>
      </c>
      <c r="S76" s="3" t="s">
        <v>2543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34</v>
      </c>
    </row>
    <row r="77" spans="1:26" x14ac:dyDescent="0.3">
      <c r="A77" s="3" t="s">
        <v>2474</v>
      </c>
      <c r="B77" t="str">
        <f t="shared" si="10"/>
        <v>1.3 Ом 1% 0.5 Вт C2-23</v>
      </c>
      <c r="C77" s="3" t="s">
        <v>25</v>
      </c>
      <c r="D77" t="str">
        <f t="shared" si="5"/>
        <v>SchLib\Passive\Resistor.SchLib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11"/>
        <v>1.3 Ом</v>
      </c>
      <c r="O77" s="3" t="s">
        <v>2470</v>
      </c>
      <c r="P77" s="3" t="s">
        <v>28</v>
      </c>
      <c r="Q77" t="str">
        <f t="shared" si="6"/>
        <v>PcbLib\Passive\R-C2-23-0.5W.PcbLib</v>
      </c>
      <c r="R77" t="str">
        <f t="shared" si="12"/>
        <v>R-C2-23-0.5W</v>
      </c>
      <c r="S77" s="3" t="s">
        <v>2543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35</v>
      </c>
    </row>
    <row r="78" spans="1:26" x14ac:dyDescent="0.3">
      <c r="A78" s="3" t="s">
        <v>2475</v>
      </c>
      <c r="B78" t="str">
        <f t="shared" si="10"/>
        <v>1.5 Ом 1% 0.5 Вт C2-23</v>
      </c>
      <c r="C78" s="3" t="s">
        <v>25</v>
      </c>
      <c r="D78" t="str">
        <f t="shared" si="5"/>
        <v>SchLib\Passive\Resistor.SchLib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11"/>
        <v>1.5 Ом</v>
      </c>
      <c r="O78" s="3" t="s">
        <v>2470</v>
      </c>
      <c r="P78" s="3" t="s">
        <v>28</v>
      </c>
      <c r="Q78" t="str">
        <f t="shared" si="6"/>
        <v>PcbLib\Passive\R-C2-23-0.5W.PcbLib</v>
      </c>
      <c r="R78" t="str">
        <f t="shared" si="12"/>
        <v>R-C2-23-0.5W</v>
      </c>
      <c r="S78" s="3" t="s">
        <v>2543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36</v>
      </c>
    </row>
    <row r="79" spans="1:26" x14ac:dyDescent="0.3">
      <c r="A79" s="3" t="s">
        <v>2476</v>
      </c>
      <c r="B79" t="str">
        <f t="shared" si="10"/>
        <v>1.6 Ом 1% 0.5 Вт C2-23</v>
      </c>
      <c r="C79" s="3" t="s">
        <v>25</v>
      </c>
      <c r="D79" t="str">
        <f t="shared" si="5"/>
        <v>SchLib\Passive\Resistor.SchLib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11"/>
        <v>1.6 Ом</v>
      </c>
      <c r="O79" s="3" t="s">
        <v>2470</v>
      </c>
      <c r="P79" s="3" t="s">
        <v>28</v>
      </c>
      <c r="Q79" t="str">
        <f t="shared" si="6"/>
        <v>PcbLib\Passive\R-C2-23-0.5W.PcbLib</v>
      </c>
      <c r="R79" t="str">
        <f t="shared" si="12"/>
        <v>R-C2-23-0.5W</v>
      </c>
      <c r="S79" s="3" t="s">
        <v>2543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37</v>
      </c>
    </row>
    <row r="80" spans="1:26" x14ac:dyDescent="0.3">
      <c r="A80" s="3" t="s">
        <v>2477</v>
      </c>
      <c r="B80" t="str">
        <f t="shared" si="10"/>
        <v>1.8 Ом 1% 0.5 Вт C2-23</v>
      </c>
      <c r="C80" s="3" t="s">
        <v>25</v>
      </c>
      <c r="D80" t="str">
        <f t="shared" si="5"/>
        <v>SchLib\Passive\Resistor.SchLib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11"/>
        <v>1.8 Ом</v>
      </c>
      <c r="O80" s="3" t="s">
        <v>2470</v>
      </c>
      <c r="P80" s="3" t="s">
        <v>28</v>
      </c>
      <c r="Q80" t="str">
        <f t="shared" si="6"/>
        <v>PcbLib\Passive\R-C2-23-0.5W.PcbLib</v>
      </c>
      <c r="R80" t="str">
        <f t="shared" si="12"/>
        <v>R-C2-23-0.5W</v>
      </c>
      <c r="S80" s="3" t="s">
        <v>2543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38</v>
      </c>
    </row>
    <row r="81" spans="1:26" x14ac:dyDescent="0.3">
      <c r="A81" s="3" t="s">
        <v>2478</v>
      </c>
      <c r="B81" t="str">
        <f t="shared" si="10"/>
        <v>2 Ом 1% 0.5 Вт C2-23</v>
      </c>
      <c r="C81" s="3" t="s">
        <v>25</v>
      </c>
      <c r="D81" t="str">
        <f t="shared" si="5"/>
        <v>SchLib\Passive\Resistor.SchLib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11"/>
        <v>2 Ом</v>
      </c>
      <c r="O81" s="3" t="s">
        <v>2470</v>
      </c>
      <c r="P81" s="3" t="s">
        <v>28</v>
      </c>
      <c r="Q81" t="str">
        <f t="shared" si="6"/>
        <v>PcbLib\Passive\R-C2-23-0.5W.PcbLib</v>
      </c>
      <c r="R81" t="str">
        <f t="shared" si="12"/>
        <v>R-C2-23-0.5W</v>
      </c>
      <c r="S81" s="3" t="s">
        <v>2543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>
        <v>2</v>
      </c>
    </row>
    <row r="82" spans="1:26" x14ac:dyDescent="0.3">
      <c r="A82" s="3" t="s">
        <v>2479</v>
      </c>
      <c r="B82" t="str">
        <f t="shared" si="10"/>
        <v>2.2 Ом 1% 0.5 Вт C2-23</v>
      </c>
      <c r="C82" s="3" t="s">
        <v>25</v>
      </c>
      <c r="D82" t="str">
        <f t="shared" si="5"/>
        <v>SchLib\Passive\Resistor.SchLib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11"/>
        <v>2.2 Ом</v>
      </c>
      <c r="O82" s="3" t="s">
        <v>2470</v>
      </c>
      <c r="P82" s="3" t="s">
        <v>28</v>
      </c>
      <c r="Q82" t="str">
        <f t="shared" si="6"/>
        <v>PcbLib\Passive\R-C2-23-0.5W.PcbLib</v>
      </c>
      <c r="R82" t="str">
        <f t="shared" si="12"/>
        <v>R-C2-23-0.5W</v>
      </c>
      <c r="S82" s="3" t="s">
        <v>2543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39</v>
      </c>
    </row>
    <row r="83" spans="1:26" x14ac:dyDescent="0.3">
      <c r="A83" s="3" t="s">
        <v>2480</v>
      </c>
      <c r="B83" t="str">
        <f t="shared" si="10"/>
        <v>2.4 Ом 1% 0.5 Вт C2-23</v>
      </c>
      <c r="C83" s="3" t="s">
        <v>25</v>
      </c>
      <c r="D83" t="str">
        <f t="shared" si="5"/>
        <v>SchLib\Passive\Resistor.SchLib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11"/>
        <v>2.4 Ом</v>
      </c>
      <c r="O83" s="3" t="s">
        <v>2470</v>
      </c>
      <c r="P83" s="3" t="s">
        <v>28</v>
      </c>
      <c r="Q83" t="str">
        <f t="shared" si="6"/>
        <v>PcbLib\Passive\R-C2-23-0.5W.PcbLib</v>
      </c>
      <c r="R83" t="str">
        <f t="shared" si="12"/>
        <v>R-C2-23-0.5W</v>
      </c>
      <c r="S83" s="3" t="s">
        <v>2543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40</v>
      </c>
    </row>
    <row r="84" spans="1:26" x14ac:dyDescent="0.3">
      <c r="A84" s="3" t="s">
        <v>2481</v>
      </c>
      <c r="B84" t="str">
        <f t="shared" si="10"/>
        <v>2.7 Ом 1% 0.5 Вт C2-23</v>
      </c>
      <c r="C84" s="3" t="s">
        <v>25</v>
      </c>
      <c r="D84" t="str">
        <f t="shared" si="5"/>
        <v>SchLib\Passive\Resistor.SchLib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11"/>
        <v>2.7 Ом</v>
      </c>
      <c r="O84" s="3" t="s">
        <v>2470</v>
      </c>
      <c r="P84" s="3" t="s">
        <v>28</v>
      </c>
      <c r="Q84" t="str">
        <f t="shared" si="6"/>
        <v>PcbLib\Passive\R-C2-23-0.5W.PcbLib</v>
      </c>
      <c r="R84" t="str">
        <f t="shared" si="12"/>
        <v>R-C2-23-0.5W</v>
      </c>
      <c r="S84" s="3" t="s">
        <v>2543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41</v>
      </c>
    </row>
    <row r="85" spans="1:26" x14ac:dyDescent="0.3">
      <c r="A85" s="3" t="s">
        <v>2482</v>
      </c>
      <c r="B85" t="str">
        <f t="shared" si="10"/>
        <v>3 Ом 1% 0.5 Вт C2-23</v>
      </c>
      <c r="C85" s="3" t="s">
        <v>25</v>
      </c>
      <c r="D85" t="str">
        <f t="shared" si="5"/>
        <v>SchLib\Passive\Resistor.SchLib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11"/>
        <v>3 Ом</v>
      </c>
      <c r="O85" s="3" t="s">
        <v>2470</v>
      </c>
      <c r="P85" s="3" t="s">
        <v>28</v>
      </c>
      <c r="Q85" t="str">
        <f t="shared" si="6"/>
        <v>PcbLib\Passive\R-C2-23-0.5W.PcbLib</v>
      </c>
      <c r="R85" t="str">
        <f t="shared" si="12"/>
        <v>R-C2-23-0.5W</v>
      </c>
      <c r="S85" s="3" t="s">
        <v>2543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42</v>
      </c>
    </row>
    <row r="86" spans="1:26" x14ac:dyDescent="0.3">
      <c r="A86" s="3" t="s">
        <v>2483</v>
      </c>
      <c r="B86" t="str">
        <f t="shared" si="10"/>
        <v>3.3 Ом 1% 0.5 Вт C2-23</v>
      </c>
      <c r="C86" s="3" t="s">
        <v>25</v>
      </c>
      <c r="D86" t="str">
        <f t="shared" si="5"/>
        <v>SchLib\Passive\Resistor.SchLib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11"/>
        <v>3.3 Ом</v>
      </c>
      <c r="O86" s="3" t="s">
        <v>2470</v>
      </c>
      <c r="P86" s="3" t="s">
        <v>28</v>
      </c>
      <c r="Q86" t="str">
        <f t="shared" si="6"/>
        <v>PcbLib\Passive\R-C2-23-0.5W.PcbLib</v>
      </c>
      <c r="R86" t="str">
        <f t="shared" si="12"/>
        <v>R-C2-23-0.5W</v>
      </c>
      <c r="S86" s="3" t="s">
        <v>2543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43</v>
      </c>
    </row>
    <row r="87" spans="1:26" x14ac:dyDescent="0.3">
      <c r="A87" s="3" t="s">
        <v>2484</v>
      </c>
      <c r="B87" t="str">
        <f t="shared" si="10"/>
        <v>3.6 Ом 1% 0.5 Вт C2-23</v>
      </c>
      <c r="C87" s="3" t="s">
        <v>25</v>
      </c>
      <c r="D87" t="str">
        <f t="shared" si="5"/>
        <v>SchLib\Passive\Resistor.SchLib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11"/>
        <v>3.6 Ом</v>
      </c>
      <c r="O87" s="3" t="s">
        <v>2470</v>
      </c>
      <c r="P87" s="3" t="s">
        <v>28</v>
      </c>
      <c r="Q87" t="str">
        <f t="shared" si="6"/>
        <v>PcbLib\Passive\R-C2-23-0.5W.PcbLib</v>
      </c>
      <c r="R87" t="str">
        <f t="shared" si="12"/>
        <v>R-C2-23-0.5W</v>
      </c>
      <c r="S87" s="3" t="s">
        <v>2543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44</v>
      </c>
    </row>
    <row r="88" spans="1:26" x14ac:dyDescent="0.3">
      <c r="A88" s="3" t="s">
        <v>2485</v>
      </c>
      <c r="B88" t="str">
        <f t="shared" si="10"/>
        <v>3.9 Ом 1% 0.5 Вт C2-23</v>
      </c>
      <c r="C88" s="3" t="s">
        <v>25</v>
      </c>
      <c r="D88" t="str">
        <f t="shared" si="5"/>
        <v>SchLib\Passive\Resistor.SchLib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11"/>
        <v>3.9 Ом</v>
      </c>
      <c r="O88" s="3" t="s">
        <v>2470</v>
      </c>
      <c r="P88" s="3" t="s">
        <v>28</v>
      </c>
      <c r="Q88" t="str">
        <f t="shared" si="6"/>
        <v>PcbLib\Passive\R-C2-23-0.5W.PcbLib</v>
      </c>
      <c r="R88" t="str">
        <f t="shared" si="12"/>
        <v>R-C2-23-0.5W</v>
      </c>
      <c r="S88" s="3" t="s">
        <v>2543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45</v>
      </c>
    </row>
    <row r="89" spans="1:26" x14ac:dyDescent="0.3">
      <c r="A89" s="3" t="s">
        <v>2486</v>
      </c>
      <c r="B89" t="str">
        <f t="shared" si="10"/>
        <v>4.3 Ом 1% 0.5 Вт C2-23</v>
      </c>
      <c r="C89" s="3" t="s">
        <v>25</v>
      </c>
      <c r="D89" t="str">
        <f t="shared" si="5"/>
        <v>SchLib\Passive\Resistor.SchLib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11"/>
        <v>4.3 Ом</v>
      </c>
      <c r="O89" s="3" t="s">
        <v>2470</v>
      </c>
      <c r="P89" s="3" t="s">
        <v>28</v>
      </c>
      <c r="Q89" t="str">
        <f t="shared" si="6"/>
        <v>PcbLib\Passive\R-C2-23-0.5W.PcbLib</v>
      </c>
      <c r="R89" t="str">
        <f t="shared" si="12"/>
        <v>R-C2-23-0.5W</v>
      </c>
      <c r="S89" s="3" t="s">
        <v>2543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46</v>
      </c>
    </row>
    <row r="90" spans="1:26" x14ac:dyDescent="0.3">
      <c r="A90" s="3" t="s">
        <v>2487</v>
      </c>
      <c r="B90" t="str">
        <f t="shared" si="10"/>
        <v>4.7 Ом 1% 0.5 Вт C2-23</v>
      </c>
      <c r="C90" s="3" t="s">
        <v>25</v>
      </c>
      <c r="D90" t="str">
        <f t="shared" si="5"/>
        <v>SchLib\Passive\Resistor.SchLib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11"/>
        <v>4.7 Ом</v>
      </c>
      <c r="O90" s="3" t="s">
        <v>2470</v>
      </c>
      <c r="P90" s="3" t="s">
        <v>28</v>
      </c>
      <c r="Q90" t="str">
        <f t="shared" si="6"/>
        <v>PcbLib\Passive\R-C2-23-0.5W.PcbLib</v>
      </c>
      <c r="R90" t="str">
        <f t="shared" si="12"/>
        <v>R-C2-23-0.5W</v>
      </c>
      <c r="S90" s="3" t="s">
        <v>2543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47</v>
      </c>
    </row>
    <row r="91" spans="1:26" x14ac:dyDescent="0.3">
      <c r="A91" s="3" t="s">
        <v>2488</v>
      </c>
      <c r="B91" t="str">
        <f t="shared" si="10"/>
        <v>5.1 Ом 1% 0.5 Вт C2-23</v>
      </c>
      <c r="C91" s="3" t="s">
        <v>25</v>
      </c>
      <c r="D91" t="str">
        <f t="shared" si="5"/>
        <v>SchLib\Passive\Resistor.SchLib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11"/>
        <v>5.1 Ом</v>
      </c>
      <c r="O91" s="3" t="s">
        <v>2470</v>
      </c>
      <c r="P91" s="3" t="s">
        <v>28</v>
      </c>
      <c r="Q91" t="str">
        <f t="shared" si="6"/>
        <v>PcbLib\Passive\R-C2-23-0.5W.PcbLib</v>
      </c>
      <c r="R91" t="str">
        <f t="shared" si="12"/>
        <v>R-C2-23-0.5W</v>
      </c>
      <c r="S91" s="3" t="s">
        <v>2543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48</v>
      </c>
    </row>
    <row r="92" spans="1:26" x14ac:dyDescent="0.3">
      <c r="A92" s="3" t="s">
        <v>2489</v>
      </c>
      <c r="B92" t="str">
        <f t="shared" si="10"/>
        <v>5.6 Ом 1% 0.5 Вт C2-23</v>
      </c>
      <c r="C92" s="3" t="s">
        <v>25</v>
      </c>
      <c r="D92" t="str">
        <f t="shared" si="5"/>
        <v>SchLib\Passive\Resistor.SchLib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11"/>
        <v>5.6 Ом</v>
      </c>
      <c r="O92" s="3" t="s">
        <v>2470</v>
      </c>
      <c r="P92" s="3" t="s">
        <v>28</v>
      </c>
      <c r="Q92" t="str">
        <f t="shared" si="6"/>
        <v>PcbLib\Passive\R-C2-23-0.5W.PcbLib</v>
      </c>
      <c r="R92" t="str">
        <f t="shared" si="12"/>
        <v>R-C2-23-0.5W</v>
      </c>
      <c r="S92" s="3" t="s">
        <v>2543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49</v>
      </c>
    </row>
    <row r="93" spans="1:26" x14ac:dyDescent="0.3">
      <c r="A93" s="3" t="s">
        <v>2490</v>
      </c>
      <c r="B93" t="str">
        <f t="shared" si="10"/>
        <v>6.2 Ом 1% 0.5 Вт C2-23</v>
      </c>
      <c r="C93" s="3" t="s">
        <v>25</v>
      </c>
      <c r="D93" t="str">
        <f t="shared" si="5"/>
        <v>SchLib\Passive\Resistor.SchLib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11"/>
        <v>6.2 Ом</v>
      </c>
      <c r="O93" s="3" t="s">
        <v>2470</v>
      </c>
      <c r="P93" s="3" t="s">
        <v>28</v>
      </c>
      <c r="Q93" t="str">
        <f t="shared" si="6"/>
        <v>PcbLib\Passive\R-C2-23-0.5W.PcbLib</v>
      </c>
      <c r="R93" t="str">
        <f t="shared" si="12"/>
        <v>R-C2-23-0.5W</v>
      </c>
      <c r="S93" s="3" t="s">
        <v>2543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50</v>
      </c>
    </row>
    <row r="94" spans="1:26" x14ac:dyDescent="0.3">
      <c r="A94" s="3" t="s">
        <v>2491</v>
      </c>
      <c r="B94" t="str">
        <f t="shared" si="10"/>
        <v>6.8 Ом 1% 0.5 Вт C2-23</v>
      </c>
      <c r="C94" s="3" t="s">
        <v>25</v>
      </c>
      <c r="D94" t="str">
        <f t="shared" si="5"/>
        <v>SchLib\Passive\Resistor.SchLib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11"/>
        <v>6.8 Ом</v>
      </c>
      <c r="O94" s="3" t="s">
        <v>2470</v>
      </c>
      <c r="P94" s="3" t="s">
        <v>28</v>
      </c>
      <c r="Q94" t="str">
        <f t="shared" si="6"/>
        <v>PcbLib\Passive\R-C2-23-0.5W.PcbLib</v>
      </c>
      <c r="R94" t="str">
        <f t="shared" si="12"/>
        <v>R-C2-23-0.5W</v>
      </c>
      <c r="S94" s="3" t="s">
        <v>2543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51</v>
      </c>
    </row>
    <row r="95" spans="1:26" x14ac:dyDescent="0.3">
      <c r="A95" s="3" t="s">
        <v>2492</v>
      </c>
      <c r="B95" t="str">
        <f t="shared" si="10"/>
        <v>7.5 Ом 1% 0.5 Вт C2-23</v>
      </c>
      <c r="C95" s="3" t="s">
        <v>25</v>
      </c>
      <c r="D95" t="str">
        <f t="shared" si="5"/>
        <v>SchLib\Passive\Resistor.SchLib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11"/>
        <v>7.5 Ом</v>
      </c>
      <c r="O95" s="3" t="s">
        <v>2470</v>
      </c>
      <c r="P95" s="3" t="s">
        <v>28</v>
      </c>
      <c r="Q95" t="str">
        <f t="shared" si="6"/>
        <v>PcbLib\Passive\R-C2-23-0.5W.PcbLib</v>
      </c>
      <c r="R95" t="str">
        <f t="shared" si="12"/>
        <v>R-C2-23-0.5W</v>
      </c>
      <c r="S95" s="3" t="s">
        <v>2543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52</v>
      </c>
    </row>
    <row r="96" spans="1:26" x14ac:dyDescent="0.3">
      <c r="A96" s="3" t="s">
        <v>2493</v>
      </c>
      <c r="B96" t="str">
        <f t="shared" si="10"/>
        <v>8.2 Ом 1% 0.5 Вт C2-23</v>
      </c>
      <c r="C96" s="3" t="s">
        <v>25</v>
      </c>
      <c r="D96" t="str">
        <f t="shared" si="5"/>
        <v>SchLib\Passive\Resistor.SchLib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11"/>
        <v>8.2 Ом</v>
      </c>
      <c r="O96" s="3" t="s">
        <v>2470</v>
      </c>
      <c r="P96" s="3" t="s">
        <v>28</v>
      </c>
      <c r="Q96" t="str">
        <f t="shared" si="6"/>
        <v>PcbLib\Passive\R-C2-23-0.5W.PcbLib</v>
      </c>
      <c r="R96" t="str">
        <f t="shared" si="12"/>
        <v>R-C2-23-0.5W</v>
      </c>
      <c r="S96" s="3" t="s">
        <v>2543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53</v>
      </c>
    </row>
    <row r="97" spans="1:26" x14ac:dyDescent="0.3">
      <c r="A97" s="3" t="s">
        <v>2494</v>
      </c>
      <c r="B97" t="str">
        <f t="shared" si="10"/>
        <v>9.1 Ом 1% 0.5 Вт C2-23</v>
      </c>
      <c r="C97" s="3" t="s">
        <v>25</v>
      </c>
      <c r="D97" t="str">
        <f t="shared" si="5"/>
        <v>SchLib\Passive\Resistor.SchLib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11"/>
        <v>9.1 Ом</v>
      </c>
      <c r="O97" s="3" t="s">
        <v>2470</v>
      </c>
      <c r="P97" s="3" t="s">
        <v>28</v>
      </c>
      <c r="Q97" t="str">
        <f t="shared" si="6"/>
        <v>PcbLib\Passive\R-C2-23-0.5W.PcbLib</v>
      </c>
      <c r="R97" t="str">
        <f t="shared" si="12"/>
        <v>R-C2-23-0.5W</v>
      </c>
      <c r="S97" s="3" t="s">
        <v>2543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54</v>
      </c>
    </row>
    <row r="98" spans="1:26" x14ac:dyDescent="0.3">
      <c r="A98" s="3" t="s">
        <v>2495</v>
      </c>
      <c r="B98" t="str">
        <f t="shared" si="10"/>
        <v>1 кОм 1% 0.5 Вт C2-23</v>
      </c>
      <c r="C98" s="3" t="s">
        <v>25</v>
      </c>
      <c r="D98" t="str">
        <f t="shared" si="5"/>
        <v>SchLib\Passive\Resistor.SchLib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 t="shared" si="11"/>
        <v>1 кОм</v>
      </c>
      <c r="O98" s="3" t="s">
        <v>2470</v>
      </c>
      <c r="P98" s="3" t="s">
        <v>28</v>
      </c>
      <c r="Q98" t="str">
        <f t="shared" si="6"/>
        <v>PcbLib\Passive\R-C2-23-0.5W.PcbLib</v>
      </c>
      <c r="R98" t="str">
        <f t="shared" si="12"/>
        <v>R-C2-23-0.5W</v>
      </c>
      <c r="S98" s="3" t="s">
        <v>2543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>
        <v>1</v>
      </c>
    </row>
    <row r="99" spans="1:26" x14ac:dyDescent="0.3">
      <c r="A99" s="3" t="s">
        <v>2496</v>
      </c>
      <c r="B99" t="str">
        <f t="shared" si="10"/>
        <v>1.1 кОм 1% 0.5 Вт C2-23</v>
      </c>
      <c r="C99" s="3" t="s">
        <v>25</v>
      </c>
      <c r="D99" t="str">
        <f t="shared" si="5"/>
        <v>SchLib\Passive\Resistor.SchLib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si="11"/>
        <v>1.1 кОм</v>
      </c>
      <c r="O99" s="3" t="s">
        <v>2470</v>
      </c>
      <c r="P99" s="3" t="s">
        <v>28</v>
      </c>
      <c r="Q99" t="str">
        <f t="shared" si="6"/>
        <v>PcbLib\Passive\R-C2-23-0.5W.PcbLib</v>
      </c>
      <c r="R99" t="str">
        <f t="shared" si="12"/>
        <v>R-C2-23-0.5W</v>
      </c>
      <c r="S99" s="3" t="s">
        <v>2543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33</v>
      </c>
    </row>
    <row r="100" spans="1:26" x14ac:dyDescent="0.3">
      <c r="A100" s="3" t="s">
        <v>2497</v>
      </c>
      <c r="B100" t="str">
        <f t="shared" si="10"/>
        <v>1.2 кОм 1% 0.5 Вт C2-23</v>
      </c>
      <c r="C100" s="3" t="s">
        <v>25</v>
      </c>
      <c r="D100" t="str">
        <f t="shared" si="5"/>
        <v>SchLib\Passive\Resistor.SchLib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1.2 кОм</v>
      </c>
      <c r="O100" s="3" t="s">
        <v>2470</v>
      </c>
      <c r="P100" s="3" t="s">
        <v>28</v>
      </c>
      <c r="Q100" t="str">
        <f t="shared" si="6"/>
        <v>PcbLib\Passive\R-C2-23-0.5W.PcbLib</v>
      </c>
      <c r="R100" t="str">
        <f t="shared" si="12"/>
        <v>R-C2-23-0.5W</v>
      </c>
      <c r="S100" s="3" t="s">
        <v>2543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34</v>
      </c>
    </row>
    <row r="101" spans="1:26" x14ac:dyDescent="0.3">
      <c r="A101" s="3" t="s">
        <v>2498</v>
      </c>
      <c r="B101" t="str">
        <f t="shared" si="10"/>
        <v>1.3 кОм 1% 0.5 Вт C2-23</v>
      </c>
      <c r="C101" s="3" t="s">
        <v>25</v>
      </c>
      <c r="D101" t="str">
        <f t="shared" si="5"/>
        <v>SchLib\Passive\Resistor.SchLib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1.3 кОм</v>
      </c>
      <c r="O101" s="3" t="s">
        <v>2470</v>
      </c>
      <c r="P101" s="3" t="s">
        <v>28</v>
      </c>
      <c r="Q101" t="str">
        <f t="shared" si="6"/>
        <v>PcbLib\Passive\R-C2-23-0.5W.PcbLib</v>
      </c>
      <c r="R101" t="str">
        <f t="shared" si="12"/>
        <v>R-C2-23-0.5W</v>
      </c>
      <c r="S101" s="3" t="s">
        <v>2543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35</v>
      </c>
    </row>
    <row r="102" spans="1:26" x14ac:dyDescent="0.3">
      <c r="A102" s="3" t="s">
        <v>2499</v>
      </c>
      <c r="B102" t="str">
        <f t="shared" si="10"/>
        <v>1.5 кОм 1% 0.5 Вт C2-23</v>
      </c>
      <c r="C102" s="3" t="s">
        <v>25</v>
      </c>
      <c r="D102" t="str">
        <f t="shared" si="5"/>
        <v>SchLib\Passive\Resistor.SchLib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1.5 кОм</v>
      </c>
      <c r="O102" s="3" t="s">
        <v>2470</v>
      </c>
      <c r="P102" s="3" t="s">
        <v>28</v>
      </c>
      <c r="Q102" t="str">
        <f t="shared" si="6"/>
        <v>PcbLib\Passive\R-C2-23-0.5W.PcbLib</v>
      </c>
      <c r="R102" t="str">
        <f t="shared" si="12"/>
        <v>R-C2-23-0.5W</v>
      </c>
      <c r="S102" s="3" t="s">
        <v>2543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36</v>
      </c>
    </row>
    <row r="103" spans="1:26" x14ac:dyDescent="0.3">
      <c r="A103" s="3" t="s">
        <v>2500</v>
      </c>
      <c r="B103" t="str">
        <f t="shared" si="10"/>
        <v>1.6 кОм 1% 0.5 Вт C2-23</v>
      </c>
      <c r="C103" s="3" t="s">
        <v>25</v>
      </c>
      <c r="D103" t="str">
        <f t="shared" si="5"/>
        <v>SchLib\Passive\Resistor.SchLib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1.6 кОм</v>
      </c>
      <c r="O103" s="3" t="s">
        <v>2470</v>
      </c>
      <c r="P103" s="3" t="s">
        <v>28</v>
      </c>
      <c r="Q103" t="str">
        <f t="shared" si="6"/>
        <v>PcbLib\Passive\R-C2-23-0.5W.PcbLib</v>
      </c>
      <c r="R103" t="str">
        <f t="shared" si="12"/>
        <v>R-C2-23-0.5W</v>
      </c>
      <c r="S103" s="3" t="s">
        <v>2543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37</v>
      </c>
    </row>
    <row r="104" spans="1:26" x14ac:dyDescent="0.3">
      <c r="A104" s="3" t="s">
        <v>2501</v>
      </c>
      <c r="B104" t="str">
        <f t="shared" si="10"/>
        <v>1.8 кОм 1% 0.5 Вт C2-23</v>
      </c>
      <c r="C104" s="3" t="s">
        <v>25</v>
      </c>
      <c r="D104" t="str">
        <f t="shared" si="5"/>
        <v>SchLib\Passive\Resistor.SchLib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1.8 кОм</v>
      </c>
      <c r="O104" s="3" t="s">
        <v>2470</v>
      </c>
      <c r="P104" s="3" t="s">
        <v>28</v>
      </c>
      <c r="Q104" t="str">
        <f t="shared" si="6"/>
        <v>PcbLib\Passive\R-C2-23-0.5W.PcbLib</v>
      </c>
      <c r="R104" t="str">
        <f t="shared" si="12"/>
        <v>R-C2-23-0.5W</v>
      </c>
      <c r="S104" s="3" t="s">
        <v>2543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38</v>
      </c>
    </row>
    <row r="105" spans="1:26" x14ac:dyDescent="0.3">
      <c r="A105" s="3" t="s">
        <v>2502</v>
      </c>
      <c r="B105" t="str">
        <f t="shared" si="10"/>
        <v>2 кОм 1% 0.5 Вт C2-23</v>
      </c>
      <c r="C105" s="3" t="s">
        <v>25</v>
      </c>
      <c r="D105" t="str">
        <f t="shared" si="5"/>
        <v>SchLib\Passive\Resistor.SchLib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 кОм</v>
      </c>
      <c r="O105" s="3" t="s">
        <v>2470</v>
      </c>
      <c r="P105" s="3" t="s">
        <v>28</v>
      </c>
      <c r="Q105" t="str">
        <f t="shared" si="6"/>
        <v>PcbLib\Passive\R-C2-23-0.5W.PcbLib</v>
      </c>
      <c r="R105" t="str">
        <f t="shared" si="12"/>
        <v>R-C2-23-0.5W</v>
      </c>
      <c r="S105" s="3" t="s">
        <v>2543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>
        <v>2</v>
      </c>
    </row>
    <row r="106" spans="1:26" x14ac:dyDescent="0.3">
      <c r="A106" s="3" t="s">
        <v>2503</v>
      </c>
      <c r="B106" t="str">
        <f t="shared" si="10"/>
        <v>2.2 кОм 1% 0.5 Вт C2-23</v>
      </c>
      <c r="C106" s="3" t="s">
        <v>25</v>
      </c>
      <c r="D106" t="str">
        <f t="shared" si="5"/>
        <v>SchLib\Passive\Resistor.SchLib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2.2 кОм</v>
      </c>
      <c r="O106" s="3" t="s">
        <v>2470</v>
      </c>
      <c r="P106" s="3" t="s">
        <v>28</v>
      </c>
      <c r="Q106" t="str">
        <f t="shared" si="6"/>
        <v>PcbLib\Passive\R-C2-23-0.5W.PcbLib</v>
      </c>
      <c r="R106" t="str">
        <f t="shared" si="12"/>
        <v>R-C2-23-0.5W</v>
      </c>
      <c r="S106" s="3" t="s">
        <v>2543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39</v>
      </c>
    </row>
    <row r="107" spans="1:26" x14ac:dyDescent="0.3">
      <c r="A107" s="3" t="s">
        <v>2504</v>
      </c>
      <c r="B107" t="str">
        <f t="shared" si="10"/>
        <v>2.4 кОм 1% 0.5 Вт C2-23</v>
      </c>
      <c r="C107" s="3" t="s">
        <v>25</v>
      </c>
      <c r="D107" t="str">
        <f t="shared" si="5"/>
        <v>SchLib\Passive\Resistor.SchLib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2.4 кОм</v>
      </c>
      <c r="O107" s="3" t="s">
        <v>2470</v>
      </c>
      <c r="P107" s="3" t="s">
        <v>28</v>
      </c>
      <c r="Q107" t="str">
        <f t="shared" si="6"/>
        <v>PcbLib\Passive\R-C2-23-0.5W.PcbLib</v>
      </c>
      <c r="R107" t="str">
        <f t="shared" si="12"/>
        <v>R-C2-23-0.5W</v>
      </c>
      <c r="S107" s="3" t="s">
        <v>2543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40</v>
      </c>
    </row>
    <row r="108" spans="1:26" x14ac:dyDescent="0.3">
      <c r="A108" s="3" t="s">
        <v>2505</v>
      </c>
      <c r="B108" t="str">
        <f t="shared" si="10"/>
        <v>2.7 кОм 1% 0.5 Вт C2-23</v>
      </c>
      <c r="C108" s="3" t="s">
        <v>25</v>
      </c>
      <c r="D108" t="str">
        <f t="shared" si="5"/>
        <v>SchLib\Passive\Resistor.SchLib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2.7 кОм</v>
      </c>
      <c r="O108" s="3" t="s">
        <v>2470</v>
      </c>
      <c r="P108" s="3" t="s">
        <v>28</v>
      </c>
      <c r="Q108" t="str">
        <f t="shared" si="6"/>
        <v>PcbLib\Passive\R-C2-23-0.5W.PcbLib</v>
      </c>
      <c r="R108" t="str">
        <f t="shared" si="12"/>
        <v>R-C2-23-0.5W</v>
      </c>
      <c r="S108" s="3" t="s">
        <v>2543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41</v>
      </c>
    </row>
    <row r="109" spans="1:26" x14ac:dyDescent="0.3">
      <c r="A109" s="3" t="s">
        <v>2506</v>
      </c>
      <c r="B109" t="str">
        <f t="shared" si="10"/>
        <v>3 кОм 1% 0.5 Вт C2-23</v>
      </c>
      <c r="C109" s="3" t="s">
        <v>25</v>
      </c>
      <c r="D109" t="str">
        <f t="shared" si="5"/>
        <v>SchLib\Passive\Resistor.SchLib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 кОм</v>
      </c>
      <c r="O109" s="3" t="s">
        <v>2470</v>
      </c>
      <c r="P109" s="3" t="s">
        <v>28</v>
      </c>
      <c r="Q109" t="str">
        <f t="shared" si="6"/>
        <v>PcbLib\Passive\R-C2-23-0.5W.PcbLib</v>
      </c>
      <c r="R109" t="str">
        <f t="shared" si="12"/>
        <v>R-C2-23-0.5W</v>
      </c>
      <c r="S109" s="3" t="s">
        <v>2543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42</v>
      </c>
    </row>
    <row r="110" spans="1:26" x14ac:dyDescent="0.3">
      <c r="A110" s="3" t="s">
        <v>2507</v>
      </c>
      <c r="B110" t="str">
        <f t="shared" si="10"/>
        <v>3.3 кОм 1% 0.5 Вт C2-23</v>
      </c>
      <c r="C110" s="3" t="s">
        <v>25</v>
      </c>
      <c r="D110" t="str">
        <f t="shared" si="5"/>
        <v>SchLib\Passive\Resistor.SchLib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3.3 кОм</v>
      </c>
      <c r="O110" s="3" t="s">
        <v>2470</v>
      </c>
      <c r="P110" s="3" t="s">
        <v>28</v>
      </c>
      <c r="Q110" t="str">
        <f t="shared" si="6"/>
        <v>PcbLib\Passive\R-C2-23-0.5W.PcbLib</v>
      </c>
      <c r="R110" t="str">
        <f t="shared" si="12"/>
        <v>R-C2-23-0.5W</v>
      </c>
      <c r="S110" s="3" t="s">
        <v>2543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43</v>
      </c>
    </row>
    <row r="111" spans="1:26" x14ac:dyDescent="0.3">
      <c r="A111" s="3" t="s">
        <v>2508</v>
      </c>
      <c r="B111" t="str">
        <f t="shared" si="10"/>
        <v>3.6 кОм 1% 0.5 Вт C2-23</v>
      </c>
      <c r="C111" s="3" t="s">
        <v>25</v>
      </c>
      <c r="D111" t="str">
        <f t="shared" si="5"/>
        <v>SchLib\Passive\Resistor.SchLib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3.6 кОм</v>
      </c>
      <c r="O111" s="3" t="s">
        <v>2470</v>
      </c>
      <c r="P111" s="3" t="s">
        <v>28</v>
      </c>
      <c r="Q111" t="str">
        <f t="shared" si="6"/>
        <v>PcbLib\Passive\R-C2-23-0.5W.PcbLib</v>
      </c>
      <c r="R111" t="str">
        <f t="shared" si="12"/>
        <v>R-C2-23-0.5W</v>
      </c>
      <c r="S111" s="3" t="s">
        <v>2543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44</v>
      </c>
    </row>
    <row r="112" spans="1:26" x14ac:dyDescent="0.3">
      <c r="A112" s="3" t="s">
        <v>2509</v>
      </c>
      <c r="B112" t="str">
        <f t="shared" si="10"/>
        <v>3.9 кОм 1% 0.5 Вт C2-23</v>
      </c>
      <c r="C112" s="3" t="s">
        <v>25</v>
      </c>
      <c r="D112" t="str">
        <f t="shared" si="5"/>
        <v>SchLib\Passive\Resistor.SchLib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3.9 кОм</v>
      </c>
      <c r="O112" s="3" t="s">
        <v>2470</v>
      </c>
      <c r="P112" s="3" t="s">
        <v>28</v>
      </c>
      <c r="Q112" t="str">
        <f t="shared" si="6"/>
        <v>PcbLib\Passive\R-C2-23-0.5W.PcbLib</v>
      </c>
      <c r="R112" t="str">
        <f t="shared" si="12"/>
        <v>R-C2-23-0.5W</v>
      </c>
      <c r="S112" s="3" t="s">
        <v>2543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45</v>
      </c>
    </row>
    <row r="113" spans="1:26" x14ac:dyDescent="0.3">
      <c r="A113" s="3" t="s">
        <v>2510</v>
      </c>
      <c r="B113" t="str">
        <f t="shared" si="10"/>
        <v>4.3 кОм 1% 0.5 Вт C2-23</v>
      </c>
      <c r="C113" s="3" t="s">
        <v>25</v>
      </c>
      <c r="D113" t="str">
        <f t="shared" si="5"/>
        <v>SchLib\Passive\Resistor.SchLib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4.3 кОм</v>
      </c>
      <c r="O113" s="3" t="s">
        <v>2470</v>
      </c>
      <c r="P113" s="3" t="s">
        <v>28</v>
      </c>
      <c r="Q113" t="str">
        <f t="shared" si="6"/>
        <v>PcbLib\Passive\R-C2-23-0.5W.PcbLib</v>
      </c>
      <c r="R113" t="str">
        <f t="shared" si="12"/>
        <v>R-C2-23-0.5W</v>
      </c>
      <c r="S113" s="3" t="s">
        <v>2543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46</v>
      </c>
    </row>
    <row r="114" spans="1:26" x14ac:dyDescent="0.3">
      <c r="A114" s="3" t="s">
        <v>2511</v>
      </c>
      <c r="B114" t="str">
        <f t="shared" si="10"/>
        <v>4.7 кОм 1% 0.5 Вт C2-23</v>
      </c>
      <c r="C114" s="3" t="s">
        <v>25</v>
      </c>
      <c r="D114" t="str">
        <f t="shared" si="5"/>
        <v>SchLib\Passive\Resistor.SchLib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4.7 кОм</v>
      </c>
      <c r="O114" s="3" t="s">
        <v>2470</v>
      </c>
      <c r="P114" s="3" t="s">
        <v>28</v>
      </c>
      <c r="Q114" t="str">
        <f t="shared" si="6"/>
        <v>PcbLib\Passive\R-C2-23-0.5W.PcbLib</v>
      </c>
      <c r="R114" t="str">
        <f t="shared" si="12"/>
        <v>R-C2-23-0.5W</v>
      </c>
      <c r="S114" s="3" t="s">
        <v>2543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47</v>
      </c>
    </row>
    <row r="115" spans="1:26" x14ac:dyDescent="0.3">
      <c r="A115" s="3" t="s">
        <v>2512</v>
      </c>
      <c r="B115" t="str">
        <f t="shared" si="10"/>
        <v>5.1 кОм 1% 0.5 Вт C2-23</v>
      </c>
      <c r="C115" s="3" t="s">
        <v>25</v>
      </c>
      <c r="D115" t="str">
        <f t="shared" si="5"/>
        <v>SchLib\Passive\Resistor.SchLib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5.1 кОм</v>
      </c>
      <c r="O115" s="3" t="s">
        <v>2470</v>
      </c>
      <c r="P115" s="3" t="s">
        <v>28</v>
      </c>
      <c r="Q115" t="str">
        <f t="shared" si="6"/>
        <v>PcbLib\Passive\R-C2-23-0.5W.PcbLib</v>
      </c>
      <c r="R115" t="str">
        <f t="shared" si="12"/>
        <v>R-C2-23-0.5W</v>
      </c>
      <c r="S115" s="3" t="s">
        <v>2543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48</v>
      </c>
    </row>
    <row r="116" spans="1:26" x14ac:dyDescent="0.3">
      <c r="A116" s="3" t="s">
        <v>2513</v>
      </c>
      <c r="B116" t="str">
        <f t="shared" si="10"/>
        <v>5.6 кОм 1% 0.5 Вт C2-23</v>
      </c>
      <c r="C116" s="3" t="s">
        <v>25</v>
      </c>
      <c r="D116" t="str">
        <f t="shared" si="5"/>
        <v>SchLib\Passive\Resistor.SchLib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5.6 кОм</v>
      </c>
      <c r="O116" s="3" t="s">
        <v>2470</v>
      </c>
      <c r="P116" s="3" t="s">
        <v>28</v>
      </c>
      <c r="Q116" t="str">
        <f t="shared" si="6"/>
        <v>PcbLib\Passive\R-C2-23-0.5W.PcbLib</v>
      </c>
      <c r="R116" t="str">
        <f t="shared" si="12"/>
        <v>R-C2-23-0.5W</v>
      </c>
      <c r="S116" s="3" t="s">
        <v>2543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49</v>
      </c>
    </row>
    <row r="117" spans="1:26" x14ac:dyDescent="0.3">
      <c r="A117" s="3" t="s">
        <v>2514</v>
      </c>
      <c r="B117" t="str">
        <f t="shared" si="10"/>
        <v>6.2 кОм 1% 0.5 Вт C2-23</v>
      </c>
      <c r="C117" s="3" t="s">
        <v>25</v>
      </c>
      <c r="D117" t="str">
        <f t="shared" si="5"/>
        <v>SchLib\Passive\Resistor.SchLib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6.2 кОм</v>
      </c>
      <c r="O117" s="3" t="s">
        <v>2470</v>
      </c>
      <c r="P117" s="3" t="s">
        <v>28</v>
      </c>
      <c r="Q117" t="str">
        <f t="shared" si="6"/>
        <v>PcbLib\Passive\R-C2-23-0.5W.PcbLib</v>
      </c>
      <c r="R117" t="str">
        <f t="shared" si="12"/>
        <v>R-C2-23-0.5W</v>
      </c>
      <c r="S117" s="3" t="s">
        <v>2543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50</v>
      </c>
    </row>
    <row r="118" spans="1:26" x14ac:dyDescent="0.3">
      <c r="A118" s="3" t="s">
        <v>2515</v>
      </c>
      <c r="B118" t="str">
        <f t="shared" si="10"/>
        <v>6.8 кОм 1% 0.5 Вт C2-23</v>
      </c>
      <c r="C118" s="3" t="s">
        <v>25</v>
      </c>
      <c r="D118" t="str">
        <f t="shared" si="5"/>
        <v>SchLib\Passive\Resistor.SchLib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6.8 кОм</v>
      </c>
      <c r="O118" s="3" t="s">
        <v>2470</v>
      </c>
      <c r="P118" s="3" t="s">
        <v>28</v>
      </c>
      <c r="Q118" t="str">
        <f t="shared" si="6"/>
        <v>PcbLib\Passive\R-C2-23-0.5W.PcbLib</v>
      </c>
      <c r="R118" t="str">
        <f t="shared" si="12"/>
        <v>R-C2-23-0.5W</v>
      </c>
      <c r="S118" s="3" t="s">
        <v>2543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51</v>
      </c>
    </row>
    <row r="119" spans="1:26" x14ac:dyDescent="0.3">
      <c r="A119" s="3" t="s">
        <v>2516</v>
      </c>
      <c r="B119" t="str">
        <f t="shared" si="10"/>
        <v>7.5 кОм 1% 0.5 Вт C2-23</v>
      </c>
      <c r="C119" s="3" t="s">
        <v>25</v>
      </c>
      <c r="D119" t="str">
        <f t="shared" si="5"/>
        <v>SchLib\Passive\Resistor.SchLib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7.5 кОм</v>
      </c>
      <c r="O119" s="3" t="s">
        <v>2470</v>
      </c>
      <c r="P119" s="3" t="s">
        <v>28</v>
      </c>
      <c r="Q119" t="str">
        <f t="shared" si="6"/>
        <v>PcbLib\Passive\R-C2-23-0.5W.PcbLib</v>
      </c>
      <c r="R119" t="str">
        <f t="shared" si="12"/>
        <v>R-C2-23-0.5W</v>
      </c>
      <c r="S119" s="3" t="s">
        <v>2543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52</v>
      </c>
    </row>
    <row r="120" spans="1:26" x14ac:dyDescent="0.3">
      <c r="A120" s="3" t="s">
        <v>2517</v>
      </c>
      <c r="B120" t="str">
        <f t="shared" si="10"/>
        <v>8.2 кОм 1% 0.5 Вт C2-23</v>
      </c>
      <c r="C120" s="3" t="s">
        <v>25</v>
      </c>
      <c r="D120" t="str">
        <f t="shared" si="5"/>
        <v>SchLib\Passive\Resistor.SchLib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8.2 кОм</v>
      </c>
      <c r="O120" s="3" t="s">
        <v>2470</v>
      </c>
      <c r="P120" s="3" t="s">
        <v>28</v>
      </c>
      <c r="Q120" t="str">
        <f t="shared" si="6"/>
        <v>PcbLib\Passive\R-C2-23-0.5W.PcbLib</v>
      </c>
      <c r="R120" t="str">
        <f t="shared" si="12"/>
        <v>R-C2-23-0.5W</v>
      </c>
      <c r="S120" s="3" t="s">
        <v>2543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53</v>
      </c>
    </row>
    <row r="121" spans="1:26" x14ac:dyDescent="0.3">
      <c r="A121" s="3" t="s">
        <v>2518</v>
      </c>
      <c r="B121" t="str">
        <f t="shared" si="10"/>
        <v>9.1 кОм 1% 0.5 Вт C2-23</v>
      </c>
      <c r="C121" s="3" t="s">
        <v>25</v>
      </c>
      <c r="D121" t="str">
        <f t="shared" si="5"/>
        <v>SchLib\Passive\Resistor.SchLib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9.1 кОм</v>
      </c>
      <c r="O121" s="3" t="s">
        <v>2470</v>
      </c>
      <c r="P121" s="3" t="s">
        <v>28</v>
      </c>
      <c r="Q121" t="str">
        <f t="shared" si="6"/>
        <v>PcbLib\Passive\R-C2-23-0.5W.PcbLib</v>
      </c>
      <c r="R121" t="str">
        <f t="shared" si="12"/>
        <v>R-C2-23-0.5W</v>
      </c>
      <c r="S121" s="3" t="s">
        <v>2543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54</v>
      </c>
    </row>
    <row r="122" spans="1:26" x14ac:dyDescent="0.3">
      <c r="A122" s="3" t="s">
        <v>2519</v>
      </c>
      <c r="B122" t="str">
        <f t="shared" si="10"/>
        <v>1 МОм 1% 0.5 Вт C2-23</v>
      </c>
      <c r="C122" s="3" t="s">
        <v>25</v>
      </c>
      <c r="D122" t="str">
        <f t="shared" si="5"/>
        <v>SchLib\Passive\Resistor.SchLib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 t="shared" si="11"/>
        <v>1 МОм</v>
      </c>
      <c r="O122" s="3" t="s">
        <v>2470</v>
      </c>
      <c r="P122" s="3" t="s">
        <v>28</v>
      </c>
      <c r="Q122" t="str">
        <f t="shared" si="6"/>
        <v>PcbLib\Passive\R-C2-23-0.5W.PcbLib</v>
      </c>
      <c r="R122" t="str">
        <f t="shared" si="12"/>
        <v>R-C2-23-0.5W</v>
      </c>
      <c r="S122" s="3" t="s">
        <v>2543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>
        <v>1</v>
      </c>
    </row>
    <row r="123" spans="1:26" x14ac:dyDescent="0.3">
      <c r="A123" s="3" t="s">
        <v>2520</v>
      </c>
      <c r="B123" t="str">
        <f t="shared" si="10"/>
        <v>1.1 МОм 1% 0.5 Вт C2-23</v>
      </c>
      <c r="C123" s="3" t="s">
        <v>25</v>
      </c>
      <c r="D123" t="str">
        <f t="shared" si="5"/>
        <v>SchLib\Passive\Resistor.SchLib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si="11"/>
        <v>1.1 МОм</v>
      </c>
      <c r="O123" s="3" t="s">
        <v>2470</v>
      </c>
      <c r="P123" s="3" t="s">
        <v>28</v>
      </c>
      <c r="Q123" t="str">
        <f t="shared" si="6"/>
        <v>PcbLib\Passive\R-C2-23-0.5W.PcbLib</v>
      </c>
      <c r="R123" t="str">
        <f t="shared" si="12"/>
        <v>R-C2-23-0.5W</v>
      </c>
      <c r="S123" s="3" t="s">
        <v>2543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33</v>
      </c>
    </row>
    <row r="124" spans="1:26" x14ac:dyDescent="0.3">
      <c r="A124" s="3" t="s">
        <v>2521</v>
      </c>
      <c r="B124" t="str">
        <f t="shared" si="10"/>
        <v>1.2 МОм 1% 0.5 Вт C2-23</v>
      </c>
      <c r="C124" s="3" t="s">
        <v>25</v>
      </c>
      <c r="D124" t="str">
        <f t="shared" si="5"/>
        <v>SchLib\Passive\Resistor.SchLib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1"/>
        <v>1.2 МОм</v>
      </c>
      <c r="O124" s="3" t="s">
        <v>2470</v>
      </c>
      <c r="P124" s="3" t="s">
        <v>28</v>
      </c>
      <c r="Q124" t="str">
        <f t="shared" si="6"/>
        <v>PcbLib\Passive\R-C2-23-0.5W.PcbLib</v>
      </c>
      <c r="R124" t="str">
        <f t="shared" si="12"/>
        <v>R-C2-23-0.5W</v>
      </c>
      <c r="S124" s="3" t="s">
        <v>2543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34</v>
      </c>
    </row>
    <row r="125" spans="1:26" x14ac:dyDescent="0.3">
      <c r="A125" s="3" t="s">
        <v>2522</v>
      </c>
      <c r="B125" t="str">
        <f t="shared" si="10"/>
        <v>1.3 МОм 1% 0.5 Вт C2-23</v>
      </c>
      <c r="C125" s="3" t="s">
        <v>25</v>
      </c>
      <c r="D125" t="str">
        <f t="shared" si="5"/>
        <v>SchLib\Passive\Resistor.SchLib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1"/>
        <v>1.3 МОм</v>
      </c>
      <c r="O125" s="3" t="s">
        <v>2470</v>
      </c>
      <c r="P125" s="3" t="s">
        <v>28</v>
      </c>
      <c r="Q125" t="str">
        <f t="shared" si="6"/>
        <v>PcbLib\Passive\R-C2-23-0.5W.PcbLib</v>
      </c>
      <c r="R125" t="str">
        <f t="shared" si="12"/>
        <v>R-C2-23-0.5W</v>
      </c>
      <c r="S125" s="3" t="s">
        <v>2543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35</v>
      </c>
    </row>
    <row r="126" spans="1:26" x14ac:dyDescent="0.3">
      <c r="A126" s="3" t="s">
        <v>2523</v>
      </c>
      <c r="B126" t="str">
        <f t="shared" si="10"/>
        <v>1.5 МОм 1% 0.5 Вт C2-23</v>
      </c>
      <c r="C126" s="3" t="s">
        <v>25</v>
      </c>
      <c r="D126" t="str">
        <f t="shared" si="5"/>
        <v>SchLib\Passive\Resistor.SchLib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1"/>
        <v>1.5 МОм</v>
      </c>
      <c r="O126" s="3" t="s">
        <v>2470</v>
      </c>
      <c r="P126" s="3" t="s">
        <v>28</v>
      </c>
      <c r="Q126" t="str">
        <f t="shared" si="6"/>
        <v>PcbLib\Passive\R-C2-23-0.5W.PcbLib</v>
      </c>
      <c r="R126" t="str">
        <f t="shared" si="12"/>
        <v>R-C2-23-0.5W</v>
      </c>
      <c r="S126" s="3" t="s">
        <v>2543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36</v>
      </c>
    </row>
    <row r="127" spans="1:26" x14ac:dyDescent="0.3">
      <c r="A127" s="3" t="s">
        <v>2524</v>
      </c>
      <c r="B127" t="str">
        <f t="shared" si="10"/>
        <v>1.6 МОм 1% 0.5 Вт C2-23</v>
      </c>
      <c r="C127" s="3" t="s">
        <v>25</v>
      </c>
      <c r="D127" t="str">
        <f t="shared" si="5"/>
        <v>SchLib\Passive\Resistor.SchLib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1"/>
        <v>1.6 МОм</v>
      </c>
      <c r="O127" s="3" t="s">
        <v>2470</v>
      </c>
      <c r="P127" s="3" t="s">
        <v>28</v>
      </c>
      <c r="Q127" t="str">
        <f t="shared" si="6"/>
        <v>PcbLib\Passive\R-C2-23-0.5W.PcbLib</v>
      </c>
      <c r="R127" t="str">
        <f t="shared" si="12"/>
        <v>R-C2-23-0.5W</v>
      </c>
      <c r="S127" s="3" t="s">
        <v>2543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37</v>
      </c>
    </row>
    <row r="128" spans="1:26" x14ac:dyDescent="0.3">
      <c r="A128" s="3" t="s">
        <v>2525</v>
      </c>
      <c r="B128" t="str">
        <f t="shared" si="10"/>
        <v>1.8 МОм 1% 0.5 Вт C2-23</v>
      </c>
      <c r="C128" s="3" t="s">
        <v>25</v>
      </c>
      <c r="D128" t="str">
        <f t="shared" si="5"/>
        <v>SchLib\Passive\Resistor.SchLib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1"/>
        <v>1.8 МОм</v>
      </c>
      <c r="O128" s="3" t="s">
        <v>2470</v>
      </c>
      <c r="P128" s="3" t="s">
        <v>28</v>
      </c>
      <c r="Q128" t="str">
        <f t="shared" si="6"/>
        <v>PcbLib\Passive\R-C2-23-0.5W.PcbLib</v>
      </c>
      <c r="R128" t="str">
        <f t="shared" si="12"/>
        <v>R-C2-23-0.5W</v>
      </c>
      <c r="S128" s="3" t="s">
        <v>2543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x14ac:dyDescent="0.3">
      <c r="A129" s="3" t="s">
        <v>2526</v>
      </c>
      <c r="B129" t="str">
        <f t="shared" si="10"/>
        <v>2 МОм 1% 0.5 Вт C2-23</v>
      </c>
      <c r="C129" s="3" t="s">
        <v>25</v>
      </c>
      <c r="D129" t="str">
        <f t="shared" si="5"/>
        <v>SchLib\Passive\Resistor.SchLib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1"/>
        <v>2 МОм</v>
      </c>
      <c r="O129" s="3" t="s">
        <v>2470</v>
      </c>
      <c r="P129" s="3" t="s">
        <v>28</v>
      </c>
      <c r="Q129" t="str">
        <f t="shared" si="6"/>
        <v>PcbLib\Passive\R-C2-23-0.5W.PcbLib</v>
      </c>
      <c r="R129" t="str">
        <f t="shared" si="12"/>
        <v>R-C2-23-0.5W</v>
      </c>
      <c r="S129" s="3" t="s">
        <v>2543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>
        <v>2</v>
      </c>
    </row>
    <row r="130" spans="1:26" x14ac:dyDescent="0.3">
      <c r="A130" s="3" t="s">
        <v>2527</v>
      </c>
      <c r="B130" t="str">
        <f t="shared" si="10"/>
        <v>2.2 МОм 1% 0.5 Вт C2-23</v>
      </c>
      <c r="C130" s="3" t="s">
        <v>25</v>
      </c>
      <c r="D130" t="str">
        <f t="shared" si="5"/>
        <v>SchLib\Passive\Resistor.SchLib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1"/>
        <v>2.2 МОм</v>
      </c>
      <c r="O130" s="3" t="s">
        <v>2470</v>
      </c>
      <c r="P130" s="3" t="s">
        <v>28</v>
      </c>
      <c r="Q130" t="str">
        <f t="shared" si="6"/>
        <v>PcbLib\Passive\R-C2-23-0.5W.PcbLib</v>
      </c>
      <c r="R130" t="str">
        <f t="shared" si="12"/>
        <v>R-C2-23-0.5W</v>
      </c>
      <c r="S130" s="3" t="s">
        <v>2543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39</v>
      </c>
    </row>
    <row r="131" spans="1:26" x14ac:dyDescent="0.3">
      <c r="A131" s="3" t="s">
        <v>2528</v>
      </c>
      <c r="B131" t="str">
        <f t="shared" si="10"/>
        <v>2.4 МОм 1% 0.5 Вт C2-23</v>
      </c>
      <c r="C131" s="3" t="s">
        <v>25</v>
      </c>
      <c r="D131" t="str">
        <f t="shared" ref="D131:D194" si="13">"SchLib\Passive\"&amp;C131&amp;".SchLib"</f>
        <v>SchLib\Passive\Resistor.SchLib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1"/>
        <v>2.4 МОм</v>
      </c>
      <c r="O131" s="3" t="s">
        <v>2470</v>
      </c>
      <c r="P131" s="3" t="s">
        <v>28</v>
      </c>
      <c r="Q131" t="str">
        <f t="shared" ref="Q131:Q194" si="14">"PcbLib\Passive\"&amp;R131&amp;".PcbLib"</f>
        <v>PcbLib\Passive\R-C2-23-0.5W.PcbLib</v>
      </c>
      <c r="R131" t="str">
        <f t="shared" si="12"/>
        <v>R-C2-23-0.5W</v>
      </c>
      <c r="S131" s="3" t="s">
        <v>2543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40</v>
      </c>
    </row>
    <row r="132" spans="1:26" x14ac:dyDescent="0.3">
      <c r="A132" s="3" t="s">
        <v>2529</v>
      </c>
      <c r="B132" t="str">
        <f t="shared" si="10"/>
        <v>2.7 МОм 1% 0.5 Вт C2-23</v>
      </c>
      <c r="C132" s="3" t="s">
        <v>25</v>
      </c>
      <c r="D132" t="str">
        <f t="shared" si="13"/>
        <v>SchLib\Passive\Resistor.SchLib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1"/>
        <v>2.7 МОм</v>
      </c>
      <c r="O132" s="3" t="s">
        <v>2470</v>
      </c>
      <c r="P132" s="3" t="s">
        <v>28</v>
      </c>
      <c r="Q132" t="str">
        <f t="shared" si="14"/>
        <v>PcbLib\Passive\R-C2-23-0.5W.PcbLib</v>
      </c>
      <c r="R132" t="str">
        <f t="shared" si="12"/>
        <v>R-C2-23-0.5W</v>
      </c>
      <c r="S132" s="3" t="s">
        <v>2543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41</v>
      </c>
    </row>
    <row r="133" spans="1:26" x14ac:dyDescent="0.3">
      <c r="A133" s="3" t="s">
        <v>2530</v>
      </c>
      <c r="B133" t="str">
        <f t="shared" si="10"/>
        <v>3 МОм 1% 0.5 Вт C2-23</v>
      </c>
      <c r="C133" s="3" t="s">
        <v>25</v>
      </c>
      <c r="D133" t="str">
        <f t="shared" si="13"/>
        <v>SchLib\Passive\Resistor.SchLib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1"/>
        <v>3 МОм</v>
      </c>
      <c r="O133" s="3" t="s">
        <v>2470</v>
      </c>
      <c r="P133" s="3" t="s">
        <v>28</v>
      </c>
      <c r="Q133" t="str">
        <f t="shared" si="14"/>
        <v>PcbLib\Passive\R-C2-23-0.5W.PcbLib</v>
      </c>
      <c r="R133" t="str">
        <f t="shared" si="12"/>
        <v>R-C2-23-0.5W</v>
      </c>
      <c r="S133" s="3" t="s">
        <v>2543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42</v>
      </c>
    </row>
    <row r="134" spans="1:26" x14ac:dyDescent="0.3">
      <c r="A134" s="3" t="s">
        <v>2531</v>
      </c>
      <c r="B134" t="str">
        <f t="shared" si="10"/>
        <v>3.3 МОм 1% 0.5 Вт C2-23</v>
      </c>
      <c r="C134" s="3" t="s">
        <v>25</v>
      </c>
      <c r="D134" t="str">
        <f t="shared" si="13"/>
        <v>SchLib\Passive\Resistor.SchLib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1"/>
        <v>3.3 МОм</v>
      </c>
      <c r="O134" s="3" t="s">
        <v>2470</v>
      </c>
      <c r="P134" s="3" t="s">
        <v>28</v>
      </c>
      <c r="Q134" t="str">
        <f t="shared" si="14"/>
        <v>PcbLib\Passive\R-C2-23-0.5W.PcbLib</v>
      </c>
      <c r="R134" t="str">
        <f t="shared" si="12"/>
        <v>R-C2-23-0.5W</v>
      </c>
      <c r="S134" s="3" t="s">
        <v>2543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43</v>
      </c>
    </row>
    <row r="135" spans="1:26" x14ac:dyDescent="0.3">
      <c r="A135" s="3" t="s">
        <v>2532</v>
      </c>
      <c r="B135" t="str">
        <f t="shared" si="10"/>
        <v>3.6 МОм 1% 0.5 Вт C2-23</v>
      </c>
      <c r="C135" s="3" t="s">
        <v>25</v>
      </c>
      <c r="D135" t="str">
        <f t="shared" si="13"/>
        <v>SchLib\Passive\Resistor.SchLib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1"/>
        <v>3.6 МОм</v>
      </c>
      <c r="O135" s="3" t="s">
        <v>2470</v>
      </c>
      <c r="P135" s="3" t="s">
        <v>28</v>
      </c>
      <c r="Q135" t="str">
        <f t="shared" si="14"/>
        <v>PcbLib\Passive\R-C2-23-0.5W.PcbLib</v>
      </c>
      <c r="R135" t="str">
        <f t="shared" si="12"/>
        <v>R-C2-23-0.5W</v>
      </c>
      <c r="S135" s="3" t="s">
        <v>2543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44</v>
      </c>
    </row>
    <row r="136" spans="1:26" x14ac:dyDescent="0.3">
      <c r="A136" s="3" t="s">
        <v>2533</v>
      </c>
      <c r="B136" t="str">
        <f t="shared" si="10"/>
        <v>3.9 МОм 1% 0.5 Вт C2-23</v>
      </c>
      <c r="C136" s="3" t="s">
        <v>25</v>
      </c>
      <c r="D136" t="str">
        <f t="shared" si="13"/>
        <v>SchLib\Passive\Resistor.SchLib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1"/>
        <v>3.9 МОм</v>
      </c>
      <c r="O136" s="3" t="s">
        <v>2470</v>
      </c>
      <c r="P136" s="3" t="s">
        <v>28</v>
      </c>
      <c r="Q136" t="str">
        <f t="shared" si="14"/>
        <v>PcbLib\Passive\R-C2-23-0.5W.PcbLib</v>
      </c>
      <c r="R136" t="str">
        <f t="shared" si="12"/>
        <v>R-C2-23-0.5W</v>
      </c>
      <c r="S136" s="3" t="s">
        <v>2543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45</v>
      </c>
    </row>
    <row r="137" spans="1:26" x14ac:dyDescent="0.3">
      <c r="A137" s="3" t="s">
        <v>2534</v>
      </c>
      <c r="B137" t="str">
        <f t="shared" si="10"/>
        <v>4.3 МОм 1% 0.5 Вт C2-23</v>
      </c>
      <c r="C137" s="3" t="s">
        <v>25</v>
      </c>
      <c r="D137" t="str">
        <f t="shared" si="13"/>
        <v>SchLib\Passive\Resistor.SchLib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1"/>
        <v>4.3 МОм</v>
      </c>
      <c r="O137" s="3" t="s">
        <v>2470</v>
      </c>
      <c r="P137" s="3" t="s">
        <v>28</v>
      </c>
      <c r="Q137" t="str">
        <f t="shared" si="14"/>
        <v>PcbLib\Passive\R-C2-23-0.5W.PcbLib</v>
      </c>
      <c r="R137" t="str">
        <f t="shared" si="12"/>
        <v>R-C2-23-0.5W</v>
      </c>
      <c r="S137" s="3" t="s">
        <v>2543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46</v>
      </c>
    </row>
    <row r="138" spans="1:26" x14ac:dyDescent="0.3">
      <c r="A138" s="3" t="s">
        <v>2535</v>
      </c>
      <c r="B138" t="str">
        <f t="shared" si="10"/>
        <v>4.7 МОм 1% 0.5 Вт C2-23</v>
      </c>
      <c r="C138" s="3" t="s">
        <v>25</v>
      </c>
      <c r="D138" t="str">
        <f t="shared" si="13"/>
        <v>SchLib\Passive\Resistor.SchLib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1"/>
        <v>4.7 МОм</v>
      </c>
      <c r="O138" s="3" t="s">
        <v>2470</v>
      </c>
      <c r="P138" s="3" t="s">
        <v>28</v>
      </c>
      <c r="Q138" t="str">
        <f t="shared" si="14"/>
        <v>PcbLib\Passive\R-C2-23-0.5W.PcbLib</v>
      </c>
      <c r="R138" t="str">
        <f t="shared" si="12"/>
        <v>R-C2-23-0.5W</v>
      </c>
      <c r="S138" s="3" t="s">
        <v>2543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47</v>
      </c>
    </row>
    <row r="139" spans="1:26" x14ac:dyDescent="0.3">
      <c r="A139" s="3" t="s">
        <v>2536</v>
      </c>
      <c r="B139" t="str">
        <f t="shared" si="10"/>
        <v>5.1 МОм 1% 0.5 Вт C2-23</v>
      </c>
      <c r="C139" s="3" t="s">
        <v>25</v>
      </c>
      <c r="D139" t="str">
        <f t="shared" si="13"/>
        <v>SchLib\Passive\Resistor.SchLib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1"/>
        <v>5.1 МОм</v>
      </c>
      <c r="O139" s="3" t="s">
        <v>2470</v>
      </c>
      <c r="P139" s="3" t="s">
        <v>28</v>
      </c>
      <c r="Q139" t="str">
        <f t="shared" si="14"/>
        <v>PcbLib\Passive\R-C2-23-0.5W.PcbLib</v>
      </c>
      <c r="R139" t="str">
        <f t="shared" si="12"/>
        <v>R-C2-23-0.5W</v>
      </c>
      <c r="S139" s="3" t="s">
        <v>2543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48</v>
      </c>
    </row>
    <row r="140" spans="1:26" x14ac:dyDescent="0.3">
      <c r="A140" s="3" t="s">
        <v>2537</v>
      </c>
      <c r="B140" t="str">
        <f t="shared" ref="B140:B145" si="15">_xlfn.CONCAT(N140," ",K140," ",S140," ",O140)</f>
        <v>5.6 МОм 1% 0.5 Вт C2-23</v>
      </c>
      <c r="C140" s="3" t="s">
        <v>25</v>
      </c>
      <c r="D140" t="str">
        <f t="shared" si="13"/>
        <v>SchLib\Passive\Resistor.SchLib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ref="N140:N145" si="16">_xlfn.CONCAT(Z140," ",Y140)</f>
        <v>5.6 МОм</v>
      </c>
      <c r="O140" s="3" t="s">
        <v>2470</v>
      </c>
      <c r="P140" s="3" t="s">
        <v>28</v>
      </c>
      <c r="Q140" t="str">
        <f t="shared" si="14"/>
        <v>PcbLib\Passive\R-C2-23-0.5W.PcbLib</v>
      </c>
      <c r="R140" t="str">
        <f t="shared" ref="R140:R145" si="17">_xlfn.CONCAT("R-",O140,"-",LEFT(S140,SEARCH(" ",S140,1)-1),"W")</f>
        <v>R-C2-23-0.5W</v>
      </c>
      <c r="S140" s="3" t="s">
        <v>2543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49</v>
      </c>
    </row>
    <row r="141" spans="1:26" x14ac:dyDescent="0.3">
      <c r="A141" s="3" t="s">
        <v>2538</v>
      </c>
      <c r="B141" t="str">
        <f t="shared" si="15"/>
        <v>6.2 МОм 1% 0.5 Вт C2-23</v>
      </c>
      <c r="C141" s="3" t="s">
        <v>25</v>
      </c>
      <c r="D141" t="str">
        <f t="shared" si="13"/>
        <v>SchLib\Passive\Resistor.SchLib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6"/>
        <v>6.2 МОм</v>
      </c>
      <c r="O141" s="3" t="s">
        <v>2470</v>
      </c>
      <c r="P141" s="3" t="s">
        <v>28</v>
      </c>
      <c r="Q141" t="str">
        <f t="shared" si="14"/>
        <v>PcbLib\Passive\R-C2-23-0.5W.PcbLib</v>
      </c>
      <c r="R141" t="str">
        <f t="shared" si="17"/>
        <v>R-C2-23-0.5W</v>
      </c>
      <c r="S141" s="3" t="s">
        <v>2543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50</v>
      </c>
    </row>
    <row r="142" spans="1:26" x14ac:dyDescent="0.3">
      <c r="A142" s="3" t="s">
        <v>2539</v>
      </c>
      <c r="B142" t="str">
        <f t="shared" si="15"/>
        <v>6.8 МОм 1% 0.5 Вт C2-23</v>
      </c>
      <c r="C142" s="3" t="s">
        <v>25</v>
      </c>
      <c r="D142" t="str">
        <f t="shared" si="13"/>
        <v>SchLib\Passive\Resistor.SchLib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6"/>
        <v>6.8 МОм</v>
      </c>
      <c r="O142" s="3" t="s">
        <v>2470</v>
      </c>
      <c r="P142" s="3" t="s">
        <v>28</v>
      </c>
      <c r="Q142" t="str">
        <f t="shared" si="14"/>
        <v>PcbLib\Passive\R-C2-23-0.5W.PcbLib</v>
      </c>
      <c r="R142" t="str">
        <f t="shared" si="17"/>
        <v>R-C2-23-0.5W</v>
      </c>
      <c r="S142" s="3" t="s">
        <v>2543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51</v>
      </c>
    </row>
    <row r="143" spans="1:26" x14ac:dyDescent="0.3">
      <c r="A143" s="3" t="s">
        <v>2540</v>
      </c>
      <c r="B143" t="str">
        <f t="shared" si="15"/>
        <v>7.5 МОм 1% 0.5 Вт C2-23</v>
      </c>
      <c r="C143" s="3" t="s">
        <v>25</v>
      </c>
      <c r="D143" t="str">
        <f t="shared" si="13"/>
        <v>SchLib\Passive\Resistor.SchLib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6"/>
        <v>7.5 МОм</v>
      </c>
      <c r="O143" s="3" t="s">
        <v>2470</v>
      </c>
      <c r="P143" s="3" t="s">
        <v>28</v>
      </c>
      <c r="Q143" t="str">
        <f t="shared" si="14"/>
        <v>PcbLib\Passive\R-C2-23-0.5W.PcbLib</v>
      </c>
      <c r="R143" t="str">
        <f t="shared" si="17"/>
        <v>R-C2-23-0.5W</v>
      </c>
      <c r="S143" s="3" t="s">
        <v>2543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52</v>
      </c>
    </row>
    <row r="144" spans="1:26" x14ac:dyDescent="0.3">
      <c r="A144" s="3" t="s">
        <v>2541</v>
      </c>
      <c r="B144" t="str">
        <f t="shared" si="15"/>
        <v>8.2 МОм 1% 0.5 Вт C2-23</v>
      </c>
      <c r="C144" s="3" t="s">
        <v>25</v>
      </c>
      <c r="D144" t="str">
        <f t="shared" si="13"/>
        <v>SchLib\Passive\Resistor.SchLib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6"/>
        <v>8.2 МОм</v>
      </c>
      <c r="O144" s="3" t="s">
        <v>2470</v>
      </c>
      <c r="P144" s="3" t="s">
        <v>28</v>
      </c>
      <c r="Q144" t="str">
        <f t="shared" si="14"/>
        <v>PcbLib\Passive\R-C2-23-0.5W.PcbLib</v>
      </c>
      <c r="R144" t="str">
        <f t="shared" si="17"/>
        <v>R-C2-23-0.5W</v>
      </c>
      <c r="S144" s="3" t="s">
        <v>2543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53</v>
      </c>
    </row>
    <row r="145" spans="1:26" x14ac:dyDescent="0.3">
      <c r="A145" s="3" t="s">
        <v>2542</v>
      </c>
      <c r="B145" t="str">
        <f t="shared" si="15"/>
        <v>9.1 МОм 1% 0.5 Вт C2-23</v>
      </c>
      <c r="C145" s="3" t="s">
        <v>25</v>
      </c>
      <c r="D145" t="str">
        <f t="shared" si="13"/>
        <v>SchLib\Passive\Resistor.SchLib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6"/>
        <v>9.1 МОм</v>
      </c>
      <c r="O145" s="3" t="s">
        <v>2470</v>
      </c>
      <c r="P145" s="3" t="s">
        <v>28</v>
      </c>
      <c r="Q145" t="str">
        <f t="shared" si="14"/>
        <v>PcbLib\Passive\R-C2-23-0.5W.PcbLib</v>
      </c>
      <c r="R145" t="str">
        <f t="shared" si="17"/>
        <v>R-C2-23-0.5W</v>
      </c>
      <c r="S145" s="3" t="s">
        <v>2543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54</v>
      </c>
    </row>
    <row r="146" spans="1:26" x14ac:dyDescent="0.3">
      <c r="A146" s="3" t="s">
        <v>2471</v>
      </c>
      <c r="B146" t="str">
        <f>_xlfn.CONCAT(N146," ",K146," ",S146," ",O146)</f>
        <v>1 Ом 1% 1 Вт C2-23</v>
      </c>
      <c r="C146" s="3" t="s">
        <v>25</v>
      </c>
      <c r="D146" t="str">
        <f t="shared" si="13"/>
        <v>SchLib\Passive\Resistor.SchLib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 Ом</v>
      </c>
      <c r="O146" s="3" t="s">
        <v>2470</v>
      </c>
      <c r="P146" s="3" t="s">
        <v>28</v>
      </c>
      <c r="Q146" t="str">
        <f t="shared" si="14"/>
        <v>PcbLib\Passive\R-C2-23-1W.PcbLib</v>
      </c>
      <c r="R146" t="str">
        <f>_xlfn.CONCAT("R-",O146,"-",LEFT(S146,SEARCH(" ",S146,1)-1),"W")</f>
        <v>R-C2-23-1W</v>
      </c>
      <c r="S146" s="3" t="s">
        <v>114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>
        <v>1</v>
      </c>
    </row>
    <row r="147" spans="1:26" x14ac:dyDescent="0.3">
      <c r="A147" s="3" t="s">
        <v>2472</v>
      </c>
      <c r="B147" t="str">
        <f>_xlfn.CONCAT(N147," ",K147," ",S147," ",O147)</f>
        <v>1.1 Ом 1% 1 Вт C2-23</v>
      </c>
      <c r="C147" s="3" t="s">
        <v>25</v>
      </c>
      <c r="D147" t="str">
        <f t="shared" si="13"/>
        <v>SchLib\Passive\Resistor.SchLib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>_xlfn.CONCAT(Z147," ",Y147)</f>
        <v>1.1 Ом</v>
      </c>
      <c r="O147" s="3" t="s">
        <v>2470</v>
      </c>
      <c r="P147" s="3" t="s">
        <v>28</v>
      </c>
      <c r="Q147" t="str">
        <f t="shared" si="14"/>
        <v>PcbLib\Passive\R-C2-23-1W.PcbLib</v>
      </c>
      <c r="R147" t="str">
        <f>_xlfn.CONCAT("R-",O147,"-",LEFT(S147,SEARCH(" ",S147,1)-1),"W")</f>
        <v>R-C2-23-1W</v>
      </c>
      <c r="S147" s="3" t="s">
        <v>114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33</v>
      </c>
    </row>
    <row r="148" spans="1:26" x14ac:dyDescent="0.3">
      <c r="A148" s="3" t="s">
        <v>2473</v>
      </c>
      <c r="B148" t="str">
        <f t="shared" ref="B148:B211" si="18">_xlfn.CONCAT(N148," ",K148," ",S148," ",O148)</f>
        <v>1.2 Ом 1% 1 Вт C2-23</v>
      </c>
      <c r="C148" s="3" t="s">
        <v>25</v>
      </c>
      <c r="D148" t="str">
        <f t="shared" si="13"/>
        <v>SchLib\Passive\Resistor.SchLib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ref="N148:N211" si="19">_xlfn.CONCAT(Z148," ",Y148)</f>
        <v>1.2 Ом</v>
      </c>
      <c r="O148" s="3" t="s">
        <v>2470</v>
      </c>
      <c r="P148" s="3" t="s">
        <v>28</v>
      </c>
      <c r="Q148" t="str">
        <f t="shared" si="14"/>
        <v>PcbLib\Passive\R-C2-23-1W.PcbLib</v>
      </c>
      <c r="R148" t="str">
        <f t="shared" ref="R148:R211" si="20">_xlfn.CONCAT("R-",O148,"-",LEFT(S148,SEARCH(" ",S148,1)-1),"W")</f>
        <v>R-C2-23-1W</v>
      </c>
      <c r="S148" s="3" t="s">
        <v>114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34</v>
      </c>
    </row>
    <row r="149" spans="1:26" x14ac:dyDescent="0.3">
      <c r="A149" s="3" t="s">
        <v>2474</v>
      </c>
      <c r="B149" t="str">
        <f t="shared" si="18"/>
        <v>1.3 Ом 1% 1 Вт C2-23</v>
      </c>
      <c r="C149" s="3" t="s">
        <v>25</v>
      </c>
      <c r="D149" t="str">
        <f t="shared" si="13"/>
        <v>SchLib\Passive\Resistor.SchLib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9"/>
        <v>1.3 Ом</v>
      </c>
      <c r="O149" s="3" t="s">
        <v>2470</v>
      </c>
      <c r="P149" s="3" t="s">
        <v>28</v>
      </c>
      <c r="Q149" t="str">
        <f t="shared" si="14"/>
        <v>PcbLib\Passive\R-C2-23-1W.PcbLib</v>
      </c>
      <c r="R149" t="str">
        <f t="shared" si="20"/>
        <v>R-C2-23-1W</v>
      </c>
      <c r="S149" s="3" t="s">
        <v>114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35</v>
      </c>
    </row>
    <row r="150" spans="1:26" x14ac:dyDescent="0.3">
      <c r="A150" s="3" t="s">
        <v>2475</v>
      </c>
      <c r="B150" t="str">
        <f t="shared" si="18"/>
        <v>1.5 Ом 1% 1 Вт C2-23</v>
      </c>
      <c r="C150" s="3" t="s">
        <v>25</v>
      </c>
      <c r="D150" t="str">
        <f t="shared" si="13"/>
        <v>SchLib\Passive\Resistor.SchLib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9"/>
        <v>1.5 Ом</v>
      </c>
      <c r="O150" s="3" t="s">
        <v>2470</v>
      </c>
      <c r="P150" s="3" t="s">
        <v>28</v>
      </c>
      <c r="Q150" t="str">
        <f t="shared" si="14"/>
        <v>PcbLib\Passive\R-C2-23-1W.PcbLib</v>
      </c>
      <c r="R150" t="str">
        <f t="shared" si="20"/>
        <v>R-C2-23-1W</v>
      </c>
      <c r="S150" s="3" t="s">
        <v>114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36</v>
      </c>
    </row>
    <row r="151" spans="1:26" x14ac:dyDescent="0.3">
      <c r="A151" s="3" t="s">
        <v>2476</v>
      </c>
      <c r="B151" t="str">
        <f t="shared" si="18"/>
        <v>1.6 Ом 1% 1 Вт C2-23</v>
      </c>
      <c r="C151" s="3" t="s">
        <v>25</v>
      </c>
      <c r="D151" t="str">
        <f t="shared" si="13"/>
        <v>SchLib\Passive\Resistor.SchLib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9"/>
        <v>1.6 Ом</v>
      </c>
      <c r="O151" s="3" t="s">
        <v>2470</v>
      </c>
      <c r="P151" s="3" t="s">
        <v>28</v>
      </c>
      <c r="Q151" t="str">
        <f t="shared" si="14"/>
        <v>PcbLib\Passive\R-C2-23-1W.PcbLib</v>
      </c>
      <c r="R151" t="str">
        <f t="shared" si="20"/>
        <v>R-C2-23-1W</v>
      </c>
      <c r="S151" s="3" t="s">
        <v>114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37</v>
      </c>
    </row>
    <row r="152" spans="1:26" x14ac:dyDescent="0.3">
      <c r="A152" s="3" t="s">
        <v>2477</v>
      </c>
      <c r="B152" t="str">
        <f t="shared" si="18"/>
        <v>1.8 Ом 1% 1 Вт C2-23</v>
      </c>
      <c r="C152" s="3" t="s">
        <v>25</v>
      </c>
      <c r="D152" t="str">
        <f t="shared" si="13"/>
        <v>SchLib\Passive\Resistor.SchLib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9"/>
        <v>1.8 Ом</v>
      </c>
      <c r="O152" s="3" t="s">
        <v>2470</v>
      </c>
      <c r="P152" s="3" t="s">
        <v>28</v>
      </c>
      <c r="Q152" t="str">
        <f t="shared" si="14"/>
        <v>PcbLib\Passive\R-C2-23-1W.PcbLib</v>
      </c>
      <c r="R152" t="str">
        <f t="shared" si="20"/>
        <v>R-C2-23-1W</v>
      </c>
      <c r="S152" s="3" t="s">
        <v>114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38</v>
      </c>
    </row>
    <row r="153" spans="1:26" x14ac:dyDescent="0.3">
      <c r="A153" s="3" t="s">
        <v>2478</v>
      </c>
      <c r="B153" t="str">
        <f t="shared" si="18"/>
        <v>2 Ом 1% 1 Вт C2-23</v>
      </c>
      <c r="C153" s="3" t="s">
        <v>25</v>
      </c>
      <c r="D153" t="str">
        <f t="shared" si="13"/>
        <v>SchLib\Passive\Resistor.SchLib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9"/>
        <v>2 Ом</v>
      </c>
      <c r="O153" s="3" t="s">
        <v>2470</v>
      </c>
      <c r="P153" s="3" t="s">
        <v>28</v>
      </c>
      <c r="Q153" t="str">
        <f t="shared" si="14"/>
        <v>PcbLib\Passive\R-C2-23-1W.PcbLib</v>
      </c>
      <c r="R153" t="str">
        <f t="shared" si="20"/>
        <v>R-C2-23-1W</v>
      </c>
      <c r="S153" s="3" t="s">
        <v>114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>
        <v>2</v>
      </c>
    </row>
    <row r="154" spans="1:26" x14ac:dyDescent="0.3">
      <c r="A154" s="3" t="s">
        <v>2479</v>
      </c>
      <c r="B154" t="str">
        <f t="shared" si="18"/>
        <v>2.2 Ом 1% 1 Вт C2-23</v>
      </c>
      <c r="C154" s="3" t="s">
        <v>25</v>
      </c>
      <c r="D154" t="str">
        <f t="shared" si="13"/>
        <v>SchLib\Passive\Resistor.SchLib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9"/>
        <v>2.2 Ом</v>
      </c>
      <c r="O154" s="3" t="s">
        <v>2470</v>
      </c>
      <c r="P154" s="3" t="s">
        <v>28</v>
      </c>
      <c r="Q154" t="str">
        <f t="shared" si="14"/>
        <v>PcbLib\Passive\R-C2-23-1W.PcbLib</v>
      </c>
      <c r="R154" t="str">
        <f t="shared" si="20"/>
        <v>R-C2-23-1W</v>
      </c>
      <c r="S154" s="3" t="s">
        <v>114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39</v>
      </c>
    </row>
    <row r="155" spans="1:26" x14ac:dyDescent="0.3">
      <c r="A155" s="3" t="s">
        <v>2480</v>
      </c>
      <c r="B155" t="str">
        <f t="shared" si="18"/>
        <v>2.4 Ом 1% 1 Вт C2-23</v>
      </c>
      <c r="C155" s="3" t="s">
        <v>25</v>
      </c>
      <c r="D155" t="str">
        <f t="shared" si="13"/>
        <v>SchLib\Passive\Resistor.SchLib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9"/>
        <v>2.4 Ом</v>
      </c>
      <c r="O155" s="3" t="s">
        <v>2470</v>
      </c>
      <c r="P155" s="3" t="s">
        <v>28</v>
      </c>
      <c r="Q155" t="str">
        <f t="shared" si="14"/>
        <v>PcbLib\Passive\R-C2-23-1W.PcbLib</v>
      </c>
      <c r="R155" t="str">
        <f t="shared" si="20"/>
        <v>R-C2-23-1W</v>
      </c>
      <c r="S155" s="3" t="s">
        <v>114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40</v>
      </c>
    </row>
    <row r="156" spans="1:26" x14ac:dyDescent="0.3">
      <c r="A156" s="3" t="s">
        <v>2481</v>
      </c>
      <c r="B156" t="str">
        <f t="shared" si="18"/>
        <v>2.7 Ом 1% 1 Вт C2-23</v>
      </c>
      <c r="C156" s="3" t="s">
        <v>25</v>
      </c>
      <c r="D156" t="str">
        <f t="shared" si="13"/>
        <v>SchLib\Passive\Resistor.SchLib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9"/>
        <v>2.7 Ом</v>
      </c>
      <c r="O156" s="3" t="s">
        <v>2470</v>
      </c>
      <c r="P156" s="3" t="s">
        <v>28</v>
      </c>
      <c r="Q156" t="str">
        <f t="shared" si="14"/>
        <v>PcbLib\Passive\R-C2-23-1W.PcbLib</v>
      </c>
      <c r="R156" t="str">
        <f t="shared" si="20"/>
        <v>R-C2-23-1W</v>
      </c>
      <c r="S156" s="3" t="s">
        <v>114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41</v>
      </c>
    </row>
    <row r="157" spans="1:26" x14ac:dyDescent="0.3">
      <c r="A157" s="3" t="s">
        <v>2482</v>
      </c>
      <c r="B157" t="str">
        <f t="shared" si="18"/>
        <v>3 Ом 1% 1 Вт C2-23</v>
      </c>
      <c r="C157" s="3" t="s">
        <v>25</v>
      </c>
      <c r="D157" t="str">
        <f t="shared" si="13"/>
        <v>SchLib\Passive\Resistor.SchLib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9"/>
        <v>3 Ом</v>
      </c>
      <c r="O157" s="3" t="s">
        <v>2470</v>
      </c>
      <c r="P157" s="3" t="s">
        <v>28</v>
      </c>
      <c r="Q157" t="str">
        <f t="shared" si="14"/>
        <v>PcbLib\Passive\R-C2-23-1W.PcbLib</v>
      </c>
      <c r="R157" t="str">
        <f t="shared" si="20"/>
        <v>R-C2-23-1W</v>
      </c>
      <c r="S157" s="3" t="s">
        <v>114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42</v>
      </c>
    </row>
    <row r="158" spans="1:26" x14ac:dyDescent="0.3">
      <c r="A158" s="3" t="s">
        <v>2483</v>
      </c>
      <c r="B158" t="str">
        <f t="shared" si="18"/>
        <v>3.3 Ом 1% 1 Вт C2-23</v>
      </c>
      <c r="C158" s="3" t="s">
        <v>25</v>
      </c>
      <c r="D158" t="str">
        <f t="shared" si="13"/>
        <v>SchLib\Passive\Resistor.SchLib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9"/>
        <v>3.3 Ом</v>
      </c>
      <c r="O158" s="3" t="s">
        <v>2470</v>
      </c>
      <c r="P158" s="3" t="s">
        <v>28</v>
      </c>
      <c r="Q158" t="str">
        <f t="shared" si="14"/>
        <v>PcbLib\Passive\R-C2-23-1W.PcbLib</v>
      </c>
      <c r="R158" t="str">
        <f t="shared" si="20"/>
        <v>R-C2-23-1W</v>
      </c>
      <c r="S158" s="3" t="s">
        <v>114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43</v>
      </c>
    </row>
    <row r="159" spans="1:26" x14ac:dyDescent="0.3">
      <c r="A159" s="3" t="s">
        <v>2484</v>
      </c>
      <c r="B159" t="str">
        <f t="shared" si="18"/>
        <v>3.6 Ом 1% 1 Вт C2-23</v>
      </c>
      <c r="C159" s="3" t="s">
        <v>25</v>
      </c>
      <c r="D159" t="str">
        <f t="shared" si="13"/>
        <v>SchLib\Passive\Resistor.SchLib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9"/>
        <v>3.6 Ом</v>
      </c>
      <c r="O159" s="3" t="s">
        <v>2470</v>
      </c>
      <c r="P159" s="3" t="s">
        <v>28</v>
      </c>
      <c r="Q159" t="str">
        <f t="shared" si="14"/>
        <v>PcbLib\Passive\R-C2-23-1W.PcbLib</v>
      </c>
      <c r="R159" t="str">
        <f t="shared" si="20"/>
        <v>R-C2-23-1W</v>
      </c>
      <c r="S159" s="3" t="s">
        <v>114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44</v>
      </c>
    </row>
    <row r="160" spans="1:26" x14ac:dyDescent="0.3">
      <c r="A160" s="3" t="s">
        <v>2485</v>
      </c>
      <c r="B160" t="str">
        <f t="shared" si="18"/>
        <v>3.9 Ом 1% 1 Вт C2-23</v>
      </c>
      <c r="C160" s="3" t="s">
        <v>25</v>
      </c>
      <c r="D160" t="str">
        <f t="shared" si="13"/>
        <v>SchLib\Passive\Resistor.SchLib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9"/>
        <v>3.9 Ом</v>
      </c>
      <c r="O160" s="3" t="s">
        <v>2470</v>
      </c>
      <c r="P160" s="3" t="s">
        <v>28</v>
      </c>
      <c r="Q160" t="str">
        <f t="shared" si="14"/>
        <v>PcbLib\Passive\R-C2-23-1W.PcbLib</v>
      </c>
      <c r="R160" t="str">
        <f t="shared" si="20"/>
        <v>R-C2-23-1W</v>
      </c>
      <c r="S160" s="3" t="s">
        <v>114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45</v>
      </c>
    </row>
    <row r="161" spans="1:26" x14ac:dyDescent="0.3">
      <c r="A161" s="3" t="s">
        <v>2486</v>
      </c>
      <c r="B161" t="str">
        <f t="shared" si="18"/>
        <v>4.3 Ом 1% 1 Вт C2-23</v>
      </c>
      <c r="C161" s="3" t="s">
        <v>25</v>
      </c>
      <c r="D161" t="str">
        <f t="shared" si="13"/>
        <v>SchLib\Passive\Resistor.SchLib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9"/>
        <v>4.3 Ом</v>
      </c>
      <c r="O161" s="3" t="s">
        <v>2470</v>
      </c>
      <c r="P161" s="3" t="s">
        <v>28</v>
      </c>
      <c r="Q161" t="str">
        <f t="shared" si="14"/>
        <v>PcbLib\Passive\R-C2-23-1W.PcbLib</v>
      </c>
      <c r="R161" t="str">
        <f t="shared" si="20"/>
        <v>R-C2-23-1W</v>
      </c>
      <c r="S161" s="3" t="s">
        <v>114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46</v>
      </c>
    </row>
    <row r="162" spans="1:26" x14ac:dyDescent="0.3">
      <c r="A162" s="3" t="s">
        <v>2487</v>
      </c>
      <c r="B162" t="str">
        <f t="shared" si="18"/>
        <v>4.7 Ом 1% 1 Вт C2-23</v>
      </c>
      <c r="C162" s="3" t="s">
        <v>25</v>
      </c>
      <c r="D162" t="str">
        <f t="shared" si="13"/>
        <v>SchLib\Passive\Resistor.SchLib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9"/>
        <v>4.7 Ом</v>
      </c>
      <c r="O162" s="3" t="s">
        <v>2470</v>
      </c>
      <c r="P162" s="3" t="s">
        <v>28</v>
      </c>
      <c r="Q162" t="str">
        <f t="shared" si="14"/>
        <v>PcbLib\Passive\R-C2-23-1W.PcbLib</v>
      </c>
      <c r="R162" t="str">
        <f t="shared" si="20"/>
        <v>R-C2-23-1W</v>
      </c>
      <c r="S162" s="3" t="s">
        <v>114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47</v>
      </c>
    </row>
    <row r="163" spans="1:26" x14ac:dyDescent="0.3">
      <c r="A163" s="3" t="s">
        <v>2488</v>
      </c>
      <c r="B163" t="str">
        <f t="shared" si="18"/>
        <v>5.1 Ом 1% 1 Вт C2-23</v>
      </c>
      <c r="C163" s="3" t="s">
        <v>25</v>
      </c>
      <c r="D163" t="str">
        <f t="shared" si="13"/>
        <v>SchLib\Passive\Resistor.SchLib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9"/>
        <v>5.1 Ом</v>
      </c>
      <c r="O163" s="3" t="s">
        <v>2470</v>
      </c>
      <c r="P163" s="3" t="s">
        <v>28</v>
      </c>
      <c r="Q163" t="str">
        <f t="shared" si="14"/>
        <v>PcbLib\Passive\R-C2-23-1W.PcbLib</v>
      </c>
      <c r="R163" t="str">
        <f t="shared" si="20"/>
        <v>R-C2-23-1W</v>
      </c>
      <c r="S163" s="3" t="s">
        <v>114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48</v>
      </c>
    </row>
    <row r="164" spans="1:26" x14ac:dyDescent="0.3">
      <c r="A164" s="3" t="s">
        <v>2489</v>
      </c>
      <c r="B164" t="str">
        <f t="shared" si="18"/>
        <v>5.6 Ом 1% 1 Вт C2-23</v>
      </c>
      <c r="C164" s="3" t="s">
        <v>25</v>
      </c>
      <c r="D164" t="str">
        <f t="shared" si="13"/>
        <v>SchLib\Passive\Resistor.SchLib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9"/>
        <v>5.6 Ом</v>
      </c>
      <c r="O164" s="3" t="s">
        <v>2470</v>
      </c>
      <c r="P164" s="3" t="s">
        <v>28</v>
      </c>
      <c r="Q164" t="str">
        <f t="shared" si="14"/>
        <v>PcbLib\Passive\R-C2-23-1W.PcbLib</v>
      </c>
      <c r="R164" t="str">
        <f t="shared" si="20"/>
        <v>R-C2-23-1W</v>
      </c>
      <c r="S164" s="3" t="s">
        <v>114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49</v>
      </c>
    </row>
    <row r="165" spans="1:26" x14ac:dyDescent="0.3">
      <c r="A165" s="3" t="s">
        <v>2490</v>
      </c>
      <c r="B165" t="str">
        <f t="shared" si="18"/>
        <v>6.2 Ом 1% 1 Вт C2-23</v>
      </c>
      <c r="C165" s="3" t="s">
        <v>25</v>
      </c>
      <c r="D165" t="str">
        <f t="shared" si="13"/>
        <v>SchLib\Passive\Resistor.SchLib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9"/>
        <v>6.2 Ом</v>
      </c>
      <c r="O165" s="3" t="s">
        <v>2470</v>
      </c>
      <c r="P165" s="3" t="s">
        <v>28</v>
      </c>
      <c r="Q165" t="str">
        <f t="shared" si="14"/>
        <v>PcbLib\Passive\R-C2-23-1W.PcbLib</v>
      </c>
      <c r="R165" t="str">
        <f t="shared" si="20"/>
        <v>R-C2-23-1W</v>
      </c>
      <c r="S165" s="3" t="s">
        <v>114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50</v>
      </c>
    </row>
    <row r="166" spans="1:26" x14ac:dyDescent="0.3">
      <c r="A166" s="3" t="s">
        <v>2491</v>
      </c>
      <c r="B166" t="str">
        <f t="shared" si="18"/>
        <v>6.8 Ом 1% 1 Вт C2-23</v>
      </c>
      <c r="C166" s="3" t="s">
        <v>25</v>
      </c>
      <c r="D166" t="str">
        <f t="shared" si="13"/>
        <v>SchLib\Passive\Resistor.SchLib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9"/>
        <v>6.8 Ом</v>
      </c>
      <c r="O166" s="3" t="s">
        <v>2470</v>
      </c>
      <c r="P166" s="3" t="s">
        <v>28</v>
      </c>
      <c r="Q166" t="str">
        <f t="shared" si="14"/>
        <v>PcbLib\Passive\R-C2-23-1W.PcbLib</v>
      </c>
      <c r="R166" t="str">
        <f t="shared" si="20"/>
        <v>R-C2-23-1W</v>
      </c>
      <c r="S166" s="3" t="s">
        <v>114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51</v>
      </c>
    </row>
    <row r="167" spans="1:26" x14ac:dyDescent="0.3">
      <c r="A167" s="3" t="s">
        <v>2492</v>
      </c>
      <c r="B167" t="str">
        <f t="shared" si="18"/>
        <v>7.5 Ом 1% 1 Вт C2-23</v>
      </c>
      <c r="C167" s="3" t="s">
        <v>25</v>
      </c>
      <c r="D167" t="str">
        <f t="shared" si="13"/>
        <v>SchLib\Passive\Resistor.SchLib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9"/>
        <v>7.5 Ом</v>
      </c>
      <c r="O167" s="3" t="s">
        <v>2470</v>
      </c>
      <c r="P167" s="3" t="s">
        <v>28</v>
      </c>
      <c r="Q167" t="str">
        <f t="shared" si="14"/>
        <v>PcbLib\Passive\R-C2-23-1W.PcbLib</v>
      </c>
      <c r="R167" t="str">
        <f t="shared" si="20"/>
        <v>R-C2-23-1W</v>
      </c>
      <c r="S167" s="3" t="s">
        <v>114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52</v>
      </c>
    </row>
    <row r="168" spans="1:26" x14ac:dyDescent="0.3">
      <c r="A168" s="3" t="s">
        <v>2493</v>
      </c>
      <c r="B168" t="str">
        <f t="shared" si="18"/>
        <v>8.2 Ом 1% 1 Вт C2-23</v>
      </c>
      <c r="C168" s="3" t="s">
        <v>25</v>
      </c>
      <c r="D168" t="str">
        <f t="shared" si="13"/>
        <v>SchLib\Passive\Resistor.SchLib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9"/>
        <v>8.2 Ом</v>
      </c>
      <c r="O168" s="3" t="s">
        <v>2470</v>
      </c>
      <c r="P168" s="3" t="s">
        <v>28</v>
      </c>
      <c r="Q168" t="str">
        <f t="shared" si="14"/>
        <v>PcbLib\Passive\R-C2-23-1W.PcbLib</v>
      </c>
      <c r="R168" t="str">
        <f t="shared" si="20"/>
        <v>R-C2-23-1W</v>
      </c>
      <c r="S168" s="3" t="s">
        <v>114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53</v>
      </c>
    </row>
    <row r="169" spans="1:26" x14ac:dyDescent="0.3">
      <c r="A169" s="3" t="s">
        <v>2494</v>
      </c>
      <c r="B169" t="str">
        <f t="shared" si="18"/>
        <v>9.1 Ом 1% 1 Вт C2-23</v>
      </c>
      <c r="C169" s="3" t="s">
        <v>25</v>
      </c>
      <c r="D169" t="str">
        <f t="shared" si="13"/>
        <v>SchLib\Passive\Resistor.SchLib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9"/>
        <v>9.1 Ом</v>
      </c>
      <c r="O169" s="3" t="s">
        <v>2470</v>
      </c>
      <c r="P169" s="3" t="s">
        <v>28</v>
      </c>
      <c r="Q169" t="str">
        <f t="shared" si="14"/>
        <v>PcbLib\Passive\R-C2-23-1W.PcbLib</v>
      </c>
      <c r="R169" t="str">
        <f t="shared" si="20"/>
        <v>R-C2-23-1W</v>
      </c>
      <c r="S169" s="3" t="s">
        <v>114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54</v>
      </c>
    </row>
    <row r="170" spans="1:26" x14ac:dyDescent="0.3">
      <c r="A170" s="3" t="s">
        <v>2495</v>
      </c>
      <c r="B170" t="str">
        <f t="shared" si="18"/>
        <v>1 кОм 1% 1 Вт C2-23</v>
      </c>
      <c r="C170" s="3" t="s">
        <v>25</v>
      </c>
      <c r="D170" t="str">
        <f t="shared" si="13"/>
        <v>SchLib\Passive\Resistor.SchLib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 t="shared" si="19"/>
        <v>1 кОм</v>
      </c>
      <c r="O170" s="3" t="s">
        <v>2470</v>
      </c>
      <c r="P170" s="3" t="s">
        <v>28</v>
      </c>
      <c r="Q170" t="str">
        <f t="shared" si="14"/>
        <v>PcbLib\Passive\R-C2-23-1W.PcbLib</v>
      </c>
      <c r="R170" t="str">
        <f t="shared" si="20"/>
        <v>R-C2-23-1W</v>
      </c>
      <c r="S170" s="3" t="s">
        <v>114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>
        <v>1</v>
      </c>
    </row>
    <row r="171" spans="1:26" x14ac:dyDescent="0.3">
      <c r="A171" s="3" t="s">
        <v>2496</v>
      </c>
      <c r="B171" t="str">
        <f t="shared" si="18"/>
        <v>1.1 кОм 1% 1 Вт C2-23</v>
      </c>
      <c r="C171" s="3" t="s">
        <v>25</v>
      </c>
      <c r="D171" t="str">
        <f t="shared" si="13"/>
        <v>SchLib\Passive\Resistor.SchLib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si="19"/>
        <v>1.1 кОм</v>
      </c>
      <c r="O171" s="3" t="s">
        <v>2470</v>
      </c>
      <c r="P171" s="3" t="s">
        <v>28</v>
      </c>
      <c r="Q171" t="str">
        <f t="shared" si="14"/>
        <v>PcbLib\Passive\R-C2-23-1W.PcbLib</v>
      </c>
      <c r="R171" t="str">
        <f t="shared" si="20"/>
        <v>R-C2-23-1W</v>
      </c>
      <c r="S171" s="3" t="s">
        <v>114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33</v>
      </c>
    </row>
    <row r="172" spans="1:26" x14ac:dyDescent="0.3">
      <c r="A172" s="3" t="s">
        <v>2497</v>
      </c>
      <c r="B172" t="str">
        <f t="shared" si="18"/>
        <v>1.2 кОм 1% 1 Вт C2-23</v>
      </c>
      <c r="C172" s="3" t="s">
        <v>25</v>
      </c>
      <c r="D172" t="str">
        <f t="shared" si="13"/>
        <v>SchLib\Passive\Resistor.SchLib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9"/>
        <v>1.2 кОм</v>
      </c>
      <c r="O172" s="3" t="s">
        <v>2470</v>
      </c>
      <c r="P172" s="3" t="s">
        <v>28</v>
      </c>
      <c r="Q172" t="str">
        <f t="shared" si="14"/>
        <v>PcbLib\Passive\R-C2-23-1W.PcbLib</v>
      </c>
      <c r="R172" t="str">
        <f t="shared" si="20"/>
        <v>R-C2-23-1W</v>
      </c>
      <c r="S172" s="3" t="s">
        <v>114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34</v>
      </c>
    </row>
    <row r="173" spans="1:26" x14ac:dyDescent="0.3">
      <c r="A173" s="3" t="s">
        <v>2498</v>
      </c>
      <c r="B173" t="str">
        <f t="shared" si="18"/>
        <v>1.3 кОм 1% 1 Вт C2-23</v>
      </c>
      <c r="C173" s="3" t="s">
        <v>25</v>
      </c>
      <c r="D173" t="str">
        <f t="shared" si="13"/>
        <v>SchLib\Passive\Resistor.SchLib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9"/>
        <v>1.3 кОм</v>
      </c>
      <c r="O173" s="3" t="s">
        <v>2470</v>
      </c>
      <c r="P173" s="3" t="s">
        <v>28</v>
      </c>
      <c r="Q173" t="str">
        <f t="shared" si="14"/>
        <v>PcbLib\Passive\R-C2-23-1W.PcbLib</v>
      </c>
      <c r="R173" t="str">
        <f t="shared" si="20"/>
        <v>R-C2-23-1W</v>
      </c>
      <c r="S173" s="3" t="s">
        <v>114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35</v>
      </c>
    </row>
    <row r="174" spans="1:26" x14ac:dyDescent="0.3">
      <c r="A174" s="3" t="s">
        <v>2499</v>
      </c>
      <c r="B174" t="str">
        <f t="shared" si="18"/>
        <v>1.5 кОм 1% 1 Вт C2-23</v>
      </c>
      <c r="C174" s="3" t="s">
        <v>25</v>
      </c>
      <c r="D174" t="str">
        <f t="shared" si="13"/>
        <v>SchLib\Passive\Resistor.SchLib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9"/>
        <v>1.5 кОм</v>
      </c>
      <c r="O174" s="3" t="s">
        <v>2470</v>
      </c>
      <c r="P174" s="3" t="s">
        <v>28</v>
      </c>
      <c r="Q174" t="str">
        <f t="shared" si="14"/>
        <v>PcbLib\Passive\R-C2-23-1W.PcbLib</v>
      </c>
      <c r="R174" t="str">
        <f t="shared" si="20"/>
        <v>R-C2-23-1W</v>
      </c>
      <c r="S174" s="3" t="s">
        <v>114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36</v>
      </c>
    </row>
    <row r="175" spans="1:26" x14ac:dyDescent="0.3">
      <c r="A175" s="3" t="s">
        <v>2500</v>
      </c>
      <c r="B175" t="str">
        <f t="shared" si="18"/>
        <v>1.6 кОм 1% 1 Вт C2-23</v>
      </c>
      <c r="C175" s="3" t="s">
        <v>25</v>
      </c>
      <c r="D175" t="str">
        <f t="shared" si="13"/>
        <v>SchLib\Passive\Resistor.SchLib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9"/>
        <v>1.6 кОм</v>
      </c>
      <c r="O175" s="3" t="s">
        <v>2470</v>
      </c>
      <c r="P175" s="3" t="s">
        <v>28</v>
      </c>
      <c r="Q175" t="str">
        <f t="shared" si="14"/>
        <v>PcbLib\Passive\R-C2-23-1W.PcbLib</v>
      </c>
      <c r="R175" t="str">
        <f t="shared" si="20"/>
        <v>R-C2-23-1W</v>
      </c>
      <c r="S175" s="3" t="s">
        <v>114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37</v>
      </c>
    </row>
    <row r="176" spans="1:26" x14ac:dyDescent="0.3">
      <c r="A176" s="3" t="s">
        <v>2501</v>
      </c>
      <c r="B176" t="str">
        <f t="shared" si="18"/>
        <v>1.8 кОм 1% 1 Вт C2-23</v>
      </c>
      <c r="C176" s="3" t="s">
        <v>25</v>
      </c>
      <c r="D176" t="str">
        <f t="shared" si="13"/>
        <v>SchLib\Passive\Resistor.SchLib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9"/>
        <v>1.8 кОм</v>
      </c>
      <c r="O176" s="3" t="s">
        <v>2470</v>
      </c>
      <c r="P176" s="3" t="s">
        <v>28</v>
      </c>
      <c r="Q176" t="str">
        <f t="shared" si="14"/>
        <v>PcbLib\Passive\R-C2-23-1W.PcbLib</v>
      </c>
      <c r="R176" t="str">
        <f t="shared" si="20"/>
        <v>R-C2-23-1W</v>
      </c>
      <c r="S176" s="3" t="s">
        <v>114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38</v>
      </c>
    </row>
    <row r="177" spans="1:26" x14ac:dyDescent="0.3">
      <c r="A177" s="3" t="s">
        <v>2502</v>
      </c>
      <c r="B177" t="str">
        <f t="shared" si="18"/>
        <v>2 кОм 1% 1 Вт C2-23</v>
      </c>
      <c r="C177" s="3" t="s">
        <v>25</v>
      </c>
      <c r="D177" t="str">
        <f t="shared" si="13"/>
        <v>SchLib\Passive\Resistor.SchLib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9"/>
        <v>2 кОм</v>
      </c>
      <c r="O177" s="3" t="s">
        <v>2470</v>
      </c>
      <c r="P177" s="3" t="s">
        <v>28</v>
      </c>
      <c r="Q177" t="str">
        <f t="shared" si="14"/>
        <v>PcbLib\Passive\R-C2-23-1W.PcbLib</v>
      </c>
      <c r="R177" t="str">
        <f t="shared" si="20"/>
        <v>R-C2-23-1W</v>
      </c>
      <c r="S177" s="3" t="s">
        <v>114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>
        <v>2</v>
      </c>
    </row>
    <row r="178" spans="1:26" x14ac:dyDescent="0.3">
      <c r="A178" s="3" t="s">
        <v>2503</v>
      </c>
      <c r="B178" t="str">
        <f t="shared" si="18"/>
        <v>2.2 кОм 1% 1 Вт C2-23</v>
      </c>
      <c r="C178" s="3" t="s">
        <v>25</v>
      </c>
      <c r="D178" t="str">
        <f t="shared" si="13"/>
        <v>SchLib\Passive\Resistor.SchLib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9"/>
        <v>2.2 кОм</v>
      </c>
      <c r="O178" s="3" t="s">
        <v>2470</v>
      </c>
      <c r="P178" s="3" t="s">
        <v>28</v>
      </c>
      <c r="Q178" t="str">
        <f t="shared" si="14"/>
        <v>PcbLib\Passive\R-C2-23-1W.PcbLib</v>
      </c>
      <c r="R178" t="str">
        <f t="shared" si="20"/>
        <v>R-C2-23-1W</v>
      </c>
      <c r="S178" s="3" t="s">
        <v>114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39</v>
      </c>
    </row>
    <row r="179" spans="1:26" x14ac:dyDescent="0.3">
      <c r="A179" s="3" t="s">
        <v>2504</v>
      </c>
      <c r="B179" t="str">
        <f t="shared" si="18"/>
        <v>2.4 кОм 1% 1 Вт C2-23</v>
      </c>
      <c r="C179" s="3" t="s">
        <v>25</v>
      </c>
      <c r="D179" t="str">
        <f t="shared" si="13"/>
        <v>SchLib\Passive\Resistor.SchLib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9"/>
        <v>2.4 кОм</v>
      </c>
      <c r="O179" s="3" t="s">
        <v>2470</v>
      </c>
      <c r="P179" s="3" t="s">
        <v>28</v>
      </c>
      <c r="Q179" t="str">
        <f t="shared" si="14"/>
        <v>PcbLib\Passive\R-C2-23-1W.PcbLib</v>
      </c>
      <c r="R179" t="str">
        <f t="shared" si="20"/>
        <v>R-C2-23-1W</v>
      </c>
      <c r="S179" s="3" t="s">
        <v>114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40</v>
      </c>
    </row>
    <row r="180" spans="1:26" x14ac:dyDescent="0.3">
      <c r="A180" s="3" t="s">
        <v>2505</v>
      </c>
      <c r="B180" t="str">
        <f t="shared" si="18"/>
        <v>2.7 кОм 1% 1 Вт C2-23</v>
      </c>
      <c r="C180" s="3" t="s">
        <v>25</v>
      </c>
      <c r="D180" t="str">
        <f t="shared" si="13"/>
        <v>SchLib\Passive\Resistor.SchLib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9"/>
        <v>2.7 кОм</v>
      </c>
      <c r="O180" s="3" t="s">
        <v>2470</v>
      </c>
      <c r="P180" s="3" t="s">
        <v>28</v>
      </c>
      <c r="Q180" t="str">
        <f t="shared" si="14"/>
        <v>PcbLib\Passive\R-C2-23-1W.PcbLib</v>
      </c>
      <c r="R180" t="str">
        <f t="shared" si="20"/>
        <v>R-C2-23-1W</v>
      </c>
      <c r="S180" s="3" t="s">
        <v>114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41</v>
      </c>
    </row>
    <row r="181" spans="1:26" x14ac:dyDescent="0.3">
      <c r="A181" s="3" t="s">
        <v>2506</v>
      </c>
      <c r="B181" t="str">
        <f t="shared" si="18"/>
        <v>3 кОм 1% 1 Вт C2-23</v>
      </c>
      <c r="C181" s="3" t="s">
        <v>25</v>
      </c>
      <c r="D181" t="str">
        <f t="shared" si="13"/>
        <v>SchLib\Passive\Resistor.SchLib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9"/>
        <v>3 кОм</v>
      </c>
      <c r="O181" s="3" t="s">
        <v>2470</v>
      </c>
      <c r="P181" s="3" t="s">
        <v>28</v>
      </c>
      <c r="Q181" t="str">
        <f t="shared" si="14"/>
        <v>PcbLib\Passive\R-C2-23-1W.PcbLib</v>
      </c>
      <c r="R181" t="str">
        <f t="shared" si="20"/>
        <v>R-C2-23-1W</v>
      </c>
      <c r="S181" s="3" t="s">
        <v>114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42</v>
      </c>
    </row>
    <row r="182" spans="1:26" x14ac:dyDescent="0.3">
      <c r="A182" s="3" t="s">
        <v>2507</v>
      </c>
      <c r="B182" t="str">
        <f t="shared" si="18"/>
        <v>3.3 кОм 1% 1 Вт C2-23</v>
      </c>
      <c r="C182" s="3" t="s">
        <v>25</v>
      </c>
      <c r="D182" t="str">
        <f t="shared" si="13"/>
        <v>SchLib\Passive\Resistor.SchLib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9"/>
        <v>3.3 кОм</v>
      </c>
      <c r="O182" s="3" t="s">
        <v>2470</v>
      </c>
      <c r="P182" s="3" t="s">
        <v>28</v>
      </c>
      <c r="Q182" t="str">
        <f t="shared" si="14"/>
        <v>PcbLib\Passive\R-C2-23-1W.PcbLib</v>
      </c>
      <c r="R182" t="str">
        <f t="shared" si="20"/>
        <v>R-C2-23-1W</v>
      </c>
      <c r="S182" s="3" t="s">
        <v>114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43</v>
      </c>
    </row>
    <row r="183" spans="1:26" x14ac:dyDescent="0.3">
      <c r="A183" s="3" t="s">
        <v>2508</v>
      </c>
      <c r="B183" t="str">
        <f t="shared" si="18"/>
        <v>3.6 кОм 1% 1 Вт C2-23</v>
      </c>
      <c r="C183" s="3" t="s">
        <v>25</v>
      </c>
      <c r="D183" t="str">
        <f t="shared" si="13"/>
        <v>SchLib\Passive\Resistor.SchLib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9"/>
        <v>3.6 кОм</v>
      </c>
      <c r="O183" s="3" t="s">
        <v>2470</v>
      </c>
      <c r="P183" s="3" t="s">
        <v>28</v>
      </c>
      <c r="Q183" t="str">
        <f t="shared" si="14"/>
        <v>PcbLib\Passive\R-C2-23-1W.PcbLib</v>
      </c>
      <c r="R183" t="str">
        <f t="shared" si="20"/>
        <v>R-C2-23-1W</v>
      </c>
      <c r="S183" s="3" t="s">
        <v>114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44</v>
      </c>
    </row>
    <row r="184" spans="1:26" x14ac:dyDescent="0.3">
      <c r="A184" s="3" t="s">
        <v>2509</v>
      </c>
      <c r="B184" t="str">
        <f t="shared" si="18"/>
        <v>3.9 кОм 1% 1 Вт C2-23</v>
      </c>
      <c r="C184" s="3" t="s">
        <v>25</v>
      </c>
      <c r="D184" t="str">
        <f t="shared" si="13"/>
        <v>SchLib\Passive\Resistor.SchLib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9"/>
        <v>3.9 кОм</v>
      </c>
      <c r="O184" s="3" t="s">
        <v>2470</v>
      </c>
      <c r="P184" s="3" t="s">
        <v>28</v>
      </c>
      <c r="Q184" t="str">
        <f t="shared" si="14"/>
        <v>PcbLib\Passive\R-C2-23-1W.PcbLib</v>
      </c>
      <c r="R184" t="str">
        <f t="shared" si="20"/>
        <v>R-C2-23-1W</v>
      </c>
      <c r="S184" s="3" t="s">
        <v>114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45</v>
      </c>
    </row>
    <row r="185" spans="1:26" x14ac:dyDescent="0.3">
      <c r="A185" s="3" t="s">
        <v>2510</v>
      </c>
      <c r="B185" t="str">
        <f t="shared" si="18"/>
        <v>4.3 кОм 1% 1 Вт C2-23</v>
      </c>
      <c r="C185" s="3" t="s">
        <v>25</v>
      </c>
      <c r="D185" t="str">
        <f t="shared" si="13"/>
        <v>SchLib\Passive\Resistor.SchLib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9"/>
        <v>4.3 кОм</v>
      </c>
      <c r="O185" s="3" t="s">
        <v>2470</v>
      </c>
      <c r="P185" s="3" t="s">
        <v>28</v>
      </c>
      <c r="Q185" t="str">
        <f t="shared" si="14"/>
        <v>PcbLib\Passive\R-C2-23-1W.PcbLib</v>
      </c>
      <c r="R185" t="str">
        <f t="shared" si="20"/>
        <v>R-C2-23-1W</v>
      </c>
      <c r="S185" s="3" t="s">
        <v>114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46</v>
      </c>
    </row>
    <row r="186" spans="1:26" x14ac:dyDescent="0.3">
      <c r="A186" s="3" t="s">
        <v>2511</v>
      </c>
      <c r="B186" t="str">
        <f t="shared" si="18"/>
        <v>4.7 кОм 1% 1 Вт C2-23</v>
      </c>
      <c r="C186" s="3" t="s">
        <v>25</v>
      </c>
      <c r="D186" t="str">
        <f t="shared" si="13"/>
        <v>SchLib\Passive\Resistor.SchLib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9"/>
        <v>4.7 кОм</v>
      </c>
      <c r="O186" s="3" t="s">
        <v>2470</v>
      </c>
      <c r="P186" s="3" t="s">
        <v>28</v>
      </c>
      <c r="Q186" t="str">
        <f t="shared" si="14"/>
        <v>PcbLib\Passive\R-C2-23-1W.PcbLib</v>
      </c>
      <c r="R186" t="str">
        <f t="shared" si="20"/>
        <v>R-C2-23-1W</v>
      </c>
      <c r="S186" s="3" t="s">
        <v>114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47</v>
      </c>
    </row>
    <row r="187" spans="1:26" x14ac:dyDescent="0.3">
      <c r="A187" s="3" t="s">
        <v>2512</v>
      </c>
      <c r="B187" t="str">
        <f t="shared" si="18"/>
        <v>5.1 кОм 1% 1 Вт C2-23</v>
      </c>
      <c r="C187" s="3" t="s">
        <v>25</v>
      </c>
      <c r="D187" t="str">
        <f t="shared" si="13"/>
        <v>SchLib\Passive\Resistor.SchLib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9"/>
        <v>5.1 кОм</v>
      </c>
      <c r="O187" s="3" t="s">
        <v>2470</v>
      </c>
      <c r="P187" s="3" t="s">
        <v>28</v>
      </c>
      <c r="Q187" t="str">
        <f t="shared" si="14"/>
        <v>PcbLib\Passive\R-C2-23-1W.PcbLib</v>
      </c>
      <c r="R187" t="str">
        <f t="shared" si="20"/>
        <v>R-C2-23-1W</v>
      </c>
      <c r="S187" s="3" t="s">
        <v>114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48</v>
      </c>
    </row>
    <row r="188" spans="1:26" x14ac:dyDescent="0.3">
      <c r="A188" s="3" t="s">
        <v>2513</v>
      </c>
      <c r="B188" t="str">
        <f t="shared" si="18"/>
        <v>5.6 кОм 1% 1 Вт C2-23</v>
      </c>
      <c r="C188" s="3" t="s">
        <v>25</v>
      </c>
      <c r="D188" t="str">
        <f t="shared" si="13"/>
        <v>SchLib\Passive\Resistor.SchLib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9"/>
        <v>5.6 кОм</v>
      </c>
      <c r="O188" s="3" t="s">
        <v>2470</v>
      </c>
      <c r="P188" s="3" t="s">
        <v>28</v>
      </c>
      <c r="Q188" t="str">
        <f t="shared" si="14"/>
        <v>PcbLib\Passive\R-C2-23-1W.PcbLib</v>
      </c>
      <c r="R188" t="str">
        <f t="shared" si="20"/>
        <v>R-C2-23-1W</v>
      </c>
      <c r="S188" s="3" t="s">
        <v>114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49</v>
      </c>
    </row>
    <row r="189" spans="1:26" x14ac:dyDescent="0.3">
      <c r="A189" s="3" t="s">
        <v>2514</v>
      </c>
      <c r="B189" t="str">
        <f t="shared" si="18"/>
        <v>6.2 кОм 1% 1 Вт C2-23</v>
      </c>
      <c r="C189" s="3" t="s">
        <v>25</v>
      </c>
      <c r="D189" t="str">
        <f t="shared" si="13"/>
        <v>SchLib\Passive\Resistor.SchLib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9"/>
        <v>6.2 кОм</v>
      </c>
      <c r="O189" s="3" t="s">
        <v>2470</v>
      </c>
      <c r="P189" s="3" t="s">
        <v>28</v>
      </c>
      <c r="Q189" t="str">
        <f t="shared" si="14"/>
        <v>PcbLib\Passive\R-C2-23-1W.PcbLib</v>
      </c>
      <c r="R189" t="str">
        <f t="shared" si="20"/>
        <v>R-C2-23-1W</v>
      </c>
      <c r="S189" s="3" t="s">
        <v>114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50</v>
      </c>
    </row>
    <row r="190" spans="1:26" x14ac:dyDescent="0.3">
      <c r="A190" s="3" t="s">
        <v>2515</v>
      </c>
      <c r="B190" t="str">
        <f t="shared" si="18"/>
        <v>6.8 кОм 1% 1 Вт C2-23</v>
      </c>
      <c r="C190" s="3" t="s">
        <v>25</v>
      </c>
      <c r="D190" t="str">
        <f t="shared" si="13"/>
        <v>SchLib\Passive\Resistor.SchLib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9"/>
        <v>6.8 кОм</v>
      </c>
      <c r="O190" s="3" t="s">
        <v>2470</v>
      </c>
      <c r="P190" s="3" t="s">
        <v>28</v>
      </c>
      <c r="Q190" t="str">
        <f t="shared" si="14"/>
        <v>PcbLib\Passive\R-C2-23-1W.PcbLib</v>
      </c>
      <c r="R190" t="str">
        <f t="shared" si="20"/>
        <v>R-C2-23-1W</v>
      </c>
      <c r="S190" s="3" t="s">
        <v>114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51</v>
      </c>
    </row>
    <row r="191" spans="1:26" x14ac:dyDescent="0.3">
      <c r="A191" s="3" t="s">
        <v>2516</v>
      </c>
      <c r="B191" t="str">
        <f t="shared" si="18"/>
        <v>7.5 кОм 1% 1 Вт C2-23</v>
      </c>
      <c r="C191" s="3" t="s">
        <v>25</v>
      </c>
      <c r="D191" t="str">
        <f t="shared" si="13"/>
        <v>SchLib\Passive\Resistor.SchLib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9"/>
        <v>7.5 кОм</v>
      </c>
      <c r="O191" s="3" t="s">
        <v>2470</v>
      </c>
      <c r="P191" s="3" t="s">
        <v>28</v>
      </c>
      <c r="Q191" t="str">
        <f t="shared" si="14"/>
        <v>PcbLib\Passive\R-C2-23-1W.PcbLib</v>
      </c>
      <c r="R191" t="str">
        <f t="shared" si="20"/>
        <v>R-C2-23-1W</v>
      </c>
      <c r="S191" s="3" t="s">
        <v>114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52</v>
      </c>
    </row>
    <row r="192" spans="1:26" x14ac:dyDescent="0.3">
      <c r="A192" s="3" t="s">
        <v>2517</v>
      </c>
      <c r="B192" t="str">
        <f t="shared" si="18"/>
        <v>8.2 кОм 1% 1 Вт C2-23</v>
      </c>
      <c r="C192" s="3" t="s">
        <v>25</v>
      </c>
      <c r="D192" t="str">
        <f t="shared" si="13"/>
        <v>SchLib\Passive\Resistor.SchLib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9"/>
        <v>8.2 кОм</v>
      </c>
      <c r="O192" s="3" t="s">
        <v>2470</v>
      </c>
      <c r="P192" s="3" t="s">
        <v>28</v>
      </c>
      <c r="Q192" t="str">
        <f t="shared" si="14"/>
        <v>PcbLib\Passive\R-C2-23-1W.PcbLib</v>
      </c>
      <c r="R192" t="str">
        <f t="shared" si="20"/>
        <v>R-C2-23-1W</v>
      </c>
      <c r="S192" s="3" t="s">
        <v>114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53</v>
      </c>
    </row>
    <row r="193" spans="1:26" x14ac:dyDescent="0.3">
      <c r="A193" s="3" t="s">
        <v>2518</v>
      </c>
      <c r="B193" t="str">
        <f t="shared" si="18"/>
        <v>9.1 кОм 1% 1 Вт C2-23</v>
      </c>
      <c r="C193" s="3" t="s">
        <v>25</v>
      </c>
      <c r="D193" t="str">
        <f t="shared" si="13"/>
        <v>SchLib\Passive\Resistor.SchLib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9"/>
        <v>9.1 кОм</v>
      </c>
      <c r="O193" s="3" t="s">
        <v>2470</v>
      </c>
      <c r="P193" s="3" t="s">
        <v>28</v>
      </c>
      <c r="Q193" t="str">
        <f t="shared" si="14"/>
        <v>PcbLib\Passive\R-C2-23-1W.PcbLib</v>
      </c>
      <c r="R193" t="str">
        <f t="shared" si="20"/>
        <v>R-C2-23-1W</v>
      </c>
      <c r="S193" s="3" t="s">
        <v>114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54</v>
      </c>
    </row>
    <row r="194" spans="1:26" x14ac:dyDescent="0.3">
      <c r="A194" s="3" t="s">
        <v>2519</v>
      </c>
      <c r="B194" t="str">
        <f t="shared" si="18"/>
        <v>1 МОм 1% 1 Вт C2-23</v>
      </c>
      <c r="C194" s="3" t="s">
        <v>25</v>
      </c>
      <c r="D194" t="str">
        <f t="shared" si="13"/>
        <v>SchLib\Passive\Resistor.SchLib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 t="shared" si="19"/>
        <v>1 МОм</v>
      </c>
      <c r="O194" s="3" t="s">
        <v>2470</v>
      </c>
      <c r="P194" s="3" t="s">
        <v>28</v>
      </c>
      <c r="Q194" t="str">
        <f t="shared" si="14"/>
        <v>PcbLib\Passive\R-C2-23-1W.PcbLib</v>
      </c>
      <c r="R194" t="str">
        <f t="shared" si="20"/>
        <v>R-C2-23-1W</v>
      </c>
      <c r="S194" s="3" t="s">
        <v>114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56</v>
      </c>
      <c r="Z194" s="3">
        <v>1</v>
      </c>
    </row>
    <row r="195" spans="1:26" x14ac:dyDescent="0.3">
      <c r="A195" s="3" t="s">
        <v>2520</v>
      </c>
      <c r="B195" t="str">
        <f t="shared" si="18"/>
        <v>1.1 МОм 1% 1 Вт C2-23</v>
      </c>
      <c r="C195" s="3" t="s">
        <v>25</v>
      </c>
      <c r="D195" t="str">
        <f t="shared" ref="D195:D258" si="21">"SchLib\Passive\"&amp;C195&amp;".SchLib"</f>
        <v>SchLib\Passive\Resistor.SchLib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si="19"/>
        <v>1.1 МОм</v>
      </c>
      <c r="O195" s="3" t="s">
        <v>2470</v>
      </c>
      <c r="P195" s="3" t="s">
        <v>28</v>
      </c>
      <c r="Q195" t="str">
        <f t="shared" ref="Q195:Q258" si="22">"PcbLib\Passive\"&amp;R195&amp;".PcbLib"</f>
        <v>PcbLib\Passive\R-C2-23-1W.PcbLib</v>
      </c>
      <c r="R195" t="str">
        <f t="shared" si="20"/>
        <v>R-C2-23-1W</v>
      </c>
      <c r="S195" s="3" t="s">
        <v>114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56</v>
      </c>
      <c r="Z195" s="3" t="s">
        <v>33</v>
      </c>
    </row>
    <row r="196" spans="1:26" x14ac:dyDescent="0.3">
      <c r="A196" s="3" t="s">
        <v>2521</v>
      </c>
      <c r="B196" t="str">
        <f t="shared" si="18"/>
        <v>1.2 МОм 1% 1 Вт C2-23</v>
      </c>
      <c r="C196" s="3" t="s">
        <v>25</v>
      </c>
      <c r="D196" t="str">
        <f t="shared" si="21"/>
        <v>SchLib\Passive\Resistor.SchLib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19"/>
        <v>1.2 МОм</v>
      </c>
      <c r="O196" s="3" t="s">
        <v>2470</v>
      </c>
      <c r="P196" s="3" t="s">
        <v>28</v>
      </c>
      <c r="Q196" t="str">
        <f t="shared" si="22"/>
        <v>PcbLib\Passive\R-C2-23-1W.PcbLib</v>
      </c>
      <c r="R196" t="str">
        <f t="shared" si="20"/>
        <v>R-C2-23-1W</v>
      </c>
      <c r="S196" s="3" t="s">
        <v>114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56</v>
      </c>
      <c r="Z196" s="3" t="s">
        <v>34</v>
      </c>
    </row>
    <row r="197" spans="1:26" x14ac:dyDescent="0.3">
      <c r="A197" s="3" t="s">
        <v>2522</v>
      </c>
      <c r="B197" t="str">
        <f t="shared" si="18"/>
        <v>1.3 МОм 1% 1 Вт C2-23</v>
      </c>
      <c r="C197" s="3" t="s">
        <v>25</v>
      </c>
      <c r="D197" t="str">
        <f t="shared" si="21"/>
        <v>SchLib\Passive\Resistor.SchLib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19"/>
        <v>1.3 МОм</v>
      </c>
      <c r="O197" s="3" t="s">
        <v>2470</v>
      </c>
      <c r="P197" s="3" t="s">
        <v>28</v>
      </c>
      <c r="Q197" t="str">
        <f t="shared" si="22"/>
        <v>PcbLib\Passive\R-C2-23-1W.PcbLib</v>
      </c>
      <c r="R197" t="str">
        <f t="shared" si="20"/>
        <v>R-C2-23-1W</v>
      </c>
      <c r="S197" s="3" t="s">
        <v>114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56</v>
      </c>
      <c r="Z197" s="3" t="s">
        <v>35</v>
      </c>
    </row>
    <row r="198" spans="1:26" x14ac:dyDescent="0.3">
      <c r="A198" s="3" t="s">
        <v>2523</v>
      </c>
      <c r="B198" t="str">
        <f t="shared" si="18"/>
        <v>1.5 МОм 1% 1 Вт C2-23</v>
      </c>
      <c r="C198" s="3" t="s">
        <v>25</v>
      </c>
      <c r="D198" t="str">
        <f t="shared" si="21"/>
        <v>SchLib\Passive\Resistor.SchLib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19"/>
        <v>1.5 МОм</v>
      </c>
      <c r="O198" s="3" t="s">
        <v>2470</v>
      </c>
      <c r="P198" s="3" t="s">
        <v>28</v>
      </c>
      <c r="Q198" t="str">
        <f t="shared" si="22"/>
        <v>PcbLib\Passive\R-C2-23-1W.PcbLib</v>
      </c>
      <c r="R198" t="str">
        <f t="shared" si="20"/>
        <v>R-C2-23-1W</v>
      </c>
      <c r="S198" s="3" t="s">
        <v>114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56</v>
      </c>
      <c r="Z198" s="3" t="s">
        <v>36</v>
      </c>
    </row>
    <row r="199" spans="1:26" x14ac:dyDescent="0.3">
      <c r="A199" s="3" t="s">
        <v>2524</v>
      </c>
      <c r="B199" t="str">
        <f t="shared" si="18"/>
        <v>1.6 МОм 1% 1 Вт C2-23</v>
      </c>
      <c r="C199" s="3" t="s">
        <v>25</v>
      </c>
      <c r="D199" t="str">
        <f t="shared" si="21"/>
        <v>SchLib\Passive\Resistor.SchLib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19"/>
        <v>1.6 МОм</v>
      </c>
      <c r="O199" s="3" t="s">
        <v>2470</v>
      </c>
      <c r="P199" s="3" t="s">
        <v>28</v>
      </c>
      <c r="Q199" t="str">
        <f t="shared" si="22"/>
        <v>PcbLib\Passive\R-C2-23-1W.PcbLib</v>
      </c>
      <c r="R199" t="str">
        <f t="shared" si="20"/>
        <v>R-C2-23-1W</v>
      </c>
      <c r="S199" s="3" t="s">
        <v>114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56</v>
      </c>
      <c r="Z199" s="3" t="s">
        <v>37</v>
      </c>
    </row>
    <row r="200" spans="1:26" x14ac:dyDescent="0.3">
      <c r="A200" s="3" t="s">
        <v>2525</v>
      </c>
      <c r="B200" t="str">
        <f t="shared" si="18"/>
        <v>1.8 МОм 1% 1 Вт C2-23</v>
      </c>
      <c r="C200" s="3" t="s">
        <v>25</v>
      </c>
      <c r="D200" t="str">
        <f t="shared" si="21"/>
        <v>SchLib\Passive\Resistor.SchLib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19"/>
        <v>1.8 МОм</v>
      </c>
      <c r="O200" s="3" t="s">
        <v>2470</v>
      </c>
      <c r="P200" s="3" t="s">
        <v>28</v>
      </c>
      <c r="Q200" t="str">
        <f t="shared" si="22"/>
        <v>PcbLib\Passive\R-C2-23-1W.PcbLib</v>
      </c>
      <c r="R200" t="str">
        <f t="shared" si="20"/>
        <v>R-C2-23-1W</v>
      </c>
      <c r="S200" s="3" t="s">
        <v>114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56</v>
      </c>
      <c r="Z200" s="3" t="s">
        <v>38</v>
      </c>
    </row>
    <row r="201" spans="1:26" x14ac:dyDescent="0.3">
      <c r="A201" s="3" t="s">
        <v>2526</v>
      </c>
      <c r="B201" t="str">
        <f t="shared" si="18"/>
        <v>2 МОм 1% 1 Вт C2-23</v>
      </c>
      <c r="C201" s="3" t="s">
        <v>25</v>
      </c>
      <c r="D201" t="str">
        <f t="shared" si="21"/>
        <v>SchLib\Passive\Resistor.SchLib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19"/>
        <v>2 МОм</v>
      </c>
      <c r="O201" s="3" t="s">
        <v>2470</v>
      </c>
      <c r="P201" s="3" t="s">
        <v>28</v>
      </c>
      <c r="Q201" t="str">
        <f t="shared" si="22"/>
        <v>PcbLib\Passive\R-C2-23-1W.PcbLib</v>
      </c>
      <c r="R201" t="str">
        <f t="shared" si="20"/>
        <v>R-C2-23-1W</v>
      </c>
      <c r="S201" s="3" t="s">
        <v>114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56</v>
      </c>
      <c r="Z201" s="3">
        <v>2</v>
      </c>
    </row>
    <row r="202" spans="1:26" x14ac:dyDescent="0.3">
      <c r="A202" s="3" t="s">
        <v>2527</v>
      </c>
      <c r="B202" t="str">
        <f t="shared" si="18"/>
        <v>2.2 МОм 1% 1 Вт C2-23</v>
      </c>
      <c r="C202" s="3" t="s">
        <v>25</v>
      </c>
      <c r="D202" t="str">
        <f t="shared" si="21"/>
        <v>SchLib\Passive\Resistor.SchLib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19"/>
        <v>2.2 МОм</v>
      </c>
      <c r="O202" s="3" t="s">
        <v>2470</v>
      </c>
      <c r="P202" s="3" t="s">
        <v>28</v>
      </c>
      <c r="Q202" t="str">
        <f t="shared" si="22"/>
        <v>PcbLib\Passive\R-C2-23-1W.PcbLib</v>
      </c>
      <c r="R202" t="str">
        <f t="shared" si="20"/>
        <v>R-C2-23-1W</v>
      </c>
      <c r="S202" s="3" t="s">
        <v>114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56</v>
      </c>
      <c r="Z202" s="3" t="s">
        <v>39</v>
      </c>
    </row>
    <row r="203" spans="1:26" x14ac:dyDescent="0.3">
      <c r="A203" s="3" t="s">
        <v>2528</v>
      </c>
      <c r="B203" t="str">
        <f t="shared" si="18"/>
        <v>2.4 МОм 1% 1 Вт C2-23</v>
      </c>
      <c r="C203" s="3" t="s">
        <v>25</v>
      </c>
      <c r="D203" t="str">
        <f t="shared" si="21"/>
        <v>SchLib\Passive\Resistor.SchLib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19"/>
        <v>2.4 МОм</v>
      </c>
      <c r="O203" s="3" t="s">
        <v>2470</v>
      </c>
      <c r="P203" s="3" t="s">
        <v>28</v>
      </c>
      <c r="Q203" t="str">
        <f t="shared" si="22"/>
        <v>PcbLib\Passive\R-C2-23-1W.PcbLib</v>
      </c>
      <c r="R203" t="str">
        <f t="shared" si="20"/>
        <v>R-C2-23-1W</v>
      </c>
      <c r="S203" s="3" t="s">
        <v>114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56</v>
      </c>
      <c r="Z203" s="3" t="s">
        <v>40</v>
      </c>
    </row>
    <row r="204" spans="1:26" x14ac:dyDescent="0.3">
      <c r="A204" s="3" t="s">
        <v>2529</v>
      </c>
      <c r="B204" t="str">
        <f t="shared" si="18"/>
        <v>2.7 МОм 1% 1 Вт C2-23</v>
      </c>
      <c r="C204" s="3" t="s">
        <v>25</v>
      </c>
      <c r="D204" t="str">
        <f t="shared" si="21"/>
        <v>SchLib\Passive\Resistor.SchLib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19"/>
        <v>2.7 МОм</v>
      </c>
      <c r="O204" s="3" t="s">
        <v>2470</v>
      </c>
      <c r="P204" s="3" t="s">
        <v>28</v>
      </c>
      <c r="Q204" t="str">
        <f t="shared" si="22"/>
        <v>PcbLib\Passive\R-C2-23-1W.PcbLib</v>
      </c>
      <c r="R204" t="str">
        <f t="shared" si="20"/>
        <v>R-C2-23-1W</v>
      </c>
      <c r="S204" s="3" t="s">
        <v>114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56</v>
      </c>
      <c r="Z204" s="3" t="s">
        <v>41</v>
      </c>
    </row>
    <row r="205" spans="1:26" x14ac:dyDescent="0.3">
      <c r="A205" s="3" t="s">
        <v>2530</v>
      </c>
      <c r="B205" t="str">
        <f t="shared" si="18"/>
        <v>3 МОм 1% 1 Вт C2-23</v>
      </c>
      <c r="C205" s="3" t="s">
        <v>25</v>
      </c>
      <c r="D205" t="str">
        <f t="shared" si="21"/>
        <v>SchLib\Passive\Resistor.SchLib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19"/>
        <v>3 МОм</v>
      </c>
      <c r="O205" s="3" t="s">
        <v>2470</v>
      </c>
      <c r="P205" s="3" t="s">
        <v>28</v>
      </c>
      <c r="Q205" t="str">
        <f t="shared" si="22"/>
        <v>PcbLib\Passive\R-C2-23-1W.PcbLib</v>
      </c>
      <c r="R205" t="str">
        <f t="shared" si="20"/>
        <v>R-C2-23-1W</v>
      </c>
      <c r="S205" s="3" t="s">
        <v>114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56</v>
      </c>
      <c r="Z205" s="3" t="s">
        <v>42</v>
      </c>
    </row>
    <row r="206" spans="1:26" x14ac:dyDescent="0.3">
      <c r="A206" s="3" t="s">
        <v>2531</v>
      </c>
      <c r="B206" t="str">
        <f t="shared" si="18"/>
        <v>3.3 МОм 1% 1 Вт C2-23</v>
      </c>
      <c r="C206" s="3" t="s">
        <v>25</v>
      </c>
      <c r="D206" t="str">
        <f t="shared" si="21"/>
        <v>SchLib\Passive\Resistor.SchLib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19"/>
        <v>3.3 МОм</v>
      </c>
      <c r="O206" s="3" t="s">
        <v>2470</v>
      </c>
      <c r="P206" s="3" t="s">
        <v>28</v>
      </c>
      <c r="Q206" t="str">
        <f t="shared" si="22"/>
        <v>PcbLib\Passive\R-C2-23-1W.PcbLib</v>
      </c>
      <c r="R206" t="str">
        <f t="shared" si="20"/>
        <v>R-C2-23-1W</v>
      </c>
      <c r="S206" s="3" t="s">
        <v>114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56</v>
      </c>
      <c r="Z206" s="3" t="s">
        <v>43</v>
      </c>
    </row>
    <row r="207" spans="1:26" x14ac:dyDescent="0.3">
      <c r="A207" s="3" t="s">
        <v>2532</v>
      </c>
      <c r="B207" t="str">
        <f t="shared" si="18"/>
        <v>3.6 МОм 1% 1 Вт C2-23</v>
      </c>
      <c r="C207" s="3" t="s">
        <v>25</v>
      </c>
      <c r="D207" t="str">
        <f t="shared" si="21"/>
        <v>SchLib\Passive\Resistor.SchLib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19"/>
        <v>3.6 МОм</v>
      </c>
      <c r="O207" s="3" t="s">
        <v>2470</v>
      </c>
      <c r="P207" s="3" t="s">
        <v>28</v>
      </c>
      <c r="Q207" t="str">
        <f t="shared" si="22"/>
        <v>PcbLib\Passive\R-C2-23-1W.PcbLib</v>
      </c>
      <c r="R207" t="str">
        <f t="shared" si="20"/>
        <v>R-C2-23-1W</v>
      </c>
      <c r="S207" s="3" t="s">
        <v>114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56</v>
      </c>
      <c r="Z207" s="3" t="s">
        <v>44</v>
      </c>
    </row>
    <row r="208" spans="1:26" x14ac:dyDescent="0.3">
      <c r="A208" s="3" t="s">
        <v>2533</v>
      </c>
      <c r="B208" t="str">
        <f t="shared" si="18"/>
        <v>3.9 МОм 1% 1 Вт C2-23</v>
      </c>
      <c r="C208" s="3" t="s">
        <v>25</v>
      </c>
      <c r="D208" t="str">
        <f t="shared" si="21"/>
        <v>SchLib\Passive\Resistor.SchLib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19"/>
        <v>3.9 МОм</v>
      </c>
      <c r="O208" s="3" t="s">
        <v>2470</v>
      </c>
      <c r="P208" s="3" t="s">
        <v>28</v>
      </c>
      <c r="Q208" t="str">
        <f t="shared" si="22"/>
        <v>PcbLib\Passive\R-C2-23-1W.PcbLib</v>
      </c>
      <c r="R208" t="str">
        <f t="shared" si="20"/>
        <v>R-C2-23-1W</v>
      </c>
      <c r="S208" s="3" t="s">
        <v>114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56</v>
      </c>
      <c r="Z208" s="3" t="s">
        <v>45</v>
      </c>
    </row>
    <row r="209" spans="1:26" x14ac:dyDescent="0.3">
      <c r="A209" s="3" t="s">
        <v>2534</v>
      </c>
      <c r="B209" t="str">
        <f t="shared" si="18"/>
        <v>4.3 МОм 1% 1 Вт C2-23</v>
      </c>
      <c r="C209" s="3" t="s">
        <v>25</v>
      </c>
      <c r="D209" t="str">
        <f t="shared" si="21"/>
        <v>SchLib\Passive\Resistor.SchLib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19"/>
        <v>4.3 МОм</v>
      </c>
      <c r="O209" s="3" t="s">
        <v>2470</v>
      </c>
      <c r="P209" s="3" t="s">
        <v>28</v>
      </c>
      <c r="Q209" t="str">
        <f t="shared" si="22"/>
        <v>PcbLib\Passive\R-C2-23-1W.PcbLib</v>
      </c>
      <c r="R209" t="str">
        <f t="shared" si="20"/>
        <v>R-C2-23-1W</v>
      </c>
      <c r="S209" s="3" t="s">
        <v>114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56</v>
      </c>
      <c r="Z209" s="3" t="s">
        <v>46</v>
      </c>
    </row>
    <row r="210" spans="1:26" x14ac:dyDescent="0.3">
      <c r="A210" s="3" t="s">
        <v>2535</v>
      </c>
      <c r="B210" t="str">
        <f t="shared" si="18"/>
        <v>4.7 МОм 1% 1 Вт C2-23</v>
      </c>
      <c r="C210" s="3" t="s">
        <v>25</v>
      </c>
      <c r="D210" t="str">
        <f t="shared" si="21"/>
        <v>SchLib\Passive\Resistor.SchLib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19"/>
        <v>4.7 МОм</v>
      </c>
      <c r="O210" s="3" t="s">
        <v>2470</v>
      </c>
      <c r="P210" s="3" t="s">
        <v>28</v>
      </c>
      <c r="Q210" t="str">
        <f t="shared" si="22"/>
        <v>PcbLib\Passive\R-C2-23-1W.PcbLib</v>
      </c>
      <c r="R210" t="str">
        <f t="shared" si="20"/>
        <v>R-C2-23-1W</v>
      </c>
      <c r="S210" s="3" t="s">
        <v>114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56</v>
      </c>
      <c r="Z210" s="3" t="s">
        <v>47</v>
      </c>
    </row>
    <row r="211" spans="1:26" x14ac:dyDescent="0.3">
      <c r="A211" s="3" t="s">
        <v>2536</v>
      </c>
      <c r="B211" t="str">
        <f t="shared" si="18"/>
        <v>5.1 МОм 1% 1 Вт C2-23</v>
      </c>
      <c r="C211" s="3" t="s">
        <v>25</v>
      </c>
      <c r="D211" t="str">
        <f t="shared" si="21"/>
        <v>SchLib\Passive\Resistor.SchLib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19"/>
        <v>5.1 МОм</v>
      </c>
      <c r="O211" s="3" t="s">
        <v>2470</v>
      </c>
      <c r="P211" s="3" t="s">
        <v>28</v>
      </c>
      <c r="Q211" t="str">
        <f t="shared" si="22"/>
        <v>PcbLib\Passive\R-C2-23-1W.PcbLib</v>
      </c>
      <c r="R211" t="str">
        <f t="shared" si="20"/>
        <v>R-C2-23-1W</v>
      </c>
      <c r="S211" s="3" t="s">
        <v>114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56</v>
      </c>
      <c r="Z211" s="3" t="s">
        <v>48</v>
      </c>
    </row>
    <row r="212" spans="1:26" x14ac:dyDescent="0.3">
      <c r="A212" s="3" t="s">
        <v>2537</v>
      </c>
      <c r="B212" t="str">
        <f t="shared" ref="B212:B217" si="23">_xlfn.CONCAT(N212," ",K212," ",S212," ",O212)</f>
        <v>5.6 МОм 1% 1 Вт C2-23</v>
      </c>
      <c r="C212" s="3" t="s">
        <v>25</v>
      </c>
      <c r="D212" t="str">
        <f t="shared" si="21"/>
        <v>SchLib\Passive\Resistor.SchLib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ref="N212:N217" si="24">_xlfn.CONCAT(Z212," ",Y212)</f>
        <v>5.6 МОм</v>
      </c>
      <c r="O212" s="3" t="s">
        <v>2470</v>
      </c>
      <c r="P212" s="3" t="s">
        <v>28</v>
      </c>
      <c r="Q212" t="str">
        <f t="shared" si="22"/>
        <v>PcbLib\Passive\R-C2-23-1W.PcbLib</v>
      </c>
      <c r="R212" t="str">
        <f t="shared" ref="R212:R217" si="25">_xlfn.CONCAT("R-",O212,"-",LEFT(S212,SEARCH(" ",S212,1)-1),"W")</f>
        <v>R-C2-23-1W</v>
      </c>
      <c r="S212" s="3" t="s">
        <v>114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56</v>
      </c>
      <c r="Z212" s="3" t="s">
        <v>49</v>
      </c>
    </row>
    <row r="213" spans="1:26" x14ac:dyDescent="0.3">
      <c r="A213" s="3" t="s">
        <v>2538</v>
      </c>
      <c r="B213" t="str">
        <f t="shared" si="23"/>
        <v>6.2 МОм 1% 1 Вт C2-23</v>
      </c>
      <c r="C213" s="3" t="s">
        <v>25</v>
      </c>
      <c r="D213" t="str">
        <f t="shared" si="21"/>
        <v>SchLib\Passive\Resistor.SchLib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4"/>
        <v>6.2 МОм</v>
      </c>
      <c r="O213" s="3" t="s">
        <v>2470</v>
      </c>
      <c r="P213" s="3" t="s">
        <v>28</v>
      </c>
      <c r="Q213" t="str">
        <f t="shared" si="22"/>
        <v>PcbLib\Passive\R-C2-23-1W.PcbLib</v>
      </c>
      <c r="R213" t="str">
        <f t="shared" si="25"/>
        <v>R-C2-23-1W</v>
      </c>
      <c r="S213" s="3" t="s">
        <v>114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56</v>
      </c>
      <c r="Z213" s="3" t="s">
        <v>50</v>
      </c>
    </row>
    <row r="214" spans="1:26" x14ac:dyDescent="0.3">
      <c r="A214" s="3" t="s">
        <v>2539</v>
      </c>
      <c r="B214" t="str">
        <f t="shared" si="23"/>
        <v>6.8 МОм 1% 1 Вт C2-23</v>
      </c>
      <c r="C214" s="3" t="s">
        <v>25</v>
      </c>
      <c r="D214" t="str">
        <f t="shared" si="21"/>
        <v>SchLib\Passive\Resistor.SchLib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4"/>
        <v>6.8 МОм</v>
      </c>
      <c r="O214" s="3" t="s">
        <v>2470</v>
      </c>
      <c r="P214" s="3" t="s">
        <v>28</v>
      </c>
      <c r="Q214" t="str">
        <f t="shared" si="22"/>
        <v>PcbLib\Passive\R-C2-23-1W.PcbLib</v>
      </c>
      <c r="R214" t="str">
        <f t="shared" si="25"/>
        <v>R-C2-23-1W</v>
      </c>
      <c r="S214" s="3" t="s">
        <v>114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56</v>
      </c>
      <c r="Z214" s="3" t="s">
        <v>51</v>
      </c>
    </row>
    <row r="215" spans="1:26" x14ac:dyDescent="0.3">
      <c r="A215" s="3" t="s">
        <v>2540</v>
      </c>
      <c r="B215" t="str">
        <f t="shared" si="23"/>
        <v>7.5 МОм 1% 1 Вт C2-23</v>
      </c>
      <c r="C215" s="3" t="s">
        <v>25</v>
      </c>
      <c r="D215" t="str">
        <f t="shared" si="21"/>
        <v>SchLib\Passive\Resistor.SchLib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4"/>
        <v>7.5 МОм</v>
      </c>
      <c r="O215" s="3" t="s">
        <v>2470</v>
      </c>
      <c r="P215" s="3" t="s">
        <v>28</v>
      </c>
      <c r="Q215" t="str">
        <f t="shared" si="22"/>
        <v>PcbLib\Passive\R-C2-23-1W.PcbLib</v>
      </c>
      <c r="R215" t="str">
        <f t="shared" si="25"/>
        <v>R-C2-23-1W</v>
      </c>
      <c r="S215" s="3" t="s">
        <v>114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56</v>
      </c>
      <c r="Z215" s="3" t="s">
        <v>52</v>
      </c>
    </row>
    <row r="216" spans="1:26" x14ac:dyDescent="0.3">
      <c r="A216" s="3" t="s">
        <v>2541</v>
      </c>
      <c r="B216" t="str">
        <f t="shared" si="23"/>
        <v>8.2 МОм 1% 1 Вт C2-23</v>
      </c>
      <c r="C216" s="3" t="s">
        <v>25</v>
      </c>
      <c r="D216" t="str">
        <f t="shared" si="21"/>
        <v>SchLib\Passive\Resistor.SchLib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4"/>
        <v>8.2 МОм</v>
      </c>
      <c r="O216" s="3" t="s">
        <v>2470</v>
      </c>
      <c r="P216" s="3" t="s">
        <v>28</v>
      </c>
      <c r="Q216" t="str">
        <f t="shared" si="22"/>
        <v>PcbLib\Passive\R-C2-23-1W.PcbLib</v>
      </c>
      <c r="R216" t="str">
        <f t="shared" si="25"/>
        <v>R-C2-23-1W</v>
      </c>
      <c r="S216" s="3" t="s">
        <v>114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56</v>
      </c>
      <c r="Z216" s="3" t="s">
        <v>53</v>
      </c>
    </row>
    <row r="217" spans="1:26" x14ac:dyDescent="0.3">
      <c r="A217" s="3" t="s">
        <v>2542</v>
      </c>
      <c r="B217" t="str">
        <f t="shared" si="23"/>
        <v>9.1 МОм 1% 1 Вт C2-23</v>
      </c>
      <c r="C217" s="3" t="s">
        <v>25</v>
      </c>
      <c r="D217" t="str">
        <f t="shared" si="21"/>
        <v>SchLib\Passive\Resistor.SchLib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4"/>
        <v>9.1 МОм</v>
      </c>
      <c r="O217" s="3" t="s">
        <v>2470</v>
      </c>
      <c r="P217" s="3" t="s">
        <v>28</v>
      </c>
      <c r="Q217" t="str">
        <f t="shared" si="22"/>
        <v>PcbLib\Passive\R-C2-23-1W.PcbLib</v>
      </c>
      <c r="R217" t="str">
        <f t="shared" si="25"/>
        <v>R-C2-23-1W</v>
      </c>
      <c r="S217" s="3" t="s">
        <v>114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56</v>
      </c>
      <c r="Z217" s="3" t="s">
        <v>54</v>
      </c>
    </row>
    <row r="218" spans="1:26" x14ac:dyDescent="0.3">
      <c r="A218" s="3" t="s">
        <v>2471</v>
      </c>
      <c r="B218" t="str">
        <f>_xlfn.CONCAT(N218," ",K218," ",S218," ",O218)</f>
        <v>1 Ом 1% 2 Вт C2-23</v>
      </c>
      <c r="C218" s="3" t="s">
        <v>25</v>
      </c>
      <c r="D218" t="str">
        <f t="shared" si="21"/>
        <v>SchLib\Passive\Resistor.SchLib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Ом</v>
      </c>
      <c r="O218" s="3" t="s">
        <v>2470</v>
      </c>
      <c r="P218" s="3" t="s">
        <v>28</v>
      </c>
      <c r="Q218" t="str">
        <f t="shared" si="22"/>
        <v>PcbLib\Passive\R-C2-23-2W.PcbLib</v>
      </c>
      <c r="R218" t="str">
        <f>_xlfn.CONCAT("R-",O218,"-",LEFT(S218,SEARCH(" ",S218,1)-1),"W")</f>
        <v>R-C2-23-2W</v>
      </c>
      <c r="S218" s="3" t="s">
        <v>2544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32</v>
      </c>
      <c r="Z218" s="3">
        <v>1</v>
      </c>
    </row>
    <row r="219" spans="1:26" x14ac:dyDescent="0.3">
      <c r="A219" s="3" t="s">
        <v>2472</v>
      </c>
      <c r="B219" t="str">
        <f>_xlfn.CONCAT(N219," ",K219," ",S219," ",O219)</f>
        <v>1.1 Ом 1% 2 Вт C2-23</v>
      </c>
      <c r="C219" s="3" t="s">
        <v>25</v>
      </c>
      <c r="D219" t="str">
        <f t="shared" si="21"/>
        <v>SchLib\Passive\Resistor.SchLib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>_xlfn.CONCAT(Z219," ",Y219)</f>
        <v>1.1 Ом</v>
      </c>
      <c r="O219" s="3" t="s">
        <v>2470</v>
      </c>
      <c r="P219" s="3" t="s">
        <v>28</v>
      </c>
      <c r="Q219" t="str">
        <f t="shared" si="22"/>
        <v>PcbLib\Passive\R-C2-23-2W.PcbLib</v>
      </c>
      <c r="R219" t="str">
        <f>_xlfn.CONCAT("R-",O219,"-",LEFT(S219,SEARCH(" ",S219,1)-1),"W")</f>
        <v>R-C2-23-2W</v>
      </c>
      <c r="S219" s="3" t="s">
        <v>2544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32</v>
      </c>
      <c r="Z219" s="3" t="s">
        <v>33</v>
      </c>
    </row>
    <row r="220" spans="1:26" x14ac:dyDescent="0.3">
      <c r="A220" s="3" t="s">
        <v>2473</v>
      </c>
      <c r="B220" t="str">
        <f t="shared" ref="B220:B283" si="26">_xlfn.CONCAT(N220," ",K220," ",S220," ",O220)</f>
        <v>1.2 Ом 1% 2 Вт C2-23</v>
      </c>
      <c r="C220" s="3" t="s">
        <v>25</v>
      </c>
      <c r="D220" t="str">
        <f t="shared" si="21"/>
        <v>SchLib\Passive\Resistor.SchLib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ref="N220:N283" si="27">_xlfn.CONCAT(Z220," ",Y220)</f>
        <v>1.2 Ом</v>
      </c>
      <c r="O220" s="3" t="s">
        <v>2470</v>
      </c>
      <c r="P220" s="3" t="s">
        <v>28</v>
      </c>
      <c r="Q220" t="str">
        <f t="shared" si="22"/>
        <v>PcbLib\Passive\R-C2-23-2W.PcbLib</v>
      </c>
      <c r="R220" t="str">
        <f t="shared" ref="R220:R283" si="28">_xlfn.CONCAT("R-",O220,"-",LEFT(S220,SEARCH(" ",S220,1)-1),"W")</f>
        <v>R-C2-23-2W</v>
      </c>
      <c r="S220" s="3" t="s">
        <v>2544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32</v>
      </c>
      <c r="Z220" s="3" t="s">
        <v>34</v>
      </c>
    </row>
    <row r="221" spans="1:26" x14ac:dyDescent="0.3">
      <c r="A221" s="3" t="s">
        <v>2474</v>
      </c>
      <c r="B221" t="str">
        <f t="shared" si="26"/>
        <v>1.3 Ом 1% 2 Вт C2-23</v>
      </c>
      <c r="C221" s="3" t="s">
        <v>25</v>
      </c>
      <c r="D221" t="str">
        <f t="shared" si="21"/>
        <v>SchLib\Passive\Resistor.SchLib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7"/>
        <v>1.3 Ом</v>
      </c>
      <c r="O221" s="3" t="s">
        <v>2470</v>
      </c>
      <c r="P221" s="3" t="s">
        <v>28</v>
      </c>
      <c r="Q221" t="str">
        <f t="shared" si="22"/>
        <v>PcbLib\Passive\R-C2-23-2W.PcbLib</v>
      </c>
      <c r="R221" t="str">
        <f t="shared" si="28"/>
        <v>R-C2-23-2W</v>
      </c>
      <c r="S221" s="3" t="s">
        <v>2544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32</v>
      </c>
      <c r="Z221" s="3" t="s">
        <v>35</v>
      </c>
    </row>
    <row r="222" spans="1:26" x14ac:dyDescent="0.3">
      <c r="A222" s="3" t="s">
        <v>2475</v>
      </c>
      <c r="B222" t="str">
        <f t="shared" si="26"/>
        <v>1.5 Ом 1% 2 Вт C2-23</v>
      </c>
      <c r="C222" s="3" t="s">
        <v>25</v>
      </c>
      <c r="D222" t="str">
        <f t="shared" si="21"/>
        <v>SchLib\Passive\Resistor.SchLib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7"/>
        <v>1.5 Ом</v>
      </c>
      <c r="O222" s="3" t="s">
        <v>2470</v>
      </c>
      <c r="P222" s="3" t="s">
        <v>28</v>
      </c>
      <c r="Q222" t="str">
        <f t="shared" si="22"/>
        <v>PcbLib\Passive\R-C2-23-2W.PcbLib</v>
      </c>
      <c r="R222" t="str">
        <f t="shared" si="28"/>
        <v>R-C2-23-2W</v>
      </c>
      <c r="S222" s="3" t="s">
        <v>2544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32</v>
      </c>
      <c r="Z222" s="3" t="s">
        <v>36</v>
      </c>
    </row>
    <row r="223" spans="1:26" x14ac:dyDescent="0.3">
      <c r="A223" s="3" t="s">
        <v>2476</v>
      </c>
      <c r="B223" t="str">
        <f t="shared" si="26"/>
        <v>1.6 Ом 1% 2 Вт C2-23</v>
      </c>
      <c r="C223" s="3" t="s">
        <v>25</v>
      </c>
      <c r="D223" t="str">
        <f t="shared" si="21"/>
        <v>SchLib\Passive\Resistor.SchLib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7"/>
        <v>1.6 Ом</v>
      </c>
      <c r="O223" s="3" t="s">
        <v>2470</v>
      </c>
      <c r="P223" s="3" t="s">
        <v>28</v>
      </c>
      <c r="Q223" t="str">
        <f t="shared" si="22"/>
        <v>PcbLib\Passive\R-C2-23-2W.PcbLib</v>
      </c>
      <c r="R223" t="str">
        <f t="shared" si="28"/>
        <v>R-C2-23-2W</v>
      </c>
      <c r="S223" s="3" t="s">
        <v>2544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32</v>
      </c>
      <c r="Z223" s="3" t="s">
        <v>37</v>
      </c>
    </row>
    <row r="224" spans="1:26" x14ac:dyDescent="0.3">
      <c r="A224" s="3" t="s">
        <v>2477</v>
      </c>
      <c r="B224" t="str">
        <f t="shared" si="26"/>
        <v>1.8 Ом 1% 2 Вт C2-23</v>
      </c>
      <c r="C224" s="3" t="s">
        <v>25</v>
      </c>
      <c r="D224" t="str">
        <f t="shared" si="21"/>
        <v>SchLib\Passive\Resistor.SchLib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7"/>
        <v>1.8 Ом</v>
      </c>
      <c r="O224" s="3" t="s">
        <v>2470</v>
      </c>
      <c r="P224" s="3" t="s">
        <v>28</v>
      </c>
      <c r="Q224" t="str">
        <f t="shared" si="22"/>
        <v>PcbLib\Passive\R-C2-23-2W.PcbLib</v>
      </c>
      <c r="R224" t="str">
        <f t="shared" si="28"/>
        <v>R-C2-23-2W</v>
      </c>
      <c r="S224" s="3" t="s">
        <v>2544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32</v>
      </c>
      <c r="Z224" s="3" t="s">
        <v>38</v>
      </c>
    </row>
    <row r="225" spans="1:26" x14ac:dyDescent="0.3">
      <c r="A225" s="3" t="s">
        <v>2478</v>
      </c>
      <c r="B225" t="str">
        <f t="shared" si="26"/>
        <v>2 Ом 1% 2 Вт C2-23</v>
      </c>
      <c r="C225" s="3" t="s">
        <v>25</v>
      </c>
      <c r="D225" t="str">
        <f t="shared" si="21"/>
        <v>SchLib\Passive\Resistor.SchLib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7"/>
        <v>2 Ом</v>
      </c>
      <c r="O225" s="3" t="s">
        <v>2470</v>
      </c>
      <c r="P225" s="3" t="s">
        <v>28</v>
      </c>
      <c r="Q225" t="str">
        <f t="shared" si="22"/>
        <v>PcbLib\Passive\R-C2-23-2W.PcbLib</v>
      </c>
      <c r="R225" t="str">
        <f t="shared" si="28"/>
        <v>R-C2-23-2W</v>
      </c>
      <c r="S225" s="3" t="s">
        <v>2544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32</v>
      </c>
      <c r="Z225" s="3">
        <v>2</v>
      </c>
    </row>
    <row r="226" spans="1:26" x14ac:dyDescent="0.3">
      <c r="A226" s="3" t="s">
        <v>2479</v>
      </c>
      <c r="B226" t="str">
        <f t="shared" si="26"/>
        <v>2.2 Ом 1% 2 Вт C2-23</v>
      </c>
      <c r="C226" s="3" t="s">
        <v>25</v>
      </c>
      <c r="D226" t="str">
        <f t="shared" si="21"/>
        <v>SchLib\Passive\Resistor.SchLib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7"/>
        <v>2.2 Ом</v>
      </c>
      <c r="O226" s="3" t="s">
        <v>2470</v>
      </c>
      <c r="P226" s="3" t="s">
        <v>28</v>
      </c>
      <c r="Q226" t="str">
        <f t="shared" si="22"/>
        <v>PcbLib\Passive\R-C2-23-2W.PcbLib</v>
      </c>
      <c r="R226" t="str">
        <f t="shared" si="28"/>
        <v>R-C2-23-2W</v>
      </c>
      <c r="S226" s="3" t="s">
        <v>2544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32</v>
      </c>
      <c r="Z226" s="3" t="s">
        <v>39</v>
      </c>
    </row>
    <row r="227" spans="1:26" x14ac:dyDescent="0.3">
      <c r="A227" s="3" t="s">
        <v>2480</v>
      </c>
      <c r="B227" t="str">
        <f t="shared" si="26"/>
        <v>2.4 Ом 1% 2 Вт C2-23</v>
      </c>
      <c r="C227" s="3" t="s">
        <v>25</v>
      </c>
      <c r="D227" t="str">
        <f t="shared" si="21"/>
        <v>SchLib\Passive\Resistor.SchLib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7"/>
        <v>2.4 Ом</v>
      </c>
      <c r="O227" s="3" t="s">
        <v>2470</v>
      </c>
      <c r="P227" s="3" t="s">
        <v>28</v>
      </c>
      <c r="Q227" t="str">
        <f t="shared" si="22"/>
        <v>PcbLib\Passive\R-C2-23-2W.PcbLib</v>
      </c>
      <c r="R227" t="str">
        <f t="shared" si="28"/>
        <v>R-C2-23-2W</v>
      </c>
      <c r="S227" s="3" t="s">
        <v>2544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32</v>
      </c>
      <c r="Z227" s="3" t="s">
        <v>40</v>
      </c>
    </row>
    <row r="228" spans="1:26" x14ac:dyDescent="0.3">
      <c r="A228" s="3" t="s">
        <v>2481</v>
      </c>
      <c r="B228" t="str">
        <f t="shared" si="26"/>
        <v>2.7 Ом 1% 2 Вт C2-23</v>
      </c>
      <c r="C228" s="3" t="s">
        <v>25</v>
      </c>
      <c r="D228" t="str">
        <f t="shared" si="21"/>
        <v>SchLib\Passive\Resistor.SchLib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7"/>
        <v>2.7 Ом</v>
      </c>
      <c r="O228" s="3" t="s">
        <v>2470</v>
      </c>
      <c r="P228" s="3" t="s">
        <v>28</v>
      </c>
      <c r="Q228" t="str">
        <f t="shared" si="22"/>
        <v>PcbLib\Passive\R-C2-23-2W.PcbLib</v>
      </c>
      <c r="R228" t="str">
        <f t="shared" si="28"/>
        <v>R-C2-23-2W</v>
      </c>
      <c r="S228" s="3" t="s">
        <v>2544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32</v>
      </c>
      <c r="Z228" s="3" t="s">
        <v>41</v>
      </c>
    </row>
    <row r="229" spans="1:26" x14ac:dyDescent="0.3">
      <c r="A229" s="3" t="s">
        <v>2482</v>
      </c>
      <c r="B229" t="str">
        <f t="shared" si="26"/>
        <v>3 Ом 1% 2 Вт C2-23</v>
      </c>
      <c r="C229" s="3" t="s">
        <v>25</v>
      </c>
      <c r="D229" t="str">
        <f t="shared" si="21"/>
        <v>SchLib\Passive\Resistor.SchLib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7"/>
        <v>3 Ом</v>
      </c>
      <c r="O229" s="3" t="s">
        <v>2470</v>
      </c>
      <c r="P229" s="3" t="s">
        <v>28</v>
      </c>
      <c r="Q229" t="str">
        <f t="shared" si="22"/>
        <v>PcbLib\Passive\R-C2-23-2W.PcbLib</v>
      </c>
      <c r="R229" t="str">
        <f t="shared" si="28"/>
        <v>R-C2-23-2W</v>
      </c>
      <c r="S229" s="3" t="s">
        <v>2544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32</v>
      </c>
      <c r="Z229" s="3" t="s">
        <v>42</v>
      </c>
    </row>
    <row r="230" spans="1:26" x14ac:dyDescent="0.3">
      <c r="A230" s="3" t="s">
        <v>2483</v>
      </c>
      <c r="B230" t="str">
        <f t="shared" si="26"/>
        <v>3.3 Ом 1% 2 Вт C2-23</v>
      </c>
      <c r="C230" s="3" t="s">
        <v>25</v>
      </c>
      <c r="D230" t="str">
        <f t="shared" si="21"/>
        <v>SchLib\Passive\Resistor.SchLib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7"/>
        <v>3.3 Ом</v>
      </c>
      <c r="O230" s="3" t="s">
        <v>2470</v>
      </c>
      <c r="P230" s="3" t="s">
        <v>28</v>
      </c>
      <c r="Q230" t="str">
        <f t="shared" si="22"/>
        <v>PcbLib\Passive\R-C2-23-2W.PcbLib</v>
      </c>
      <c r="R230" t="str">
        <f t="shared" si="28"/>
        <v>R-C2-23-2W</v>
      </c>
      <c r="S230" s="3" t="s">
        <v>2544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32</v>
      </c>
      <c r="Z230" s="3" t="s">
        <v>43</v>
      </c>
    </row>
    <row r="231" spans="1:26" x14ac:dyDescent="0.3">
      <c r="A231" s="3" t="s">
        <v>2484</v>
      </c>
      <c r="B231" t="str">
        <f t="shared" si="26"/>
        <v>3.6 Ом 1% 2 Вт C2-23</v>
      </c>
      <c r="C231" s="3" t="s">
        <v>25</v>
      </c>
      <c r="D231" t="str">
        <f t="shared" si="21"/>
        <v>SchLib\Passive\Resistor.SchLib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7"/>
        <v>3.6 Ом</v>
      </c>
      <c r="O231" s="3" t="s">
        <v>2470</v>
      </c>
      <c r="P231" s="3" t="s">
        <v>28</v>
      </c>
      <c r="Q231" t="str">
        <f t="shared" si="22"/>
        <v>PcbLib\Passive\R-C2-23-2W.PcbLib</v>
      </c>
      <c r="R231" t="str">
        <f t="shared" si="28"/>
        <v>R-C2-23-2W</v>
      </c>
      <c r="S231" s="3" t="s">
        <v>2544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32</v>
      </c>
      <c r="Z231" s="3" t="s">
        <v>44</v>
      </c>
    </row>
    <row r="232" spans="1:26" x14ac:dyDescent="0.3">
      <c r="A232" s="3" t="s">
        <v>2485</v>
      </c>
      <c r="B232" t="str">
        <f t="shared" si="26"/>
        <v>3.9 Ом 1% 2 Вт C2-23</v>
      </c>
      <c r="C232" s="3" t="s">
        <v>25</v>
      </c>
      <c r="D232" t="str">
        <f t="shared" si="21"/>
        <v>SchLib\Passive\Resistor.SchLib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7"/>
        <v>3.9 Ом</v>
      </c>
      <c r="O232" s="3" t="s">
        <v>2470</v>
      </c>
      <c r="P232" s="3" t="s">
        <v>28</v>
      </c>
      <c r="Q232" t="str">
        <f t="shared" si="22"/>
        <v>PcbLib\Passive\R-C2-23-2W.PcbLib</v>
      </c>
      <c r="R232" t="str">
        <f t="shared" si="28"/>
        <v>R-C2-23-2W</v>
      </c>
      <c r="S232" s="3" t="s">
        <v>2544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32</v>
      </c>
      <c r="Z232" s="3" t="s">
        <v>45</v>
      </c>
    </row>
    <row r="233" spans="1:26" x14ac:dyDescent="0.3">
      <c r="A233" s="3" t="s">
        <v>2486</v>
      </c>
      <c r="B233" t="str">
        <f t="shared" si="26"/>
        <v>4.3 Ом 1% 2 Вт C2-23</v>
      </c>
      <c r="C233" s="3" t="s">
        <v>25</v>
      </c>
      <c r="D233" t="str">
        <f t="shared" si="21"/>
        <v>SchLib\Passive\Resistor.SchLib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7"/>
        <v>4.3 Ом</v>
      </c>
      <c r="O233" s="3" t="s">
        <v>2470</v>
      </c>
      <c r="P233" s="3" t="s">
        <v>28</v>
      </c>
      <c r="Q233" t="str">
        <f t="shared" si="22"/>
        <v>PcbLib\Passive\R-C2-23-2W.PcbLib</v>
      </c>
      <c r="R233" t="str">
        <f t="shared" si="28"/>
        <v>R-C2-23-2W</v>
      </c>
      <c r="S233" s="3" t="s">
        <v>2544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32</v>
      </c>
      <c r="Z233" s="3" t="s">
        <v>46</v>
      </c>
    </row>
    <row r="234" spans="1:26" x14ac:dyDescent="0.3">
      <c r="A234" s="3" t="s">
        <v>2487</v>
      </c>
      <c r="B234" t="str">
        <f t="shared" si="26"/>
        <v>4.7 Ом 1% 2 Вт C2-23</v>
      </c>
      <c r="C234" s="3" t="s">
        <v>25</v>
      </c>
      <c r="D234" t="str">
        <f t="shared" si="21"/>
        <v>SchLib\Passive\Resistor.SchLib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7"/>
        <v>4.7 Ом</v>
      </c>
      <c r="O234" s="3" t="s">
        <v>2470</v>
      </c>
      <c r="P234" s="3" t="s">
        <v>28</v>
      </c>
      <c r="Q234" t="str">
        <f t="shared" si="22"/>
        <v>PcbLib\Passive\R-C2-23-2W.PcbLib</v>
      </c>
      <c r="R234" t="str">
        <f t="shared" si="28"/>
        <v>R-C2-23-2W</v>
      </c>
      <c r="S234" s="3" t="s">
        <v>2544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32</v>
      </c>
      <c r="Z234" s="3" t="s">
        <v>47</v>
      </c>
    </row>
    <row r="235" spans="1:26" x14ac:dyDescent="0.3">
      <c r="A235" s="3" t="s">
        <v>2488</v>
      </c>
      <c r="B235" t="str">
        <f t="shared" si="26"/>
        <v>5.1 Ом 1% 2 Вт C2-23</v>
      </c>
      <c r="C235" s="3" t="s">
        <v>25</v>
      </c>
      <c r="D235" t="str">
        <f t="shared" si="21"/>
        <v>SchLib\Passive\Resistor.SchLib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7"/>
        <v>5.1 Ом</v>
      </c>
      <c r="O235" s="3" t="s">
        <v>2470</v>
      </c>
      <c r="P235" s="3" t="s">
        <v>28</v>
      </c>
      <c r="Q235" t="str">
        <f t="shared" si="22"/>
        <v>PcbLib\Passive\R-C2-23-2W.PcbLib</v>
      </c>
      <c r="R235" t="str">
        <f t="shared" si="28"/>
        <v>R-C2-23-2W</v>
      </c>
      <c r="S235" s="3" t="s">
        <v>2544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32</v>
      </c>
      <c r="Z235" s="3" t="s">
        <v>48</v>
      </c>
    </row>
    <row r="236" spans="1:26" x14ac:dyDescent="0.3">
      <c r="A236" s="3" t="s">
        <v>2489</v>
      </c>
      <c r="B236" t="str">
        <f t="shared" si="26"/>
        <v>5.6 Ом 1% 2 Вт C2-23</v>
      </c>
      <c r="C236" s="3" t="s">
        <v>25</v>
      </c>
      <c r="D236" t="str">
        <f t="shared" si="21"/>
        <v>SchLib\Passive\Resistor.SchLib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7"/>
        <v>5.6 Ом</v>
      </c>
      <c r="O236" s="3" t="s">
        <v>2470</v>
      </c>
      <c r="P236" s="3" t="s">
        <v>28</v>
      </c>
      <c r="Q236" t="str">
        <f t="shared" si="22"/>
        <v>PcbLib\Passive\R-C2-23-2W.PcbLib</v>
      </c>
      <c r="R236" t="str">
        <f t="shared" si="28"/>
        <v>R-C2-23-2W</v>
      </c>
      <c r="S236" s="3" t="s">
        <v>2544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32</v>
      </c>
      <c r="Z236" s="3" t="s">
        <v>49</v>
      </c>
    </row>
    <row r="237" spans="1:26" x14ac:dyDescent="0.3">
      <c r="A237" s="3" t="s">
        <v>2490</v>
      </c>
      <c r="B237" t="str">
        <f t="shared" si="26"/>
        <v>6.2 Ом 1% 2 Вт C2-23</v>
      </c>
      <c r="C237" s="3" t="s">
        <v>25</v>
      </c>
      <c r="D237" t="str">
        <f t="shared" si="21"/>
        <v>SchLib\Passive\Resistor.SchLib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7"/>
        <v>6.2 Ом</v>
      </c>
      <c r="O237" s="3" t="s">
        <v>2470</v>
      </c>
      <c r="P237" s="3" t="s">
        <v>28</v>
      </c>
      <c r="Q237" t="str">
        <f t="shared" si="22"/>
        <v>PcbLib\Passive\R-C2-23-2W.PcbLib</v>
      </c>
      <c r="R237" t="str">
        <f t="shared" si="28"/>
        <v>R-C2-23-2W</v>
      </c>
      <c r="S237" s="3" t="s">
        <v>2544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32</v>
      </c>
      <c r="Z237" s="3" t="s">
        <v>50</v>
      </c>
    </row>
    <row r="238" spans="1:26" x14ac:dyDescent="0.3">
      <c r="A238" s="3" t="s">
        <v>2491</v>
      </c>
      <c r="B238" t="str">
        <f t="shared" si="26"/>
        <v>6.8 Ом 1% 2 Вт C2-23</v>
      </c>
      <c r="C238" s="3" t="s">
        <v>25</v>
      </c>
      <c r="D238" t="str">
        <f t="shared" si="21"/>
        <v>SchLib\Passive\Resistor.SchLib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7"/>
        <v>6.8 Ом</v>
      </c>
      <c r="O238" s="3" t="s">
        <v>2470</v>
      </c>
      <c r="P238" s="3" t="s">
        <v>28</v>
      </c>
      <c r="Q238" t="str">
        <f t="shared" si="22"/>
        <v>PcbLib\Passive\R-C2-23-2W.PcbLib</v>
      </c>
      <c r="R238" t="str">
        <f t="shared" si="28"/>
        <v>R-C2-23-2W</v>
      </c>
      <c r="S238" s="3" t="s">
        <v>2544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32</v>
      </c>
      <c r="Z238" s="3" t="s">
        <v>51</v>
      </c>
    </row>
    <row r="239" spans="1:26" x14ac:dyDescent="0.3">
      <c r="A239" s="3" t="s">
        <v>2492</v>
      </c>
      <c r="B239" t="str">
        <f t="shared" si="26"/>
        <v>7.5 Ом 1% 2 Вт C2-23</v>
      </c>
      <c r="C239" s="3" t="s">
        <v>25</v>
      </c>
      <c r="D239" t="str">
        <f t="shared" si="21"/>
        <v>SchLib\Passive\Resistor.SchLib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7"/>
        <v>7.5 Ом</v>
      </c>
      <c r="O239" s="3" t="s">
        <v>2470</v>
      </c>
      <c r="P239" s="3" t="s">
        <v>28</v>
      </c>
      <c r="Q239" t="str">
        <f t="shared" si="22"/>
        <v>PcbLib\Passive\R-C2-23-2W.PcbLib</v>
      </c>
      <c r="R239" t="str">
        <f t="shared" si="28"/>
        <v>R-C2-23-2W</v>
      </c>
      <c r="S239" s="3" t="s">
        <v>2544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32</v>
      </c>
      <c r="Z239" s="3" t="s">
        <v>52</v>
      </c>
    </row>
    <row r="240" spans="1:26" x14ac:dyDescent="0.3">
      <c r="A240" s="3" t="s">
        <v>2493</v>
      </c>
      <c r="B240" t="str">
        <f t="shared" si="26"/>
        <v>8.2 Ом 1% 2 Вт C2-23</v>
      </c>
      <c r="C240" s="3" t="s">
        <v>25</v>
      </c>
      <c r="D240" t="str">
        <f t="shared" si="21"/>
        <v>SchLib\Passive\Resistor.SchLib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7"/>
        <v>8.2 Ом</v>
      </c>
      <c r="O240" s="3" t="s">
        <v>2470</v>
      </c>
      <c r="P240" s="3" t="s">
        <v>28</v>
      </c>
      <c r="Q240" t="str">
        <f t="shared" si="22"/>
        <v>PcbLib\Passive\R-C2-23-2W.PcbLib</v>
      </c>
      <c r="R240" t="str">
        <f t="shared" si="28"/>
        <v>R-C2-23-2W</v>
      </c>
      <c r="S240" s="3" t="s">
        <v>2544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32</v>
      </c>
      <c r="Z240" s="3" t="s">
        <v>53</v>
      </c>
    </row>
    <row r="241" spans="1:26" x14ac:dyDescent="0.3">
      <c r="A241" s="3" t="s">
        <v>2494</v>
      </c>
      <c r="B241" t="str">
        <f t="shared" si="26"/>
        <v>9.1 Ом 1% 2 Вт C2-23</v>
      </c>
      <c r="C241" s="3" t="s">
        <v>25</v>
      </c>
      <c r="D241" t="str">
        <f t="shared" si="21"/>
        <v>SchLib\Passive\Resistor.SchLib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7"/>
        <v>9.1 Ом</v>
      </c>
      <c r="O241" s="3" t="s">
        <v>2470</v>
      </c>
      <c r="P241" s="3" t="s">
        <v>28</v>
      </c>
      <c r="Q241" t="str">
        <f t="shared" si="22"/>
        <v>PcbLib\Passive\R-C2-23-2W.PcbLib</v>
      </c>
      <c r="R241" t="str">
        <f t="shared" si="28"/>
        <v>R-C2-23-2W</v>
      </c>
      <c r="S241" s="3" t="s">
        <v>2544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32</v>
      </c>
      <c r="Z241" s="3" t="s">
        <v>54</v>
      </c>
    </row>
    <row r="242" spans="1:26" x14ac:dyDescent="0.3">
      <c r="A242" s="3" t="s">
        <v>2495</v>
      </c>
      <c r="B242" t="str">
        <f t="shared" si="26"/>
        <v>1 кОм 1% 2 Вт C2-23</v>
      </c>
      <c r="C242" s="3" t="s">
        <v>25</v>
      </c>
      <c r="D242" t="str">
        <f t="shared" si="21"/>
        <v>SchLib\Passive\Resistor.SchLib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 t="shared" si="27"/>
        <v>1 кОм</v>
      </c>
      <c r="O242" s="3" t="s">
        <v>2470</v>
      </c>
      <c r="P242" s="3" t="s">
        <v>28</v>
      </c>
      <c r="Q242" t="str">
        <f t="shared" si="22"/>
        <v>PcbLib\Passive\R-C2-23-2W.PcbLib</v>
      </c>
      <c r="R242" t="str">
        <f t="shared" si="28"/>
        <v>R-C2-23-2W</v>
      </c>
      <c r="S242" s="3" t="s">
        <v>2544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55</v>
      </c>
      <c r="Z242" s="3">
        <v>1</v>
      </c>
    </row>
    <row r="243" spans="1:26" x14ac:dyDescent="0.3">
      <c r="A243" s="3" t="s">
        <v>2496</v>
      </c>
      <c r="B243" t="str">
        <f t="shared" si="26"/>
        <v>1.1 кОм 1% 2 Вт C2-23</v>
      </c>
      <c r="C243" s="3" t="s">
        <v>25</v>
      </c>
      <c r="D243" t="str">
        <f t="shared" si="21"/>
        <v>SchLib\Passive\Resistor.SchLib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si="27"/>
        <v>1.1 кОм</v>
      </c>
      <c r="O243" s="3" t="s">
        <v>2470</v>
      </c>
      <c r="P243" s="3" t="s">
        <v>28</v>
      </c>
      <c r="Q243" t="str">
        <f t="shared" si="22"/>
        <v>PcbLib\Passive\R-C2-23-2W.PcbLib</v>
      </c>
      <c r="R243" t="str">
        <f t="shared" si="28"/>
        <v>R-C2-23-2W</v>
      </c>
      <c r="S243" s="3" t="s">
        <v>2544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55</v>
      </c>
      <c r="Z243" s="3" t="s">
        <v>33</v>
      </c>
    </row>
    <row r="244" spans="1:26" x14ac:dyDescent="0.3">
      <c r="A244" s="3" t="s">
        <v>2497</v>
      </c>
      <c r="B244" t="str">
        <f t="shared" si="26"/>
        <v>1.2 кОм 1% 2 Вт C2-23</v>
      </c>
      <c r="C244" s="3" t="s">
        <v>25</v>
      </c>
      <c r="D244" t="str">
        <f t="shared" si="21"/>
        <v>SchLib\Passive\Resistor.SchLib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7"/>
        <v>1.2 кОм</v>
      </c>
      <c r="O244" s="3" t="s">
        <v>2470</v>
      </c>
      <c r="P244" s="3" t="s">
        <v>28</v>
      </c>
      <c r="Q244" t="str">
        <f t="shared" si="22"/>
        <v>PcbLib\Passive\R-C2-23-2W.PcbLib</v>
      </c>
      <c r="R244" t="str">
        <f t="shared" si="28"/>
        <v>R-C2-23-2W</v>
      </c>
      <c r="S244" s="3" t="s">
        <v>2544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55</v>
      </c>
      <c r="Z244" s="3" t="s">
        <v>34</v>
      </c>
    </row>
    <row r="245" spans="1:26" x14ac:dyDescent="0.3">
      <c r="A245" s="3" t="s">
        <v>2498</v>
      </c>
      <c r="B245" t="str">
        <f t="shared" si="26"/>
        <v>1.3 кОм 1% 2 Вт C2-23</v>
      </c>
      <c r="C245" s="3" t="s">
        <v>25</v>
      </c>
      <c r="D245" t="str">
        <f t="shared" si="21"/>
        <v>SchLib\Passive\Resistor.SchLib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7"/>
        <v>1.3 кОм</v>
      </c>
      <c r="O245" s="3" t="s">
        <v>2470</v>
      </c>
      <c r="P245" s="3" t="s">
        <v>28</v>
      </c>
      <c r="Q245" t="str">
        <f t="shared" si="22"/>
        <v>PcbLib\Passive\R-C2-23-2W.PcbLib</v>
      </c>
      <c r="R245" t="str">
        <f t="shared" si="28"/>
        <v>R-C2-23-2W</v>
      </c>
      <c r="S245" s="3" t="s">
        <v>2544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55</v>
      </c>
      <c r="Z245" s="3" t="s">
        <v>35</v>
      </c>
    </row>
    <row r="246" spans="1:26" x14ac:dyDescent="0.3">
      <c r="A246" s="3" t="s">
        <v>2499</v>
      </c>
      <c r="B246" t="str">
        <f t="shared" si="26"/>
        <v>1.5 кОм 1% 2 Вт C2-23</v>
      </c>
      <c r="C246" s="3" t="s">
        <v>25</v>
      </c>
      <c r="D246" t="str">
        <f t="shared" si="21"/>
        <v>SchLib\Passive\Resistor.SchLib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7"/>
        <v>1.5 кОм</v>
      </c>
      <c r="O246" s="3" t="s">
        <v>2470</v>
      </c>
      <c r="P246" s="3" t="s">
        <v>28</v>
      </c>
      <c r="Q246" t="str">
        <f t="shared" si="22"/>
        <v>PcbLib\Passive\R-C2-23-2W.PcbLib</v>
      </c>
      <c r="R246" t="str">
        <f t="shared" si="28"/>
        <v>R-C2-23-2W</v>
      </c>
      <c r="S246" s="3" t="s">
        <v>2544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55</v>
      </c>
      <c r="Z246" s="3" t="s">
        <v>36</v>
      </c>
    </row>
    <row r="247" spans="1:26" x14ac:dyDescent="0.3">
      <c r="A247" s="3" t="s">
        <v>2500</v>
      </c>
      <c r="B247" t="str">
        <f t="shared" si="26"/>
        <v>1.6 кОм 1% 2 Вт C2-23</v>
      </c>
      <c r="C247" s="3" t="s">
        <v>25</v>
      </c>
      <c r="D247" t="str">
        <f t="shared" si="21"/>
        <v>SchLib\Passive\Resistor.SchLib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7"/>
        <v>1.6 кОм</v>
      </c>
      <c r="O247" s="3" t="s">
        <v>2470</v>
      </c>
      <c r="P247" s="3" t="s">
        <v>28</v>
      </c>
      <c r="Q247" t="str">
        <f t="shared" si="22"/>
        <v>PcbLib\Passive\R-C2-23-2W.PcbLib</v>
      </c>
      <c r="R247" t="str">
        <f t="shared" si="28"/>
        <v>R-C2-23-2W</v>
      </c>
      <c r="S247" s="3" t="s">
        <v>2544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55</v>
      </c>
      <c r="Z247" s="3" t="s">
        <v>37</v>
      </c>
    </row>
    <row r="248" spans="1:26" x14ac:dyDescent="0.3">
      <c r="A248" s="3" t="s">
        <v>2501</v>
      </c>
      <c r="B248" t="str">
        <f t="shared" si="26"/>
        <v>1.8 кОм 1% 2 Вт C2-23</v>
      </c>
      <c r="C248" s="3" t="s">
        <v>25</v>
      </c>
      <c r="D248" t="str">
        <f t="shared" si="21"/>
        <v>SchLib\Passive\Resistor.SchLib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7"/>
        <v>1.8 кОм</v>
      </c>
      <c r="O248" s="3" t="s">
        <v>2470</v>
      </c>
      <c r="P248" s="3" t="s">
        <v>28</v>
      </c>
      <c r="Q248" t="str">
        <f t="shared" si="22"/>
        <v>PcbLib\Passive\R-C2-23-2W.PcbLib</v>
      </c>
      <c r="R248" t="str">
        <f t="shared" si="28"/>
        <v>R-C2-23-2W</v>
      </c>
      <c r="S248" s="3" t="s">
        <v>2544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55</v>
      </c>
      <c r="Z248" s="3" t="s">
        <v>38</v>
      </c>
    </row>
    <row r="249" spans="1:26" x14ac:dyDescent="0.3">
      <c r="A249" s="3" t="s">
        <v>2502</v>
      </c>
      <c r="B249" t="str">
        <f t="shared" si="26"/>
        <v>2 кОм 1% 2 Вт C2-23</v>
      </c>
      <c r="C249" s="3" t="s">
        <v>25</v>
      </c>
      <c r="D249" t="str">
        <f t="shared" si="21"/>
        <v>SchLib\Passive\Resistor.SchLib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7"/>
        <v>2 кОм</v>
      </c>
      <c r="O249" s="3" t="s">
        <v>2470</v>
      </c>
      <c r="P249" s="3" t="s">
        <v>28</v>
      </c>
      <c r="Q249" t="str">
        <f t="shared" si="22"/>
        <v>PcbLib\Passive\R-C2-23-2W.PcbLib</v>
      </c>
      <c r="R249" t="str">
        <f t="shared" si="28"/>
        <v>R-C2-23-2W</v>
      </c>
      <c r="S249" s="3" t="s">
        <v>2544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55</v>
      </c>
      <c r="Z249" s="3">
        <v>2</v>
      </c>
    </row>
    <row r="250" spans="1:26" x14ac:dyDescent="0.3">
      <c r="A250" s="3" t="s">
        <v>2503</v>
      </c>
      <c r="B250" t="str">
        <f t="shared" si="26"/>
        <v>2.2 кОм 1% 2 Вт C2-23</v>
      </c>
      <c r="C250" s="3" t="s">
        <v>25</v>
      </c>
      <c r="D250" t="str">
        <f t="shared" si="21"/>
        <v>SchLib\Passive\Resistor.SchLib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7"/>
        <v>2.2 кОм</v>
      </c>
      <c r="O250" s="3" t="s">
        <v>2470</v>
      </c>
      <c r="P250" s="3" t="s">
        <v>28</v>
      </c>
      <c r="Q250" t="str">
        <f t="shared" si="22"/>
        <v>PcbLib\Passive\R-C2-23-2W.PcbLib</v>
      </c>
      <c r="R250" t="str">
        <f t="shared" si="28"/>
        <v>R-C2-23-2W</v>
      </c>
      <c r="S250" s="3" t="s">
        <v>2544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55</v>
      </c>
      <c r="Z250" s="3" t="s">
        <v>39</v>
      </c>
    </row>
    <row r="251" spans="1:26" x14ac:dyDescent="0.3">
      <c r="A251" s="3" t="s">
        <v>2504</v>
      </c>
      <c r="B251" t="str">
        <f t="shared" si="26"/>
        <v>2.4 кОм 1% 2 Вт C2-23</v>
      </c>
      <c r="C251" s="3" t="s">
        <v>25</v>
      </c>
      <c r="D251" t="str">
        <f t="shared" si="21"/>
        <v>SchLib\Passive\Resistor.SchLib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7"/>
        <v>2.4 кОм</v>
      </c>
      <c r="O251" s="3" t="s">
        <v>2470</v>
      </c>
      <c r="P251" s="3" t="s">
        <v>28</v>
      </c>
      <c r="Q251" t="str">
        <f t="shared" si="22"/>
        <v>PcbLib\Passive\R-C2-23-2W.PcbLib</v>
      </c>
      <c r="R251" t="str">
        <f t="shared" si="28"/>
        <v>R-C2-23-2W</v>
      </c>
      <c r="S251" s="3" t="s">
        <v>2544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55</v>
      </c>
      <c r="Z251" s="3" t="s">
        <v>40</v>
      </c>
    </row>
    <row r="252" spans="1:26" x14ac:dyDescent="0.3">
      <c r="A252" s="3" t="s">
        <v>2505</v>
      </c>
      <c r="B252" t="str">
        <f t="shared" si="26"/>
        <v>2.7 кОм 1% 2 Вт C2-23</v>
      </c>
      <c r="C252" s="3" t="s">
        <v>25</v>
      </c>
      <c r="D252" t="str">
        <f t="shared" si="21"/>
        <v>SchLib\Passive\Resistor.SchLib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7"/>
        <v>2.7 кОм</v>
      </c>
      <c r="O252" s="3" t="s">
        <v>2470</v>
      </c>
      <c r="P252" s="3" t="s">
        <v>28</v>
      </c>
      <c r="Q252" t="str">
        <f t="shared" si="22"/>
        <v>PcbLib\Passive\R-C2-23-2W.PcbLib</v>
      </c>
      <c r="R252" t="str">
        <f t="shared" si="28"/>
        <v>R-C2-23-2W</v>
      </c>
      <c r="S252" s="3" t="s">
        <v>2544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55</v>
      </c>
      <c r="Z252" s="3" t="s">
        <v>41</v>
      </c>
    </row>
    <row r="253" spans="1:26" x14ac:dyDescent="0.3">
      <c r="A253" s="3" t="s">
        <v>2506</v>
      </c>
      <c r="B253" t="str">
        <f t="shared" si="26"/>
        <v>3 кОм 1% 2 Вт C2-23</v>
      </c>
      <c r="C253" s="3" t="s">
        <v>25</v>
      </c>
      <c r="D253" t="str">
        <f t="shared" si="21"/>
        <v>SchLib\Passive\Resistor.SchLib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7"/>
        <v>3 кОм</v>
      </c>
      <c r="O253" s="3" t="s">
        <v>2470</v>
      </c>
      <c r="P253" s="3" t="s">
        <v>28</v>
      </c>
      <c r="Q253" t="str">
        <f t="shared" si="22"/>
        <v>PcbLib\Passive\R-C2-23-2W.PcbLib</v>
      </c>
      <c r="R253" t="str">
        <f t="shared" si="28"/>
        <v>R-C2-23-2W</v>
      </c>
      <c r="S253" s="3" t="s">
        <v>2544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55</v>
      </c>
      <c r="Z253" s="3" t="s">
        <v>42</v>
      </c>
    </row>
    <row r="254" spans="1:26" x14ac:dyDescent="0.3">
      <c r="A254" s="3" t="s">
        <v>2507</v>
      </c>
      <c r="B254" t="str">
        <f t="shared" si="26"/>
        <v>3.3 кОм 1% 2 Вт C2-23</v>
      </c>
      <c r="C254" s="3" t="s">
        <v>25</v>
      </c>
      <c r="D254" t="str">
        <f t="shared" si="21"/>
        <v>SchLib\Passive\Resistor.SchLib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7"/>
        <v>3.3 кОм</v>
      </c>
      <c r="O254" s="3" t="s">
        <v>2470</v>
      </c>
      <c r="P254" s="3" t="s">
        <v>28</v>
      </c>
      <c r="Q254" t="str">
        <f t="shared" si="22"/>
        <v>PcbLib\Passive\R-C2-23-2W.PcbLib</v>
      </c>
      <c r="R254" t="str">
        <f t="shared" si="28"/>
        <v>R-C2-23-2W</v>
      </c>
      <c r="S254" s="3" t="s">
        <v>2544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55</v>
      </c>
      <c r="Z254" s="3" t="s">
        <v>43</v>
      </c>
    </row>
    <row r="255" spans="1:26" x14ac:dyDescent="0.3">
      <c r="A255" s="3" t="s">
        <v>2508</v>
      </c>
      <c r="B255" t="str">
        <f t="shared" si="26"/>
        <v>3.6 кОм 1% 2 Вт C2-23</v>
      </c>
      <c r="C255" s="3" t="s">
        <v>25</v>
      </c>
      <c r="D255" t="str">
        <f t="shared" si="21"/>
        <v>SchLib\Passive\Resistor.SchLib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7"/>
        <v>3.6 кОм</v>
      </c>
      <c r="O255" s="3" t="s">
        <v>2470</v>
      </c>
      <c r="P255" s="3" t="s">
        <v>28</v>
      </c>
      <c r="Q255" t="str">
        <f t="shared" si="22"/>
        <v>PcbLib\Passive\R-C2-23-2W.PcbLib</v>
      </c>
      <c r="R255" t="str">
        <f t="shared" si="28"/>
        <v>R-C2-23-2W</v>
      </c>
      <c r="S255" s="3" t="s">
        <v>2544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55</v>
      </c>
      <c r="Z255" s="3" t="s">
        <v>44</v>
      </c>
    </row>
    <row r="256" spans="1:26" x14ac:dyDescent="0.3">
      <c r="A256" s="3" t="s">
        <v>2509</v>
      </c>
      <c r="B256" t="str">
        <f t="shared" si="26"/>
        <v>3.9 кОм 1% 2 Вт C2-23</v>
      </c>
      <c r="C256" s="3" t="s">
        <v>25</v>
      </c>
      <c r="D256" t="str">
        <f t="shared" si="21"/>
        <v>SchLib\Passive\Resistor.SchLib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7"/>
        <v>3.9 кОм</v>
      </c>
      <c r="O256" s="3" t="s">
        <v>2470</v>
      </c>
      <c r="P256" s="3" t="s">
        <v>28</v>
      </c>
      <c r="Q256" t="str">
        <f t="shared" si="22"/>
        <v>PcbLib\Passive\R-C2-23-2W.PcbLib</v>
      </c>
      <c r="R256" t="str">
        <f t="shared" si="28"/>
        <v>R-C2-23-2W</v>
      </c>
      <c r="S256" s="3" t="s">
        <v>2544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55</v>
      </c>
      <c r="Z256" s="3" t="s">
        <v>45</v>
      </c>
    </row>
    <row r="257" spans="1:26" x14ac:dyDescent="0.3">
      <c r="A257" s="3" t="s">
        <v>2510</v>
      </c>
      <c r="B257" t="str">
        <f t="shared" si="26"/>
        <v>4.3 кОм 1% 2 Вт C2-23</v>
      </c>
      <c r="C257" s="3" t="s">
        <v>25</v>
      </c>
      <c r="D257" t="str">
        <f t="shared" si="21"/>
        <v>SchLib\Passive\Resistor.SchLib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7"/>
        <v>4.3 кОм</v>
      </c>
      <c r="O257" s="3" t="s">
        <v>2470</v>
      </c>
      <c r="P257" s="3" t="s">
        <v>28</v>
      </c>
      <c r="Q257" t="str">
        <f t="shared" si="22"/>
        <v>PcbLib\Passive\R-C2-23-2W.PcbLib</v>
      </c>
      <c r="R257" t="str">
        <f t="shared" si="28"/>
        <v>R-C2-23-2W</v>
      </c>
      <c r="S257" s="3" t="s">
        <v>2544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55</v>
      </c>
      <c r="Z257" s="3" t="s">
        <v>46</v>
      </c>
    </row>
    <row r="258" spans="1:26" x14ac:dyDescent="0.3">
      <c r="A258" s="3" t="s">
        <v>2511</v>
      </c>
      <c r="B258" t="str">
        <f t="shared" si="26"/>
        <v>4.7 кОм 1% 2 Вт C2-23</v>
      </c>
      <c r="C258" s="3" t="s">
        <v>25</v>
      </c>
      <c r="D258" t="str">
        <f t="shared" si="21"/>
        <v>SchLib\Passive\Resistor.SchLib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7"/>
        <v>4.7 кОм</v>
      </c>
      <c r="O258" s="3" t="s">
        <v>2470</v>
      </c>
      <c r="P258" s="3" t="s">
        <v>28</v>
      </c>
      <c r="Q258" t="str">
        <f t="shared" si="22"/>
        <v>PcbLib\Passive\R-C2-23-2W.PcbLib</v>
      </c>
      <c r="R258" t="str">
        <f t="shared" si="28"/>
        <v>R-C2-23-2W</v>
      </c>
      <c r="S258" s="3" t="s">
        <v>2544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55</v>
      </c>
      <c r="Z258" s="3" t="s">
        <v>47</v>
      </c>
    </row>
    <row r="259" spans="1:26" x14ac:dyDescent="0.3">
      <c r="A259" s="3" t="s">
        <v>2512</v>
      </c>
      <c r="B259" t="str">
        <f t="shared" si="26"/>
        <v>5.1 кОм 1% 2 Вт C2-23</v>
      </c>
      <c r="C259" s="3" t="s">
        <v>25</v>
      </c>
      <c r="D259" t="str">
        <f t="shared" ref="D259:D289" si="29">"SchLib\Passive\"&amp;C259&amp;".SchLib"</f>
        <v>SchLib\Passive\Resistor.SchLib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7"/>
        <v>5.1 кОм</v>
      </c>
      <c r="O259" s="3" t="s">
        <v>2470</v>
      </c>
      <c r="P259" s="3" t="s">
        <v>28</v>
      </c>
      <c r="Q259" t="str">
        <f t="shared" ref="Q259:Q289" si="30">"PcbLib\Passive\"&amp;R259&amp;".PcbLib"</f>
        <v>PcbLib\Passive\R-C2-23-2W.PcbLib</v>
      </c>
      <c r="R259" t="str">
        <f t="shared" si="28"/>
        <v>R-C2-23-2W</v>
      </c>
      <c r="S259" s="3" t="s">
        <v>2544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55</v>
      </c>
      <c r="Z259" s="3" t="s">
        <v>48</v>
      </c>
    </row>
    <row r="260" spans="1:26" x14ac:dyDescent="0.3">
      <c r="A260" s="3" t="s">
        <v>2513</v>
      </c>
      <c r="B260" t="str">
        <f t="shared" si="26"/>
        <v>5.6 кОм 1% 2 Вт C2-23</v>
      </c>
      <c r="C260" s="3" t="s">
        <v>25</v>
      </c>
      <c r="D260" t="str">
        <f t="shared" si="29"/>
        <v>SchLib\Passive\Resistor.SchLib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7"/>
        <v>5.6 кОм</v>
      </c>
      <c r="O260" s="3" t="s">
        <v>2470</v>
      </c>
      <c r="P260" s="3" t="s">
        <v>28</v>
      </c>
      <c r="Q260" t="str">
        <f t="shared" si="30"/>
        <v>PcbLib\Passive\R-C2-23-2W.PcbLib</v>
      </c>
      <c r="R260" t="str">
        <f t="shared" si="28"/>
        <v>R-C2-23-2W</v>
      </c>
      <c r="S260" s="3" t="s">
        <v>2544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55</v>
      </c>
      <c r="Z260" s="3" t="s">
        <v>49</v>
      </c>
    </row>
    <row r="261" spans="1:26" x14ac:dyDescent="0.3">
      <c r="A261" s="3" t="s">
        <v>2514</v>
      </c>
      <c r="B261" t="str">
        <f t="shared" si="26"/>
        <v>6.2 кОм 1% 2 Вт C2-23</v>
      </c>
      <c r="C261" s="3" t="s">
        <v>25</v>
      </c>
      <c r="D261" t="str">
        <f t="shared" si="29"/>
        <v>SchLib\Passive\Resistor.SchLib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7"/>
        <v>6.2 кОм</v>
      </c>
      <c r="O261" s="3" t="s">
        <v>2470</v>
      </c>
      <c r="P261" s="3" t="s">
        <v>28</v>
      </c>
      <c r="Q261" t="str">
        <f t="shared" si="30"/>
        <v>PcbLib\Passive\R-C2-23-2W.PcbLib</v>
      </c>
      <c r="R261" t="str">
        <f t="shared" si="28"/>
        <v>R-C2-23-2W</v>
      </c>
      <c r="S261" s="3" t="s">
        <v>2544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55</v>
      </c>
      <c r="Z261" s="3" t="s">
        <v>50</v>
      </c>
    </row>
    <row r="262" spans="1:26" x14ac:dyDescent="0.3">
      <c r="A262" s="3" t="s">
        <v>2515</v>
      </c>
      <c r="B262" t="str">
        <f t="shared" si="26"/>
        <v>6.8 кОм 1% 2 Вт C2-23</v>
      </c>
      <c r="C262" s="3" t="s">
        <v>25</v>
      </c>
      <c r="D262" t="str">
        <f t="shared" si="29"/>
        <v>SchLib\Passive\Resistor.SchLib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7"/>
        <v>6.8 кОм</v>
      </c>
      <c r="O262" s="3" t="s">
        <v>2470</v>
      </c>
      <c r="P262" s="3" t="s">
        <v>28</v>
      </c>
      <c r="Q262" t="str">
        <f t="shared" si="30"/>
        <v>PcbLib\Passive\R-C2-23-2W.PcbLib</v>
      </c>
      <c r="R262" t="str">
        <f t="shared" si="28"/>
        <v>R-C2-23-2W</v>
      </c>
      <c r="S262" s="3" t="s">
        <v>2544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55</v>
      </c>
      <c r="Z262" s="3" t="s">
        <v>51</v>
      </c>
    </row>
    <row r="263" spans="1:26" x14ac:dyDescent="0.3">
      <c r="A263" s="3" t="s">
        <v>2516</v>
      </c>
      <c r="B263" t="str">
        <f t="shared" si="26"/>
        <v>7.5 кОм 1% 2 Вт C2-23</v>
      </c>
      <c r="C263" s="3" t="s">
        <v>25</v>
      </c>
      <c r="D263" t="str">
        <f t="shared" si="29"/>
        <v>SchLib\Passive\Resistor.SchLib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7"/>
        <v>7.5 кОм</v>
      </c>
      <c r="O263" s="3" t="s">
        <v>2470</v>
      </c>
      <c r="P263" s="3" t="s">
        <v>28</v>
      </c>
      <c r="Q263" t="str">
        <f t="shared" si="30"/>
        <v>PcbLib\Passive\R-C2-23-2W.PcbLib</v>
      </c>
      <c r="R263" t="str">
        <f t="shared" si="28"/>
        <v>R-C2-23-2W</v>
      </c>
      <c r="S263" s="3" t="s">
        <v>2544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55</v>
      </c>
      <c r="Z263" s="3" t="s">
        <v>52</v>
      </c>
    </row>
    <row r="264" spans="1:26" x14ac:dyDescent="0.3">
      <c r="A264" s="3" t="s">
        <v>2517</v>
      </c>
      <c r="B264" t="str">
        <f t="shared" si="26"/>
        <v>8.2 кОм 1% 2 Вт C2-23</v>
      </c>
      <c r="C264" s="3" t="s">
        <v>25</v>
      </c>
      <c r="D264" t="str">
        <f t="shared" si="29"/>
        <v>SchLib\Passive\Resistor.SchLib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7"/>
        <v>8.2 кОм</v>
      </c>
      <c r="O264" s="3" t="s">
        <v>2470</v>
      </c>
      <c r="P264" s="3" t="s">
        <v>28</v>
      </c>
      <c r="Q264" t="str">
        <f t="shared" si="30"/>
        <v>PcbLib\Passive\R-C2-23-2W.PcbLib</v>
      </c>
      <c r="R264" t="str">
        <f t="shared" si="28"/>
        <v>R-C2-23-2W</v>
      </c>
      <c r="S264" s="3" t="s">
        <v>2544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55</v>
      </c>
      <c r="Z264" s="3" t="s">
        <v>53</v>
      </c>
    </row>
    <row r="265" spans="1:26" x14ac:dyDescent="0.3">
      <c r="A265" s="3" t="s">
        <v>2518</v>
      </c>
      <c r="B265" t="str">
        <f t="shared" si="26"/>
        <v>9.1 кОм 1% 2 Вт C2-23</v>
      </c>
      <c r="C265" s="3" t="s">
        <v>25</v>
      </c>
      <c r="D265" t="str">
        <f t="shared" si="29"/>
        <v>SchLib\Passive\Resistor.SchLib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7"/>
        <v>9.1 кОм</v>
      </c>
      <c r="O265" s="3" t="s">
        <v>2470</v>
      </c>
      <c r="P265" s="3" t="s">
        <v>28</v>
      </c>
      <c r="Q265" t="str">
        <f t="shared" si="30"/>
        <v>PcbLib\Passive\R-C2-23-2W.PcbLib</v>
      </c>
      <c r="R265" t="str">
        <f t="shared" si="28"/>
        <v>R-C2-23-2W</v>
      </c>
      <c r="S265" s="3" t="s">
        <v>2544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55</v>
      </c>
      <c r="Z265" s="3" t="s">
        <v>54</v>
      </c>
    </row>
    <row r="266" spans="1:26" x14ac:dyDescent="0.3">
      <c r="A266" s="3" t="s">
        <v>2519</v>
      </c>
      <c r="B266" t="str">
        <f t="shared" si="26"/>
        <v>1 МОм 1% 2 Вт C2-23</v>
      </c>
      <c r="C266" s="3" t="s">
        <v>25</v>
      </c>
      <c r="D266" t="str">
        <f t="shared" si="29"/>
        <v>SchLib\Passive\Resistor.SchLib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 t="shared" si="27"/>
        <v>1 МОм</v>
      </c>
      <c r="O266" s="3" t="s">
        <v>2470</v>
      </c>
      <c r="P266" s="3" t="s">
        <v>28</v>
      </c>
      <c r="Q266" t="str">
        <f t="shared" si="30"/>
        <v>PcbLib\Passive\R-C2-23-2W.PcbLib</v>
      </c>
      <c r="R266" t="str">
        <f t="shared" si="28"/>
        <v>R-C2-23-2W</v>
      </c>
      <c r="S266" s="3" t="s">
        <v>2544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56</v>
      </c>
      <c r="Z266" s="3">
        <v>1</v>
      </c>
    </row>
    <row r="267" spans="1:26" x14ac:dyDescent="0.3">
      <c r="A267" s="3" t="s">
        <v>2520</v>
      </c>
      <c r="B267" t="str">
        <f t="shared" si="26"/>
        <v>1.1 МОм 1% 2 Вт C2-23</v>
      </c>
      <c r="C267" s="3" t="s">
        <v>25</v>
      </c>
      <c r="D267" t="str">
        <f t="shared" si="29"/>
        <v>SchLib\Passive\Resistor.SchLib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si="27"/>
        <v>1.1 МОм</v>
      </c>
      <c r="O267" s="3" t="s">
        <v>2470</v>
      </c>
      <c r="P267" s="3" t="s">
        <v>28</v>
      </c>
      <c r="Q267" t="str">
        <f t="shared" si="30"/>
        <v>PcbLib\Passive\R-C2-23-2W.PcbLib</v>
      </c>
      <c r="R267" t="str">
        <f t="shared" si="28"/>
        <v>R-C2-23-2W</v>
      </c>
      <c r="S267" s="3" t="s">
        <v>2544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56</v>
      </c>
      <c r="Z267" s="3" t="s">
        <v>33</v>
      </c>
    </row>
    <row r="268" spans="1:26" x14ac:dyDescent="0.3">
      <c r="A268" s="3" t="s">
        <v>2521</v>
      </c>
      <c r="B268" t="str">
        <f t="shared" si="26"/>
        <v>1.2 МОм 1% 2 Вт C2-23</v>
      </c>
      <c r="C268" s="3" t="s">
        <v>25</v>
      </c>
      <c r="D268" t="str">
        <f t="shared" si="29"/>
        <v>SchLib\Passive\Resistor.SchLib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7"/>
        <v>1.2 МОм</v>
      </c>
      <c r="O268" s="3" t="s">
        <v>2470</v>
      </c>
      <c r="P268" s="3" t="s">
        <v>28</v>
      </c>
      <c r="Q268" t="str">
        <f t="shared" si="30"/>
        <v>PcbLib\Passive\R-C2-23-2W.PcbLib</v>
      </c>
      <c r="R268" t="str">
        <f t="shared" si="28"/>
        <v>R-C2-23-2W</v>
      </c>
      <c r="S268" s="3" t="s">
        <v>2544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56</v>
      </c>
      <c r="Z268" s="3" t="s">
        <v>34</v>
      </c>
    </row>
    <row r="269" spans="1:26" x14ac:dyDescent="0.3">
      <c r="A269" s="3" t="s">
        <v>2522</v>
      </c>
      <c r="B269" t="str">
        <f t="shared" si="26"/>
        <v>1.3 МОм 1% 2 Вт C2-23</v>
      </c>
      <c r="C269" s="3" t="s">
        <v>25</v>
      </c>
      <c r="D269" t="str">
        <f t="shared" si="29"/>
        <v>SchLib\Passive\Resistor.SchLib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7"/>
        <v>1.3 МОм</v>
      </c>
      <c r="O269" s="3" t="s">
        <v>2470</v>
      </c>
      <c r="P269" s="3" t="s">
        <v>28</v>
      </c>
      <c r="Q269" t="str">
        <f t="shared" si="30"/>
        <v>PcbLib\Passive\R-C2-23-2W.PcbLib</v>
      </c>
      <c r="R269" t="str">
        <f t="shared" si="28"/>
        <v>R-C2-23-2W</v>
      </c>
      <c r="S269" s="3" t="s">
        <v>2544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56</v>
      </c>
      <c r="Z269" s="3" t="s">
        <v>35</v>
      </c>
    </row>
    <row r="270" spans="1:26" x14ac:dyDescent="0.3">
      <c r="A270" s="3" t="s">
        <v>2523</v>
      </c>
      <c r="B270" t="str">
        <f t="shared" si="26"/>
        <v>1.5 МОм 1% 2 Вт C2-23</v>
      </c>
      <c r="C270" s="3" t="s">
        <v>25</v>
      </c>
      <c r="D270" t="str">
        <f t="shared" si="29"/>
        <v>SchLib\Passive\Resistor.SchLib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7"/>
        <v>1.5 МОм</v>
      </c>
      <c r="O270" s="3" t="s">
        <v>2470</v>
      </c>
      <c r="P270" s="3" t="s">
        <v>28</v>
      </c>
      <c r="Q270" t="str">
        <f t="shared" si="30"/>
        <v>PcbLib\Passive\R-C2-23-2W.PcbLib</v>
      </c>
      <c r="R270" t="str">
        <f t="shared" si="28"/>
        <v>R-C2-23-2W</v>
      </c>
      <c r="S270" s="3" t="s">
        <v>2544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36</v>
      </c>
    </row>
    <row r="271" spans="1:26" x14ac:dyDescent="0.3">
      <c r="A271" s="3" t="s">
        <v>2524</v>
      </c>
      <c r="B271" t="str">
        <f t="shared" si="26"/>
        <v>1.6 МОм 1% 2 Вт C2-23</v>
      </c>
      <c r="C271" s="3" t="s">
        <v>25</v>
      </c>
      <c r="D271" t="str">
        <f t="shared" si="29"/>
        <v>SchLib\Passive\Resistor.SchLib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7"/>
        <v>1.6 МОм</v>
      </c>
      <c r="O271" s="3" t="s">
        <v>2470</v>
      </c>
      <c r="P271" s="3" t="s">
        <v>28</v>
      </c>
      <c r="Q271" t="str">
        <f t="shared" si="30"/>
        <v>PcbLib\Passive\R-C2-23-2W.PcbLib</v>
      </c>
      <c r="R271" t="str">
        <f t="shared" si="28"/>
        <v>R-C2-23-2W</v>
      </c>
      <c r="S271" s="3" t="s">
        <v>2544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56</v>
      </c>
      <c r="Z271" s="3" t="s">
        <v>37</v>
      </c>
    </row>
    <row r="272" spans="1:26" x14ac:dyDescent="0.3">
      <c r="A272" s="3" t="s">
        <v>2525</v>
      </c>
      <c r="B272" t="str">
        <f t="shared" si="26"/>
        <v>1.8 МОм 1% 2 Вт C2-23</v>
      </c>
      <c r="C272" s="3" t="s">
        <v>25</v>
      </c>
      <c r="D272" t="str">
        <f t="shared" si="29"/>
        <v>SchLib\Passive\Resistor.SchLib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7"/>
        <v>1.8 МОм</v>
      </c>
      <c r="O272" s="3" t="s">
        <v>2470</v>
      </c>
      <c r="P272" s="3" t="s">
        <v>28</v>
      </c>
      <c r="Q272" t="str">
        <f t="shared" si="30"/>
        <v>PcbLib\Passive\R-C2-23-2W.PcbLib</v>
      </c>
      <c r="R272" t="str">
        <f t="shared" si="28"/>
        <v>R-C2-23-2W</v>
      </c>
      <c r="S272" s="3" t="s">
        <v>2544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56</v>
      </c>
      <c r="Z272" s="3" t="s">
        <v>38</v>
      </c>
    </row>
    <row r="273" spans="1:26" x14ac:dyDescent="0.3">
      <c r="A273" s="3" t="s">
        <v>2526</v>
      </c>
      <c r="B273" t="str">
        <f t="shared" si="26"/>
        <v>2 МОм 1% 2 Вт C2-23</v>
      </c>
      <c r="C273" s="3" t="s">
        <v>25</v>
      </c>
      <c r="D273" t="str">
        <f t="shared" si="29"/>
        <v>SchLib\Passive\Resistor.SchLib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7"/>
        <v>2 МОм</v>
      </c>
      <c r="O273" s="3" t="s">
        <v>2470</v>
      </c>
      <c r="P273" s="3" t="s">
        <v>28</v>
      </c>
      <c r="Q273" t="str">
        <f t="shared" si="30"/>
        <v>PcbLib\Passive\R-C2-23-2W.PcbLib</v>
      </c>
      <c r="R273" t="str">
        <f t="shared" si="28"/>
        <v>R-C2-23-2W</v>
      </c>
      <c r="S273" s="3" t="s">
        <v>2544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56</v>
      </c>
      <c r="Z273" s="3">
        <v>2</v>
      </c>
    </row>
    <row r="274" spans="1:26" x14ac:dyDescent="0.3">
      <c r="A274" s="3" t="s">
        <v>2527</v>
      </c>
      <c r="B274" t="str">
        <f t="shared" si="26"/>
        <v>2.2 МОм 1% 2 Вт C2-23</v>
      </c>
      <c r="C274" s="3" t="s">
        <v>25</v>
      </c>
      <c r="D274" t="str">
        <f t="shared" si="29"/>
        <v>SchLib\Passive\Resistor.SchLib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7"/>
        <v>2.2 МОм</v>
      </c>
      <c r="O274" s="3" t="s">
        <v>2470</v>
      </c>
      <c r="P274" s="3" t="s">
        <v>28</v>
      </c>
      <c r="Q274" t="str">
        <f t="shared" si="30"/>
        <v>PcbLib\Passive\R-C2-23-2W.PcbLib</v>
      </c>
      <c r="R274" t="str">
        <f t="shared" si="28"/>
        <v>R-C2-23-2W</v>
      </c>
      <c r="S274" s="3" t="s">
        <v>2544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56</v>
      </c>
      <c r="Z274" s="3" t="s">
        <v>39</v>
      </c>
    </row>
    <row r="275" spans="1:26" x14ac:dyDescent="0.3">
      <c r="A275" s="3" t="s">
        <v>2528</v>
      </c>
      <c r="B275" t="str">
        <f t="shared" si="26"/>
        <v>2.4 МОм 1% 2 Вт C2-23</v>
      </c>
      <c r="C275" s="3" t="s">
        <v>25</v>
      </c>
      <c r="D275" t="str">
        <f t="shared" si="29"/>
        <v>SchLib\Passive\Resistor.SchLib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7"/>
        <v>2.4 МОм</v>
      </c>
      <c r="O275" s="3" t="s">
        <v>2470</v>
      </c>
      <c r="P275" s="3" t="s">
        <v>28</v>
      </c>
      <c r="Q275" t="str">
        <f t="shared" si="30"/>
        <v>PcbLib\Passive\R-C2-23-2W.PcbLib</v>
      </c>
      <c r="R275" t="str">
        <f t="shared" si="28"/>
        <v>R-C2-23-2W</v>
      </c>
      <c r="S275" s="3" t="s">
        <v>2544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56</v>
      </c>
      <c r="Z275" s="3" t="s">
        <v>40</v>
      </c>
    </row>
    <row r="276" spans="1:26" x14ac:dyDescent="0.3">
      <c r="A276" s="3" t="s">
        <v>2529</v>
      </c>
      <c r="B276" t="str">
        <f t="shared" si="26"/>
        <v>2.7 МОм 1% 2 Вт C2-23</v>
      </c>
      <c r="C276" s="3" t="s">
        <v>25</v>
      </c>
      <c r="D276" t="str">
        <f t="shared" si="29"/>
        <v>SchLib\Passive\Resistor.SchLib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7"/>
        <v>2.7 МОм</v>
      </c>
      <c r="O276" s="3" t="s">
        <v>2470</v>
      </c>
      <c r="P276" s="3" t="s">
        <v>28</v>
      </c>
      <c r="Q276" t="str">
        <f t="shared" si="30"/>
        <v>PcbLib\Passive\R-C2-23-2W.PcbLib</v>
      </c>
      <c r="R276" t="str">
        <f t="shared" si="28"/>
        <v>R-C2-23-2W</v>
      </c>
      <c r="S276" s="3" t="s">
        <v>2544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56</v>
      </c>
      <c r="Z276" s="3" t="s">
        <v>41</v>
      </c>
    </row>
    <row r="277" spans="1:26" x14ac:dyDescent="0.3">
      <c r="A277" s="3" t="s">
        <v>2530</v>
      </c>
      <c r="B277" t="str">
        <f t="shared" si="26"/>
        <v>3 МОм 1% 2 Вт C2-23</v>
      </c>
      <c r="C277" s="3" t="s">
        <v>25</v>
      </c>
      <c r="D277" t="str">
        <f t="shared" si="29"/>
        <v>SchLib\Passive\Resistor.SchLib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7"/>
        <v>3 МОм</v>
      </c>
      <c r="O277" s="3" t="s">
        <v>2470</v>
      </c>
      <c r="P277" s="3" t="s">
        <v>28</v>
      </c>
      <c r="Q277" t="str">
        <f t="shared" si="30"/>
        <v>PcbLib\Passive\R-C2-23-2W.PcbLib</v>
      </c>
      <c r="R277" t="str">
        <f t="shared" si="28"/>
        <v>R-C2-23-2W</v>
      </c>
      <c r="S277" s="3" t="s">
        <v>2544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56</v>
      </c>
      <c r="Z277" s="3" t="s">
        <v>42</v>
      </c>
    </row>
    <row r="278" spans="1:26" x14ac:dyDescent="0.3">
      <c r="A278" s="3" t="s">
        <v>2531</v>
      </c>
      <c r="B278" t="str">
        <f t="shared" si="26"/>
        <v>3.3 МОм 1% 2 Вт C2-23</v>
      </c>
      <c r="C278" s="3" t="s">
        <v>25</v>
      </c>
      <c r="D278" t="str">
        <f t="shared" si="29"/>
        <v>SchLib\Passive\Resistor.SchLib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7"/>
        <v>3.3 МОм</v>
      </c>
      <c r="O278" s="3" t="s">
        <v>2470</v>
      </c>
      <c r="P278" s="3" t="s">
        <v>28</v>
      </c>
      <c r="Q278" t="str">
        <f t="shared" si="30"/>
        <v>PcbLib\Passive\R-C2-23-2W.PcbLib</v>
      </c>
      <c r="R278" t="str">
        <f t="shared" si="28"/>
        <v>R-C2-23-2W</v>
      </c>
      <c r="S278" s="3" t="s">
        <v>2544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56</v>
      </c>
      <c r="Z278" s="3" t="s">
        <v>43</v>
      </c>
    </row>
    <row r="279" spans="1:26" x14ac:dyDescent="0.3">
      <c r="A279" s="3" t="s">
        <v>2532</v>
      </c>
      <c r="B279" t="str">
        <f t="shared" si="26"/>
        <v>3.6 МОм 1% 2 Вт C2-23</v>
      </c>
      <c r="C279" s="3" t="s">
        <v>25</v>
      </c>
      <c r="D279" t="str">
        <f t="shared" si="29"/>
        <v>SchLib\Passive\Resistor.SchLib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7"/>
        <v>3.6 МОм</v>
      </c>
      <c r="O279" s="3" t="s">
        <v>2470</v>
      </c>
      <c r="P279" s="3" t="s">
        <v>28</v>
      </c>
      <c r="Q279" t="str">
        <f t="shared" si="30"/>
        <v>PcbLib\Passive\R-C2-23-2W.PcbLib</v>
      </c>
      <c r="R279" t="str">
        <f t="shared" si="28"/>
        <v>R-C2-23-2W</v>
      </c>
      <c r="S279" s="3" t="s">
        <v>2544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56</v>
      </c>
      <c r="Z279" s="3" t="s">
        <v>44</v>
      </c>
    </row>
    <row r="280" spans="1:26" x14ac:dyDescent="0.3">
      <c r="A280" s="3" t="s">
        <v>2533</v>
      </c>
      <c r="B280" t="str">
        <f t="shared" si="26"/>
        <v>3.9 МОм 1% 2 Вт C2-23</v>
      </c>
      <c r="C280" s="3" t="s">
        <v>25</v>
      </c>
      <c r="D280" t="str">
        <f t="shared" si="29"/>
        <v>SchLib\Passive\Resistor.SchLib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7"/>
        <v>3.9 МОм</v>
      </c>
      <c r="O280" s="3" t="s">
        <v>2470</v>
      </c>
      <c r="P280" s="3" t="s">
        <v>28</v>
      </c>
      <c r="Q280" t="str">
        <f t="shared" si="30"/>
        <v>PcbLib\Passive\R-C2-23-2W.PcbLib</v>
      </c>
      <c r="R280" t="str">
        <f t="shared" si="28"/>
        <v>R-C2-23-2W</v>
      </c>
      <c r="S280" s="3" t="s">
        <v>2544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56</v>
      </c>
      <c r="Z280" s="3" t="s">
        <v>45</v>
      </c>
    </row>
    <row r="281" spans="1:26" x14ac:dyDescent="0.3">
      <c r="A281" s="3" t="s">
        <v>2534</v>
      </c>
      <c r="B281" t="str">
        <f t="shared" si="26"/>
        <v>4.3 МОм 1% 2 Вт C2-23</v>
      </c>
      <c r="C281" s="3" t="s">
        <v>25</v>
      </c>
      <c r="D281" t="str">
        <f t="shared" si="29"/>
        <v>SchLib\Passive\Resistor.SchLib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7"/>
        <v>4.3 МОм</v>
      </c>
      <c r="O281" s="3" t="s">
        <v>2470</v>
      </c>
      <c r="P281" s="3" t="s">
        <v>28</v>
      </c>
      <c r="Q281" t="str">
        <f t="shared" si="30"/>
        <v>PcbLib\Passive\R-C2-23-2W.PcbLib</v>
      </c>
      <c r="R281" t="str">
        <f t="shared" si="28"/>
        <v>R-C2-23-2W</v>
      </c>
      <c r="S281" s="3" t="s">
        <v>2544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56</v>
      </c>
      <c r="Z281" s="3" t="s">
        <v>46</v>
      </c>
    </row>
    <row r="282" spans="1:26" x14ac:dyDescent="0.3">
      <c r="A282" s="3" t="s">
        <v>2535</v>
      </c>
      <c r="B282" t="str">
        <f t="shared" si="26"/>
        <v>4.7 МОм 1% 2 Вт C2-23</v>
      </c>
      <c r="C282" s="3" t="s">
        <v>25</v>
      </c>
      <c r="D282" t="str">
        <f t="shared" si="29"/>
        <v>SchLib\Passive\Resistor.SchLib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7"/>
        <v>4.7 МОм</v>
      </c>
      <c r="O282" s="3" t="s">
        <v>2470</v>
      </c>
      <c r="P282" s="3" t="s">
        <v>28</v>
      </c>
      <c r="Q282" t="str">
        <f t="shared" si="30"/>
        <v>PcbLib\Passive\R-C2-23-2W.PcbLib</v>
      </c>
      <c r="R282" t="str">
        <f t="shared" si="28"/>
        <v>R-C2-23-2W</v>
      </c>
      <c r="S282" s="3" t="s">
        <v>2544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56</v>
      </c>
      <c r="Z282" s="3" t="s">
        <v>47</v>
      </c>
    </row>
    <row r="283" spans="1:26" x14ac:dyDescent="0.3">
      <c r="A283" s="3" t="s">
        <v>2536</v>
      </c>
      <c r="B283" t="str">
        <f t="shared" si="26"/>
        <v>5.1 МОм 1% 2 Вт C2-23</v>
      </c>
      <c r="C283" s="3" t="s">
        <v>25</v>
      </c>
      <c r="D283" t="str">
        <f t="shared" si="29"/>
        <v>SchLib\Passive\Resistor.SchLib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7"/>
        <v>5.1 МОм</v>
      </c>
      <c r="O283" s="3" t="s">
        <v>2470</v>
      </c>
      <c r="P283" s="3" t="s">
        <v>28</v>
      </c>
      <c r="Q283" t="str">
        <f t="shared" si="30"/>
        <v>PcbLib\Passive\R-C2-23-2W.PcbLib</v>
      </c>
      <c r="R283" t="str">
        <f t="shared" si="28"/>
        <v>R-C2-23-2W</v>
      </c>
      <c r="S283" s="3" t="s">
        <v>2544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56</v>
      </c>
      <c r="Z283" s="3" t="s">
        <v>48</v>
      </c>
    </row>
    <row r="284" spans="1:26" x14ac:dyDescent="0.3">
      <c r="A284" s="3" t="s">
        <v>2537</v>
      </c>
      <c r="B284" t="str">
        <f t="shared" ref="B284:B289" si="31">_xlfn.CONCAT(N284," ",K284," ",S284," ",O284)</f>
        <v>5.6 МОм 1% 2 Вт C2-23</v>
      </c>
      <c r="C284" s="3" t="s">
        <v>25</v>
      </c>
      <c r="D284" t="str">
        <f t="shared" si="29"/>
        <v>SchLib\Passive\Resistor.SchLib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ref="N284:N289" si="32">_xlfn.CONCAT(Z284," ",Y284)</f>
        <v>5.6 МОм</v>
      </c>
      <c r="O284" s="3" t="s">
        <v>2470</v>
      </c>
      <c r="P284" s="3" t="s">
        <v>28</v>
      </c>
      <c r="Q284" t="str">
        <f t="shared" si="30"/>
        <v>PcbLib\Passive\R-C2-23-2W.PcbLib</v>
      </c>
      <c r="R284" t="str">
        <f t="shared" ref="R284:R289" si="33">_xlfn.CONCAT("R-",O284,"-",LEFT(S284,SEARCH(" ",S284,1)-1),"W")</f>
        <v>R-C2-23-2W</v>
      </c>
      <c r="S284" s="3" t="s">
        <v>2544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56</v>
      </c>
      <c r="Z284" s="3" t="s">
        <v>49</v>
      </c>
    </row>
    <row r="285" spans="1:26" x14ac:dyDescent="0.3">
      <c r="A285" s="3" t="s">
        <v>2538</v>
      </c>
      <c r="B285" t="str">
        <f t="shared" si="31"/>
        <v>6.2 МОм 1% 2 Вт C2-23</v>
      </c>
      <c r="C285" s="3" t="s">
        <v>25</v>
      </c>
      <c r="D285" t="str">
        <f t="shared" si="29"/>
        <v>SchLib\Passive\Resistor.SchLib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32"/>
        <v>6.2 МОм</v>
      </c>
      <c r="O285" s="3" t="s">
        <v>2470</v>
      </c>
      <c r="P285" s="3" t="s">
        <v>28</v>
      </c>
      <c r="Q285" t="str">
        <f t="shared" si="30"/>
        <v>PcbLib\Passive\R-C2-23-2W.PcbLib</v>
      </c>
      <c r="R285" t="str">
        <f t="shared" si="33"/>
        <v>R-C2-23-2W</v>
      </c>
      <c r="S285" s="3" t="s">
        <v>2544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56</v>
      </c>
      <c r="Z285" s="3" t="s">
        <v>50</v>
      </c>
    </row>
    <row r="286" spans="1:26" x14ac:dyDescent="0.3">
      <c r="A286" s="3" t="s">
        <v>2539</v>
      </c>
      <c r="B286" t="str">
        <f t="shared" si="31"/>
        <v>6.8 МОм 1% 2 Вт C2-23</v>
      </c>
      <c r="C286" s="3" t="s">
        <v>25</v>
      </c>
      <c r="D286" t="str">
        <f t="shared" si="29"/>
        <v>SchLib\Passive\Resistor.SchLib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32"/>
        <v>6.8 МОм</v>
      </c>
      <c r="O286" s="3" t="s">
        <v>2470</v>
      </c>
      <c r="P286" s="3" t="s">
        <v>28</v>
      </c>
      <c r="Q286" t="str">
        <f t="shared" si="30"/>
        <v>PcbLib\Passive\R-C2-23-2W.PcbLib</v>
      </c>
      <c r="R286" t="str">
        <f t="shared" si="33"/>
        <v>R-C2-23-2W</v>
      </c>
      <c r="S286" s="3" t="s">
        <v>2544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56</v>
      </c>
      <c r="Z286" s="3" t="s">
        <v>51</v>
      </c>
    </row>
    <row r="287" spans="1:26" x14ac:dyDescent="0.3">
      <c r="A287" s="3" t="s">
        <v>2540</v>
      </c>
      <c r="B287" t="str">
        <f t="shared" si="31"/>
        <v>7.5 МОм 1% 2 Вт C2-23</v>
      </c>
      <c r="C287" s="3" t="s">
        <v>25</v>
      </c>
      <c r="D287" t="str">
        <f t="shared" si="29"/>
        <v>SchLib\Passive\Resistor.SchLib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32"/>
        <v>7.5 МОм</v>
      </c>
      <c r="O287" s="3" t="s">
        <v>2470</v>
      </c>
      <c r="P287" s="3" t="s">
        <v>28</v>
      </c>
      <c r="Q287" t="str">
        <f t="shared" si="30"/>
        <v>PcbLib\Passive\R-C2-23-2W.PcbLib</v>
      </c>
      <c r="R287" t="str">
        <f t="shared" si="33"/>
        <v>R-C2-23-2W</v>
      </c>
      <c r="S287" s="3" t="s">
        <v>2544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52</v>
      </c>
    </row>
    <row r="288" spans="1:26" x14ac:dyDescent="0.3">
      <c r="A288" s="3" t="s">
        <v>2541</v>
      </c>
      <c r="B288" t="str">
        <f t="shared" si="31"/>
        <v>8.2 МОм 1% 2 Вт C2-23</v>
      </c>
      <c r="C288" s="3" t="s">
        <v>25</v>
      </c>
      <c r="D288" t="str">
        <f t="shared" si="29"/>
        <v>SchLib\Passive\Resistor.SchLib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32"/>
        <v>8.2 МОм</v>
      </c>
      <c r="O288" s="3" t="s">
        <v>2470</v>
      </c>
      <c r="P288" s="3" t="s">
        <v>28</v>
      </c>
      <c r="Q288" t="str">
        <f t="shared" si="30"/>
        <v>PcbLib\Passive\R-C2-23-2W.PcbLib</v>
      </c>
      <c r="R288" t="str">
        <f t="shared" si="33"/>
        <v>R-C2-23-2W</v>
      </c>
      <c r="S288" s="3" t="s">
        <v>2544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53</v>
      </c>
    </row>
    <row r="289" spans="1:26" x14ac:dyDescent="0.3">
      <c r="A289" s="3" t="s">
        <v>2542</v>
      </c>
      <c r="B289" t="str">
        <f t="shared" si="31"/>
        <v>9.1 МОм 1% 2 Вт C2-23</v>
      </c>
      <c r="C289" s="3" t="s">
        <v>25</v>
      </c>
      <c r="D289" t="str">
        <f t="shared" si="29"/>
        <v>SchLib\Passive\Resistor.SchLib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32"/>
        <v>9.1 МОм</v>
      </c>
      <c r="O289" s="3" t="s">
        <v>2470</v>
      </c>
      <c r="P289" s="3" t="s">
        <v>28</v>
      </c>
      <c r="Q289" t="str">
        <f t="shared" si="30"/>
        <v>PcbLib\Passive\R-C2-23-2W.PcbLib</v>
      </c>
      <c r="R289" t="str">
        <f t="shared" si="33"/>
        <v>R-C2-23-2W</v>
      </c>
      <c r="S289" s="3" t="s">
        <v>2544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56</v>
      </c>
      <c r="Z289" s="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J1" workbookViewId="0">
      <pane ySplit="1" topLeftCell="A1132" activePane="bottomLeft" state="frozen"/>
      <selection pane="bottomLeft" activeCell="Q1155" sqref="Q1155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35.88671875" customWidth="1"/>
    <col min="5" max="16" width="10.77734375" customWidth="1"/>
    <col min="17" max="17" width="25.5546875" customWidth="1"/>
    <col min="18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1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t="str">
        <f t="shared" ref="D2:D51" si="0">"SchLib\Passive\"&amp;C2&amp;".SchLib"</f>
        <v>SchLib\Passive\Resistor.SchLib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t="str">
        <f>"PcbLib\Passive\"&amp;R2&amp;".PcbLib"</f>
        <v>PcbLib\Passive\R0603.PcbLib</v>
      </c>
      <c r="R2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1">_xlfn.CONCAT(N3," ",K3," ",S3," ",O3)</f>
        <v>1.1 Ом 1% 0.063 Вт 0603</v>
      </c>
      <c r="C3" s="3" t="s">
        <v>25</v>
      </c>
      <c r="D3" t="str">
        <f t="shared" si="0"/>
        <v>SchLib\Passive\Resistor.SchLib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2">_xlfn.CONCAT(Z3," ",Y3)</f>
        <v>1.1 Ом</v>
      </c>
      <c r="O3" s="3" t="s">
        <v>30</v>
      </c>
      <c r="P3" s="3" t="s">
        <v>28</v>
      </c>
      <c r="Q3" t="str">
        <f t="shared" ref="Q3:Q66" si="3">"PcbLib\Passive\"&amp;R3&amp;".PcbLib"</f>
        <v>PcbLib\Passive\R0603.PcbLib</v>
      </c>
      <c r="R3" t="str">
        <f t="shared" ref="R3:R66" si="4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1"/>
        <v>1.2 Ом 1% 0.063 Вт 0603</v>
      </c>
      <c r="C4" s="3" t="s">
        <v>25</v>
      </c>
      <c r="D4" t="str">
        <f t="shared" si="0"/>
        <v>SchLib\Passive\Resistor.SchLib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2"/>
        <v>1.2 Ом</v>
      </c>
      <c r="O4" s="3" t="s">
        <v>30</v>
      </c>
      <c r="P4" s="3" t="s">
        <v>28</v>
      </c>
      <c r="Q4" t="str">
        <f t="shared" si="3"/>
        <v>PcbLib\Passive\R0603.PcbLib</v>
      </c>
      <c r="R4" t="str">
        <f t="shared" si="4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1"/>
        <v>1.3 Ом 1% 0.063 Вт 0603</v>
      </c>
      <c r="C5" s="3" t="s">
        <v>25</v>
      </c>
      <c r="D5" t="str">
        <f t="shared" si="0"/>
        <v>SchLib\Passive\Resistor.SchLib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2"/>
        <v>1.3 Ом</v>
      </c>
      <c r="O5" s="3" t="s">
        <v>30</v>
      </c>
      <c r="P5" s="3" t="s">
        <v>28</v>
      </c>
      <c r="Q5" t="str">
        <f t="shared" si="3"/>
        <v>PcbLib\Passive\R0603.PcbLib</v>
      </c>
      <c r="R5" t="str">
        <f t="shared" si="4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1"/>
        <v>1.5 Ом 1% 0.063 Вт 0603</v>
      </c>
      <c r="C6" s="3" t="s">
        <v>25</v>
      </c>
      <c r="D6" t="str">
        <f t="shared" si="0"/>
        <v>SchLib\Passive\Resistor.SchLib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2"/>
        <v>1.5 Ом</v>
      </c>
      <c r="O6" s="3" t="s">
        <v>30</v>
      </c>
      <c r="P6" s="3" t="s">
        <v>28</v>
      </c>
      <c r="Q6" t="str">
        <f t="shared" si="3"/>
        <v>PcbLib\Passive\R0603.PcbLib</v>
      </c>
      <c r="R6" t="str">
        <f t="shared" si="4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1"/>
        <v>1.6 Ом 1% 0.063 Вт 0603</v>
      </c>
      <c r="C7" s="3" t="s">
        <v>25</v>
      </c>
      <c r="D7" t="str">
        <f t="shared" si="0"/>
        <v>SchLib\Passive\Resistor.SchLib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2"/>
        <v>1.6 Ом</v>
      </c>
      <c r="O7" s="3" t="s">
        <v>30</v>
      </c>
      <c r="P7" s="3" t="s">
        <v>28</v>
      </c>
      <c r="Q7" t="str">
        <f t="shared" si="3"/>
        <v>PcbLib\Passive\R0603.PcbLib</v>
      </c>
      <c r="R7" t="str">
        <f t="shared" si="4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1"/>
        <v>1.8 Ом 1% 0.063 Вт 0603</v>
      </c>
      <c r="C8" s="3" t="s">
        <v>25</v>
      </c>
      <c r="D8" t="str">
        <f t="shared" si="0"/>
        <v>SchLib\Passive\Resistor.SchLib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2"/>
        <v>1.8 Ом</v>
      </c>
      <c r="O8" s="3" t="s">
        <v>30</v>
      </c>
      <c r="P8" s="3" t="s">
        <v>28</v>
      </c>
      <c r="Q8" t="str">
        <f t="shared" si="3"/>
        <v>PcbLib\Passive\R0603.PcbLib</v>
      </c>
      <c r="R8" t="str">
        <f t="shared" si="4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1"/>
        <v>2 Ом 1% 0.063 Вт 0603</v>
      </c>
      <c r="C9" s="3" t="s">
        <v>25</v>
      </c>
      <c r="D9" t="str">
        <f t="shared" si="0"/>
        <v>SchLib\Passive\Resistor.SchLib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2"/>
        <v>2 Ом</v>
      </c>
      <c r="O9" s="3" t="s">
        <v>30</v>
      </c>
      <c r="P9" s="3" t="s">
        <v>28</v>
      </c>
      <c r="Q9" t="str">
        <f t="shared" si="3"/>
        <v>PcbLib\Passive\R0603.PcbLib</v>
      </c>
      <c r="R9" t="str">
        <f t="shared" si="4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1"/>
        <v>2.2 Ом 1% 0.063 Вт 0603</v>
      </c>
      <c r="C10" s="3" t="s">
        <v>25</v>
      </c>
      <c r="D10" t="str">
        <f t="shared" si="0"/>
        <v>SchLib\Passive\Resistor.SchLib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2"/>
        <v>2.2 Ом</v>
      </c>
      <c r="O10" s="3" t="s">
        <v>30</v>
      </c>
      <c r="P10" s="3" t="s">
        <v>28</v>
      </c>
      <c r="Q10" t="str">
        <f t="shared" si="3"/>
        <v>PcbLib\Passive\R0603.PcbLib</v>
      </c>
      <c r="R10" t="str">
        <f t="shared" si="4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1"/>
        <v>2.4 Ом 1% 0.063 Вт 0603</v>
      </c>
      <c r="C11" s="3" t="s">
        <v>25</v>
      </c>
      <c r="D11" t="str">
        <f t="shared" si="0"/>
        <v>SchLib\Passive\Resistor.SchLib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2"/>
        <v>2.4 Ом</v>
      </c>
      <c r="O11" s="3" t="s">
        <v>30</v>
      </c>
      <c r="P11" s="3" t="s">
        <v>28</v>
      </c>
      <c r="Q11" t="str">
        <f t="shared" si="3"/>
        <v>PcbLib\Passive\R0603.PcbLib</v>
      </c>
      <c r="R11" t="str">
        <f t="shared" si="4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1"/>
        <v>2.7 Ом 1% 0.063 Вт 0603</v>
      </c>
      <c r="C12" s="3" t="s">
        <v>25</v>
      </c>
      <c r="D12" t="str">
        <f t="shared" si="0"/>
        <v>SchLib\Passive\Resistor.SchLib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2"/>
        <v>2.7 Ом</v>
      </c>
      <c r="O12" s="3" t="s">
        <v>30</v>
      </c>
      <c r="P12" s="3" t="s">
        <v>28</v>
      </c>
      <c r="Q12" t="str">
        <f t="shared" si="3"/>
        <v>PcbLib\Passive\R0603.PcbLib</v>
      </c>
      <c r="R12" t="str">
        <f t="shared" si="4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1"/>
        <v>3 Ом 1% 0.063 Вт 0603</v>
      </c>
      <c r="C13" s="3" t="s">
        <v>25</v>
      </c>
      <c r="D13" t="str">
        <f t="shared" si="0"/>
        <v>SchLib\Passive\Resistor.SchLib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2"/>
        <v>3 Ом</v>
      </c>
      <c r="O13" s="3" t="s">
        <v>30</v>
      </c>
      <c r="P13" s="3" t="s">
        <v>28</v>
      </c>
      <c r="Q13" t="str">
        <f t="shared" si="3"/>
        <v>PcbLib\Passive\R0603.PcbLib</v>
      </c>
      <c r="R13" t="str">
        <f t="shared" si="4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1"/>
        <v>3.3 Ом 1% 0.063 Вт 0603</v>
      </c>
      <c r="C14" s="3" t="s">
        <v>25</v>
      </c>
      <c r="D14" t="str">
        <f t="shared" si="0"/>
        <v>SchLib\Passive\Resistor.SchLib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2"/>
        <v>3.3 Ом</v>
      </c>
      <c r="O14" s="3" t="s">
        <v>30</v>
      </c>
      <c r="P14" s="3" t="s">
        <v>28</v>
      </c>
      <c r="Q14" t="str">
        <f t="shared" si="3"/>
        <v>PcbLib\Passive\R0603.PcbLib</v>
      </c>
      <c r="R14" t="str">
        <f t="shared" si="4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1"/>
        <v>3.6 Ом 1% 0.063 Вт 0603</v>
      </c>
      <c r="C15" s="3" t="s">
        <v>25</v>
      </c>
      <c r="D15" t="str">
        <f t="shared" si="0"/>
        <v>SchLib\Passive\Resistor.SchLib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2"/>
        <v>3.6 Ом</v>
      </c>
      <c r="O15" s="3" t="s">
        <v>30</v>
      </c>
      <c r="P15" s="3" t="s">
        <v>28</v>
      </c>
      <c r="Q15" t="str">
        <f t="shared" si="3"/>
        <v>PcbLib\Passive\R0603.PcbLib</v>
      </c>
      <c r="R15" t="str">
        <f t="shared" si="4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1"/>
        <v>3.9 Ом 1% 0.063 Вт 0603</v>
      </c>
      <c r="C16" s="3" t="s">
        <v>25</v>
      </c>
      <c r="D16" t="str">
        <f t="shared" si="0"/>
        <v>SchLib\Passive\Resistor.SchLib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2"/>
        <v>3.9 Ом</v>
      </c>
      <c r="O16" s="3" t="s">
        <v>30</v>
      </c>
      <c r="P16" s="3" t="s">
        <v>28</v>
      </c>
      <c r="Q16" t="str">
        <f t="shared" si="3"/>
        <v>PcbLib\Passive\R0603.PcbLib</v>
      </c>
      <c r="R16" t="str">
        <f t="shared" si="4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1"/>
        <v>4.3 Ом 1% 0.063 Вт 0603</v>
      </c>
      <c r="C17" s="3" t="s">
        <v>25</v>
      </c>
      <c r="D17" t="str">
        <f t="shared" si="0"/>
        <v>SchLib\Passive\Resistor.SchLib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2"/>
        <v>4.3 Ом</v>
      </c>
      <c r="O17" s="3" t="s">
        <v>30</v>
      </c>
      <c r="P17" s="3" t="s">
        <v>28</v>
      </c>
      <c r="Q17" t="str">
        <f t="shared" si="3"/>
        <v>PcbLib\Passive\R0603.PcbLib</v>
      </c>
      <c r="R17" t="str">
        <f t="shared" si="4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1"/>
        <v>4.7 Ом 1% 0.063 Вт 0603</v>
      </c>
      <c r="C18" s="3" t="s">
        <v>25</v>
      </c>
      <c r="D18" t="str">
        <f t="shared" si="0"/>
        <v>SchLib\Passive\Resistor.SchLib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2"/>
        <v>4.7 Ом</v>
      </c>
      <c r="O18" s="3" t="s">
        <v>30</v>
      </c>
      <c r="P18" s="3" t="s">
        <v>28</v>
      </c>
      <c r="Q18" t="str">
        <f t="shared" si="3"/>
        <v>PcbLib\Passive\R0603.PcbLib</v>
      </c>
      <c r="R18" t="str">
        <f t="shared" si="4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1"/>
        <v>5.1 Ом 1% 0.063 Вт 0603</v>
      </c>
      <c r="C19" s="3" t="s">
        <v>25</v>
      </c>
      <c r="D19" t="str">
        <f t="shared" si="0"/>
        <v>SchLib\Passive\Resistor.SchLib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2"/>
        <v>5.1 Ом</v>
      </c>
      <c r="O19" s="3" t="s">
        <v>30</v>
      </c>
      <c r="P19" s="3" t="s">
        <v>28</v>
      </c>
      <c r="Q19" t="str">
        <f t="shared" si="3"/>
        <v>PcbLib\Passive\R0603.PcbLib</v>
      </c>
      <c r="R19" t="str">
        <f t="shared" si="4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1"/>
        <v>5.6 Ом 1% 0.063 Вт 0603</v>
      </c>
      <c r="C20" s="3" t="s">
        <v>25</v>
      </c>
      <c r="D20" t="str">
        <f t="shared" si="0"/>
        <v>SchLib\Passive\Resistor.SchLib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2"/>
        <v>5.6 Ом</v>
      </c>
      <c r="O20" s="3" t="s">
        <v>30</v>
      </c>
      <c r="P20" s="3" t="s">
        <v>28</v>
      </c>
      <c r="Q20" t="str">
        <f t="shared" si="3"/>
        <v>PcbLib\Passive\R0603.PcbLib</v>
      </c>
      <c r="R20" t="str">
        <f t="shared" si="4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1"/>
        <v>6.2 Ом 1% 0.063 Вт 0603</v>
      </c>
      <c r="C21" s="3" t="s">
        <v>25</v>
      </c>
      <c r="D21" t="str">
        <f t="shared" si="0"/>
        <v>SchLib\Passive\Resistor.SchLib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2"/>
        <v>6.2 Ом</v>
      </c>
      <c r="O21" s="3" t="s">
        <v>30</v>
      </c>
      <c r="P21" s="3" t="s">
        <v>28</v>
      </c>
      <c r="Q21" t="str">
        <f t="shared" si="3"/>
        <v>PcbLib\Passive\R0603.PcbLib</v>
      </c>
      <c r="R21" t="str">
        <f t="shared" si="4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1"/>
        <v>6.8 Ом 1% 0.063 Вт 0603</v>
      </c>
      <c r="C22" s="3" t="s">
        <v>25</v>
      </c>
      <c r="D22" t="str">
        <f t="shared" si="0"/>
        <v>SchLib\Passive\Resistor.SchLib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2"/>
        <v>6.8 Ом</v>
      </c>
      <c r="O22" s="3" t="s">
        <v>30</v>
      </c>
      <c r="P22" s="3" t="s">
        <v>28</v>
      </c>
      <c r="Q22" t="str">
        <f t="shared" si="3"/>
        <v>PcbLib\Passive\R0603.PcbLib</v>
      </c>
      <c r="R22" t="str">
        <f t="shared" si="4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1"/>
        <v>7.5 Ом 1% 0.063 Вт 0603</v>
      </c>
      <c r="C23" s="3" t="s">
        <v>25</v>
      </c>
      <c r="D23" t="str">
        <f t="shared" si="0"/>
        <v>SchLib\Passive\Resistor.SchLib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2"/>
        <v>7.5 Ом</v>
      </c>
      <c r="O23" s="3" t="s">
        <v>30</v>
      </c>
      <c r="P23" s="3" t="s">
        <v>28</v>
      </c>
      <c r="Q23" t="str">
        <f t="shared" si="3"/>
        <v>PcbLib\Passive\R0603.PcbLib</v>
      </c>
      <c r="R23" t="str">
        <f t="shared" si="4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1"/>
        <v>8.2 Ом 1% 0.063 Вт 0603</v>
      </c>
      <c r="C24" s="3" t="s">
        <v>25</v>
      </c>
      <c r="D24" t="str">
        <f t="shared" si="0"/>
        <v>SchLib\Passive\Resistor.SchLib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2"/>
        <v>8.2 Ом</v>
      </c>
      <c r="O24" s="3" t="s">
        <v>30</v>
      </c>
      <c r="P24" s="3" t="s">
        <v>28</v>
      </c>
      <c r="Q24" t="str">
        <f t="shared" si="3"/>
        <v>PcbLib\Passive\R0603.PcbLib</v>
      </c>
      <c r="R24" t="str">
        <f t="shared" si="4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1"/>
        <v>9.1 Ом 1% 0.063 Вт 0603</v>
      </c>
      <c r="C25" s="3" t="s">
        <v>25</v>
      </c>
      <c r="D25" t="str">
        <f t="shared" si="0"/>
        <v>SchLib\Passive\Resistor.SchLib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2"/>
        <v>9.1 Ом</v>
      </c>
      <c r="O25" s="3" t="s">
        <v>30</v>
      </c>
      <c r="P25" s="3" t="s">
        <v>28</v>
      </c>
      <c r="Q25" t="str">
        <f t="shared" si="3"/>
        <v>PcbLib\Passive\R0603.PcbLib</v>
      </c>
      <c r="R25" t="str">
        <f t="shared" si="4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t="str">
        <f t="shared" si="0"/>
        <v>SchLib\Passive\Resistor.SchLib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t="str">
        <f t="shared" si="3"/>
        <v>PcbLib\Passive\R0603.PcbLib</v>
      </c>
      <c r="R26" t="str">
        <f t="shared" si="4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5">_xlfn.CONCAT(N27," ",K27," ",S27," ",O27)</f>
        <v>1.1 кОм 1% 0.063 Вт 0603</v>
      </c>
      <c r="C27" s="3" t="s">
        <v>25</v>
      </c>
      <c r="D27" t="str">
        <f t="shared" si="0"/>
        <v>SchLib\Passive\Resistor.SchLib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6">_xlfn.CONCAT(Z27," ",Y27)</f>
        <v>1.1 кОм</v>
      </c>
      <c r="O27" s="3" t="s">
        <v>30</v>
      </c>
      <c r="P27" s="3" t="s">
        <v>28</v>
      </c>
      <c r="Q27" t="str">
        <f t="shared" si="3"/>
        <v>PcbLib\Passive\R0603.PcbLib</v>
      </c>
      <c r="R27" t="str">
        <f t="shared" si="4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5"/>
        <v>1.2 кОм 1% 0.063 Вт 0603</v>
      </c>
      <c r="C28" s="3" t="s">
        <v>25</v>
      </c>
      <c r="D28" t="str">
        <f t="shared" si="0"/>
        <v>SchLib\Passive\Resistor.SchLib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6"/>
        <v>1.2 кОм</v>
      </c>
      <c r="O28" s="3" t="s">
        <v>30</v>
      </c>
      <c r="P28" s="3" t="s">
        <v>28</v>
      </c>
      <c r="Q28" t="str">
        <f t="shared" si="3"/>
        <v>PcbLib\Passive\R0603.PcbLib</v>
      </c>
      <c r="R28" t="str">
        <f t="shared" si="4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5"/>
        <v>1.3 кОм 1% 0.063 Вт 0603</v>
      </c>
      <c r="C29" s="3" t="s">
        <v>25</v>
      </c>
      <c r="D29" t="str">
        <f t="shared" si="0"/>
        <v>SchLib\Passive\Resistor.SchLib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6"/>
        <v>1.3 кОм</v>
      </c>
      <c r="O29" s="3" t="s">
        <v>30</v>
      </c>
      <c r="P29" s="3" t="s">
        <v>28</v>
      </c>
      <c r="Q29" t="str">
        <f t="shared" si="3"/>
        <v>PcbLib\Passive\R0603.PcbLib</v>
      </c>
      <c r="R29" t="str">
        <f t="shared" si="4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5"/>
        <v>1.5 кОм 1% 0.063 Вт 0603</v>
      </c>
      <c r="C30" s="3" t="s">
        <v>25</v>
      </c>
      <c r="D30" t="str">
        <f t="shared" si="0"/>
        <v>SchLib\Passive\Resistor.SchLib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6"/>
        <v>1.5 кОм</v>
      </c>
      <c r="O30" s="3" t="s">
        <v>30</v>
      </c>
      <c r="P30" s="3" t="s">
        <v>28</v>
      </c>
      <c r="Q30" t="str">
        <f t="shared" si="3"/>
        <v>PcbLib\Passive\R0603.PcbLib</v>
      </c>
      <c r="R30" t="str">
        <f t="shared" si="4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5"/>
        <v>1.6 кОм 1% 0.063 Вт 0603</v>
      </c>
      <c r="C31" s="3" t="s">
        <v>25</v>
      </c>
      <c r="D31" t="str">
        <f t="shared" si="0"/>
        <v>SchLib\Passive\Resistor.SchLib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6"/>
        <v>1.6 кОм</v>
      </c>
      <c r="O31" s="3" t="s">
        <v>30</v>
      </c>
      <c r="P31" s="3" t="s">
        <v>28</v>
      </c>
      <c r="Q31" t="str">
        <f t="shared" si="3"/>
        <v>PcbLib\Passive\R0603.PcbLib</v>
      </c>
      <c r="R31" t="str">
        <f t="shared" si="4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5"/>
        <v>1.8 кОм 1% 0.063 Вт 0603</v>
      </c>
      <c r="C32" s="3" t="s">
        <v>25</v>
      </c>
      <c r="D32" t="str">
        <f t="shared" si="0"/>
        <v>SchLib\Passive\Resistor.SchLib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6"/>
        <v>1.8 кОм</v>
      </c>
      <c r="O32" s="3" t="s">
        <v>30</v>
      </c>
      <c r="P32" s="3" t="s">
        <v>28</v>
      </c>
      <c r="Q32" t="str">
        <f t="shared" si="3"/>
        <v>PcbLib\Passive\R0603.PcbLib</v>
      </c>
      <c r="R32" t="str">
        <f t="shared" si="4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5"/>
        <v>2 кОм 1% 0.063 Вт 0603</v>
      </c>
      <c r="C33" s="3" t="s">
        <v>25</v>
      </c>
      <c r="D33" t="str">
        <f t="shared" si="0"/>
        <v>SchLib\Passive\Resistor.SchLib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6"/>
        <v>2 кОм</v>
      </c>
      <c r="O33" s="3" t="s">
        <v>30</v>
      </c>
      <c r="P33" s="3" t="s">
        <v>28</v>
      </c>
      <c r="Q33" t="str">
        <f t="shared" si="3"/>
        <v>PcbLib\Passive\R0603.PcbLib</v>
      </c>
      <c r="R33" t="str">
        <f t="shared" si="4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5"/>
        <v>2.2 кОм 1% 0.063 Вт 0603</v>
      </c>
      <c r="C34" s="3" t="s">
        <v>25</v>
      </c>
      <c r="D34" t="str">
        <f t="shared" si="0"/>
        <v>SchLib\Passive\Resistor.SchLib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6"/>
        <v>2.2 кОм</v>
      </c>
      <c r="O34" s="3" t="s">
        <v>30</v>
      </c>
      <c r="P34" s="3" t="s">
        <v>28</v>
      </c>
      <c r="Q34" t="str">
        <f t="shared" si="3"/>
        <v>PcbLib\Passive\R0603.PcbLib</v>
      </c>
      <c r="R34" t="str">
        <f t="shared" si="4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5"/>
        <v>2.4 кОм 1% 0.063 Вт 0603</v>
      </c>
      <c r="C35" s="3" t="s">
        <v>25</v>
      </c>
      <c r="D35" t="str">
        <f t="shared" si="0"/>
        <v>SchLib\Passive\Resistor.SchLib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6"/>
        <v>2.4 кОм</v>
      </c>
      <c r="O35" s="3" t="s">
        <v>30</v>
      </c>
      <c r="P35" s="3" t="s">
        <v>28</v>
      </c>
      <c r="Q35" t="str">
        <f t="shared" si="3"/>
        <v>PcbLib\Passive\R0603.PcbLib</v>
      </c>
      <c r="R35" t="str">
        <f t="shared" si="4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5"/>
        <v>2.7 кОм 1% 0.063 Вт 0603</v>
      </c>
      <c r="C36" s="3" t="s">
        <v>25</v>
      </c>
      <c r="D36" t="str">
        <f t="shared" si="0"/>
        <v>SchLib\Passive\Resistor.SchLib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6"/>
        <v>2.7 кОм</v>
      </c>
      <c r="O36" s="3" t="s">
        <v>30</v>
      </c>
      <c r="P36" s="3" t="s">
        <v>28</v>
      </c>
      <c r="Q36" t="str">
        <f t="shared" si="3"/>
        <v>PcbLib\Passive\R0603.PcbLib</v>
      </c>
      <c r="R36" t="str">
        <f t="shared" si="4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5"/>
        <v>3 кОм 1% 0.063 Вт 0603</v>
      </c>
      <c r="C37" s="3" t="s">
        <v>25</v>
      </c>
      <c r="D37" t="str">
        <f t="shared" si="0"/>
        <v>SchLib\Passive\Resistor.SchLib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6"/>
        <v>3 кОм</v>
      </c>
      <c r="O37" s="3" t="s">
        <v>30</v>
      </c>
      <c r="P37" s="3" t="s">
        <v>28</v>
      </c>
      <c r="Q37" t="str">
        <f t="shared" si="3"/>
        <v>PcbLib\Passive\R0603.PcbLib</v>
      </c>
      <c r="R37" t="str">
        <f t="shared" si="4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5"/>
        <v>3.3 кОм 1% 0.063 Вт 0603</v>
      </c>
      <c r="C38" s="3" t="s">
        <v>25</v>
      </c>
      <c r="D38" t="str">
        <f t="shared" si="0"/>
        <v>SchLib\Passive\Resistor.SchLib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6"/>
        <v>3.3 кОм</v>
      </c>
      <c r="O38" s="3" t="s">
        <v>30</v>
      </c>
      <c r="P38" s="3" t="s">
        <v>28</v>
      </c>
      <c r="Q38" t="str">
        <f t="shared" si="3"/>
        <v>PcbLib\Passive\R0603.PcbLib</v>
      </c>
      <c r="R38" t="str">
        <f t="shared" si="4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5"/>
        <v>3.6 кОм 1% 0.063 Вт 0603</v>
      </c>
      <c r="C39" s="3" t="s">
        <v>25</v>
      </c>
      <c r="D39" t="str">
        <f t="shared" si="0"/>
        <v>SchLib\Passive\Resistor.SchLib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6"/>
        <v>3.6 кОм</v>
      </c>
      <c r="O39" s="3" t="s">
        <v>30</v>
      </c>
      <c r="P39" s="3" t="s">
        <v>28</v>
      </c>
      <c r="Q39" t="str">
        <f t="shared" si="3"/>
        <v>PcbLib\Passive\R0603.PcbLib</v>
      </c>
      <c r="R39" t="str">
        <f t="shared" si="4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5"/>
        <v>3.9 кОм 1% 0.063 Вт 0603</v>
      </c>
      <c r="C40" s="3" t="s">
        <v>25</v>
      </c>
      <c r="D40" t="str">
        <f t="shared" si="0"/>
        <v>SchLib\Passive\Resistor.SchLib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6"/>
        <v>3.9 кОм</v>
      </c>
      <c r="O40" s="3" t="s">
        <v>30</v>
      </c>
      <c r="P40" s="3" t="s">
        <v>28</v>
      </c>
      <c r="Q40" t="str">
        <f t="shared" si="3"/>
        <v>PcbLib\Passive\R0603.PcbLib</v>
      </c>
      <c r="R40" t="str">
        <f t="shared" si="4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5"/>
        <v>4.3 кОм 1% 0.063 Вт 0603</v>
      </c>
      <c r="C41" s="3" t="s">
        <v>25</v>
      </c>
      <c r="D41" t="str">
        <f t="shared" si="0"/>
        <v>SchLib\Passive\Resistor.SchLib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6"/>
        <v>4.3 кОм</v>
      </c>
      <c r="O41" s="3" t="s">
        <v>30</v>
      </c>
      <c r="P41" s="3" t="s">
        <v>28</v>
      </c>
      <c r="Q41" t="str">
        <f t="shared" si="3"/>
        <v>PcbLib\Passive\R0603.PcbLib</v>
      </c>
      <c r="R41" t="str">
        <f t="shared" si="4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5"/>
        <v>4.7 кОм 1% 0.063 Вт 0603</v>
      </c>
      <c r="C42" s="3" t="s">
        <v>25</v>
      </c>
      <c r="D42" t="str">
        <f t="shared" si="0"/>
        <v>SchLib\Passive\Resistor.SchLib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6"/>
        <v>4.7 кОм</v>
      </c>
      <c r="O42" s="3" t="s">
        <v>30</v>
      </c>
      <c r="P42" s="3" t="s">
        <v>28</v>
      </c>
      <c r="Q42" t="str">
        <f t="shared" si="3"/>
        <v>PcbLib\Passive\R0603.PcbLib</v>
      </c>
      <c r="R42" t="str">
        <f t="shared" si="4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5"/>
        <v>5.1 кОм 1% 0.063 Вт 0603</v>
      </c>
      <c r="C43" s="3" t="s">
        <v>25</v>
      </c>
      <c r="D43" t="str">
        <f t="shared" si="0"/>
        <v>SchLib\Passive\Resistor.SchLib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6"/>
        <v>5.1 кОм</v>
      </c>
      <c r="O43" s="3" t="s">
        <v>30</v>
      </c>
      <c r="P43" s="3" t="s">
        <v>28</v>
      </c>
      <c r="Q43" t="str">
        <f t="shared" si="3"/>
        <v>PcbLib\Passive\R0603.PcbLib</v>
      </c>
      <c r="R43" t="str">
        <f t="shared" si="4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5"/>
        <v>5.6 кОм 1% 0.063 Вт 0603</v>
      </c>
      <c r="C44" s="3" t="s">
        <v>25</v>
      </c>
      <c r="D44" t="str">
        <f t="shared" si="0"/>
        <v>SchLib\Passive\Resistor.SchLib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6"/>
        <v>5.6 кОм</v>
      </c>
      <c r="O44" s="3" t="s">
        <v>30</v>
      </c>
      <c r="P44" s="3" t="s">
        <v>28</v>
      </c>
      <c r="Q44" t="str">
        <f t="shared" si="3"/>
        <v>PcbLib\Passive\R0603.PcbLib</v>
      </c>
      <c r="R44" t="str">
        <f t="shared" si="4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5"/>
        <v>6.2 кОм 1% 0.063 Вт 0603</v>
      </c>
      <c r="C45" s="3" t="s">
        <v>25</v>
      </c>
      <c r="D45" t="str">
        <f t="shared" si="0"/>
        <v>SchLib\Passive\Resistor.SchLib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6"/>
        <v>6.2 кОм</v>
      </c>
      <c r="O45" s="3" t="s">
        <v>30</v>
      </c>
      <c r="P45" s="3" t="s">
        <v>28</v>
      </c>
      <c r="Q45" t="str">
        <f t="shared" si="3"/>
        <v>PcbLib\Passive\R0603.PcbLib</v>
      </c>
      <c r="R45" t="str">
        <f t="shared" si="4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5"/>
        <v>6.8 кОм 1% 0.063 Вт 0603</v>
      </c>
      <c r="C46" s="3" t="s">
        <v>25</v>
      </c>
      <c r="D46" t="str">
        <f t="shared" si="0"/>
        <v>SchLib\Passive\Resistor.SchLib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6"/>
        <v>6.8 кОм</v>
      </c>
      <c r="O46" s="3" t="s">
        <v>30</v>
      </c>
      <c r="P46" s="3" t="s">
        <v>28</v>
      </c>
      <c r="Q46" t="str">
        <f t="shared" si="3"/>
        <v>PcbLib\Passive\R0603.PcbLib</v>
      </c>
      <c r="R46" t="str">
        <f t="shared" si="4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5"/>
        <v>7.5 кОм 1% 0.063 Вт 0603</v>
      </c>
      <c r="C47" s="3" t="s">
        <v>25</v>
      </c>
      <c r="D47" t="str">
        <f t="shared" si="0"/>
        <v>SchLib\Passive\Resistor.SchLib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6"/>
        <v>7.5 кОм</v>
      </c>
      <c r="O47" s="3" t="s">
        <v>30</v>
      </c>
      <c r="P47" s="3" t="s">
        <v>28</v>
      </c>
      <c r="Q47" t="str">
        <f t="shared" si="3"/>
        <v>PcbLib\Passive\R0603.PcbLib</v>
      </c>
      <c r="R47" t="str">
        <f t="shared" si="4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5"/>
        <v>8.2 кОм 1% 0.063 Вт 0603</v>
      </c>
      <c r="C48" s="3" t="s">
        <v>25</v>
      </c>
      <c r="D48" t="str">
        <f t="shared" si="0"/>
        <v>SchLib\Passive\Resistor.SchLib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6"/>
        <v>8.2 кОм</v>
      </c>
      <c r="O48" s="3" t="s">
        <v>30</v>
      </c>
      <c r="P48" s="3" t="s">
        <v>28</v>
      </c>
      <c r="Q48" t="str">
        <f t="shared" si="3"/>
        <v>PcbLib\Passive\R0603.PcbLib</v>
      </c>
      <c r="R48" t="str">
        <f t="shared" si="4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5"/>
        <v>9.1 кОм 1% 0.063 Вт 0603</v>
      </c>
      <c r="C49" s="3" t="s">
        <v>25</v>
      </c>
      <c r="D49" t="str">
        <f t="shared" si="0"/>
        <v>SchLib\Passive\Resistor.SchLib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6"/>
        <v>9.1 кОм</v>
      </c>
      <c r="O49" s="3" t="s">
        <v>30</v>
      </c>
      <c r="P49" s="3" t="s">
        <v>28</v>
      </c>
      <c r="Q49" t="str">
        <f t="shared" si="3"/>
        <v>PcbLib\Passive\R0603.PcbLib</v>
      </c>
      <c r="R49" t="str">
        <f t="shared" si="4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t="str">
        <f t="shared" si="0"/>
        <v>SchLib\Passive\Resistor.SchLib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t="str">
        <f t="shared" si="3"/>
        <v>PcbLib\Passive\R0603.PcbLib</v>
      </c>
      <c r="R50" t="str">
        <f t="shared" si="4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7">_xlfn.CONCAT(N51," ",K51," ",S51," ",O51)</f>
        <v>1.1 МОм 1% 0.063 Вт 0603</v>
      </c>
      <c r="C51" s="3" t="s">
        <v>25</v>
      </c>
      <c r="D51" t="str">
        <f t="shared" si="0"/>
        <v>SchLib\Passive\Resistor.SchLib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8">_xlfn.CONCAT(Z51," ",Y51)</f>
        <v>1.1 МОм</v>
      </c>
      <c r="O51" s="3" t="s">
        <v>30</v>
      </c>
      <c r="P51" s="3" t="s">
        <v>28</v>
      </c>
      <c r="Q51" t="str">
        <f t="shared" si="3"/>
        <v>PcbLib\Passive\R0603.PcbLib</v>
      </c>
      <c r="R51" t="str">
        <f t="shared" si="4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7"/>
        <v>1.2 МОм 1% 0.063 Вт 0603</v>
      </c>
      <c r="C52" s="3" t="s">
        <v>25</v>
      </c>
      <c r="D52" t="str">
        <f>"SchLib\Passive\"&amp;C52&amp;".SchLib"</f>
        <v>SchLib\Passive\Resistor.SchLib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8"/>
        <v>1.2 МОм</v>
      </c>
      <c r="O52" s="3" t="s">
        <v>30</v>
      </c>
      <c r="P52" s="3" t="s">
        <v>28</v>
      </c>
      <c r="Q52" t="str">
        <f t="shared" si="3"/>
        <v>PcbLib\Passive\R0603.PcbLib</v>
      </c>
      <c r="R52" t="str">
        <f t="shared" si="4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7"/>
        <v>1.3 МОм 1% 0.063 Вт 0603</v>
      </c>
      <c r="C53" s="3" t="s">
        <v>25</v>
      </c>
      <c r="D53" t="str">
        <f>"SchLib\Passive\"&amp;C53&amp;".SchLib"</f>
        <v>SchLib\Passive\Resistor.SchLib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8"/>
        <v>1.3 МОм</v>
      </c>
      <c r="O53" s="3" t="s">
        <v>30</v>
      </c>
      <c r="P53" s="3" t="s">
        <v>28</v>
      </c>
      <c r="Q53" t="str">
        <f t="shared" si="3"/>
        <v>PcbLib\Passive\R0603.PcbLib</v>
      </c>
      <c r="R53" t="str">
        <f t="shared" si="4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7"/>
        <v>1.5 МОм 1% 0.063 Вт 0603</v>
      </c>
      <c r="C54" s="3" t="s">
        <v>25</v>
      </c>
      <c r="D54" t="str">
        <f t="shared" ref="D54:D117" si="9">"SchLib\Passive\"&amp;C54&amp;".SchLib"</f>
        <v>SchLib\Passive\Resistor.SchLib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8"/>
        <v>1.5 МОм</v>
      </c>
      <c r="O54" s="3" t="s">
        <v>30</v>
      </c>
      <c r="P54" s="3" t="s">
        <v>28</v>
      </c>
      <c r="Q54" t="str">
        <f t="shared" si="3"/>
        <v>PcbLib\Passive\R0603.PcbLib</v>
      </c>
      <c r="R54" t="str">
        <f t="shared" si="4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7"/>
        <v>1.6 МОм 1% 0.063 Вт 0603</v>
      </c>
      <c r="C55" s="3" t="s">
        <v>25</v>
      </c>
      <c r="D55" t="str">
        <f t="shared" si="9"/>
        <v>SchLib\Passive\Resistor.SchLib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8"/>
        <v>1.6 МОм</v>
      </c>
      <c r="O55" s="3" t="s">
        <v>30</v>
      </c>
      <c r="P55" s="3" t="s">
        <v>28</v>
      </c>
      <c r="Q55" t="str">
        <f t="shared" si="3"/>
        <v>PcbLib\Passive\R0603.PcbLib</v>
      </c>
      <c r="R55" t="str">
        <f t="shared" si="4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7"/>
        <v>1.8 МОм 1% 0.063 Вт 0603</v>
      </c>
      <c r="C56" s="3" t="s">
        <v>25</v>
      </c>
      <c r="D56" t="str">
        <f t="shared" si="9"/>
        <v>SchLib\Passive\Resistor.SchLib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8"/>
        <v>1.8 МОм</v>
      </c>
      <c r="O56" s="3" t="s">
        <v>30</v>
      </c>
      <c r="P56" s="3" t="s">
        <v>28</v>
      </c>
      <c r="Q56" t="str">
        <f t="shared" si="3"/>
        <v>PcbLib\Passive\R0603.PcbLib</v>
      </c>
      <c r="R56" t="str">
        <f t="shared" si="4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7"/>
        <v>2 МОм 1% 0.063 Вт 0603</v>
      </c>
      <c r="C57" s="3" t="s">
        <v>25</v>
      </c>
      <c r="D57" t="str">
        <f t="shared" si="9"/>
        <v>SchLib\Passive\Resistor.SchLib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8"/>
        <v>2 МОм</v>
      </c>
      <c r="O57" s="3" t="s">
        <v>30</v>
      </c>
      <c r="P57" s="3" t="s">
        <v>28</v>
      </c>
      <c r="Q57" t="str">
        <f t="shared" si="3"/>
        <v>PcbLib\Passive\R0603.PcbLib</v>
      </c>
      <c r="R57" t="str">
        <f t="shared" si="4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7"/>
        <v>2.2 МОм 1% 0.063 Вт 0603</v>
      </c>
      <c r="C58" s="3" t="s">
        <v>25</v>
      </c>
      <c r="D58" t="str">
        <f t="shared" si="9"/>
        <v>SchLib\Passive\Resistor.SchLib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8"/>
        <v>2.2 МОм</v>
      </c>
      <c r="O58" s="3" t="s">
        <v>30</v>
      </c>
      <c r="P58" s="3" t="s">
        <v>28</v>
      </c>
      <c r="Q58" t="str">
        <f t="shared" si="3"/>
        <v>PcbLib\Passive\R0603.PcbLib</v>
      </c>
      <c r="R58" t="str">
        <f t="shared" si="4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7"/>
        <v>2.4 МОм 1% 0.063 Вт 0603</v>
      </c>
      <c r="C59" s="3" t="s">
        <v>25</v>
      </c>
      <c r="D59" t="str">
        <f t="shared" si="9"/>
        <v>SchLib\Passive\Resistor.SchLib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8"/>
        <v>2.4 МОм</v>
      </c>
      <c r="O59" s="3" t="s">
        <v>30</v>
      </c>
      <c r="P59" s="3" t="s">
        <v>28</v>
      </c>
      <c r="Q59" t="str">
        <f t="shared" si="3"/>
        <v>PcbLib\Passive\R0603.PcbLib</v>
      </c>
      <c r="R59" t="str">
        <f t="shared" si="4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7"/>
        <v>2.7 МОм 1% 0.063 Вт 0603</v>
      </c>
      <c r="C60" s="3" t="s">
        <v>25</v>
      </c>
      <c r="D60" t="str">
        <f t="shared" si="9"/>
        <v>SchLib\Passive\Resistor.SchLib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8"/>
        <v>2.7 МОм</v>
      </c>
      <c r="O60" s="3" t="s">
        <v>30</v>
      </c>
      <c r="P60" s="3" t="s">
        <v>28</v>
      </c>
      <c r="Q60" t="str">
        <f t="shared" si="3"/>
        <v>PcbLib\Passive\R0603.PcbLib</v>
      </c>
      <c r="R60" t="str">
        <f t="shared" si="4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7"/>
        <v>3 МОм 1% 0.063 Вт 0603</v>
      </c>
      <c r="C61" s="3" t="s">
        <v>25</v>
      </c>
      <c r="D61" t="str">
        <f t="shared" si="9"/>
        <v>SchLib\Passive\Resistor.SchLib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8"/>
        <v>3 МОм</v>
      </c>
      <c r="O61" s="3" t="s">
        <v>30</v>
      </c>
      <c r="P61" s="3" t="s">
        <v>28</v>
      </c>
      <c r="Q61" t="str">
        <f t="shared" si="3"/>
        <v>PcbLib\Passive\R0603.PcbLib</v>
      </c>
      <c r="R61" t="str">
        <f t="shared" si="4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7"/>
        <v>3.3 МОм 1% 0.063 Вт 0603</v>
      </c>
      <c r="C62" s="3" t="s">
        <v>25</v>
      </c>
      <c r="D62" t="str">
        <f t="shared" si="9"/>
        <v>SchLib\Passive\Resistor.SchLib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8"/>
        <v>3.3 МОм</v>
      </c>
      <c r="O62" s="3" t="s">
        <v>30</v>
      </c>
      <c r="P62" s="3" t="s">
        <v>28</v>
      </c>
      <c r="Q62" t="str">
        <f t="shared" si="3"/>
        <v>PcbLib\Passive\R0603.PcbLib</v>
      </c>
      <c r="R62" t="str">
        <f t="shared" si="4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7"/>
        <v>3.6 МОм 1% 0.063 Вт 0603</v>
      </c>
      <c r="C63" s="3" t="s">
        <v>25</v>
      </c>
      <c r="D63" t="str">
        <f t="shared" si="9"/>
        <v>SchLib\Passive\Resistor.SchLib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8"/>
        <v>3.6 МОм</v>
      </c>
      <c r="O63" s="3" t="s">
        <v>30</v>
      </c>
      <c r="P63" s="3" t="s">
        <v>28</v>
      </c>
      <c r="Q63" t="str">
        <f t="shared" si="3"/>
        <v>PcbLib\Passive\R0603.PcbLib</v>
      </c>
      <c r="R63" t="str">
        <f t="shared" si="4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7"/>
        <v>3.9 МОм 1% 0.063 Вт 0603</v>
      </c>
      <c r="C64" s="3" t="s">
        <v>25</v>
      </c>
      <c r="D64" t="str">
        <f t="shared" si="9"/>
        <v>SchLib\Passive\Resistor.SchLib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8"/>
        <v>3.9 МОм</v>
      </c>
      <c r="O64" s="3" t="s">
        <v>30</v>
      </c>
      <c r="P64" s="3" t="s">
        <v>28</v>
      </c>
      <c r="Q64" t="str">
        <f t="shared" si="3"/>
        <v>PcbLib\Passive\R0603.PcbLib</v>
      </c>
      <c r="R64" t="str">
        <f t="shared" si="4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7"/>
        <v>4.3 МОм 1% 0.063 Вт 0603</v>
      </c>
      <c r="C65" s="3" t="s">
        <v>25</v>
      </c>
      <c r="D65" t="str">
        <f t="shared" si="9"/>
        <v>SchLib\Passive\Resistor.SchLib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8"/>
        <v>4.3 МОм</v>
      </c>
      <c r="O65" s="3" t="s">
        <v>30</v>
      </c>
      <c r="P65" s="3" t="s">
        <v>28</v>
      </c>
      <c r="Q65" t="str">
        <f t="shared" si="3"/>
        <v>PcbLib\Passive\R0603.PcbLib</v>
      </c>
      <c r="R65" t="str">
        <f t="shared" si="4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7"/>
        <v>4.7 МОм 1% 0.063 Вт 0603</v>
      </c>
      <c r="C66" s="3" t="s">
        <v>25</v>
      </c>
      <c r="D66" t="str">
        <f t="shared" si="9"/>
        <v>SchLib\Passive\Resistor.SchLib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8"/>
        <v>4.7 МОм</v>
      </c>
      <c r="O66" s="3" t="s">
        <v>30</v>
      </c>
      <c r="P66" s="3" t="s">
        <v>28</v>
      </c>
      <c r="Q66" t="str">
        <f t="shared" si="3"/>
        <v>PcbLib\Passive\R0603.PcbLib</v>
      </c>
      <c r="R66" t="str">
        <f t="shared" si="4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7"/>
        <v>5.1 МОм 1% 0.063 Вт 0603</v>
      </c>
      <c r="C67" s="3" t="s">
        <v>25</v>
      </c>
      <c r="D67" t="str">
        <f t="shared" si="9"/>
        <v>SchLib\Passive\Resistor.SchLib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8"/>
        <v>5.1 МОм</v>
      </c>
      <c r="O67" s="3" t="s">
        <v>30</v>
      </c>
      <c r="P67" s="3" t="s">
        <v>28</v>
      </c>
      <c r="Q67" t="str">
        <f t="shared" ref="Q67:Q130" si="10">"PcbLib\Passive\"&amp;R67&amp;".PcbLib"</f>
        <v>PcbLib\Passive\R0603.PcbLib</v>
      </c>
      <c r="R67" t="str">
        <f t="shared" ref="R67:R130" si="11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7"/>
        <v>5.6 МОм 1% 0.063 Вт 0603</v>
      </c>
      <c r="C68" s="3" t="s">
        <v>25</v>
      </c>
      <c r="D68" t="str">
        <f t="shared" si="9"/>
        <v>SchLib\Passive\Resistor.SchLib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8"/>
        <v>5.6 МОм</v>
      </c>
      <c r="O68" s="3" t="s">
        <v>30</v>
      </c>
      <c r="P68" s="3" t="s">
        <v>28</v>
      </c>
      <c r="Q68" t="str">
        <f t="shared" si="10"/>
        <v>PcbLib\Passive\R0603.PcbLib</v>
      </c>
      <c r="R68" t="str">
        <f t="shared" si="11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7"/>
        <v>6.2 МОм 1% 0.063 Вт 0603</v>
      </c>
      <c r="C69" s="3" t="s">
        <v>25</v>
      </c>
      <c r="D69" t="str">
        <f t="shared" si="9"/>
        <v>SchLib\Passive\Resistor.SchLib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8"/>
        <v>6.2 МОм</v>
      </c>
      <c r="O69" s="3" t="s">
        <v>30</v>
      </c>
      <c r="P69" s="3" t="s">
        <v>28</v>
      </c>
      <c r="Q69" t="str">
        <f t="shared" si="10"/>
        <v>PcbLib\Passive\R0603.PcbLib</v>
      </c>
      <c r="R69" t="str">
        <f t="shared" si="11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7"/>
        <v>6.8 МОм 1% 0.063 Вт 0603</v>
      </c>
      <c r="C70" s="3" t="s">
        <v>25</v>
      </c>
      <c r="D70" t="str">
        <f t="shared" si="9"/>
        <v>SchLib\Passive\Resistor.SchLib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8"/>
        <v>6.8 МОм</v>
      </c>
      <c r="O70" s="3" t="s">
        <v>30</v>
      </c>
      <c r="P70" s="3" t="s">
        <v>28</v>
      </c>
      <c r="Q70" t="str">
        <f t="shared" si="10"/>
        <v>PcbLib\Passive\R0603.PcbLib</v>
      </c>
      <c r="R70" t="str">
        <f t="shared" si="11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7"/>
        <v>7.5 МОм 1% 0.063 Вт 0603</v>
      </c>
      <c r="C71" s="3" t="s">
        <v>25</v>
      </c>
      <c r="D71" t="str">
        <f t="shared" si="9"/>
        <v>SchLib\Passive\Resistor.SchLib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8"/>
        <v>7.5 МОм</v>
      </c>
      <c r="O71" s="3" t="s">
        <v>30</v>
      </c>
      <c r="P71" s="3" t="s">
        <v>28</v>
      </c>
      <c r="Q71" t="str">
        <f t="shared" si="10"/>
        <v>PcbLib\Passive\R0603.PcbLib</v>
      </c>
      <c r="R71" t="str">
        <f t="shared" si="11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7"/>
        <v>8.2 МОм 1% 0.063 Вт 0603</v>
      </c>
      <c r="C72" s="3" t="s">
        <v>25</v>
      </c>
      <c r="D72" t="str">
        <f t="shared" si="9"/>
        <v>SchLib\Passive\Resistor.SchLib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8"/>
        <v>8.2 МОм</v>
      </c>
      <c r="O72" s="3" t="s">
        <v>30</v>
      </c>
      <c r="P72" s="3" t="s">
        <v>28</v>
      </c>
      <c r="Q72" t="str">
        <f t="shared" si="10"/>
        <v>PcbLib\Passive\R0603.PcbLib</v>
      </c>
      <c r="R72" t="str">
        <f t="shared" si="11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7"/>
        <v>9.1 МОм 1% 0.063 Вт 0603</v>
      </c>
      <c r="C73" s="3" t="s">
        <v>25</v>
      </c>
      <c r="D73" t="str">
        <f t="shared" si="9"/>
        <v>SchLib\Passive\Resistor.SchLib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8"/>
        <v>9.1 МОм</v>
      </c>
      <c r="O73" s="3" t="s">
        <v>30</v>
      </c>
      <c r="P73" s="3" t="s">
        <v>28</v>
      </c>
      <c r="Q73" t="str">
        <f t="shared" si="10"/>
        <v>PcbLib\Passive\R0603.PcbLib</v>
      </c>
      <c r="R73" t="str">
        <f t="shared" si="11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t="str">
        <f t="shared" si="9"/>
        <v>SchLib\Passive\Resistor.SchLib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t="str">
        <f t="shared" si="10"/>
        <v>PcbLib\Passive\R0603.PcbLib</v>
      </c>
      <c r="R74" t="str">
        <f t="shared" si="11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12">_xlfn.CONCAT(N75," ",K75," ",S75," ",O75)</f>
        <v>11 Ом 1% 0.063 Вт 0603</v>
      </c>
      <c r="C75" s="3" t="s">
        <v>25</v>
      </c>
      <c r="D75" t="str">
        <f t="shared" si="9"/>
        <v>SchLib\Passive\Resistor.SchLib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13">_xlfn.CONCAT(Z75," ",Y75)</f>
        <v>11 Ом</v>
      </c>
      <c r="O75" s="3" t="s">
        <v>30</v>
      </c>
      <c r="P75" s="3" t="s">
        <v>28</v>
      </c>
      <c r="Q75" t="str">
        <f t="shared" si="10"/>
        <v>PcbLib\Passive\R0603.PcbLib</v>
      </c>
      <c r="R75" t="str">
        <f t="shared" si="11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12"/>
        <v>12 Ом 1% 0.063 Вт 0603</v>
      </c>
      <c r="C76" s="3" t="s">
        <v>25</v>
      </c>
      <c r="D76" t="str">
        <f t="shared" si="9"/>
        <v>SchLib\Passive\Resistor.SchLib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13"/>
        <v>12 Ом</v>
      </c>
      <c r="O76" s="3" t="s">
        <v>30</v>
      </c>
      <c r="P76" s="3" t="s">
        <v>28</v>
      </c>
      <c r="Q76" t="str">
        <f t="shared" si="10"/>
        <v>PcbLib\Passive\R0603.PcbLib</v>
      </c>
      <c r="R76" t="str">
        <f t="shared" si="11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12"/>
        <v>13 Ом 1% 0.063 Вт 0603</v>
      </c>
      <c r="C77" s="3" t="s">
        <v>25</v>
      </c>
      <c r="D77" t="str">
        <f t="shared" si="9"/>
        <v>SchLib\Passive\Resistor.SchLib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13"/>
        <v>13 Ом</v>
      </c>
      <c r="O77" s="3" t="s">
        <v>30</v>
      </c>
      <c r="P77" s="3" t="s">
        <v>28</v>
      </c>
      <c r="Q77" t="str">
        <f t="shared" si="10"/>
        <v>PcbLib\Passive\R0603.PcbLib</v>
      </c>
      <c r="R77" t="str">
        <f t="shared" si="11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12"/>
        <v>15 Ом 1% 0.063 Вт 0603</v>
      </c>
      <c r="C78" s="3" t="s">
        <v>25</v>
      </c>
      <c r="D78" t="str">
        <f t="shared" si="9"/>
        <v>SchLib\Passive\Resistor.SchLib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13"/>
        <v>15 Ом</v>
      </c>
      <c r="O78" s="3" t="s">
        <v>30</v>
      </c>
      <c r="P78" s="3" t="s">
        <v>28</v>
      </c>
      <c r="Q78" t="str">
        <f t="shared" si="10"/>
        <v>PcbLib\Passive\R0603.PcbLib</v>
      </c>
      <c r="R78" t="str">
        <f t="shared" si="11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12"/>
        <v>16 Ом 1% 0.063 Вт 0603</v>
      </c>
      <c r="C79" s="3" t="s">
        <v>25</v>
      </c>
      <c r="D79" t="str">
        <f t="shared" si="9"/>
        <v>SchLib\Passive\Resistor.SchLib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13"/>
        <v>16 Ом</v>
      </c>
      <c r="O79" s="3" t="s">
        <v>30</v>
      </c>
      <c r="P79" s="3" t="s">
        <v>28</v>
      </c>
      <c r="Q79" t="str">
        <f t="shared" si="10"/>
        <v>PcbLib\Passive\R0603.PcbLib</v>
      </c>
      <c r="R79" t="str">
        <f t="shared" si="11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12"/>
        <v>18 Ом 1% 0.063 Вт 0603</v>
      </c>
      <c r="C80" s="3" t="s">
        <v>25</v>
      </c>
      <c r="D80" t="str">
        <f t="shared" si="9"/>
        <v>SchLib\Passive\Resistor.SchLib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13"/>
        <v>18 Ом</v>
      </c>
      <c r="O80" s="3" t="s">
        <v>30</v>
      </c>
      <c r="P80" s="3" t="s">
        <v>28</v>
      </c>
      <c r="Q80" t="str">
        <f t="shared" si="10"/>
        <v>PcbLib\Passive\R0603.PcbLib</v>
      </c>
      <c r="R80" t="str">
        <f t="shared" si="11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12"/>
        <v>20 Ом 1% 0.063 Вт 0603</v>
      </c>
      <c r="C81" s="3" t="s">
        <v>25</v>
      </c>
      <c r="D81" t="str">
        <f t="shared" si="9"/>
        <v>SchLib\Passive\Resistor.SchLib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13"/>
        <v>20 Ом</v>
      </c>
      <c r="O81" s="3" t="s">
        <v>30</v>
      </c>
      <c r="P81" s="3" t="s">
        <v>28</v>
      </c>
      <c r="Q81" t="str">
        <f t="shared" si="10"/>
        <v>PcbLib\Passive\R0603.PcbLib</v>
      </c>
      <c r="R81" t="str">
        <f t="shared" si="11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12"/>
        <v>22 Ом 1% 0.063 Вт 0603</v>
      </c>
      <c r="C82" s="3" t="s">
        <v>25</v>
      </c>
      <c r="D82" t="str">
        <f t="shared" si="9"/>
        <v>SchLib\Passive\Resistor.SchLib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13"/>
        <v>22 Ом</v>
      </c>
      <c r="O82" s="3" t="s">
        <v>30</v>
      </c>
      <c r="P82" s="3" t="s">
        <v>28</v>
      </c>
      <c r="Q82" t="str">
        <f t="shared" si="10"/>
        <v>PcbLib\Passive\R0603.PcbLib</v>
      </c>
      <c r="R82" t="str">
        <f t="shared" si="11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12"/>
        <v>24 Ом 1% 0.063 Вт 0603</v>
      </c>
      <c r="C83" s="3" t="s">
        <v>25</v>
      </c>
      <c r="D83" t="str">
        <f t="shared" si="9"/>
        <v>SchLib\Passive\Resistor.SchLib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13"/>
        <v>24 Ом</v>
      </c>
      <c r="O83" s="3" t="s">
        <v>30</v>
      </c>
      <c r="P83" s="3" t="s">
        <v>28</v>
      </c>
      <c r="Q83" t="str">
        <f t="shared" si="10"/>
        <v>PcbLib\Passive\R0603.PcbLib</v>
      </c>
      <c r="R83" t="str">
        <f t="shared" si="11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12"/>
        <v>27 Ом 1% 0.063 Вт 0603</v>
      </c>
      <c r="C84" s="3" t="s">
        <v>25</v>
      </c>
      <c r="D84" t="str">
        <f t="shared" si="9"/>
        <v>SchLib\Passive\Resistor.SchLib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13"/>
        <v>27 Ом</v>
      </c>
      <c r="O84" s="3" t="s">
        <v>30</v>
      </c>
      <c r="P84" s="3" t="s">
        <v>28</v>
      </c>
      <c r="Q84" t="str">
        <f t="shared" si="10"/>
        <v>PcbLib\Passive\R0603.PcbLib</v>
      </c>
      <c r="R84" t="str">
        <f t="shared" si="11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12"/>
        <v>30 Ом 1% 0.063 Вт 0603</v>
      </c>
      <c r="C85" s="3" t="s">
        <v>25</v>
      </c>
      <c r="D85" t="str">
        <f t="shared" si="9"/>
        <v>SchLib\Passive\Resistor.SchLib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13"/>
        <v>30 Ом</v>
      </c>
      <c r="O85" s="3" t="s">
        <v>30</v>
      </c>
      <c r="P85" s="3" t="s">
        <v>28</v>
      </c>
      <c r="Q85" t="str">
        <f t="shared" si="10"/>
        <v>PcbLib\Passive\R0603.PcbLib</v>
      </c>
      <c r="R85" t="str">
        <f t="shared" si="11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12"/>
        <v>33 Ом 1% 0.063 Вт 0603</v>
      </c>
      <c r="C86" s="3" t="s">
        <v>25</v>
      </c>
      <c r="D86" t="str">
        <f t="shared" si="9"/>
        <v>SchLib\Passive\Resistor.SchLib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13"/>
        <v>33 Ом</v>
      </c>
      <c r="O86" s="3" t="s">
        <v>30</v>
      </c>
      <c r="P86" s="3" t="s">
        <v>28</v>
      </c>
      <c r="Q86" t="str">
        <f t="shared" si="10"/>
        <v>PcbLib\Passive\R0603.PcbLib</v>
      </c>
      <c r="R86" t="str">
        <f t="shared" si="11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12"/>
        <v>36 Ом 1% 0.063 Вт 0603</v>
      </c>
      <c r="C87" s="3" t="s">
        <v>25</v>
      </c>
      <c r="D87" t="str">
        <f t="shared" si="9"/>
        <v>SchLib\Passive\Resistor.SchLib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13"/>
        <v>36 Ом</v>
      </c>
      <c r="O87" s="3" t="s">
        <v>30</v>
      </c>
      <c r="P87" s="3" t="s">
        <v>28</v>
      </c>
      <c r="Q87" t="str">
        <f t="shared" si="10"/>
        <v>PcbLib\Passive\R0603.PcbLib</v>
      </c>
      <c r="R87" t="str">
        <f t="shared" si="11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12"/>
        <v>39 Ом 1% 0.063 Вт 0603</v>
      </c>
      <c r="C88" s="3" t="s">
        <v>25</v>
      </c>
      <c r="D88" t="str">
        <f t="shared" si="9"/>
        <v>SchLib\Passive\Resistor.SchLib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13"/>
        <v>39 Ом</v>
      </c>
      <c r="O88" s="3" t="s">
        <v>30</v>
      </c>
      <c r="P88" s="3" t="s">
        <v>28</v>
      </c>
      <c r="Q88" t="str">
        <f t="shared" si="10"/>
        <v>PcbLib\Passive\R0603.PcbLib</v>
      </c>
      <c r="R88" t="str">
        <f t="shared" si="11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12"/>
        <v>43 Ом 1% 0.063 Вт 0603</v>
      </c>
      <c r="C89" s="3" t="s">
        <v>25</v>
      </c>
      <c r="D89" t="str">
        <f t="shared" si="9"/>
        <v>SchLib\Passive\Resistor.SchLib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13"/>
        <v>43 Ом</v>
      </c>
      <c r="O89" s="3" t="s">
        <v>30</v>
      </c>
      <c r="P89" s="3" t="s">
        <v>28</v>
      </c>
      <c r="Q89" t="str">
        <f t="shared" si="10"/>
        <v>PcbLib\Passive\R0603.PcbLib</v>
      </c>
      <c r="R89" t="str">
        <f t="shared" si="11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12"/>
        <v>47 Ом 1% 0.063 Вт 0603</v>
      </c>
      <c r="C90" s="3" t="s">
        <v>25</v>
      </c>
      <c r="D90" t="str">
        <f t="shared" si="9"/>
        <v>SchLib\Passive\Resistor.SchLib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13"/>
        <v>47 Ом</v>
      </c>
      <c r="O90" s="3" t="s">
        <v>30</v>
      </c>
      <c r="P90" s="3" t="s">
        <v>28</v>
      </c>
      <c r="Q90" t="str">
        <f t="shared" si="10"/>
        <v>PcbLib\Passive\R0603.PcbLib</v>
      </c>
      <c r="R90" t="str">
        <f t="shared" si="11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12"/>
        <v>51 Ом 1% 0.063 Вт 0603</v>
      </c>
      <c r="C91" s="3" t="s">
        <v>25</v>
      </c>
      <c r="D91" t="str">
        <f t="shared" si="9"/>
        <v>SchLib\Passive\Resistor.SchLib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13"/>
        <v>51 Ом</v>
      </c>
      <c r="O91" s="3" t="s">
        <v>30</v>
      </c>
      <c r="P91" s="3" t="s">
        <v>28</v>
      </c>
      <c r="Q91" t="str">
        <f t="shared" si="10"/>
        <v>PcbLib\Passive\R0603.PcbLib</v>
      </c>
      <c r="R91" t="str">
        <f t="shared" si="11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12"/>
        <v>56 Ом 1% 0.063 Вт 0603</v>
      </c>
      <c r="C92" s="3" t="s">
        <v>25</v>
      </c>
      <c r="D92" t="str">
        <f t="shared" si="9"/>
        <v>SchLib\Passive\Resistor.SchLib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13"/>
        <v>56 Ом</v>
      </c>
      <c r="O92" s="3" t="s">
        <v>30</v>
      </c>
      <c r="P92" s="3" t="s">
        <v>28</v>
      </c>
      <c r="Q92" t="str">
        <f t="shared" si="10"/>
        <v>PcbLib\Passive\R0603.PcbLib</v>
      </c>
      <c r="R92" t="str">
        <f t="shared" si="11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12"/>
        <v>62 Ом 1% 0.063 Вт 0603</v>
      </c>
      <c r="C93" s="3" t="s">
        <v>25</v>
      </c>
      <c r="D93" t="str">
        <f t="shared" si="9"/>
        <v>SchLib\Passive\Resistor.SchLib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13"/>
        <v>62 Ом</v>
      </c>
      <c r="O93" s="3" t="s">
        <v>30</v>
      </c>
      <c r="P93" s="3" t="s">
        <v>28</v>
      </c>
      <c r="Q93" t="str">
        <f t="shared" si="10"/>
        <v>PcbLib\Passive\R0603.PcbLib</v>
      </c>
      <c r="R93" t="str">
        <f t="shared" si="11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12"/>
        <v>68 Ом 1% 0.063 Вт 0603</v>
      </c>
      <c r="C94" s="3" t="s">
        <v>25</v>
      </c>
      <c r="D94" t="str">
        <f t="shared" si="9"/>
        <v>SchLib\Passive\Resistor.SchLib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13"/>
        <v>68 Ом</v>
      </c>
      <c r="O94" s="3" t="s">
        <v>30</v>
      </c>
      <c r="P94" s="3" t="s">
        <v>28</v>
      </c>
      <c r="Q94" t="str">
        <f t="shared" si="10"/>
        <v>PcbLib\Passive\R0603.PcbLib</v>
      </c>
      <c r="R94" t="str">
        <f t="shared" si="11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12"/>
        <v>75 Ом 1% 0.063 Вт 0603</v>
      </c>
      <c r="C95" s="3" t="s">
        <v>25</v>
      </c>
      <c r="D95" t="str">
        <f t="shared" si="9"/>
        <v>SchLib\Passive\Resistor.SchLib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13"/>
        <v>75 Ом</v>
      </c>
      <c r="O95" s="3" t="s">
        <v>30</v>
      </c>
      <c r="P95" s="3" t="s">
        <v>28</v>
      </c>
      <c r="Q95" t="str">
        <f t="shared" si="10"/>
        <v>PcbLib\Passive\R0603.PcbLib</v>
      </c>
      <c r="R95" t="str">
        <f t="shared" si="11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12"/>
        <v>82 Ом 1% 0.063 Вт 0603</v>
      </c>
      <c r="C96" s="3" t="s">
        <v>25</v>
      </c>
      <c r="D96" t="str">
        <f t="shared" si="9"/>
        <v>SchLib\Passive\Resistor.SchLib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13"/>
        <v>82 Ом</v>
      </c>
      <c r="O96" s="3" t="s">
        <v>30</v>
      </c>
      <c r="P96" s="3" t="s">
        <v>28</v>
      </c>
      <c r="Q96" t="str">
        <f t="shared" si="10"/>
        <v>PcbLib\Passive\R0603.PcbLib</v>
      </c>
      <c r="R96" t="str">
        <f t="shared" si="11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12"/>
        <v>91 Ом 1% 0.063 Вт 0603</v>
      </c>
      <c r="C97" s="3" t="s">
        <v>25</v>
      </c>
      <c r="D97" t="str">
        <f t="shared" si="9"/>
        <v>SchLib\Passive\Resistor.SchLib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13"/>
        <v>91 Ом</v>
      </c>
      <c r="O97" s="3" t="s">
        <v>30</v>
      </c>
      <c r="P97" s="3" t="s">
        <v>28</v>
      </c>
      <c r="Q97" t="str">
        <f t="shared" si="10"/>
        <v>PcbLib\Passive\R0603.PcbLib</v>
      </c>
      <c r="R97" t="str">
        <f t="shared" si="11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t="str">
        <f t="shared" si="9"/>
        <v>SchLib\Passive\Resistor.SchLib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t="str">
        <f t="shared" si="10"/>
        <v>PcbLib\Passive\R0603.PcbLib</v>
      </c>
      <c r="R98" t="str">
        <f t="shared" si="11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4">_xlfn.CONCAT(N99," ",K99," ",S99," ",O99)</f>
        <v>11 кОм 1% 0.063 Вт 0603</v>
      </c>
      <c r="C99" s="3" t="s">
        <v>25</v>
      </c>
      <c r="D99" t="str">
        <f t="shared" si="9"/>
        <v>SchLib\Passive\Resistor.SchLib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5">_xlfn.CONCAT(Z99," ",Y99)</f>
        <v>11 кОм</v>
      </c>
      <c r="O99" s="3" t="s">
        <v>30</v>
      </c>
      <c r="P99" s="3" t="s">
        <v>28</v>
      </c>
      <c r="Q99" t="str">
        <f t="shared" si="10"/>
        <v>PcbLib\Passive\R0603.PcbLib</v>
      </c>
      <c r="R99" t="str">
        <f t="shared" si="11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4"/>
        <v>12 кОм 1% 0.063 Вт 0603</v>
      </c>
      <c r="C100" s="3" t="s">
        <v>25</v>
      </c>
      <c r="D100" t="str">
        <f t="shared" si="9"/>
        <v>SchLib\Passive\Resistor.SchLib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5"/>
        <v>12 кОм</v>
      </c>
      <c r="O100" s="3" t="s">
        <v>30</v>
      </c>
      <c r="P100" s="3" t="s">
        <v>28</v>
      </c>
      <c r="Q100" t="str">
        <f t="shared" si="10"/>
        <v>PcbLib\Passive\R0603.PcbLib</v>
      </c>
      <c r="R100" t="str">
        <f t="shared" si="11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4"/>
        <v>13 кОм 1% 0.063 Вт 0603</v>
      </c>
      <c r="C101" s="3" t="s">
        <v>25</v>
      </c>
      <c r="D101" t="str">
        <f t="shared" si="9"/>
        <v>SchLib\Passive\Resistor.SchLib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5"/>
        <v>13 кОм</v>
      </c>
      <c r="O101" s="3" t="s">
        <v>30</v>
      </c>
      <c r="P101" s="3" t="s">
        <v>28</v>
      </c>
      <c r="Q101" t="str">
        <f t="shared" si="10"/>
        <v>PcbLib\Passive\R0603.PcbLib</v>
      </c>
      <c r="R101" t="str">
        <f t="shared" si="11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4"/>
        <v>15 кОм 1% 0.063 Вт 0603</v>
      </c>
      <c r="C102" s="3" t="s">
        <v>25</v>
      </c>
      <c r="D102" t="str">
        <f t="shared" si="9"/>
        <v>SchLib\Passive\Resistor.SchLib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5"/>
        <v>15 кОм</v>
      </c>
      <c r="O102" s="3" t="s">
        <v>30</v>
      </c>
      <c r="P102" s="3" t="s">
        <v>28</v>
      </c>
      <c r="Q102" t="str">
        <f t="shared" si="10"/>
        <v>PcbLib\Passive\R0603.PcbLib</v>
      </c>
      <c r="R102" t="str">
        <f t="shared" si="11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4"/>
        <v>16 кОм 1% 0.063 Вт 0603</v>
      </c>
      <c r="C103" s="3" t="s">
        <v>25</v>
      </c>
      <c r="D103" t="str">
        <f t="shared" si="9"/>
        <v>SchLib\Passive\Resistor.SchLib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5"/>
        <v>16 кОм</v>
      </c>
      <c r="O103" s="3" t="s">
        <v>30</v>
      </c>
      <c r="P103" s="3" t="s">
        <v>28</v>
      </c>
      <c r="Q103" t="str">
        <f t="shared" si="10"/>
        <v>PcbLib\Passive\R0603.PcbLib</v>
      </c>
      <c r="R103" t="str">
        <f t="shared" si="11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4"/>
        <v>18 кОм 1% 0.063 Вт 0603</v>
      </c>
      <c r="C104" s="3" t="s">
        <v>25</v>
      </c>
      <c r="D104" t="str">
        <f t="shared" si="9"/>
        <v>SchLib\Passive\Resistor.SchLib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5"/>
        <v>18 кОм</v>
      </c>
      <c r="O104" s="3" t="s">
        <v>30</v>
      </c>
      <c r="P104" s="3" t="s">
        <v>28</v>
      </c>
      <c r="Q104" t="str">
        <f t="shared" si="10"/>
        <v>PcbLib\Passive\R0603.PcbLib</v>
      </c>
      <c r="R104" t="str">
        <f t="shared" si="11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4"/>
        <v>20 кОм 1% 0.063 Вт 0603</v>
      </c>
      <c r="C105" s="3" t="s">
        <v>25</v>
      </c>
      <c r="D105" t="str">
        <f t="shared" si="9"/>
        <v>SchLib\Passive\Resistor.SchLib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5"/>
        <v>20 кОм</v>
      </c>
      <c r="O105" s="3" t="s">
        <v>30</v>
      </c>
      <c r="P105" s="3" t="s">
        <v>28</v>
      </c>
      <c r="Q105" t="str">
        <f t="shared" si="10"/>
        <v>PcbLib\Passive\R0603.PcbLib</v>
      </c>
      <c r="R105" t="str">
        <f t="shared" si="11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4"/>
        <v>22 кОм 1% 0.063 Вт 0603</v>
      </c>
      <c r="C106" s="3" t="s">
        <v>25</v>
      </c>
      <c r="D106" t="str">
        <f t="shared" si="9"/>
        <v>SchLib\Passive\Resistor.SchLib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5"/>
        <v>22 кОм</v>
      </c>
      <c r="O106" s="3" t="s">
        <v>30</v>
      </c>
      <c r="P106" s="3" t="s">
        <v>28</v>
      </c>
      <c r="Q106" t="str">
        <f t="shared" si="10"/>
        <v>PcbLib\Passive\R0603.PcbLib</v>
      </c>
      <c r="R106" t="str">
        <f t="shared" si="11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4"/>
        <v>24 кОм 1% 0.063 Вт 0603</v>
      </c>
      <c r="C107" s="3" t="s">
        <v>25</v>
      </c>
      <c r="D107" t="str">
        <f t="shared" si="9"/>
        <v>SchLib\Passive\Resistor.SchLib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5"/>
        <v>24 кОм</v>
      </c>
      <c r="O107" s="3" t="s">
        <v>30</v>
      </c>
      <c r="P107" s="3" t="s">
        <v>28</v>
      </c>
      <c r="Q107" t="str">
        <f t="shared" si="10"/>
        <v>PcbLib\Passive\R0603.PcbLib</v>
      </c>
      <c r="R107" t="str">
        <f t="shared" si="11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4"/>
        <v>27 кОм 1% 0.063 Вт 0603</v>
      </c>
      <c r="C108" s="3" t="s">
        <v>25</v>
      </c>
      <c r="D108" t="str">
        <f t="shared" si="9"/>
        <v>SchLib\Passive\Resistor.SchLib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5"/>
        <v>27 кОм</v>
      </c>
      <c r="O108" s="3" t="s">
        <v>30</v>
      </c>
      <c r="P108" s="3" t="s">
        <v>28</v>
      </c>
      <c r="Q108" t="str">
        <f t="shared" si="10"/>
        <v>PcbLib\Passive\R0603.PcbLib</v>
      </c>
      <c r="R108" t="str">
        <f t="shared" si="11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4"/>
        <v>30 кОм 1% 0.063 Вт 0603</v>
      </c>
      <c r="C109" s="3" t="s">
        <v>25</v>
      </c>
      <c r="D109" t="str">
        <f t="shared" si="9"/>
        <v>SchLib\Passive\Resistor.SchLib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5"/>
        <v>30 кОм</v>
      </c>
      <c r="O109" s="3" t="s">
        <v>30</v>
      </c>
      <c r="P109" s="3" t="s">
        <v>28</v>
      </c>
      <c r="Q109" t="str">
        <f t="shared" si="10"/>
        <v>PcbLib\Passive\R0603.PcbLib</v>
      </c>
      <c r="R109" t="str">
        <f t="shared" si="11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4"/>
        <v>33 кОм 1% 0.063 Вт 0603</v>
      </c>
      <c r="C110" s="3" t="s">
        <v>25</v>
      </c>
      <c r="D110" t="str">
        <f t="shared" si="9"/>
        <v>SchLib\Passive\Resistor.SchLib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5"/>
        <v>33 кОм</v>
      </c>
      <c r="O110" s="3" t="s">
        <v>30</v>
      </c>
      <c r="P110" s="3" t="s">
        <v>28</v>
      </c>
      <c r="Q110" t="str">
        <f t="shared" si="10"/>
        <v>PcbLib\Passive\R0603.PcbLib</v>
      </c>
      <c r="R110" t="str">
        <f t="shared" si="11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4"/>
        <v>36 кОм 1% 0.063 Вт 0603</v>
      </c>
      <c r="C111" s="3" t="s">
        <v>25</v>
      </c>
      <c r="D111" t="str">
        <f t="shared" si="9"/>
        <v>SchLib\Passive\Resistor.SchLib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5"/>
        <v>36 кОм</v>
      </c>
      <c r="O111" s="3" t="s">
        <v>30</v>
      </c>
      <c r="P111" s="3" t="s">
        <v>28</v>
      </c>
      <c r="Q111" t="str">
        <f t="shared" si="10"/>
        <v>PcbLib\Passive\R0603.PcbLib</v>
      </c>
      <c r="R111" t="str">
        <f t="shared" si="11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4"/>
        <v>39 кОм 1% 0.063 Вт 0603</v>
      </c>
      <c r="C112" s="3" t="s">
        <v>25</v>
      </c>
      <c r="D112" t="str">
        <f t="shared" si="9"/>
        <v>SchLib\Passive\Resistor.SchLib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5"/>
        <v>39 кОм</v>
      </c>
      <c r="O112" s="3" t="s">
        <v>30</v>
      </c>
      <c r="P112" s="3" t="s">
        <v>28</v>
      </c>
      <c r="Q112" t="str">
        <f t="shared" si="10"/>
        <v>PcbLib\Passive\R0603.PcbLib</v>
      </c>
      <c r="R112" t="str">
        <f t="shared" si="11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4"/>
        <v>43 кОм 1% 0.063 Вт 0603</v>
      </c>
      <c r="C113" s="3" t="s">
        <v>25</v>
      </c>
      <c r="D113" t="str">
        <f t="shared" si="9"/>
        <v>SchLib\Passive\Resistor.SchLib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5"/>
        <v>43 кОм</v>
      </c>
      <c r="O113" s="3" t="s">
        <v>30</v>
      </c>
      <c r="P113" s="3" t="s">
        <v>28</v>
      </c>
      <c r="Q113" t="str">
        <f t="shared" si="10"/>
        <v>PcbLib\Passive\R0603.PcbLib</v>
      </c>
      <c r="R113" t="str">
        <f t="shared" si="11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4"/>
        <v>47 кОм 1% 0.063 Вт 0603</v>
      </c>
      <c r="C114" s="3" t="s">
        <v>25</v>
      </c>
      <c r="D114" t="str">
        <f t="shared" si="9"/>
        <v>SchLib\Passive\Resistor.SchLib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5"/>
        <v>47 кОм</v>
      </c>
      <c r="O114" s="3" t="s">
        <v>30</v>
      </c>
      <c r="P114" s="3" t="s">
        <v>28</v>
      </c>
      <c r="Q114" t="str">
        <f t="shared" si="10"/>
        <v>PcbLib\Passive\R0603.PcbLib</v>
      </c>
      <c r="R114" t="str">
        <f t="shared" si="11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4"/>
        <v>51 кОм 1% 0.063 Вт 0603</v>
      </c>
      <c r="C115" s="3" t="s">
        <v>25</v>
      </c>
      <c r="D115" t="str">
        <f t="shared" si="9"/>
        <v>SchLib\Passive\Resistor.SchLib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5"/>
        <v>51 кОм</v>
      </c>
      <c r="O115" s="3" t="s">
        <v>30</v>
      </c>
      <c r="P115" s="3" t="s">
        <v>28</v>
      </c>
      <c r="Q115" t="str">
        <f t="shared" si="10"/>
        <v>PcbLib\Passive\R0603.PcbLib</v>
      </c>
      <c r="R115" t="str">
        <f t="shared" si="11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4"/>
        <v>56 кОм 1% 0.063 Вт 0603</v>
      </c>
      <c r="C116" s="3" t="s">
        <v>25</v>
      </c>
      <c r="D116" t="str">
        <f t="shared" si="9"/>
        <v>SchLib\Passive\Resistor.SchLib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5"/>
        <v>56 кОм</v>
      </c>
      <c r="O116" s="3" t="s">
        <v>30</v>
      </c>
      <c r="P116" s="3" t="s">
        <v>28</v>
      </c>
      <c r="Q116" t="str">
        <f t="shared" si="10"/>
        <v>PcbLib\Passive\R0603.PcbLib</v>
      </c>
      <c r="R116" t="str">
        <f t="shared" si="11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4"/>
        <v>62 кОм 1% 0.063 Вт 0603</v>
      </c>
      <c r="C117" s="3" t="s">
        <v>25</v>
      </c>
      <c r="D117" t="str">
        <f t="shared" si="9"/>
        <v>SchLib\Passive\Resistor.SchLib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5"/>
        <v>62 кОм</v>
      </c>
      <c r="O117" s="3" t="s">
        <v>30</v>
      </c>
      <c r="P117" s="3" t="s">
        <v>28</v>
      </c>
      <c r="Q117" t="str">
        <f t="shared" si="10"/>
        <v>PcbLib\Passive\R0603.PcbLib</v>
      </c>
      <c r="R117" t="str">
        <f t="shared" si="11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4"/>
        <v>68 кОм 1% 0.063 Вт 0603</v>
      </c>
      <c r="C118" s="3" t="s">
        <v>25</v>
      </c>
      <c r="D118" t="str">
        <f t="shared" ref="D118:D181" si="16">"SchLib\Passive\"&amp;C118&amp;".SchLib"</f>
        <v>SchLib\Passive\Resistor.SchLib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5"/>
        <v>68 кОм</v>
      </c>
      <c r="O118" s="3" t="s">
        <v>30</v>
      </c>
      <c r="P118" s="3" t="s">
        <v>28</v>
      </c>
      <c r="Q118" t="str">
        <f t="shared" si="10"/>
        <v>PcbLib\Passive\R0603.PcbLib</v>
      </c>
      <c r="R118" t="str">
        <f t="shared" si="11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4"/>
        <v>75 кОм 1% 0.063 Вт 0603</v>
      </c>
      <c r="C119" s="3" t="s">
        <v>25</v>
      </c>
      <c r="D119" t="str">
        <f t="shared" si="16"/>
        <v>SchLib\Passive\Resistor.SchLib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5"/>
        <v>75 кОм</v>
      </c>
      <c r="O119" s="3" t="s">
        <v>30</v>
      </c>
      <c r="P119" s="3" t="s">
        <v>28</v>
      </c>
      <c r="Q119" t="str">
        <f t="shared" si="10"/>
        <v>PcbLib\Passive\R0603.PcbLib</v>
      </c>
      <c r="R119" t="str">
        <f t="shared" si="11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4"/>
        <v>82 кОм 1% 0.063 Вт 0603</v>
      </c>
      <c r="C120" s="3" t="s">
        <v>25</v>
      </c>
      <c r="D120" t="str">
        <f t="shared" si="16"/>
        <v>SchLib\Passive\Resistor.SchLib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5"/>
        <v>82 кОм</v>
      </c>
      <c r="O120" s="3" t="s">
        <v>30</v>
      </c>
      <c r="P120" s="3" t="s">
        <v>28</v>
      </c>
      <c r="Q120" t="str">
        <f t="shared" si="10"/>
        <v>PcbLib\Passive\R0603.PcbLib</v>
      </c>
      <c r="R120" t="str">
        <f t="shared" si="11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4"/>
        <v>91 кОм 1% 0.063 Вт 0603</v>
      </c>
      <c r="C121" s="3" t="s">
        <v>25</v>
      </c>
      <c r="D121" t="str">
        <f t="shared" si="16"/>
        <v>SchLib\Passive\Resistor.SchLib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5"/>
        <v>91 кОм</v>
      </c>
      <c r="O121" s="3" t="s">
        <v>30</v>
      </c>
      <c r="P121" s="3" t="s">
        <v>28</v>
      </c>
      <c r="Q121" t="str">
        <f t="shared" si="10"/>
        <v>PcbLib\Passive\R0603.PcbLib</v>
      </c>
      <c r="R121" t="str">
        <f t="shared" si="11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t="str">
        <f t="shared" si="16"/>
        <v>SchLib\Passive\Resistor.SchLib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t="str">
        <f t="shared" si="10"/>
        <v>PcbLib\Passive\R0603.PcbLib</v>
      </c>
      <c r="R122" t="str">
        <f t="shared" si="11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7">_xlfn.CONCAT(N123," ",K123," ",S123," ",O123)</f>
        <v>11 МОм 1% 0.063 Вт 0603</v>
      </c>
      <c r="C123" s="3" t="s">
        <v>25</v>
      </c>
      <c r="D123" t="str">
        <f t="shared" si="16"/>
        <v>SchLib\Passive\Resistor.SchLib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8">_xlfn.CONCAT(Z123," ",Y123)</f>
        <v>11 МОм</v>
      </c>
      <c r="O123" s="3" t="s">
        <v>30</v>
      </c>
      <c r="P123" s="3" t="s">
        <v>28</v>
      </c>
      <c r="Q123" t="str">
        <f t="shared" si="10"/>
        <v>PcbLib\Passive\R0603.PcbLib</v>
      </c>
      <c r="R123" t="str">
        <f t="shared" si="11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7"/>
        <v>12 МОм 1% 0.063 Вт 0603</v>
      </c>
      <c r="C124" s="3" t="s">
        <v>25</v>
      </c>
      <c r="D124" t="str">
        <f t="shared" si="16"/>
        <v>SchLib\Passive\Resistor.SchLib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8"/>
        <v>12 МОм</v>
      </c>
      <c r="O124" s="3" t="s">
        <v>30</v>
      </c>
      <c r="P124" s="3" t="s">
        <v>28</v>
      </c>
      <c r="Q124" t="str">
        <f t="shared" si="10"/>
        <v>PcbLib\Passive\R0603.PcbLib</v>
      </c>
      <c r="R124" t="str">
        <f t="shared" si="11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7"/>
        <v>13 МОм 1% 0.063 Вт 0603</v>
      </c>
      <c r="C125" s="3" t="s">
        <v>25</v>
      </c>
      <c r="D125" t="str">
        <f t="shared" si="16"/>
        <v>SchLib\Passive\Resistor.SchLib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8"/>
        <v>13 МОм</v>
      </c>
      <c r="O125" s="3" t="s">
        <v>30</v>
      </c>
      <c r="P125" s="3" t="s">
        <v>28</v>
      </c>
      <c r="Q125" t="str">
        <f t="shared" si="10"/>
        <v>PcbLib\Passive\R0603.PcbLib</v>
      </c>
      <c r="R125" t="str">
        <f t="shared" si="11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7"/>
        <v>15 МОм 1% 0.063 Вт 0603</v>
      </c>
      <c r="C126" s="3" t="s">
        <v>25</v>
      </c>
      <c r="D126" t="str">
        <f t="shared" si="16"/>
        <v>SchLib\Passive\Resistor.SchLib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8"/>
        <v>15 МОм</v>
      </c>
      <c r="O126" s="3" t="s">
        <v>30</v>
      </c>
      <c r="P126" s="3" t="s">
        <v>28</v>
      </c>
      <c r="Q126" t="str">
        <f t="shared" si="10"/>
        <v>PcbLib\Passive\R0603.PcbLib</v>
      </c>
      <c r="R126" t="str">
        <f t="shared" si="11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7"/>
        <v>16 МОм 1% 0.063 Вт 0603</v>
      </c>
      <c r="C127" s="3" t="s">
        <v>25</v>
      </c>
      <c r="D127" t="str">
        <f t="shared" si="16"/>
        <v>SchLib\Passive\Resistor.SchLib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8"/>
        <v>16 МОм</v>
      </c>
      <c r="O127" s="3" t="s">
        <v>30</v>
      </c>
      <c r="P127" s="3" t="s">
        <v>28</v>
      </c>
      <c r="Q127" t="str">
        <f t="shared" si="10"/>
        <v>PcbLib\Passive\R0603.PcbLib</v>
      </c>
      <c r="R127" t="str">
        <f t="shared" si="11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7"/>
        <v>18 МОм 1% 0.063 Вт 0603</v>
      </c>
      <c r="C128" s="3" t="s">
        <v>25</v>
      </c>
      <c r="D128" t="str">
        <f t="shared" si="16"/>
        <v>SchLib\Passive\Resistor.SchLib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8"/>
        <v>18 МОм</v>
      </c>
      <c r="O128" s="3" t="s">
        <v>30</v>
      </c>
      <c r="P128" s="3" t="s">
        <v>28</v>
      </c>
      <c r="Q128" t="str">
        <f t="shared" si="10"/>
        <v>PcbLib\Passive\R0603.PcbLib</v>
      </c>
      <c r="R128" t="str">
        <f t="shared" si="11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7"/>
        <v>20 МОм 1% 0.063 Вт 0603</v>
      </c>
      <c r="C129" s="3" t="s">
        <v>25</v>
      </c>
      <c r="D129" t="str">
        <f t="shared" si="16"/>
        <v>SchLib\Passive\Resistor.SchLib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8"/>
        <v>20 МОм</v>
      </c>
      <c r="O129" s="3" t="s">
        <v>30</v>
      </c>
      <c r="P129" s="3" t="s">
        <v>28</v>
      </c>
      <c r="Q129" t="str">
        <f t="shared" si="10"/>
        <v>PcbLib\Passive\R0603.PcbLib</v>
      </c>
      <c r="R129" t="str">
        <f t="shared" si="11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7"/>
        <v>22 МОм 1% 0.063 Вт 0603</v>
      </c>
      <c r="C130" s="3" t="s">
        <v>25</v>
      </c>
      <c r="D130" t="str">
        <f t="shared" si="16"/>
        <v>SchLib\Passive\Resistor.SchLib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8"/>
        <v>22 МОм</v>
      </c>
      <c r="O130" s="3" t="s">
        <v>30</v>
      </c>
      <c r="P130" s="3" t="s">
        <v>28</v>
      </c>
      <c r="Q130" t="str">
        <f t="shared" si="10"/>
        <v>PcbLib\Passive\R0603.PcbLib</v>
      </c>
      <c r="R130" t="str">
        <f t="shared" si="11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7"/>
        <v>24 МОм 1% 0.063 Вт 0603</v>
      </c>
      <c r="C131" s="3" t="s">
        <v>25</v>
      </c>
      <c r="D131" t="str">
        <f t="shared" si="16"/>
        <v>SchLib\Passive\Resistor.SchLib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8"/>
        <v>24 МОм</v>
      </c>
      <c r="O131" s="3" t="s">
        <v>30</v>
      </c>
      <c r="P131" s="3" t="s">
        <v>28</v>
      </c>
      <c r="Q131" t="str">
        <f t="shared" ref="Q131:Q194" si="19">"PcbLib\Passive\"&amp;R131&amp;".PcbLib"</f>
        <v>PcbLib\Passive\R0603.PcbLib</v>
      </c>
      <c r="R131" t="str">
        <f t="shared" ref="R131:R194" si="20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7"/>
        <v>27 МОм 1% 0.063 Вт 0603</v>
      </c>
      <c r="C132" s="3" t="s">
        <v>25</v>
      </c>
      <c r="D132" t="str">
        <f t="shared" si="16"/>
        <v>SchLib\Passive\Resistor.SchLib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8"/>
        <v>27 МОм</v>
      </c>
      <c r="O132" s="3" t="s">
        <v>30</v>
      </c>
      <c r="P132" s="3" t="s">
        <v>28</v>
      </c>
      <c r="Q132" t="str">
        <f t="shared" si="19"/>
        <v>PcbLib\Passive\R0603.PcbLib</v>
      </c>
      <c r="R132" t="str">
        <f t="shared" si="20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7"/>
        <v>30 МОм 1% 0.063 Вт 0603</v>
      </c>
      <c r="C133" s="3" t="s">
        <v>25</v>
      </c>
      <c r="D133" t="str">
        <f t="shared" si="16"/>
        <v>SchLib\Passive\Resistor.SchLib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8"/>
        <v>30 МОм</v>
      </c>
      <c r="O133" s="3" t="s">
        <v>30</v>
      </c>
      <c r="P133" s="3" t="s">
        <v>28</v>
      </c>
      <c r="Q133" t="str">
        <f t="shared" si="19"/>
        <v>PcbLib\Passive\R0603.PcbLib</v>
      </c>
      <c r="R133" t="str">
        <f t="shared" si="20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7"/>
        <v>33 МОм 1% 0.063 Вт 0603</v>
      </c>
      <c r="C134" s="3" t="s">
        <v>25</v>
      </c>
      <c r="D134" t="str">
        <f t="shared" si="16"/>
        <v>SchLib\Passive\Resistor.SchLib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8"/>
        <v>33 МОм</v>
      </c>
      <c r="O134" s="3" t="s">
        <v>30</v>
      </c>
      <c r="P134" s="3" t="s">
        <v>28</v>
      </c>
      <c r="Q134" t="str">
        <f t="shared" si="19"/>
        <v>PcbLib\Passive\R0603.PcbLib</v>
      </c>
      <c r="R134" t="str">
        <f t="shared" si="20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7"/>
        <v>36 МОм 1% 0.063 Вт 0603</v>
      </c>
      <c r="C135" s="3" t="s">
        <v>25</v>
      </c>
      <c r="D135" t="str">
        <f t="shared" si="16"/>
        <v>SchLib\Passive\Resistor.SchLib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8"/>
        <v>36 МОм</v>
      </c>
      <c r="O135" s="3" t="s">
        <v>30</v>
      </c>
      <c r="P135" s="3" t="s">
        <v>28</v>
      </c>
      <c r="Q135" t="str">
        <f t="shared" si="19"/>
        <v>PcbLib\Passive\R0603.PcbLib</v>
      </c>
      <c r="R135" t="str">
        <f t="shared" si="20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7"/>
        <v>39 МОм 1% 0.063 Вт 0603</v>
      </c>
      <c r="C136" s="3" t="s">
        <v>25</v>
      </c>
      <c r="D136" t="str">
        <f t="shared" si="16"/>
        <v>SchLib\Passive\Resistor.SchLib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8"/>
        <v>39 МОм</v>
      </c>
      <c r="O136" s="3" t="s">
        <v>30</v>
      </c>
      <c r="P136" s="3" t="s">
        <v>28</v>
      </c>
      <c r="Q136" t="str">
        <f t="shared" si="19"/>
        <v>PcbLib\Passive\R0603.PcbLib</v>
      </c>
      <c r="R136" t="str">
        <f t="shared" si="20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7"/>
        <v>43 МОм 1% 0.063 Вт 0603</v>
      </c>
      <c r="C137" s="3" t="s">
        <v>25</v>
      </c>
      <c r="D137" t="str">
        <f t="shared" si="16"/>
        <v>SchLib\Passive\Resistor.SchLib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8"/>
        <v>43 МОм</v>
      </c>
      <c r="O137" s="3" t="s">
        <v>30</v>
      </c>
      <c r="P137" s="3" t="s">
        <v>28</v>
      </c>
      <c r="Q137" t="str">
        <f t="shared" si="19"/>
        <v>PcbLib\Passive\R0603.PcbLib</v>
      </c>
      <c r="R137" t="str">
        <f t="shared" si="20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7"/>
        <v>47 МОм 1% 0.063 Вт 0603</v>
      </c>
      <c r="C138" s="3" t="s">
        <v>25</v>
      </c>
      <c r="D138" t="str">
        <f t="shared" si="16"/>
        <v>SchLib\Passive\Resistor.SchLib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8"/>
        <v>47 МОм</v>
      </c>
      <c r="O138" s="3" t="s">
        <v>30</v>
      </c>
      <c r="P138" s="3" t="s">
        <v>28</v>
      </c>
      <c r="Q138" t="str">
        <f t="shared" si="19"/>
        <v>PcbLib\Passive\R0603.PcbLib</v>
      </c>
      <c r="R138" t="str">
        <f t="shared" si="20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7"/>
        <v>51 МОм 1% 0.063 Вт 0603</v>
      </c>
      <c r="C139" s="3" t="s">
        <v>25</v>
      </c>
      <c r="D139" t="str">
        <f t="shared" si="16"/>
        <v>SchLib\Passive\Resistor.SchLib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8"/>
        <v>51 МОм</v>
      </c>
      <c r="O139" s="3" t="s">
        <v>30</v>
      </c>
      <c r="P139" s="3" t="s">
        <v>28</v>
      </c>
      <c r="Q139" t="str">
        <f t="shared" si="19"/>
        <v>PcbLib\Passive\R0603.PcbLib</v>
      </c>
      <c r="R139" t="str">
        <f t="shared" si="20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7"/>
        <v>56 МОм 1% 0.063 Вт 0603</v>
      </c>
      <c r="C140" s="3" t="s">
        <v>25</v>
      </c>
      <c r="D140" t="str">
        <f t="shared" si="16"/>
        <v>SchLib\Passive\Resistor.SchLib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8"/>
        <v>56 МОм</v>
      </c>
      <c r="O140" s="3" t="s">
        <v>30</v>
      </c>
      <c r="P140" s="3" t="s">
        <v>28</v>
      </c>
      <c r="Q140" t="str">
        <f t="shared" si="19"/>
        <v>PcbLib\Passive\R0603.PcbLib</v>
      </c>
      <c r="R140" t="str">
        <f t="shared" si="20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7"/>
        <v>62 МОм 1% 0.063 Вт 0603</v>
      </c>
      <c r="C141" s="3" t="s">
        <v>25</v>
      </c>
      <c r="D141" t="str">
        <f t="shared" si="16"/>
        <v>SchLib\Passive\Resistor.SchLib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8"/>
        <v>62 МОм</v>
      </c>
      <c r="O141" s="3" t="s">
        <v>30</v>
      </c>
      <c r="P141" s="3" t="s">
        <v>28</v>
      </c>
      <c r="Q141" t="str">
        <f t="shared" si="19"/>
        <v>PcbLib\Passive\R0603.PcbLib</v>
      </c>
      <c r="R141" t="str">
        <f t="shared" si="20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7"/>
        <v>68 МОм 1% 0.063 Вт 0603</v>
      </c>
      <c r="C142" s="3" t="s">
        <v>25</v>
      </c>
      <c r="D142" t="str">
        <f t="shared" si="16"/>
        <v>SchLib\Passive\Resistor.SchLib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8"/>
        <v>68 МОм</v>
      </c>
      <c r="O142" s="3" t="s">
        <v>30</v>
      </c>
      <c r="P142" s="3" t="s">
        <v>28</v>
      </c>
      <c r="Q142" t="str">
        <f t="shared" si="19"/>
        <v>PcbLib\Passive\R0603.PcbLib</v>
      </c>
      <c r="R142" t="str">
        <f t="shared" si="20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7"/>
        <v>75 МОм 1% 0.063 Вт 0603</v>
      </c>
      <c r="C143" s="3" t="s">
        <v>25</v>
      </c>
      <c r="D143" t="str">
        <f t="shared" si="16"/>
        <v>SchLib\Passive\Resistor.SchLib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8"/>
        <v>75 МОм</v>
      </c>
      <c r="O143" s="3" t="s">
        <v>30</v>
      </c>
      <c r="P143" s="3" t="s">
        <v>28</v>
      </c>
      <c r="Q143" t="str">
        <f t="shared" si="19"/>
        <v>PcbLib\Passive\R0603.PcbLib</v>
      </c>
      <c r="R143" t="str">
        <f t="shared" si="20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7"/>
        <v>82 МОм 1% 0.063 Вт 0603</v>
      </c>
      <c r="C144" s="3" t="s">
        <v>25</v>
      </c>
      <c r="D144" t="str">
        <f t="shared" si="16"/>
        <v>SchLib\Passive\Resistor.SchLib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8"/>
        <v>82 МОм</v>
      </c>
      <c r="O144" s="3" t="s">
        <v>30</v>
      </c>
      <c r="P144" s="3" t="s">
        <v>28</v>
      </c>
      <c r="Q144" t="str">
        <f t="shared" si="19"/>
        <v>PcbLib\Passive\R0603.PcbLib</v>
      </c>
      <c r="R144" t="str">
        <f t="shared" si="20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7"/>
        <v>91 МОм 1% 0.063 Вт 0603</v>
      </c>
      <c r="C145" s="3" t="s">
        <v>25</v>
      </c>
      <c r="D145" t="str">
        <f t="shared" si="16"/>
        <v>SchLib\Passive\Resistor.SchLib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8"/>
        <v>91 МОм</v>
      </c>
      <c r="O145" s="3" t="s">
        <v>30</v>
      </c>
      <c r="P145" s="3" t="s">
        <v>28</v>
      </c>
      <c r="Q145" t="str">
        <f t="shared" si="19"/>
        <v>PcbLib\Passive\R0603.PcbLib</v>
      </c>
      <c r="R145" t="str">
        <f t="shared" si="20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t="str">
        <f t="shared" si="16"/>
        <v>SchLib\Passive\Resistor.SchLib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t="str">
        <f t="shared" si="19"/>
        <v>PcbLib\Passive\R0603.PcbLib</v>
      </c>
      <c r="R146" t="str">
        <f t="shared" si="20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21">_xlfn.CONCAT(N147," ",K147," ",S147," ",O147)</f>
        <v>110 Ом 1% 0.063 Вт 0603</v>
      </c>
      <c r="C147" s="3" t="s">
        <v>25</v>
      </c>
      <c r="D147" t="str">
        <f t="shared" si="16"/>
        <v>SchLib\Passive\Resistor.SchLib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22">_xlfn.CONCAT(Z147," ",Y147)</f>
        <v>110 Ом</v>
      </c>
      <c r="O147" s="3" t="s">
        <v>30</v>
      </c>
      <c r="P147" s="3" t="s">
        <v>28</v>
      </c>
      <c r="Q147" t="str">
        <f t="shared" si="19"/>
        <v>PcbLib\Passive\R0603.PcbLib</v>
      </c>
      <c r="R147" t="str">
        <f t="shared" si="20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21"/>
        <v>120 Ом 1% 0.063 Вт 0603</v>
      </c>
      <c r="C148" s="3" t="s">
        <v>25</v>
      </c>
      <c r="D148" t="str">
        <f t="shared" si="16"/>
        <v>SchLib\Passive\Resistor.SchLib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22"/>
        <v>120 Ом</v>
      </c>
      <c r="O148" s="3" t="s">
        <v>30</v>
      </c>
      <c r="P148" s="3" t="s">
        <v>28</v>
      </c>
      <c r="Q148" t="str">
        <f t="shared" si="19"/>
        <v>PcbLib\Passive\R0603.PcbLib</v>
      </c>
      <c r="R148" t="str">
        <f t="shared" si="20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21"/>
        <v>130 Ом 1% 0.063 Вт 0603</v>
      </c>
      <c r="C149" s="3" t="s">
        <v>25</v>
      </c>
      <c r="D149" t="str">
        <f t="shared" si="16"/>
        <v>SchLib\Passive\Resistor.SchLib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22"/>
        <v>130 Ом</v>
      </c>
      <c r="O149" s="3" t="s">
        <v>30</v>
      </c>
      <c r="P149" s="3" t="s">
        <v>28</v>
      </c>
      <c r="Q149" t="str">
        <f t="shared" si="19"/>
        <v>PcbLib\Passive\R0603.PcbLib</v>
      </c>
      <c r="R149" t="str">
        <f t="shared" si="20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21"/>
        <v>150 Ом 1% 0.063 Вт 0603</v>
      </c>
      <c r="C150" s="3" t="s">
        <v>25</v>
      </c>
      <c r="D150" t="str">
        <f t="shared" si="16"/>
        <v>SchLib\Passive\Resistor.SchLib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22"/>
        <v>150 Ом</v>
      </c>
      <c r="O150" s="3" t="s">
        <v>30</v>
      </c>
      <c r="P150" s="3" t="s">
        <v>28</v>
      </c>
      <c r="Q150" t="str">
        <f t="shared" si="19"/>
        <v>PcbLib\Passive\R0603.PcbLib</v>
      </c>
      <c r="R150" t="str">
        <f t="shared" si="20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21"/>
        <v>160 Ом 1% 0.063 Вт 0603</v>
      </c>
      <c r="C151" s="3" t="s">
        <v>25</v>
      </c>
      <c r="D151" t="str">
        <f t="shared" si="16"/>
        <v>SchLib\Passive\Resistor.SchLib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22"/>
        <v>160 Ом</v>
      </c>
      <c r="O151" s="3" t="s">
        <v>30</v>
      </c>
      <c r="P151" s="3" t="s">
        <v>28</v>
      </c>
      <c r="Q151" t="str">
        <f t="shared" si="19"/>
        <v>PcbLib\Passive\R0603.PcbLib</v>
      </c>
      <c r="R151" t="str">
        <f t="shared" si="20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21"/>
        <v>180 Ом 1% 0.063 Вт 0603</v>
      </c>
      <c r="C152" s="3" t="s">
        <v>25</v>
      </c>
      <c r="D152" t="str">
        <f t="shared" si="16"/>
        <v>SchLib\Passive\Resistor.SchLib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22"/>
        <v>180 Ом</v>
      </c>
      <c r="O152" s="3" t="s">
        <v>30</v>
      </c>
      <c r="P152" s="3" t="s">
        <v>28</v>
      </c>
      <c r="Q152" t="str">
        <f t="shared" si="19"/>
        <v>PcbLib\Passive\R0603.PcbLib</v>
      </c>
      <c r="R152" t="str">
        <f t="shared" si="20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21"/>
        <v>200 Ом 1% 0.063 Вт 0603</v>
      </c>
      <c r="C153" s="3" t="s">
        <v>25</v>
      </c>
      <c r="D153" t="str">
        <f t="shared" si="16"/>
        <v>SchLib\Passive\Resistor.SchLib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22"/>
        <v>200 Ом</v>
      </c>
      <c r="O153" s="3" t="s">
        <v>30</v>
      </c>
      <c r="P153" s="3" t="s">
        <v>28</v>
      </c>
      <c r="Q153" t="str">
        <f t="shared" si="19"/>
        <v>PcbLib\Passive\R0603.PcbLib</v>
      </c>
      <c r="R153" t="str">
        <f t="shared" si="20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21"/>
        <v>220 Ом 1% 0.063 Вт 0603</v>
      </c>
      <c r="C154" s="3" t="s">
        <v>25</v>
      </c>
      <c r="D154" t="str">
        <f t="shared" si="16"/>
        <v>SchLib\Passive\Resistor.SchLib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22"/>
        <v>220 Ом</v>
      </c>
      <c r="O154" s="3" t="s">
        <v>30</v>
      </c>
      <c r="P154" s="3" t="s">
        <v>28</v>
      </c>
      <c r="Q154" t="str">
        <f t="shared" si="19"/>
        <v>PcbLib\Passive\R0603.PcbLib</v>
      </c>
      <c r="R154" t="str">
        <f t="shared" si="20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21"/>
        <v>240 Ом 1% 0.063 Вт 0603</v>
      </c>
      <c r="C155" s="3" t="s">
        <v>25</v>
      </c>
      <c r="D155" t="str">
        <f t="shared" si="16"/>
        <v>SchLib\Passive\Resistor.SchLib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22"/>
        <v>240 Ом</v>
      </c>
      <c r="O155" s="3" t="s">
        <v>30</v>
      </c>
      <c r="P155" s="3" t="s">
        <v>28</v>
      </c>
      <c r="Q155" t="str">
        <f t="shared" si="19"/>
        <v>PcbLib\Passive\R0603.PcbLib</v>
      </c>
      <c r="R155" t="str">
        <f t="shared" si="20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21"/>
        <v>270 Ом 1% 0.063 Вт 0603</v>
      </c>
      <c r="C156" s="3" t="s">
        <v>25</v>
      </c>
      <c r="D156" t="str">
        <f t="shared" si="16"/>
        <v>SchLib\Passive\Resistor.SchLib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22"/>
        <v>270 Ом</v>
      </c>
      <c r="O156" s="3" t="s">
        <v>30</v>
      </c>
      <c r="P156" s="3" t="s">
        <v>28</v>
      </c>
      <c r="Q156" t="str">
        <f t="shared" si="19"/>
        <v>PcbLib\Passive\R0603.PcbLib</v>
      </c>
      <c r="R156" t="str">
        <f t="shared" si="20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21"/>
        <v>300 Ом 1% 0.063 Вт 0603</v>
      </c>
      <c r="C157" s="3" t="s">
        <v>25</v>
      </c>
      <c r="D157" t="str">
        <f t="shared" si="16"/>
        <v>SchLib\Passive\Resistor.SchLib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22"/>
        <v>300 Ом</v>
      </c>
      <c r="O157" s="3" t="s">
        <v>30</v>
      </c>
      <c r="P157" s="3" t="s">
        <v>28</v>
      </c>
      <c r="Q157" t="str">
        <f t="shared" si="19"/>
        <v>PcbLib\Passive\R0603.PcbLib</v>
      </c>
      <c r="R157" t="str">
        <f t="shared" si="20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21"/>
        <v>330 Ом 1% 0.063 Вт 0603</v>
      </c>
      <c r="C158" s="3" t="s">
        <v>25</v>
      </c>
      <c r="D158" t="str">
        <f t="shared" si="16"/>
        <v>SchLib\Passive\Resistor.SchLib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22"/>
        <v>330 Ом</v>
      </c>
      <c r="O158" s="3" t="s">
        <v>30</v>
      </c>
      <c r="P158" s="3" t="s">
        <v>28</v>
      </c>
      <c r="Q158" t="str">
        <f t="shared" si="19"/>
        <v>PcbLib\Passive\R0603.PcbLib</v>
      </c>
      <c r="R158" t="str">
        <f t="shared" si="20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21"/>
        <v>360 Ом 1% 0.063 Вт 0603</v>
      </c>
      <c r="C159" s="3" t="s">
        <v>25</v>
      </c>
      <c r="D159" t="str">
        <f t="shared" si="16"/>
        <v>SchLib\Passive\Resistor.SchLib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22"/>
        <v>360 Ом</v>
      </c>
      <c r="O159" s="3" t="s">
        <v>30</v>
      </c>
      <c r="P159" s="3" t="s">
        <v>28</v>
      </c>
      <c r="Q159" t="str">
        <f t="shared" si="19"/>
        <v>PcbLib\Passive\R0603.PcbLib</v>
      </c>
      <c r="R159" t="str">
        <f t="shared" si="20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21"/>
        <v>390 Ом 1% 0.063 Вт 0603</v>
      </c>
      <c r="C160" s="3" t="s">
        <v>25</v>
      </c>
      <c r="D160" t="str">
        <f t="shared" si="16"/>
        <v>SchLib\Passive\Resistor.SchLib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22"/>
        <v>390 Ом</v>
      </c>
      <c r="O160" s="3" t="s">
        <v>30</v>
      </c>
      <c r="P160" s="3" t="s">
        <v>28</v>
      </c>
      <c r="Q160" t="str">
        <f t="shared" si="19"/>
        <v>PcbLib\Passive\R0603.PcbLib</v>
      </c>
      <c r="R160" t="str">
        <f t="shared" si="20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21"/>
        <v>430 Ом 1% 0.063 Вт 0603</v>
      </c>
      <c r="C161" s="3" t="s">
        <v>25</v>
      </c>
      <c r="D161" t="str">
        <f t="shared" si="16"/>
        <v>SchLib\Passive\Resistor.SchLib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22"/>
        <v>430 Ом</v>
      </c>
      <c r="O161" s="3" t="s">
        <v>30</v>
      </c>
      <c r="P161" s="3" t="s">
        <v>28</v>
      </c>
      <c r="Q161" t="str">
        <f t="shared" si="19"/>
        <v>PcbLib\Passive\R0603.PcbLib</v>
      </c>
      <c r="R161" t="str">
        <f t="shared" si="20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21"/>
        <v>470 Ом 1% 0.063 Вт 0603</v>
      </c>
      <c r="C162" s="3" t="s">
        <v>25</v>
      </c>
      <c r="D162" t="str">
        <f t="shared" si="16"/>
        <v>SchLib\Passive\Resistor.SchLib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22"/>
        <v>470 Ом</v>
      </c>
      <c r="O162" s="3" t="s">
        <v>30</v>
      </c>
      <c r="P162" s="3" t="s">
        <v>28</v>
      </c>
      <c r="Q162" t="str">
        <f t="shared" si="19"/>
        <v>PcbLib\Passive\R0603.PcbLib</v>
      </c>
      <c r="R162" t="str">
        <f t="shared" si="20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21"/>
        <v>510 Ом 1% 0.063 Вт 0603</v>
      </c>
      <c r="C163" s="3" t="s">
        <v>25</v>
      </c>
      <c r="D163" t="str">
        <f t="shared" si="16"/>
        <v>SchLib\Passive\Resistor.SchLib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22"/>
        <v>510 Ом</v>
      </c>
      <c r="O163" s="3" t="s">
        <v>30</v>
      </c>
      <c r="P163" s="3" t="s">
        <v>28</v>
      </c>
      <c r="Q163" t="str">
        <f t="shared" si="19"/>
        <v>PcbLib\Passive\R0603.PcbLib</v>
      </c>
      <c r="R163" t="str">
        <f t="shared" si="20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21"/>
        <v>560 Ом 1% 0.063 Вт 0603</v>
      </c>
      <c r="C164" s="3" t="s">
        <v>25</v>
      </c>
      <c r="D164" t="str">
        <f t="shared" si="16"/>
        <v>SchLib\Passive\Resistor.SchLib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22"/>
        <v>560 Ом</v>
      </c>
      <c r="O164" s="3" t="s">
        <v>30</v>
      </c>
      <c r="P164" s="3" t="s">
        <v>28</v>
      </c>
      <c r="Q164" t="str">
        <f t="shared" si="19"/>
        <v>PcbLib\Passive\R0603.PcbLib</v>
      </c>
      <c r="R164" t="str">
        <f t="shared" si="20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21"/>
        <v>620 Ом 1% 0.063 Вт 0603</v>
      </c>
      <c r="C165" s="3" t="s">
        <v>25</v>
      </c>
      <c r="D165" t="str">
        <f t="shared" si="16"/>
        <v>SchLib\Passive\Resistor.SchLib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22"/>
        <v>620 Ом</v>
      </c>
      <c r="O165" s="3" t="s">
        <v>30</v>
      </c>
      <c r="P165" s="3" t="s">
        <v>28</v>
      </c>
      <c r="Q165" t="str">
        <f t="shared" si="19"/>
        <v>PcbLib\Passive\R0603.PcbLib</v>
      </c>
      <c r="R165" t="str">
        <f t="shared" si="20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21"/>
        <v>680 Ом 1% 0.063 Вт 0603</v>
      </c>
      <c r="C166" s="3" t="s">
        <v>25</v>
      </c>
      <c r="D166" t="str">
        <f t="shared" si="16"/>
        <v>SchLib\Passive\Resistor.SchLib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22"/>
        <v>680 Ом</v>
      </c>
      <c r="O166" s="3" t="s">
        <v>30</v>
      </c>
      <c r="P166" s="3" t="s">
        <v>28</v>
      </c>
      <c r="Q166" t="str">
        <f t="shared" si="19"/>
        <v>PcbLib\Passive\R0603.PcbLib</v>
      </c>
      <c r="R166" t="str">
        <f t="shared" si="20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21"/>
        <v>750 Ом 1% 0.063 Вт 0603</v>
      </c>
      <c r="C167" s="3" t="s">
        <v>25</v>
      </c>
      <c r="D167" t="str">
        <f t="shared" si="16"/>
        <v>SchLib\Passive\Resistor.SchLib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22"/>
        <v>750 Ом</v>
      </c>
      <c r="O167" s="3" t="s">
        <v>30</v>
      </c>
      <c r="P167" s="3" t="s">
        <v>28</v>
      </c>
      <c r="Q167" t="str">
        <f t="shared" si="19"/>
        <v>PcbLib\Passive\R0603.PcbLib</v>
      </c>
      <c r="R167" t="str">
        <f t="shared" si="20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21"/>
        <v>820 Ом 1% 0.063 Вт 0603</v>
      </c>
      <c r="C168" s="3" t="s">
        <v>25</v>
      </c>
      <c r="D168" t="str">
        <f t="shared" si="16"/>
        <v>SchLib\Passive\Resistor.SchLib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22"/>
        <v>820 Ом</v>
      </c>
      <c r="O168" s="3" t="s">
        <v>30</v>
      </c>
      <c r="P168" s="3" t="s">
        <v>28</v>
      </c>
      <c r="Q168" t="str">
        <f t="shared" si="19"/>
        <v>PcbLib\Passive\R0603.PcbLib</v>
      </c>
      <c r="R168" t="str">
        <f t="shared" si="20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21"/>
        <v>910 Ом 1% 0.063 Вт 0603</v>
      </c>
      <c r="C169" s="3" t="s">
        <v>25</v>
      </c>
      <c r="D169" t="str">
        <f t="shared" si="16"/>
        <v>SchLib\Passive\Resistor.SchLib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22"/>
        <v>910 Ом</v>
      </c>
      <c r="O169" s="3" t="s">
        <v>30</v>
      </c>
      <c r="P169" s="3" t="s">
        <v>28</v>
      </c>
      <c r="Q169" t="str">
        <f t="shared" si="19"/>
        <v>PcbLib\Passive\R0603.PcbLib</v>
      </c>
      <c r="R169" t="str">
        <f t="shared" si="20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t="str">
        <f t="shared" si="16"/>
        <v>SchLib\Passive\Resistor.SchLib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t="str">
        <f t="shared" si="19"/>
        <v>PcbLib\Passive\R0603.PcbLib</v>
      </c>
      <c r="R170" t="str">
        <f t="shared" si="20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23">_xlfn.CONCAT(N171," ",K171," ",S171," ",O171)</f>
        <v>110 кОм 1% 0.063 Вт 0603</v>
      </c>
      <c r="C171" s="3" t="s">
        <v>25</v>
      </c>
      <c r="D171" t="str">
        <f t="shared" si="16"/>
        <v>SchLib\Passive\Resistor.SchLib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24">_xlfn.CONCAT(Z171," ",Y171)</f>
        <v>110 кОм</v>
      </c>
      <c r="O171" s="3" t="s">
        <v>30</v>
      </c>
      <c r="P171" s="3" t="s">
        <v>28</v>
      </c>
      <c r="Q171" t="str">
        <f t="shared" si="19"/>
        <v>PcbLib\Passive\R0603.PcbLib</v>
      </c>
      <c r="R171" t="str">
        <f t="shared" si="20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23"/>
        <v>120 кОм 1% 0.063 Вт 0603</v>
      </c>
      <c r="C172" s="3" t="s">
        <v>25</v>
      </c>
      <c r="D172" t="str">
        <f t="shared" si="16"/>
        <v>SchLib\Passive\Resistor.SchLib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24"/>
        <v>120 кОм</v>
      </c>
      <c r="O172" s="3" t="s">
        <v>30</v>
      </c>
      <c r="P172" s="3" t="s">
        <v>28</v>
      </c>
      <c r="Q172" t="str">
        <f t="shared" si="19"/>
        <v>PcbLib\Passive\R0603.PcbLib</v>
      </c>
      <c r="R172" t="str">
        <f t="shared" si="20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23"/>
        <v>130 кОм 1% 0.063 Вт 0603</v>
      </c>
      <c r="C173" s="3" t="s">
        <v>25</v>
      </c>
      <c r="D173" t="str">
        <f t="shared" si="16"/>
        <v>SchLib\Passive\Resistor.SchLib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24"/>
        <v>130 кОм</v>
      </c>
      <c r="O173" s="3" t="s">
        <v>30</v>
      </c>
      <c r="P173" s="3" t="s">
        <v>28</v>
      </c>
      <c r="Q173" t="str">
        <f t="shared" si="19"/>
        <v>PcbLib\Passive\R0603.PcbLib</v>
      </c>
      <c r="R173" t="str">
        <f t="shared" si="20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23"/>
        <v>150 кОм 1% 0.063 Вт 0603</v>
      </c>
      <c r="C174" s="3" t="s">
        <v>25</v>
      </c>
      <c r="D174" t="str">
        <f t="shared" si="16"/>
        <v>SchLib\Passive\Resistor.SchLib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24"/>
        <v>150 кОм</v>
      </c>
      <c r="O174" s="3" t="s">
        <v>30</v>
      </c>
      <c r="P174" s="3" t="s">
        <v>28</v>
      </c>
      <c r="Q174" t="str">
        <f t="shared" si="19"/>
        <v>PcbLib\Passive\R0603.PcbLib</v>
      </c>
      <c r="R174" t="str">
        <f t="shared" si="20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23"/>
        <v>160 кОм 1% 0.063 Вт 0603</v>
      </c>
      <c r="C175" s="3" t="s">
        <v>25</v>
      </c>
      <c r="D175" t="str">
        <f t="shared" si="16"/>
        <v>SchLib\Passive\Resistor.SchLib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24"/>
        <v>160 кОм</v>
      </c>
      <c r="O175" s="3" t="s">
        <v>30</v>
      </c>
      <c r="P175" s="3" t="s">
        <v>28</v>
      </c>
      <c r="Q175" t="str">
        <f t="shared" si="19"/>
        <v>PcbLib\Passive\R0603.PcbLib</v>
      </c>
      <c r="R175" t="str">
        <f t="shared" si="20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23"/>
        <v>180 кОм 1% 0.063 Вт 0603</v>
      </c>
      <c r="C176" s="3" t="s">
        <v>25</v>
      </c>
      <c r="D176" t="str">
        <f t="shared" si="16"/>
        <v>SchLib\Passive\Resistor.SchLib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24"/>
        <v>180 кОм</v>
      </c>
      <c r="O176" s="3" t="s">
        <v>30</v>
      </c>
      <c r="P176" s="3" t="s">
        <v>28</v>
      </c>
      <c r="Q176" t="str">
        <f t="shared" si="19"/>
        <v>PcbLib\Passive\R0603.PcbLib</v>
      </c>
      <c r="R176" t="str">
        <f t="shared" si="20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23"/>
        <v>200 кОм 1% 0.063 Вт 0603</v>
      </c>
      <c r="C177" s="3" t="s">
        <v>25</v>
      </c>
      <c r="D177" t="str">
        <f t="shared" si="16"/>
        <v>SchLib\Passive\Resistor.SchLib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24"/>
        <v>200 кОм</v>
      </c>
      <c r="O177" s="3" t="s">
        <v>30</v>
      </c>
      <c r="P177" s="3" t="s">
        <v>28</v>
      </c>
      <c r="Q177" t="str">
        <f t="shared" si="19"/>
        <v>PcbLib\Passive\R0603.PcbLib</v>
      </c>
      <c r="R177" t="str">
        <f t="shared" si="20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23"/>
        <v>220 кОм 1% 0.063 Вт 0603</v>
      </c>
      <c r="C178" s="3" t="s">
        <v>25</v>
      </c>
      <c r="D178" t="str">
        <f t="shared" si="16"/>
        <v>SchLib\Passive\Resistor.SchLib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24"/>
        <v>220 кОм</v>
      </c>
      <c r="O178" s="3" t="s">
        <v>30</v>
      </c>
      <c r="P178" s="3" t="s">
        <v>28</v>
      </c>
      <c r="Q178" t="str">
        <f t="shared" si="19"/>
        <v>PcbLib\Passive\R0603.PcbLib</v>
      </c>
      <c r="R178" t="str">
        <f t="shared" si="20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23"/>
        <v>240 кОм 1% 0.063 Вт 0603</v>
      </c>
      <c r="C179" s="3" t="s">
        <v>25</v>
      </c>
      <c r="D179" t="str">
        <f t="shared" si="16"/>
        <v>SchLib\Passive\Resistor.SchLib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24"/>
        <v>240 кОм</v>
      </c>
      <c r="O179" s="3" t="s">
        <v>30</v>
      </c>
      <c r="P179" s="3" t="s">
        <v>28</v>
      </c>
      <c r="Q179" t="str">
        <f t="shared" si="19"/>
        <v>PcbLib\Passive\R0603.PcbLib</v>
      </c>
      <c r="R179" t="str">
        <f t="shared" si="20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23"/>
        <v>270 кОм 1% 0.063 Вт 0603</v>
      </c>
      <c r="C180" s="3" t="s">
        <v>25</v>
      </c>
      <c r="D180" t="str">
        <f t="shared" si="16"/>
        <v>SchLib\Passive\Resistor.SchLib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24"/>
        <v>270 кОм</v>
      </c>
      <c r="O180" s="3" t="s">
        <v>30</v>
      </c>
      <c r="P180" s="3" t="s">
        <v>28</v>
      </c>
      <c r="Q180" t="str">
        <f t="shared" si="19"/>
        <v>PcbLib\Passive\R0603.PcbLib</v>
      </c>
      <c r="R180" t="str">
        <f t="shared" si="20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23"/>
        <v>300 кОм 1% 0.063 Вт 0603</v>
      </c>
      <c r="C181" s="3" t="s">
        <v>25</v>
      </c>
      <c r="D181" t="str">
        <f t="shared" si="16"/>
        <v>SchLib\Passive\Resistor.SchLib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24"/>
        <v>300 кОм</v>
      </c>
      <c r="O181" s="3" t="s">
        <v>30</v>
      </c>
      <c r="P181" s="3" t="s">
        <v>28</v>
      </c>
      <c r="Q181" t="str">
        <f t="shared" si="19"/>
        <v>PcbLib\Passive\R0603.PcbLib</v>
      </c>
      <c r="R181" t="str">
        <f t="shared" si="20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23"/>
        <v>330 кОм 1% 0.063 Вт 0603</v>
      </c>
      <c r="C182" s="3" t="s">
        <v>25</v>
      </c>
      <c r="D182" t="str">
        <f t="shared" ref="D182:D245" si="25">"SchLib\Passive\"&amp;C182&amp;".SchLib"</f>
        <v>SchLib\Passive\Resistor.SchLib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24"/>
        <v>330 кОм</v>
      </c>
      <c r="O182" s="3" t="s">
        <v>30</v>
      </c>
      <c r="P182" s="3" t="s">
        <v>28</v>
      </c>
      <c r="Q182" t="str">
        <f t="shared" si="19"/>
        <v>PcbLib\Passive\R0603.PcbLib</v>
      </c>
      <c r="R182" t="str">
        <f t="shared" si="20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23"/>
        <v>360 кОм 1% 0.063 Вт 0603</v>
      </c>
      <c r="C183" s="3" t="s">
        <v>25</v>
      </c>
      <c r="D183" t="str">
        <f t="shared" si="25"/>
        <v>SchLib\Passive\Resistor.SchLib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24"/>
        <v>360 кОм</v>
      </c>
      <c r="O183" s="3" t="s">
        <v>30</v>
      </c>
      <c r="P183" s="3" t="s">
        <v>28</v>
      </c>
      <c r="Q183" t="str">
        <f t="shared" si="19"/>
        <v>PcbLib\Passive\R0603.PcbLib</v>
      </c>
      <c r="R183" t="str">
        <f t="shared" si="20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23"/>
        <v>390 кОм 1% 0.063 Вт 0603</v>
      </c>
      <c r="C184" s="3" t="s">
        <v>25</v>
      </c>
      <c r="D184" t="str">
        <f t="shared" si="25"/>
        <v>SchLib\Passive\Resistor.SchLib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24"/>
        <v>390 кОм</v>
      </c>
      <c r="O184" s="3" t="s">
        <v>30</v>
      </c>
      <c r="P184" s="3" t="s">
        <v>28</v>
      </c>
      <c r="Q184" t="str">
        <f t="shared" si="19"/>
        <v>PcbLib\Passive\R0603.PcbLib</v>
      </c>
      <c r="R184" t="str">
        <f t="shared" si="20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23"/>
        <v>430 кОм 1% 0.063 Вт 0603</v>
      </c>
      <c r="C185" s="3" t="s">
        <v>25</v>
      </c>
      <c r="D185" t="str">
        <f t="shared" si="25"/>
        <v>SchLib\Passive\Resistor.SchLib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24"/>
        <v>430 кОм</v>
      </c>
      <c r="O185" s="3" t="s">
        <v>30</v>
      </c>
      <c r="P185" s="3" t="s">
        <v>28</v>
      </c>
      <c r="Q185" t="str">
        <f t="shared" si="19"/>
        <v>PcbLib\Passive\R0603.PcbLib</v>
      </c>
      <c r="R185" t="str">
        <f t="shared" si="20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23"/>
        <v>470 кОм 1% 0.063 Вт 0603</v>
      </c>
      <c r="C186" s="3" t="s">
        <v>25</v>
      </c>
      <c r="D186" t="str">
        <f t="shared" si="25"/>
        <v>SchLib\Passive\Resistor.SchLib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24"/>
        <v>470 кОм</v>
      </c>
      <c r="O186" s="3" t="s">
        <v>30</v>
      </c>
      <c r="P186" s="3" t="s">
        <v>28</v>
      </c>
      <c r="Q186" t="str">
        <f t="shared" si="19"/>
        <v>PcbLib\Passive\R0603.PcbLib</v>
      </c>
      <c r="R186" t="str">
        <f t="shared" si="20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23"/>
        <v>510 кОм 1% 0.063 Вт 0603</v>
      </c>
      <c r="C187" s="3" t="s">
        <v>25</v>
      </c>
      <c r="D187" t="str">
        <f t="shared" si="25"/>
        <v>SchLib\Passive\Resistor.SchLib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24"/>
        <v>510 кОм</v>
      </c>
      <c r="O187" s="3" t="s">
        <v>30</v>
      </c>
      <c r="P187" s="3" t="s">
        <v>28</v>
      </c>
      <c r="Q187" t="str">
        <f t="shared" si="19"/>
        <v>PcbLib\Passive\R0603.PcbLib</v>
      </c>
      <c r="R187" t="str">
        <f t="shared" si="20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23"/>
        <v>560 кОм 1% 0.063 Вт 0603</v>
      </c>
      <c r="C188" s="3" t="s">
        <v>25</v>
      </c>
      <c r="D188" t="str">
        <f t="shared" si="25"/>
        <v>SchLib\Passive\Resistor.SchLib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24"/>
        <v>560 кОм</v>
      </c>
      <c r="O188" s="3" t="s">
        <v>30</v>
      </c>
      <c r="P188" s="3" t="s">
        <v>28</v>
      </c>
      <c r="Q188" t="str">
        <f t="shared" si="19"/>
        <v>PcbLib\Passive\R0603.PcbLib</v>
      </c>
      <c r="R188" t="str">
        <f t="shared" si="20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23"/>
        <v>620 кОм 1% 0.063 Вт 0603</v>
      </c>
      <c r="C189" s="3" t="s">
        <v>25</v>
      </c>
      <c r="D189" t="str">
        <f t="shared" si="25"/>
        <v>SchLib\Passive\Resistor.SchLib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24"/>
        <v>620 кОм</v>
      </c>
      <c r="O189" s="3" t="s">
        <v>30</v>
      </c>
      <c r="P189" s="3" t="s">
        <v>28</v>
      </c>
      <c r="Q189" t="str">
        <f t="shared" si="19"/>
        <v>PcbLib\Passive\R0603.PcbLib</v>
      </c>
      <c r="R189" t="str">
        <f t="shared" si="20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23"/>
        <v>680 кОм 1% 0.063 Вт 0603</v>
      </c>
      <c r="C190" s="3" t="s">
        <v>25</v>
      </c>
      <c r="D190" t="str">
        <f t="shared" si="25"/>
        <v>SchLib\Passive\Resistor.SchLib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24"/>
        <v>680 кОм</v>
      </c>
      <c r="O190" s="3" t="s">
        <v>30</v>
      </c>
      <c r="P190" s="3" t="s">
        <v>28</v>
      </c>
      <c r="Q190" t="str">
        <f t="shared" si="19"/>
        <v>PcbLib\Passive\R0603.PcbLib</v>
      </c>
      <c r="R190" t="str">
        <f t="shared" si="20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23"/>
        <v>750 кОм 1% 0.063 Вт 0603</v>
      </c>
      <c r="C191" s="3" t="s">
        <v>25</v>
      </c>
      <c r="D191" t="str">
        <f t="shared" si="25"/>
        <v>SchLib\Passive\Resistor.SchLib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24"/>
        <v>750 кОм</v>
      </c>
      <c r="O191" s="3" t="s">
        <v>30</v>
      </c>
      <c r="P191" s="3" t="s">
        <v>28</v>
      </c>
      <c r="Q191" t="str">
        <f t="shared" si="19"/>
        <v>PcbLib\Passive\R0603.PcbLib</v>
      </c>
      <c r="R191" t="str">
        <f t="shared" si="20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23"/>
        <v>820 кОм 1% 0.063 Вт 0603</v>
      </c>
      <c r="C192" s="3" t="s">
        <v>25</v>
      </c>
      <c r="D192" t="str">
        <f t="shared" si="25"/>
        <v>SchLib\Passive\Resistor.SchLib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24"/>
        <v>820 кОм</v>
      </c>
      <c r="O192" s="3" t="s">
        <v>30</v>
      </c>
      <c r="P192" s="3" t="s">
        <v>28</v>
      </c>
      <c r="Q192" t="str">
        <f t="shared" si="19"/>
        <v>PcbLib\Passive\R0603.PcbLib</v>
      </c>
      <c r="R192" t="str">
        <f t="shared" si="20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23"/>
        <v>910 кОм 1% 0.063 Вт 0603</v>
      </c>
      <c r="C193" s="3" t="s">
        <v>25</v>
      </c>
      <c r="D193" t="str">
        <f t="shared" si="25"/>
        <v>SchLib\Passive\Resistor.SchLib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24"/>
        <v>910 кОм</v>
      </c>
      <c r="O193" s="3" t="s">
        <v>30</v>
      </c>
      <c r="P193" s="3" t="s">
        <v>28</v>
      </c>
      <c r="Q193" t="str">
        <f t="shared" si="19"/>
        <v>PcbLib\Passive\R0603.PcbLib</v>
      </c>
      <c r="R193" t="str">
        <f t="shared" si="20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t="str">
        <f t="shared" si="25"/>
        <v>SchLib\Passive\Resistor.SchLib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t="str">
        <f t="shared" si="19"/>
        <v>PcbLib\Passive\R0805.PcbLib</v>
      </c>
      <c r="R194" t="str">
        <f t="shared" si="20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26">_xlfn.CONCAT(N195," ",K195," ",S195," ",O195)</f>
        <v>1.1 Ом 1% 0.125 Вт 0805</v>
      </c>
      <c r="C195" s="3" t="s">
        <v>25</v>
      </c>
      <c r="D195" t="str">
        <f t="shared" si="25"/>
        <v>SchLib\Passive\Resistor.SchLib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7">_xlfn.CONCAT(Z195," ",Y195)</f>
        <v>1.1 Ом</v>
      </c>
      <c r="O195" s="3" t="s">
        <v>105</v>
      </c>
      <c r="P195" s="3" t="s">
        <v>28</v>
      </c>
      <c r="Q195" t="str">
        <f t="shared" ref="Q195:Q258" si="28">"PcbLib\Passive\"&amp;R195&amp;".PcbLib"</f>
        <v>PcbLib\Passive\R0805.PcbLib</v>
      </c>
      <c r="R195" t="str">
        <f t="shared" ref="R195:R258" si="29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26"/>
        <v>1.2 Ом 1% 0.125 Вт 0805</v>
      </c>
      <c r="C196" s="3" t="s">
        <v>25</v>
      </c>
      <c r="D196" t="str">
        <f t="shared" si="25"/>
        <v>SchLib\Passive\Resistor.SchLib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7"/>
        <v>1.2 Ом</v>
      </c>
      <c r="O196" s="3" t="s">
        <v>105</v>
      </c>
      <c r="P196" s="3" t="s">
        <v>28</v>
      </c>
      <c r="Q196" t="str">
        <f t="shared" si="28"/>
        <v>PcbLib\Passive\R0805.PcbLib</v>
      </c>
      <c r="R196" t="str">
        <f t="shared" si="29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26"/>
        <v>1.3 Ом 1% 0.125 Вт 0805</v>
      </c>
      <c r="C197" s="3" t="s">
        <v>25</v>
      </c>
      <c r="D197" t="str">
        <f t="shared" si="25"/>
        <v>SchLib\Passive\Resistor.SchLib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7"/>
        <v>1.3 Ом</v>
      </c>
      <c r="O197" s="3" t="s">
        <v>105</v>
      </c>
      <c r="P197" s="3" t="s">
        <v>28</v>
      </c>
      <c r="Q197" t="str">
        <f t="shared" si="28"/>
        <v>PcbLib\Passive\R0805.PcbLib</v>
      </c>
      <c r="R197" t="str">
        <f t="shared" si="29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26"/>
        <v>1.5 Ом 1% 0.125 Вт 0805</v>
      </c>
      <c r="C198" s="3" t="s">
        <v>25</v>
      </c>
      <c r="D198" t="str">
        <f t="shared" si="25"/>
        <v>SchLib\Passive\Resistor.SchLib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7"/>
        <v>1.5 Ом</v>
      </c>
      <c r="O198" s="3" t="s">
        <v>105</v>
      </c>
      <c r="P198" s="3" t="s">
        <v>28</v>
      </c>
      <c r="Q198" t="str">
        <f t="shared" si="28"/>
        <v>PcbLib\Passive\R0805.PcbLib</v>
      </c>
      <c r="R198" t="str">
        <f t="shared" si="29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26"/>
        <v>1.6 Ом 1% 0.125 Вт 0805</v>
      </c>
      <c r="C199" s="3" t="s">
        <v>25</v>
      </c>
      <c r="D199" t="str">
        <f t="shared" si="25"/>
        <v>SchLib\Passive\Resistor.SchLib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7"/>
        <v>1.6 Ом</v>
      </c>
      <c r="O199" s="3" t="s">
        <v>105</v>
      </c>
      <c r="P199" s="3" t="s">
        <v>28</v>
      </c>
      <c r="Q199" t="str">
        <f t="shared" si="28"/>
        <v>PcbLib\Passive\R0805.PcbLib</v>
      </c>
      <c r="R199" t="str">
        <f t="shared" si="29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26"/>
        <v>1.8 Ом 1% 0.125 Вт 0805</v>
      </c>
      <c r="C200" s="3" t="s">
        <v>25</v>
      </c>
      <c r="D200" t="str">
        <f t="shared" si="25"/>
        <v>SchLib\Passive\Resistor.SchLib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7"/>
        <v>1.8 Ом</v>
      </c>
      <c r="O200" s="3" t="s">
        <v>105</v>
      </c>
      <c r="P200" s="3" t="s">
        <v>28</v>
      </c>
      <c r="Q200" t="str">
        <f t="shared" si="28"/>
        <v>PcbLib\Passive\R0805.PcbLib</v>
      </c>
      <c r="R200" t="str">
        <f t="shared" si="29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26"/>
        <v>2 Ом 1% 0.125 Вт 0805</v>
      </c>
      <c r="C201" s="3" t="s">
        <v>25</v>
      </c>
      <c r="D201" t="str">
        <f t="shared" si="25"/>
        <v>SchLib\Passive\Resistor.SchLib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7"/>
        <v>2 Ом</v>
      </c>
      <c r="O201" s="3" t="s">
        <v>105</v>
      </c>
      <c r="P201" s="3" t="s">
        <v>28</v>
      </c>
      <c r="Q201" t="str">
        <f t="shared" si="28"/>
        <v>PcbLib\Passive\R0805.PcbLib</v>
      </c>
      <c r="R201" t="str">
        <f t="shared" si="29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26"/>
        <v>2.2 Ом 1% 0.125 Вт 0805</v>
      </c>
      <c r="C202" s="3" t="s">
        <v>25</v>
      </c>
      <c r="D202" t="str">
        <f t="shared" si="25"/>
        <v>SchLib\Passive\Resistor.SchLib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7"/>
        <v>2.2 Ом</v>
      </c>
      <c r="O202" s="3" t="s">
        <v>105</v>
      </c>
      <c r="P202" s="3" t="s">
        <v>28</v>
      </c>
      <c r="Q202" t="str">
        <f t="shared" si="28"/>
        <v>PcbLib\Passive\R0805.PcbLib</v>
      </c>
      <c r="R202" t="str">
        <f t="shared" si="29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26"/>
        <v>2.4 Ом 1% 0.125 Вт 0805</v>
      </c>
      <c r="C203" s="3" t="s">
        <v>25</v>
      </c>
      <c r="D203" t="str">
        <f t="shared" si="25"/>
        <v>SchLib\Passive\Resistor.SchLib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7"/>
        <v>2.4 Ом</v>
      </c>
      <c r="O203" s="3" t="s">
        <v>105</v>
      </c>
      <c r="P203" s="3" t="s">
        <v>28</v>
      </c>
      <c r="Q203" t="str">
        <f t="shared" si="28"/>
        <v>PcbLib\Passive\R0805.PcbLib</v>
      </c>
      <c r="R203" t="str">
        <f t="shared" si="29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26"/>
        <v>2.7 Ом 1% 0.125 Вт 0805</v>
      </c>
      <c r="C204" s="3" t="s">
        <v>25</v>
      </c>
      <c r="D204" t="str">
        <f t="shared" si="25"/>
        <v>SchLib\Passive\Resistor.SchLib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7"/>
        <v>2.7 Ом</v>
      </c>
      <c r="O204" s="3" t="s">
        <v>105</v>
      </c>
      <c r="P204" s="3" t="s">
        <v>28</v>
      </c>
      <c r="Q204" t="str">
        <f t="shared" si="28"/>
        <v>PcbLib\Passive\R0805.PcbLib</v>
      </c>
      <c r="R204" t="str">
        <f t="shared" si="29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26"/>
        <v>3 Ом 1% 0.125 Вт 0805</v>
      </c>
      <c r="C205" s="3" t="s">
        <v>25</v>
      </c>
      <c r="D205" t="str">
        <f t="shared" si="25"/>
        <v>SchLib\Passive\Resistor.SchLib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7"/>
        <v>3 Ом</v>
      </c>
      <c r="O205" s="3" t="s">
        <v>105</v>
      </c>
      <c r="P205" s="3" t="s">
        <v>28</v>
      </c>
      <c r="Q205" t="str">
        <f t="shared" si="28"/>
        <v>PcbLib\Passive\R0805.PcbLib</v>
      </c>
      <c r="R205" t="str">
        <f t="shared" si="29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26"/>
        <v>3.3 Ом 1% 0.125 Вт 0805</v>
      </c>
      <c r="C206" s="3" t="s">
        <v>25</v>
      </c>
      <c r="D206" t="str">
        <f t="shared" si="25"/>
        <v>SchLib\Passive\Resistor.SchLib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7"/>
        <v>3.3 Ом</v>
      </c>
      <c r="O206" s="3" t="s">
        <v>105</v>
      </c>
      <c r="P206" s="3" t="s">
        <v>28</v>
      </c>
      <c r="Q206" t="str">
        <f t="shared" si="28"/>
        <v>PcbLib\Passive\R0805.PcbLib</v>
      </c>
      <c r="R206" t="str">
        <f t="shared" si="29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26"/>
        <v>3.6 Ом 1% 0.125 Вт 0805</v>
      </c>
      <c r="C207" s="3" t="s">
        <v>25</v>
      </c>
      <c r="D207" t="str">
        <f t="shared" si="25"/>
        <v>SchLib\Passive\Resistor.SchLib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7"/>
        <v>3.6 Ом</v>
      </c>
      <c r="O207" s="3" t="s">
        <v>105</v>
      </c>
      <c r="P207" s="3" t="s">
        <v>28</v>
      </c>
      <c r="Q207" t="str">
        <f t="shared" si="28"/>
        <v>PcbLib\Passive\R0805.PcbLib</v>
      </c>
      <c r="R207" t="str">
        <f t="shared" si="29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26"/>
        <v>3.9 Ом 1% 0.125 Вт 0805</v>
      </c>
      <c r="C208" s="3" t="s">
        <v>25</v>
      </c>
      <c r="D208" t="str">
        <f t="shared" si="25"/>
        <v>SchLib\Passive\Resistor.SchLib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7"/>
        <v>3.9 Ом</v>
      </c>
      <c r="O208" s="3" t="s">
        <v>105</v>
      </c>
      <c r="P208" s="3" t="s">
        <v>28</v>
      </c>
      <c r="Q208" t="str">
        <f t="shared" si="28"/>
        <v>PcbLib\Passive\R0805.PcbLib</v>
      </c>
      <c r="R208" t="str">
        <f t="shared" si="29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26"/>
        <v>4.3 Ом 1% 0.125 Вт 0805</v>
      </c>
      <c r="C209" s="3" t="s">
        <v>25</v>
      </c>
      <c r="D209" t="str">
        <f t="shared" si="25"/>
        <v>SchLib\Passive\Resistor.SchLib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7"/>
        <v>4.3 Ом</v>
      </c>
      <c r="O209" s="3" t="s">
        <v>105</v>
      </c>
      <c r="P209" s="3" t="s">
        <v>28</v>
      </c>
      <c r="Q209" t="str">
        <f t="shared" si="28"/>
        <v>PcbLib\Passive\R0805.PcbLib</v>
      </c>
      <c r="R209" t="str">
        <f t="shared" si="29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26"/>
        <v>4.7 Ом 1% 0.125 Вт 0805</v>
      </c>
      <c r="C210" s="3" t="s">
        <v>25</v>
      </c>
      <c r="D210" t="str">
        <f t="shared" si="25"/>
        <v>SchLib\Passive\Resistor.SchLib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7"/>
        <v>4.7 Ом</v>
      </c>
      <c r="O210" s="3" t="s">
        <v>105</v>
      </c>
      <c r="P210" s="3" t="s">
        <v>28</v>
      </c>
      <c r="Q210" t="str">
        <f t="shared" si="28"/>
        <v>PcbLib\Passive\R0805.PcbLib</v>
      </c>
      <c r="R210" t="str">
        <f t="shared" si="29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26"/>
        <v>5.1 Ом 1% 0.125 Вт 0805</v>
      </c>
      <c r="C211" s="3" t="s">
        <v>25</v>
      </c>
      <c r="D211" t="str">
        <f t="shared" si="25"/>
        <v>SchLib\Passive\Resistor.SchLib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7"/>
        <v>5.1 Ом</v>
      </c>
      <c r="O211" s="3" t="s">
        <v>105</v>
      </c>
      <c r="P211" s="3" t="s">
        <v>28</v>
      </c>
      <c r="Q211" t="str">
        <f t="shared" si="28"/>
        <v>PcbLib\Passive\R0805.PcbLib</v>
      </c>
      <c r="R211" t="str">
        <f t="shared" si="29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26"/>
        <v>5.6 Ом 1% 0.125 Вт 0805</v>
      </c>
      <c r="C212" s="3" t="s">
        <v>25</v>
      </c>
      <c r="D212" t="str">
        <f t="shared" si="25"/>
        <v>SchLib\Passive\Resistor.SchLib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7"/>
        <v>5.6 Ом</v>
      </c>
      <c r="O212" s="3" t="s">
        <v>105</v>
      </c>
      <c r="P212" s="3" t="s">
        <v>28</v>
      </c>
      <c r="Q212" t="str">
        <f t="shared" si="28"/>
        <v>PcbLib\Passive\R0805.PcbLib</v>
      </c>
      <c r="R212" t="str">
        <f t="shared" si="29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26"/>
        <v>6.2 Ом 1% 0.125 Вт 0805</v>
      </c>
      <c r="C213" s="3" t="s">
        <v>25</v>
      </c>
      <c r="D213" t="str">
        <f t="shared" si="25"/>
        <v>SchLib\Passive\Resistor.SchLib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7"/>
        <v>6.2 Ом</v>
      </c>
      <c r="O213" s="3" t="s">
        <v>105</v>
      </c>
      <c r="P213" s="3" t="s">
        <v>28</v>
      </c>
      <c r="Q213" t="str">
        <f t="shared" si="28"/>
        <v>PcbLib\Passive\R0805.PcbLib</v>
      </c>
      <c r="R213" t="str">
        <f t="shared" si="29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26"/>
        <v>6.8 Ом 1% 0.125 Вт 0805</v>
      </c>
      <c r="C214" s="3" t="s">
        <v>25</v>
      </c>
      <c r="D214" t="str">
        <f t="shared" si="25"/>
        <v>SchLib\Passive\Resistor.SchLib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7"/>
        <v>6.8 Ом</v>
      </c>
      <c r="O214" s="3" t="s">
        <v>105</v>
      </c>
      <c r="P214" s="3" t="s">
        <v>28</v>
      </c>
      <c r="Q214" t="str">
        <f t="shared" si="28"/>
        <v>PcbLib\Passive\R0805.PcbLib</v>
      </c>
      <c r="R214" t="str">
        <f t="shared" si="29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26"/>
        <v>7.5 Ом 1% 0.125 Вт 0805</v>
      </c>
      <c r="C215" s="3" t="s">
        <v>25</v>
      </c>
      <c r="D215" t="str">
        <f t="shared" si="25"/>
        <v>SchLib\Passive\Resistor.SchLib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7"/>
        <v>7.5 Ом</v>
      </c>
      <c r="O215" s="3" t="s">
        <v>105</v>
      </c>
      <c r="P215" s="3" t="s">
        <v>28</v>
      </c>
      <c r="Q215" t="str">
        <f t="shared" si="28"/>
        <v>PcbLib\Passive\R0805.PcbLib</v>
      </c>
      <c r="R215" t="str">
        <f t="shared" si="29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26"/>
        <v>8.2 Ом 1% 0.125 Вт 0805</v>
      </c>
      <c r="C216" s="3" t="s">
        <v>25</v>
      </c>
      <c r="D216" t="str">
        <f t="shared" si="25"/>
        <v>SchLib\Passive\Resistor.SchLib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7"/>
        <v>8.2 Ом</v>
      </c>
      <c r="O216" s="3" t="s">
        <v>105</v>
      </c>
      <c r="P216" s="3" t="s">
        <v>28</v>
      </c>
      <c r="Q216" t="str">
        <f t="shared" si="28"/>
        <v>PcbLib\Passive\R0805.PcbLib</v>
      </c>
      <c r="R216" t="str">
        <f t="shared" si="29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26"/>
        <v>9.1 Ом 1% 0.125 Вт 0805</v>
      </c>
      <c r="C217" s="3" t="s">
        <v>25</v>
      </c>
      <c r="D217" t="str">
        <f t="shared" si="25"/>
        <v>SchLib\Passive\Resistor.SchLib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7"/>
        <v>9.1 Ом</v>
      </c>
      <c r="O217" s="3" t="s">
        <v>105</v>
      </c>
      <c r="P217" s="3" t="s">
        <v>28</v>
      </c>
      <c r="Q217" t="str">
        <f t="shared" si="28"/>
        <v>PcbLib\Passive\R0805.PcbLib</v>
      </c>
      <c r="R217" t="str">
        <f t="shared" si="29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t="str">
        <f t="shared" si="25"/>
        <v>SchLib\Passive\Resistor.SchLib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t="str">
        <f t="shared" si="28"/>
        <v>PcbLib\Passive\R0805.PcbLib</v>
      </c>
      <c r="R218" t="str">
        <f t="shared" si="29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30">_xlfn.CONCAT(N219," ",K219," ",S219," ",O219)</f>
        <v>1.1 кОм 1% 0.125 Вт 0805</v>
      </c>
      <c r="C219" s="3" t="s">
        <v>25</v>
      </c>
      <c r="D219" t="str">
        <f t="shared" si="25"/>
        <v>SchLib\Passive\Resistor.SchLib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31">_xlfn.CONCAT(Z219," ",Y219)</f>
        <v>1.1 кОм</v>
      </c>
      <c r="O219" s="3" t="s">
        <v>105</v>
      </c>
      <c r="P219" s="3" t="s">
        <v>28</v>
      </c>
      <c r="Q219" t="str">
        <f t="shared" si="28"/>
        <v>PcbLib\Passive\R0805.PcbLib</v>
      </c>
      <c r="R219" t="str">
        <f t="shared" si="29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30"/>
        <v>1.2 кОм 1% 0.125 Вт 0805</v>
      </c>
      <c r="C220" s="3" t="s">
        <v>25</v>
      </c>
      <c r="D220" t="str">
        <f t="shared" si="25"/>
        <v>SchLib\Passive\Resistor.SchLib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31"/>
        <v>1.2 кОм</v>
      </c>
      <c r="O220" s="3" t="s">
        <v>105</v>
      </c>
      <c r="P220" s="3" t="s">
        <v>28</v>
      </c>
      <c r="Q220" t="str">
        <f t="shared" si="28"/>
        <v>PcbLib\Passive\R0805.PcbLib</v>
      </c>
      <c r="R220" t="str">
        <f t="shared" si="29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30"/>
        <v>1.3 кОм 1% 0.125 Вт 0805</v>
      </c>
      <c r="C221" s="3" t="s">
        <v>25</v>
      </c>
      <c r="D221" t="str">
        <f t="shared" si="25"/>
        <v>SchLib\Passive\Resistor.SchLib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31"/>
        <v>1.3 кОм</v>
      </c>
      <c r="O221" s="3" t="s">
        <v>105</v>
      </c>
      <c r="P221" s="3" t="s">
        <v>28</v>
      </c>
      <c r="Q221" t="str">
        <f t="shared" si="28"/>
        <v>PcbLib\Passive\R0805.PcbLib</v>
      </c>
      <c r="R221" t="str">
        <f t="shared" si="29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30"/>
        <v>1.5 кОм 1% 0.125 Вт 0805</v>
      </c>
      <c r="C222" s="3" t="s">
        <v>25</v>
      </c>
      <c r="D222" t="str">
        <f t="shared" si="25"/>
        <v>SchLib\Passive\Resistor.SchLib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31"/>
        <v>1.5 кОм</v>
      </c>
      <c r="O222" s="3" t="s">
        <v>105</v>
      </c>
      <c r="P222" s="3" t="s">
        <v>28</v>
      </c>
      <c r="Q222" t="str">
        <f t="shared" si="28"/>
        <v>PcbLib\Passive\R0805.PcbLib</v>
      </c>
      <c r="R222" t="str">
        <f t="shared" si="29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30"/>
        <v>1.6 кОм 1% 0.125 Вт 0805</v>
      </c>
      <c r="C223" s="3" t="s">
        <v>25</v>
      </c>
      <c r="D223" t="str">
        <f t="shared" si="25"/>
        <v>SchLib\Passive\Resistor.SchLib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31"/>
        <v>1.6 кОм</v>
      </c>
      <c r="O223" s="3" t="s">
        <v>105</v>
      </c>
      <c r="P223" s="3" t="s">
        <v>28</v>
      </c>
      <c r="Q223" t="str">
        <f t="shared" si="28"/>
        <v>PcbLib\Passive\R0805.PcbLib</v>
      </c>
      <c r="R223" t="str">
        <f t="shared" si="29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30"/>
        <v>1.8 кОм 1% 0.125 Вт 0805</v>
      </c>
      <c r="C224" s="3" t="s">
        <v>25</v>
      </c>
      <c r="D224" t="str">
        <f t="shared" si="25"/>
        <v>SchLib\Passive\Resistor.SchLib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31"/>
        <v>1.8 кОм</v>
      </c>
      <c r="O224" s="3" t="s">
        <v>105</v>
      </c>
      <c r="P224" s="3" t="s">
        <v>28</v>
      </c>
      <c r="Q224" t="str">
        <f t="shared" si="28"/>
        <v>PcbLib\Passive\R0805.PcbLib</v>
      </c>
      <c r="R224" t="str">
        <f t="shared" si="29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30"/>
        <v>2 кОм 1% 0.125 Вт 0805</v>
      </c>
      <c r="C225" s="3" t="s">
        <v>25</v>
      </c>
      <c r="D225" t="str">
        <f t="shared" si="25"/>
        <v>SchLib\Passive\Resistor.SchLib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31"/>
        <v>2 кОм</v>
      </c>
      <c r="O225" s="3" t="s">
        <v>105</v>
      </c>
      <c r="P225" s="3" t="s">
        <v>28</v>
      </c>
      <c r="Q225" t="str">
        <f t="shared" si="28"/>
        <v>PcbLib\Passive\R0805.PcbLib</v>
      </c>
      <c r="R225" t="str">
        <f t="shared" si="29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30"/>
        <v>2.2 кОм 1% 0.125 Вт 0805</v>
      </c>
      <c r="C226" s="3" t="s">
        <v>25</v>
      </c>
      <c r="D226" t="str">
        <f t="shared" si="25"/>
        <v>SchLib\Passive\Resistor.SchLib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31"/>
        <v>2.2 кОм</v>
      </c>
      <c r="O226" s="3" t="s">
        <v>105</v>
      </c>
      <c r="P226" s="3" t="s">
        <v>28</v>
      </c>
      <c r="Q226" t="str">
        <f t="shared" si="28"/>
        <v>PcbLib\Passive\R0805.PcbLib</v>
      </c>
      <c r="R226" t="str">
        <f t="shared" si="29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30"/>
        <v>2.4 кОм 1% 0.125 Вт 0805</v>
      </c>
      <c r="C227" s="3" t="s">
        <v>25</v>
      </c>
      <c r="D227" t="str">
        <f t="shared" si="25"/>
        <v>SchLib\Passive\Resistor.SchLib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31"/>
        <v>2.4 кОм</v>
      </c>
      <c r="O227" s="3" t="s">
        <v>105</v>
      </c>
      <c r="P227" s="3" t="s">
        <v>28</v>
      </c>
      <c r="Q227" t="str">
        <f t="shared" si="28"/>
        <v>PcbLib\Passive\R0805.PcbLib</v>
      </c>
      <c r="R227" t="str">
        <f t="shared" si="29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30"/>
        <v>2.7 кОм 1% 0.125 Вт 0805</v>
      </c>
      <c r="C228" s="3" t="s">
        <v>25</v>
      </c>
      <c r="D228" t="str">
        <f t="shared" si="25"/>
        <v>SchLib\Passive\Resistor.SchLib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31"/>
        <v>2.7 кОм</v>
      </c>
      <c r="O228" s="3" t="s">
        <v>105</v>
      </c>
      <c r="P228" s="3" t="s">
        <v>28</v>
      </c>
      <c r="Q228" t="str">
        <f t="shared" si="28"/>
        <v>PcbLib\Passive\R0805.PcbLib</v>
      </c>
      <c r="R228" t="str">
        <f t="shared" si="29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30"/>
        <v>3 кОм 1% 0.125 Вт 0805</v>
      </c>
      <c r="C229" s="3" t="s">
        <v>25</v>
      </c>
      <c r="D229" t="str">
        <f t="shared" si="25"/>
        <v>SchLib\Passive\Resistor.SchLib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31"/>
        <v>3 кОм</v>
      </c>
      <c r="O229" s="3" t="s">
        <v>105</v>
      </c>
      <c r="P229" s="3" t="s">
        <v>28</v>
      </c>
      <c r="Q229" t="str">
        <f t="shared" si="28"/>
        <v>PcbLib\Passive\R0805.PcbLib</v>
      </c>
      <c r="R229" t="str">
        <f t="shared" si="29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30"/>
        <v>3.3 кОм 1% 0.125 Вт 0805</v>
      </c>
      <c r="C230" s="3" t="s">
        <v>25</v>
      </c>
      <c r="D230" t="str">
        <f t="shared" si="25"/>
        <v>SchLib\Passive\Resistor.SchLib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31"/>
        <v>3.3 кОм</v>
      </c>
      <c r="O230" s="3" t="s">
        <v>105</v>
      </c>
      <c r="P230" s="3" t="s">
        <v>28</v>
      </c>
      <c r="Q230" t="str">
        <f t="shared" si="28"/>
        <v>PcbLib\Passive\R0805.PcbLib</v>
      </c>
      <c r="R230" t="str">
        <f t="shared" si="29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30"/>
        <v>3.6 кОм 1% 0.125 Вт 0805</v>
      </c>
      <c r="C231" s="3" t="s">
        <v>25</v>
      </c>
      <c r="D231" t="str">
        <f t="shared" si="25"/>
        <v>SchLib\Passive\Resistor.SchLib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31"/>
        <v>3.6 кОм</v>
      </c>
      <c r="O231" s="3" t="s">
        <v>105</v>
      </c>
      <c r="P231" s="3" t="s">
        <v>28</v>
      </c>
      <c r="Q231" t="str">
        <f t="shared" si="28"/>
        <v>PcbLib\Passive\R0805.PcbLib</v>
      </c>
      <c r="R231" t="str">
        <f t="shared" si="29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30"/>
        <v>3.9 кОм 1% 0.125 Вт 0805</v>
      </c>
      <c r="C232" s="3" t="s">
        <v>25</v>
      </c>
      <c r="D232" t="str">
        <f t="shared" si="25"/>
        <v>SchLib\Passive\Resistor.SchLib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31"/>
        <v>3.9 кОм</v>
      </c>
      <c r="O232" s="3" t="s">
        <v>105</v>
      </c>
      <c r="P232" s="3" t="s">
        <v>28</v>
      </c>
      <c r="Q232" t="str">
        <f t="shared" si="28"/>
        <v>PcbLib\Passive\R0805.PcbLib</v>
      </c>
      <c r="R232" t="str">
        <f t="shared" si="29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30"/>
        <v>4.3 кОм 1% 0.125 Вт 0805</v>
      </c>
      <c r="C233" s="3" t="s">
        <v>25</v>
      </c>
      <c r="D233" t="str">
        <f t="shared" si="25"/>
        <v>SchLib\Passive\Resistor.SchLib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31"/>
        <v>4.3 кОм</v>
      </c>
      <c r="O233" s="3" t="s">
        <v>105</v>
      </c>
      <c r="P233" s="3" t="s">
        <v>28</v>
      </c>
      <c r="Q233" t="str">
        <f t="shared" si="28"/>
        <v>PcbLib\Passive\R0805.PcbLib</v>
      </c>
      <c r="R233" t="str">
        <f t="shared" si="29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30"/>
        <v>4.7 кОм 1% 0.125 Вт 0805</v>
      </c>
      <c r="C234" s="3" t="s">
        <v>25</v>
      </c>
      <c r="D234" t="str">
        <f t="shared" si="25"/>
        <v>SchLib\Passive\Resistor.SchLib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31"/>
        <v>4.7 кОм</v>
      </c>
      <c r="O234" s="3" t="s">
        <v>105</v>
      </c>
      <c r="P234" s="3" t="s">
        <v>28</v>
      </c>
      <c r="Q234" t="str">
        <f t="shared" si="28"/>
        <v>PcbLib\Passive\R0805.PcbLib</v>
      </c>
      <c r="R234" t="str">
        <f t="shared" si="29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30"/>
        <v>5.1 кОм 1% 0.125 Вт 0805</v>
      </c>
      <c r="C235" s="3" t="s">
        <v>25</v>
      </c>
      <c r="D235" t="str">
        <f t="shared" si="25"/>
        <v>SchLib\Passive\Resistor.SchLib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31"/>
        <v>5.1 кОм</v>
      </c>
      <c r="O235" s="3" t="s">
        <v>105</v>
      </c>
      <c r="P235" s="3" t="s">
        <v>28</v>
      </c>
      <c r="Q235" t="str">
        <f t="shared" si="28"/>
        <v>PcbLib\Passive\R0805.PcbLib</v>
      </c>
      <c r="R235" t="str">
        <f t="shared" si="29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30"/>
        <v>5.6 кОм 1% 0.125 Вт 0805</v>
      </c>
      <c r="C236" s="3" t="s">
        <v>25</v>
      </c>
      <c r="D236" t="str">
        <f t="shared" si="25"/>
        <v>SchLib\Passive\Resistor.SchLib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31"/>
        <v>5.6 кОм</v>
      </c>
      <c r="O236" s="3" t="s">
        <v>105</v>
      </c>
      <c r="P236" s="3" t="s">
        <v>28</v>
      </c>
      <c r="Q236" t="str">
        <f t="shared" si="28"/>
        <v>PcbLib\Passive\R0805.PcbLib</v>
      </c>
      <c r="R236" t="str">
        <f t="shared" si="29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30"/>
        <v>6.2 кОм 1% 0.125 Вт 0805</v>
      </c>
      <c r="C237" s="3" t="s">
        <v>25</v>
      </c>
      <c r="D237" t="str">
        <f t="shared" si="25"/>
        <v>SchLib\Passive\Resistor.SchLib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31"/>
        <v>6.2 кОм</v>
      </c>
      <c r="O237" s="3" t="s">
        <v>105</v>
      </c>
      <c r="P237" s="3" t="s">
        <v>28</v>
      </c>
      <c r="Q237" t="str">
        <f t="shared" si="28"/>
        <v>PcbLib\Passive\R0805.PcbLib</v>
      </c>
      <c r="R237" t="str">
        <f t="shared" si="29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30"/>
        <v>6.8 кОм 1% 0.125 Вт 0805</v>
      </c>
      <c r="C238" s="3" t="s">
        <v>25</v>
      </c>
      <c r="D238" t="str">
        <f t="shared" si="25"/>
        <v>SchLib\Passive\Resistor.SchLib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31"/>
        <v>6.8 кОм</v>
      </c>
      <c r="O238" s="3" t="s">
        <v>105</v>
      </c>
      <c r="P238" s="3" t="s">
        <v>28</v>
      </c>
      <c r="Q238" t="str">
        <f t="shared" si="28"/>
        <v>PcbLib\Passive\R0805.PcbLib</v>
      </c>
      <c r="R238" t="str">
        <f t="shared" si="29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30"/>
        <v>7.5 кОм 1% 0.125 Вт 0805</v>
      </c>
      <c r="C239" s="3" t="s">
        <v>25</v>
      </c>
      <c r="D239" t="str">
        <f t="shared" si="25"/>
        <v>SchLib\Passive\Resistor.SchLib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31"/>
        <v>7.5 кОм</v>
      </c>
      <c r="O239" s="3" t="s">
        <v>105</v>
      </c>
      <c r="P239" s="3" t="s">
        <v>28</v>
      </c>
      <c r="Q239" t="str">
        <f t="shared" si="28"/>
        <v>PcbLib\Passive\R0805.PcbLib</v>
      </c>
      <c r="R239" t="str">
        <f t="shared" si="29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30"/>
        <v>8.2 кОм 1% 0.125 Вт 0805</v>
      </c>
      <c r="C240" s="3" t="s">
        <v>25</v>
      </c>
      <c r="D240" t="str">
        <f t="shared" si="25"/>
        <v>SchLib\Passive\Resistor.SchLib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31"/>
        <v>8.2 кОм</v>
      </c>
      <c r="O240" s="3" t="s">
        <v>105</v>
      </c>
      <c r="P240" s="3" t="s">
        <v>28</v>
      </c>
      <c r="Q240" t="str">
        <f t="shared" si="28"/>
        <v>PcbLib\Passive\R0805.PcbLib</v>
      </c>
      <c r="R240" t="str">
        <f t="shared" si="29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30"/>
        <v>9.1 кОм 1% 0.125 Вт 0805</v>
      </c>
      <c r="C241" s="3" t="s">
        <v>25</v>
      </c>
      <c r="D241" t="str">
        <f t="shared" si="25"/>
        <v>SchLib\Passive\Resistor.SchLib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31"/>
        <v>9.1 кОм</v>
      </c>
      <c r="O241" s="3" t="s">
        <v>105</v>
      </c>
      <c r="P241" s="3" t="s">
        <v>28</v>
      </c>
      <c r="Q241" t="str">
        <f t="shared" si="28"/>
        <v>PcbLib\Passive\R0805.PcbLib</v>
      </c>
      <c r="R241" t="str">
        <f t="shared" si="29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t="str">
        <f t="shared" si="25"/>
        <v>SchLib\Passive\Resistor.SchLib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t="str">
        <f t="shared" si="28"/>
        <v>PcbLib\Passive\R0805.PcbLib</v>
      </c>
      <c r="R242" t="str">
        <f t="shared" si="29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32">_xlfn.CONCAT(N243," ",K243," ",S243," ",O243)</f>
        <v>1.1 МОм 1% 0.125 Вт 0805</v>
      </c>
      <c r="C243" s="3" t="s">
        <v>25</v>
      </c>
      <c r="D243" t="str">
        <f t="shared" si="25"/>
        <v>SchLib\Passive\Resistor.SchLib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33">_xlfn.CONCAT(Z243," ",Y243)</f>
        <v>1.1 МОм</v>
      </c>
      <c r="O243" s="3" t="s">
        <v>105</v>
      </c>
      <c r="P243" s="3" t="s">
        <v>28</v>
      </c>
      <c r="Q243" t="str">
        <f t="shared" si="28"/>
        <v>PcbLib\Passive\R0805.PcbLib</v>
      </c>
      <c r="R243" t="str">
        <f t="shared" si="29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32"/>
        <v>1.2 МОм 1% 0.125 Вт 0805</v>
      </c>
      <c r="C244" s="3" t="s">
        <v>25</v>
      </c>
      <c r="D244" t="str">
        <f t="shared" si="25"/>
        <v>SchLib\Passive\Resistor.SchLib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33"/>
        <v>1.2 МОм</v>
      </c>
      <c r="O244" s="3" t="s">
        <v>105</v>
      </c>
      <c r="P244" s="3" t="s">
        <v>28</v>
      </c>
      <c r="Q244" t="str">
        <f t="shared" si="28"/>
        <v>PcbLib\Passive\R0805.PcbLib</v>
      </c>
      <c r="R244" t="str">
        <f t="shared" si="29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32"/>
        <v>1.3 МОм 1% 0.125 Вт 0805</v>
      </c>
      <c r="C245" s="3" t="s">
        <v>25</v>
      </c>
      <c r="D245" t="str">
        <f t="shared" si="25"/>
        <v>SchLib\Passive\Resistor.SchLib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33"/>
        <v>1.3 МОм</v>
      </c>
      <c r="O245" s="3" t="s">
        <v>105</v>
      </c>
      <c r="P245" s="3" t="s">
        <v>28</v>
      </c>
      <c r="Q245" t="str">
        <f t="shared" si="28"/>
        <v>PcbLib\Passive\R0805.PcbLib</v>
      </c>
      <c r="R245" t="str">
        <f t="shared" si="29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32"/>
        <v>1.5 МОм 1% 0.125 Вт 0805</v>
      </c>
      <c r="C246" s="3" t="s">
        <v>25</v>
      </c>
      <c r="D246" t="str">
        <f t="shared" ref="D246:D309" si="34">"SchLib\Passive\"&amp;C246&amp;".SchLib"</f>
        <v>SchLib\Passive\Resistor.SchLib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33"/>
        <v>1.5 МОм</v>
      </c>
      <c r="O246" s="3" t="s">
        <v>105</v>
      </c>
      <c r="P246" s="3" t="s">
        <v>28</v>
      </c>
      <c r="Q246" t="str">
        <f t="shared" si="28"/>
        <v>PcbLib\Passive\R0805.PcbLib</v>
      </c>
      <c r="R246" t="str">
        <f t="shared" si="29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32"/>
        <v>1.6 МОм 1% 0.125 Вт 0805</v>
      </c>
      <c r="C247" s="3" t="s">
        <v>25</v>
      </c>
      <c r="D247" t="str">
        <f t="shared" si="34"/>
        <v>SchLib\Passive\Resistor.SchLib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33"/>
        <v>1.6 МОм</v>
      </c>
      <c r="O247" s="3" t="s">
        <v>105</v>
      </c>
      <c r="P247" s="3" t="s">
        <v>28</v>
      </c>
      <c r="Q247" t="str">
        <f t="shared" si="28"/>
        <v>PcbLib\Passive\R0805.PcbLib</v>
      </c>
      <c r="R247" t="str">
        <f t="shared" si="29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32"/>
        <v>1.8 МОм 1% 0.125 Вт 0805</v>
      </c>
      <c r="C248" s="3" t="s">
        <v>25</v>
      </c>
      <c r="D248" t="str">
        <f t="shared" si="34"/>
        <v>SchLib\Passive\Resistor.SchLib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33"/>
        <v>1.8 МОм</v>
      </c>
      <c r="O248" s="3" t="s">
        <v>105</v>
      </c>
      <c r="P248" s="3" t="s">
        <v>28</v>
      </c>
      <c r="Q248" t="str">
        <f t="shared" si="28"/>
        <v>PcbLib\Passive\R0805.PcbLib</v>
      </c>
      <c r="R248" t="str">
        <f t="shared" si="29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32"/>
        <v>2 МОм 1% 0.125 Вт 0805</v>
      </c>
      <c r="C249" s="3" t="s">
        <v>25</v>
      </c>
      <c r="D249" t="str">
        <f t="shared" si="34"/>
        <v>SchLib\Passive\Resistor.SchLib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33"/>
        <v>2 МОм</v>
      </c>
      <c r="O249" s="3" t="s">
        <v>105</v>
      </c>
      <c r="P249" s="3" t="s">
        <v>28</v>
      </c>
      <c r="Q249" t="str">
        <f t="shared" si="28"/>
        <v>PcbLib\Passive\R0805.PcbLib</v>
      </c>
      <c r="R249" t="str">
        <f t="shared" si="29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32"/>
        <v>2.2 МОм 1% 0.125 Вт 0805</v>
      </c>
      <c r="C250" s="3" t="s">
        <v>25</v>
      </c>
      <c r="D250" t="str">
        <f t="shared" si="34"/>
        <v>SchLib\Passive\Resistor.SchLib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33"/>
        <v>2.2 МОм</v>
      </c>
      <c r="O250" s="3" t="s">
        <v>105</v>
      </c>
      <c r="P250" s="3" t="s">
        <v>28</v>
      </c>
      <c r="Q250" t="str">
        <f t="shared" si="28"/>
        <v>PcbLib\Passive\R0805.PcbLib</v>
      </c>
      <c r="R250" t="str">
        <f t="shared" si="29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32"/>
        <v>2.4 МОм 1% 0.125 Вт 0805</v>
      </c>
      <c r="C251" s="3" t="s">
        <v>25</v>
      </c>
      <c r="D251" t="str">
        <f t="shared" si="34"/>
        <v>SchLib\Passive\Resistor.SchLib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33"/>
        <v>2.4 МОм</v>
      </c>
      <c r="O251" s="3" t="s">
        <v>105</v>
      </c>
      <c r="P251" s="3" t="s">
        <v>28</v>
      </c>
      <c r="Q251" t="str">
        <f t="shared" si="28"/>
        <v>PcbLib\Passive\R0805.PcbLib</v>
      </c>
      <c r="R251" t="str">
        <f t="shared" si="29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32"/>
        <v>2.7 МОм 1% 0.125 Вт 0805</v>
      </c>
      <c r="C252" s="3" t="s">
        <v>25</v>
      </c>
      <c r="D252" t="str">
        <f t="shared" si="34"/>
        <v>SchLib\Passive\Resistor.SchLib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33"/>
        <v>2.7 МОм</v>
      </c>
      <c r="O252" s="3" t="s">
        <v>105</v>
      </c>
      <c r="P252" s="3" t="s">
        <v>28</v>
      </c>
      <c r="Q252" t="str">
        <f t="shared" si="28"/>
        <v>PcbLib\Passive\R0805.PcbLib</v>
      </c>
      <c r="R252" t="str">
        <f t="shared" si="29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32"/>
        <v>3 МОм 1% 0.125 Вт 0805</v>
      </c>
      <c r="C253" s="3" t="s">
        <v>25</v>
      </c>
      <c r="D253" t="str">
        <f t="shared" si="34"/>
        <v>SchLib\Passive\Resistor.SchLib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33"/>
        <v>3 МОм</v>
      </c>
      <c r="O253" s="3" t="s">
        <v>105</v>
      </c>
      <c r="P253" s="3" t="s">
        <v>28</v>
      </c>
      <c r="Q253" t="str">
        <f t="shared" si="28"/>
        <v>PcbLib\Passive\R0805.PcbLib</v>
      </c>
      <c r="R253" t="str">
        <f t="shared" si="29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32"/>
        <v>3.3 МОм 1% 0.125 Вт 0805</v>
      </c>
      <c r="C254" s="3" t="s">
        <v>25</v>
      </c>
      <c r="D254" t="str">
        <f t="shared" si="34"/>
        <v>SchLib\Passive\Resistor.SchLib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33"/>
        <v>3.3 МОм</v>
      </c>
      <c r="O254" s="3" t="s">
        <v>105</v>
      </c>
      <c r="P254" s="3" t="s">
        <v>28</v>
      </c>
      <c r="Q254" t="str">
        <f t="shared" si="28"/>
        <v>PcbLib\Passive\R0805.PcbLib</v>
      </c>
      <c r="R254" t="str">
        <f t="shared" si="29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32"/>
        <v>3.6 МОм 1% 0.125 Вт 0805</v>
      </c>
      <c r="C255" s="3" t="s">
        <v>25</v>
      </c>
      <c r="D255" t="str">
        <f t="shared" si="34"/>
        <v>SchLib\Passive\Resistor.SchLib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33"/>
        <v>3.6 МОм</v>
      </c>
      <c r="O255" s="3" t="s">
        <v>105</v>
      </c>
      <c r="P255" s="3" t="s">
        <v>28</v>
      </c>
      <c r="Q255" t="str">
        <f t="shared" si="28"/>
        <v>PcbLib\Passive\R0805.PcbLib</v>
      </c>
      <c r="R255" t="str">
        <f t="shared" si="29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32"/>
        <v>3.9 МОм 1% 0.125 Вт 0805</v>
      </c>
      <c r="C256" s="3" t="s">
        <v>25</v>
      </c>
      <c r="D256" t="str">
        <f t="shared" si="34"/>
        <v>SchLib\Passive\Resistor.SchLib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33"/>
        <v>3.9 МОм</v>
      </c>
      <c r="O256" s="3" t="s">
        <v>105</v>
      </c>
      <c r="P256" s="3" t="s">
        <v>28</v>
      </c>
      <c r="Q256" t="str">
        <f t="shared" si="28"/>
        <v>PcbLib\Passive\R0805.PcbLib</v>
      </c>
      <c r="R256" t="str">
        <f t="shared" si="29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32"/>
        <v>4.3 МОм 1% 0.125 Вт 0805</v>
      </c>
      <c r="C257" s="3" t="s">
        <v>25</v>
      </c>
      <c r="D257" t="str">
        <f t="shared" si="34"/>
        <v>SchLib\Passive\Resistor.SchLib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33"/>
        <v>4.3 МОм</v>
      </c>
      <c r="O257" s="3" t="s">
        <v>105</v>
      </c>
      <c r="P257" s="3" t="s">
        <v>28</v>
      </c>
      <c r="Q257" t="str">
        <f t="shared" si="28"/>
        <v>PcbLib\Passive\R0805.PcbLib</v>
      </c>
      <c r="R257" t="str">
        <f t="shared" si="29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32"/>
        <v>4.7 МОм 1% 0.125 Вт 0805</v>
      </c>
      <c r="C258" s="3" t="s">
        <v>25</v>
      </c>
      <c r="D258" t="str">
        <f t="shared" si="34"/>
        <v>SchLib\Passive\Resistor.SchLib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33"/>
        <v>4.7 МОм</v>
      </c>
      <c r="O258" s="3" t="s">
        <v>105</v>
      </c>
      <c r="P258" s="3" t="s">
        <v>28</v>
      </c>
      <c r="Q258" t="str">
        <f t="shared" si="28"/>
        <v>PcbLib\Passive\R0805.PcbLib</v>
      </c>
      <c r="R258" t="str">
        <f t="shared" si="29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32"/>
        <v>5.1 МОм 1% 0.125 Вт 0805</v>
      </c>
      <c r="C259" s="3" t="s">
        <v>25</v>
      </c>
      <c r="D259" t="str">
        <f t="shared" si="34"/>
        <v>SchLib\Passive\Resistor.SchLib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33"/>
        <v>5.1 МОм</v>
      </c>
      <c r="O259" s="3" t="s">
        <v>105</v>
      </c>
      <c r="P259" s="3" t="s">
        <v>28</v>
      </c>
      <c r="Q259" t="str">
        <f t="shared" ref="Q259:Q322" si="35">"PcbLib\Passive\"&amp;R259&amp;".PcbLib"</f>
        <v>PcbLib\Passive\R0805.PcbLib</v>
      </c>
      <c r="R259" t="str">
        <f t="shared" ref="R259:R322" si="3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32"/>
        <v>5.6 МОм 1% 0.125 Вт 0805</v>
      </c>
      <c r="C260" s="3" t="s">
        <v>25</v>
      </c>
      <c r="D260" t="str">
        <f t="shared" si="34"/>
        <v>SchLib\Passive\Resistor.SchLib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33"/>
        <v>5.6 МОм</v>
      </c>
      <c r="O260" s="3" t="s">
        <v>105</v>
      </c>
      <c r="P260" s="3" t="s">
        <v>28</v>
      </c>
      <c r="Q260" t="str">
        <f t="shared" si="35"/>
        <v>PcbLib\Passive\R0805.PcbLib</v>
      </c>
      <c r="R260" t="str">
        <f t="shared" si="3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32"/>
        <v>6.2 МОм 1% 0.125 Вт 0805</v>
      </c>
      <c r="C261" s="3" t="s">
        <v>25</v>
      </c>
      <c r="D261" t="str">
        <f t="shared" si="34"/>
        <v>SchLib\Passive\Resistor.SchLib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33"/>
        <v>6.2 МОм</v>
      </c>
      <c r="O261" s="3" t="s">
        <v>105</v>
      </c>
      <c r="P261" s="3" t="s">
        <v>28</v>
      </c>
      <c r="Q261" t="str">
        <f t="shared" si="35"/>
        <v>PcbLib\Passive\R0805.PcbLib</v>
      </c>
      <c r="R261" t="str">
        <f t="shared" si="3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32"/>
        <v>6.8 МОм 1% 0.125 Вт 0805</v>
      </c>
      <c r="C262" s="3" t="s">
        <v>25</v>
      </c>
      <c r="D262" t="str">
        <f t="shared" si="34"/>
        <v>SchLib\Passive\Resistor.SchLib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33"/>
        <v>6.8 МОм</v>
      </c>
      <c r="O262" s="3" t="s">
        <v>105</v>
      </c>
      <c r="P262" s="3" t="s">
        <v>28</v>
      </c>
      <c r="Q262" t="str">
        <f t="shared" si="35"/>
        <v>PcbLib\Passive\R0805.PcbLib</v>
      </c>
      <c r="R262" t="str">
        <f t="shared" si="3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32"/>
        <v>7.5 МОм 1% 0.125 Вт 0805</v>
      </c>
      <c r="C263" s="3" t="s">
        <v>25</v>
      </c>
      <c r="D263" t="str">
        <f t="shared" si="34"/>
        <v>SchLib\Passive\Resistor.SchLib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33"/>
        <v>7.5 МОм</v>
      </c>
      <c r="O263" s="3" t="s">
        <v>105</v>
      </c>
      <c r="P263" s="3" t="s">
        <v>28</v>
      </c>
      <c r="Q263" t="str">
        <f t="shared" si="35"/>
        <v>PcbLib\Passive\R0805.PcbLib</v>
      </c>
      <c r="R263" t="str">
        <f t="shared" si="3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32"/>
        <v>8.2 МОм 1% 0.125 Вт 0805</v>
      </c>
      <c r="C264" s="3" t="s">
        <v>25</v>
      </c>
      <c r="D264" t="str">
        <f t="shared" si="34"/>
        <v>SchLib\Passive\Resistor.SchLib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33"/>
        <v>8.2 МОм</v>
      </c>
      <c r="O264" s="3" t="s">
        <v>105</v>
      </c>
      <c r="P264" s="3" t="s">
        <v>28</v>
      </c>
      <c r="Q264" t="str">
        <f t="shared" si="35"/>
        <v>PcbLib\Passive\R0805.PcbLib</v>
      </c>
      <c r="R264" t="str">
        <f t="shared" si="3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32"/>
        <v>9.1 МОм 1% 0.125 Вт 0805</v>
      </c>
      <c r="C265" s="3" t="s">
        <v>25</v>
      </c>
      <c r="D265" t="str">
        <f t="shared" si="34"/>
        <v>SchLib\Passive\Resistor.SchLib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33"/>
        <v>9.1 МОм</v>
      </c>
      <c r="O265" s="3" t="s">
        <v>105</v>
      </c>
      <c r="P265" s="3" t="s">
        <v>28</v>
      </c>
      <c r="Q265" t="str">
        <f t="shared" si="35"/>
        <v>PcbLib\Passive\R0805.PcbLib</v>
      </c>
      <c r="R265" t="str">
        <f t="shared" si="3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t="str">
        <f t="shared" si="34"/>
        <v>SchLib\Passive\Resistor.SchLib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t="str">
        <f t="shared" si="35"/>
        <v>PcbLib\Passive\R0805.PcbLib</v>
      </c>
      <c r="R266" t="str">
        <f t="shared" si="3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37">_xlfn.CONCAT(N267," ",K267," ",S267," ",O267)</f>
        <v>11 Ом 1% 0.125 Вт 0805</v>
      </c>
      <c r="C267" s="3" t="s">
        <v>25</v>
      </c>
      <c r="D267" t="str">
        <f t="shared" si="34"/>
        <v>SchLib\Passive\Resistor.SchLib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38">_xlfn.CONCAT(Z267," ",Y267)</f>
        <v>11 Ом</v>
      </c>
      <c r="O267" s="3" t="s">
        <v>105</v>
      </c>
      <c r="P267" s="3" t="s">
        <v>28</v>
      </c>
      <c r="Q267" t="str">
        <f t="shared" si="35"/>
        <v>PcbLib\Passive\R0805.PcbLib</v>
      </c>
      <c r="R267" t="str">
        <f t="shared" si="3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37"/>
        <v>12 Ом 1% 0.125 Вт 0805</v>
      </c>
      <c r="C268" s="3" t="s">
        <v>25</v>
      </c>
      <c r="D268" t="str">
        <f t="shared" si="34"/>
        <v>SchLib\Passive\Resistor.SchLib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38"/>
        <v>12 Ом</v>
      </c>
      <c r="O268" s="3" t="s">
        <v>105</v>
      </c>
      <c r="P268" s="3" t="s">
        <v>28</v>
      </c>
      <c r="Q268" t="str">
        <f t="shared" si="35"/>
        <v>PcbLib\Passive\R0805.PcbLib</v>
      </c>
      <c r="R268" t="str">
        <f t="shared" si="3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37"/>
        <v>13 Ом 1% 0.125 Вт 0805</v>
      </c>
      <c r="C269" s="3" t="s">
        <v>25</v>
      </c>
      <c r="D269" t="str">
        <f t="shared" si="34"/>
        <v>SchLib\Passive\Resistor.SchLib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38"/>
        <v>13 Ом</v>
      </c>
      <c r="O269" s="3" t="s">
        <v>105</v>
      </c>
      <c r="P269" s="3" t="s">
        <v>28</v>
      </c>
      <c r="Q269" t="str">
        <f t="shared" si="35"/>
        <v>PcbLib\Passive\R0805.PcbLib</v>
      </c>
      <c r="R269" t="str">
        <f t="shared" si="3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37"/>
        <v>15 Ом 1% 0.125 Вт 0805</v>
      </c>
      <c r="C270" s="3" t="s">
        <v>25</v>
      </c>
      <c r="D270" t="str">
        <f t="shared" si="34"/>
        <v>SchLib\Passive\Resistor.SchLib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38"/>
        <v>15 Ом</v>
      </c>
      <c r="O270" s="3" t="s">
        <v>105</v>
      </c>
      <c r="P270" s="3" t="s">
        <v>28</v>
      </c>
      <c r="Q270" t="str">
        <f t="shared" si="35"/>
        <v>PcbLib\Passive\R0805.PcbLib</v>
      </c>
      <c r="R270" t="str">
        <f t="shared" si="3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37"/>
        <v>16 Ом 1% 0.125 Вт 0805</v>
      </c>
      <c r="C271" s="3" t="s">
        <v>25</v>
      </c>
      <c r="D271" t="str">
        <f t="shared" si="34"/>
        <v>SchLib\Passive\Resistor.SchLib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38"/>
        <v>16 Ом</v>
      </c>
      <c r="O271" s="3" t="s">
        <v>105</v>
      </c>
      <c r="P271" s="3" t="s">
        <v>28</v>
      </c>
      <c r="Q271" t="str">
        <f t="shared" si="35"/>
        <v>PcbLib\Passive\R0805.PcbLib</v>
      </c>
      <c r="R271" t="str">
        <f t="shared" si="3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37"/>
        <v>18 Ом 1% 0.125 Вт 0805</v>
      </c>
      <c r="C272" s="3" t="s">
        <v>25</v>
      </c>
      <c r="D272" t="str">
        <f t="shared" si="34"/>
        <v>SchLib\Passive\Resistor.SchLib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38"/>
        <v>18 Ом</v>
      </c>
      <c r="O272" s="3" t="s">
        <v>105</v>
      </c>
      <c r="P272" s="3" t="s">
        <v>28</v>
      </c>
      <c r="Q272" t="str">
        <f t="shared" si="35"/>
        <v>PcbLib\Passive\R0805.PcbLib</v>
      </c>
      <c r="R272" t="str">
        <f t="shared" si="3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37"/>
        <v>20 Ом 1% 0.125 Вт 0805</v>
      </c>
      <c r="C273" s="3" t="s">
        <v>25</v>
      </c>
      <c r="D273" t="str">
        <f t="shared" si="34"/>
        <v>SchLib\Passive\Resistor.SchLib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38"/>
        <v>20 Ом</v>
      </c>
      <c r="O273" s="3" t="s">
        <v>105</v>
      </c>
      <c r="P273" s="3" t="s">
        <v>28</v>
      </c>
      <c r="Q273" t="str">
        <f t="shared" si="35"/>
        <v>PcbLib\Passive\R0805.PcbLib</v>
      </c>
      <c r="R273" t="str">
        <f t="shared" si="3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37"/>
        <v>22 Ом 1% 0.125 Вт 0805</v>
      </c>
      <c r="C274" s="3" t="s">
        <v>25</v>
      </c>
      <c r="D274" t="str">
        <f t="shared" si="34"/>
        <v>SchLib\Passive\Resistor.SchLib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38"/>
        <v>22 Ом</v>
      </c>
      <c r="O274" s="3" t="s">
        <v>105</v>
      </c>
      <c r="P274" s="3" t="s">
        <v>28</v>
      </c>
      <c r="Q274" t="str">
        <f t="shared" si="35"/>
        <v>PcbLib\Passive\R0805.PcbLib</v>
      </c>
      <c r="R274" t="str">
        <f t="shared" si="3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37"/>
        <v>24 Ом 1% 0.125 Вт 0805</v>
      </c>
      <c r="C275" s="3" t="s">
        <v>25</v>
      </c>
      <c r="D275" t="str">
        <f t="shared" si="34"/>
        <v>SchLib\Passive\Resistor.SchLib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38"/>
        <v>24 Ом</v>
      </c>
      <c r="O275" s="3" t="s">
        <v>105</v>
      </c>
      <c r="P275" s="3" t="s">
        <v>28</v>
      </c>
      <c r="Q275" t="str">
        <f t="shared" si="35"/>
        <v>PcbLib\Passive\R0805.PcbLib</v>
      </c>
      <c r="R275" t="str">
        <f t="shared" si="3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37"/>
        <v>27 Ом 1% 0.125 Вт 0805</v>
      </c>
      <c r="C276" s="3" t="s">
        <v>25</v>
      </c>
      <c r="D276" t="str">
        <f t="shared" si="34"/>
        <v>SchLib\Passive\Resistor.SchLib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38"/>
        <v>27 Ом</v>
      </c>
      <c r="O276" s="3" t="s">
        <v>105</v>
      </c>
      <c r="P276" s="3" t="s">
        <v>28</v>
      </c>
      <c r="Q276" t="str">
        <f t="shared" si="35"/>
        <v>PcbLib\Passive\R0805.PcbLib</v>
      </c>
      <c r="R276" t="str">
        <f t="shared" si="3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37"/>
        <v>30 Ом 1% 0.125 Вт 0805</v>
      </c>
      <c r="C277" s="3" t="s">
        <v>25</v>
      </c>
      <c r="D277" t="str">
        <f t="shared" si="34"/>
        <v>SchLib\Passive\Resistor.SchLib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38"/>
        <v>30 Ом</v>
      </c>
      <c r="O277" s="3" t="s">
        <v>105</v>
      </c>
      <c r="P277" s="3" t="s">
        <v>28</v>
      </c>
      <c r="Q277" t="str">
        <f t="shared" si="35"/>
        <v>PcbLib\Passive\R0805.PcbLib</v>
      </c>
      <c r="R277" t="str">
        <f t="shared" si="3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37"/>
        <v>33 Ом 1% 0.125 Вт 0805</v>
      </c>
      <c r="C278" s="3" t="s">
        <v>25</v>
      </c>
      <c r="D278" t="str">
        <f t="shared" si="34"/>
        <v>SchLib\Passive\Resistor.SchLib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38"/>
        <v>33 Ом</v>
      </c>
      <c r="O278" s="3" t="s">
        <v>105</v>
      </c>
      <c r="P278" s="3" t="s">
        <v>28</v>
      </c>
      <c r="Q278" t="str">
        <f t="shared" si="35"/>
        <v>PcbLib\Passive\R0805.PcbLib</v>
      </c>
      <c r="R278" t="str">
        <f t="shared" si="3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37"/>
        <v>36 Ом 1% 0.125 Вт 0805</v>
      </c>
      <c r="C279" s="3" t="s">
        <v>25</v>
      </c>
      <c r="D279" t="str">
        <f t="shared" si="34"/>
        <v>SchLib\Passive\Resistor.SchLib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38"/>
        <v>36 Ом</v>
      </c>
      <c r="O279" s="3" t="s">
        <v>105</v>
      </c>
      <c r="P279" s="3" t="s">
        <v>28</v>
      </c>
      <c r="Q279" t="str">
        <f t="shared" si="35"/>
        <v>PcbLib\Passive\R0805.PcbLib</v>
      </c>
      <c r="R279" t="str">
        <f t="shared" si="3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37"/>
        <v>39 Ом 1% 0.125 Вт 0805</v>
      </c>
      <c r="C280" s="3" t="s">
        <v>25</v>
      </c>
      <c r="D280" t="str">
        <f t="shared" si="34"/>
        <v>SchLib\Passive\Resistor.SchLib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38"/>
        <v>39 Ом</v>
      </c>
      <c r="O280" s="3" t="s">
        <v>105</v>
      </c>
      <c r="P280" s="3" t="s">
        <v>28</v>
      </c>
      <c r="Q280" t="str">
        <f t="shared" si="35"/>
        <v>PcbLib\Passive\R0805.PcbLib</v>
      </c>
      <c r="R280" t="str">
        <f t="shared" si="3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37"/>
        <v>43 Ом 1% 0.125 Вт 0805</v>
      </c>
      <c r="C281" s="3" t="s">
        <v>25</v>
      </c>
      <c r="D281" t="str">
        <f t="shared" si="34"/>
        <v>SchLib\Passive\Resistor.SchLib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38"/>
        <v>43 Ом</v>
      </c>
      <c r="O281" s="3" t="s">
        <v>105</v>
      </c>
      <c r="P281" s="3" t="s">
        <v>28</v>
      </c>
      <c r="Q281" t="str">
        <f t="shared" si="35"/>
        <v>PcbLib\Passive\R0805.PcbLib</v>
      </c>
      <c r="R281" t="str">
        <f t="shared" si="3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37"/>
        <v>47 Ом 1% 0.125 Вт 0805</v>
      </c>
      <c r="C282" s="3" t="s">
        <v>25</v>
      </c>
      <c r="D282" t="str">
        <f t="shared" si="34"/>
        <v>SchLib\Passive\Resistor.SchLib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38"/>
        <v>47 Ом</v>
      </c>
      <c r="O282" s="3" t="s">
        <v>105</v>
      </c>
      <c r="P282" s="3" t="s">
        <v>28</v>
      </c>
      <c r="Q282" t="str">
        <f t="shared" si="35"/>
        <v>PcbLib\Passive\R0805.PcbLib</v>
      </c>
      <c r="R282" t="str">
        <f t="shared" si="3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37"/>
        <v>51 Ом 1% 0.125 Вт 0805</v>
      </c>
      <c r="C283" s="3" t="s">
        <v>25</v>
      </c>
      <c r="D283" t="str">
        <f t="shared" si="34"/>
        <v>SchLib\Passive\Resistor.SchLib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38"/>
        <v>51 Ом</v>
      </c>
      <c r="O283" s="3" t="s">
        <v>105</v>
      </c>
      <c r="P283" s="3" t="s">
        <v>28</v>
      </c>
      <c r="Q283" t="str">
        <f t="shared" si="35"/>
        <v>PcbLib\Passive\R0805.PcbLib</v>
      </c>
      <c r="R283" t="str">
        <f t="shared" si="3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37"/>
        <v>56 Ом 1% 0.125 Вт 0805</v>
      </c>
      <c r="C284" s="3" t="s">
        <v>25</v>
      </c>
      <c r="D284" t="str">
        <f t="shared" si="34"/>
        <v>SchLib\Passive\Resistor.SchLib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38"/>
        <v>56 Ом</v>
      </c>
      <c r="O284" s="3" t="s">
        <v>105</v>
      </c>
      <c r="P284" s="3" t="s">
        <v>28</v>
      </c>
      <c r="Q284" t="str">
        <f t="shared" si="35"/>
        <v>PcbLib\Passive\R0805.PcbLib</v>
      </c>
      <c r="R284" t="str">
        <f t="shared" si="3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37"/>
        <v>62 Ом 1% 0.125 Вт 0805</v>
      </c>
      <c r="C285" s="3" t="s">
        <v>25</v>
      </c>
      <c r="D285" t="str">
        <f t="shared" si="34"/>
        <v>SchLib\Passive\Resistor.SchLib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38"/>
        <v>62 Ом</v>
      </c>
      <c r="O285" s="3" t="s">
        <v>105</v>
      </c>
      <c r="P285" s="3" t="s">
        <v>28</v>
      </c>
      <c r="Q285" t="str">
        <f t="shared" si="35"/>
        <v>PcbLib\Passive\R0805.PcbLib</v>
      </c>
      <c r="R285" t="str">
        <f t="shared" si="3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37"/>
        <v>68 Ом 1% 0.125 Вт 0805</v>
      </c>
      <c r="C286" s="3" t="s">
        <v>25</v>
      </c>
      <c r="D286" t="str">
        <f t="shared" si="34"/>
        <v>SchLib\Passive\Resistor.SchLib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38"/>
        <v>68 Ом</v>
      </c>
      <c r="O286" s="3" t="s">
        <v>105</v>
      </c>
      <c r="P286" s="3" t="s">
        <v>28</v>
      </c>
      <c r="Q286" t="str">
        <f t="shared" si="35"/>
        <v>PcbLib\Passive\R0805.PcbLib</v>
      </c>
      <c r="R286" t="str">
        <f t="shared" si="3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37"/>
        <v>75 Ом 1% 0.125 Вт 0805</v>
      </c>
      <c r="C287" s="3" t="s">
        <v>25</v>
      </c>
      <c r="D287" t="str">
        <f t="shared" si="34"/>
        <v>SchLib\Passive\Resistor.SchLib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38"/>
        <v>75 Ом</v>
      </c>
      <c r="O287" s="3" t="s">
        <v>105</v>
      </c>
      <c r="P287" s="3" t="s">
        <v>28</v>
      </c>
      <c r="Q287" t="str">
        <f t="shared" si="35"/>
        <v>PcbLib\Passive\R0805.PcbLib</v>
      </c>
      <c r="R287" t="str">
        <f t="shared" si="3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37"/>
        <v>82 Ом 1% 0.125 Вт 0805</v>
      </c>
      <c r="C288" s="3" t="s">
        <v>25</v>
      </c>
      <c r="D288" t="str">
        <f t="shared" si="34"/>
        <v>SchLib\Passive\Resistor.SchLib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38"/>
        <v>82 Ом</v>
      </c>
      <c r="O288" s="3" t="s">
        <v>105</v>
      </c>
      <c r="P288" s="3" t="s">
        <v>28</v>
      </c>
      <c r="Q288" t="str">
        <f t="shared" si="35"/>
        <v>PcbLib\Passive\R0805.PcbLib</v>
      </c>
      <c r="R288" t="str">
        <f t="shared" si="3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37"/>
        <v>91 Ом 1% 0.125 Вт 0805</v>
      </c>
      <c r="C289" s="3" t="s">
        <v>25</v>
      </c>
      <c r="D289" t="str">
        <f t="shared" si="34"/>
        <v>SchLib\Passive\Resistor.SchLib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38"/>
        <v>91 Ом</v>
      </c>
      <c r="O289" s="3" t="s">
        <v>105</v>
      </c>
      <c r="P289" s="3" t="s">
        <v>28</v>
      </c>
      <c r="Q289" t="str">
        <f t="shared" si="35"/>
        <v>PcbLib\Passive\R0805.PcbLib</v>
      </c>
      <c r="R289" t="str">
        <f t="shared" si="3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t="str">
        <f t="shared" si="34"/>
        <v>SchLib\Passive\Resistor.SchLib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t="str">
        <f t="shared" si="35"/>
        <v>PcbLib\Passive\R0805.PcbLib</v>
      </c>
      <c r="R290" t="str">
        <f t="shared" si="3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39">_xlfn.CONCAT(N291," ",K291," ",S291," ",O291)</f>
        <v>11 кОм 1% 0.125 Вт 0805</v>
      </c>
      <c r="C291" s="3" t="s">
        <v>25</v>
      </c>
      <c r="D291" t="str">
        <f t="shared" si="34"/>
        <v>SchLib\Passive\Resistor.SchLib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40">_xlfn.CONCAT(Z291," ",Y291)</f>
        <v>11 кОм</v>
      </c>
      <c r="O291" s="3" t="s">
        <v>105</v>
      </c>
      <c r="P291" s="3" t="s">
        <v>28</v>
      </c>
      <c r="Q291" t="str">
        <f t="shared" si="35"/>
        <v>PcbLib\Passive\R0805.PcbLib</v>
      </c>
      <c r="R291" t="str">
        <f t="shared" si="3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39"/>
        <v>12 кОм 1% 0.125 Вт 0805</v>
      </c>
      <c r="C292" s="3" t="s">
        <v>25</v>
      </c>
      <c r="D292" t="str">
        <f t="shared" si="34"/>
        <v>SchLib\Passive\Resistor.SchLib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40"/>
        <v>12 кОм</v>
      </c>
      <c r="O292" s="3" t="s">
        <v>105</v>
      </c>
      <c r="P292" s="3" t="s">
        <v>28</v>
      </c>
      <c r="Q292" t="str">
        <f t="shared" si="35"/>
        <v>PcbLib\Passive\R0805.PcbLib</v>
      </c>
      <c r="R292" t="str">
        <f t="shared" si="3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39"/>
        <v>13 кОм 1% 0.125 Вт 0805</v>
      </c>
      <c r="C293" s="3" t="s">
        <v>25</v>
      </c>
      <c r="D293" t="str">
        <f t="shared" si="34"/>
        <v>SchLib\Passive\Resistor.SchLib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40"/>
        <v>13 кОм</v>
      </c>
      <c r="O293" s="3" t="s">
        <v>105</v>
      </c>
      <c r="P293" s="3" t="s">
        <v>28</v>
      </c>
      <c r="Q293" t="str">
        <f t="shared" si="35"/>
        <v>PcbLib\Passive\R0805.PcbLib</v>
      </c>
      <c r="R293" t="str">
        <f t="shared" si="3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39"/>
        <v>15 кОм 1% 0.125 Вт 0805</v>
      </c>
      <c r="C294" s="3" t="s">
        <v>25</v>
      </c>
      <c r="D294" t="str">
        <f t="shared" si="34"/>
        <v>SchLib\Passive\Resistor.SchLib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40"/>
        <v>15 кОм</v>
      </c>
      <c r="O294" s="3" t="s">
        <v>105</v>
      </c>
      <c r="P294" s="3" t="s">
        <v>28</v>
      </c>
      <c r="Q294" t="str">
        <f t="shared" si="35"/>
        <v>PcbLib\Passive\R0805.PcbLib</v>
      </c>
      <c r="R294" t="str">
        <f t="shared" si="3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39"/>
        <v>16 кОм 1% 0.125 Вт 0805</v>
      </c>
      <c r="C295" s="3" t="s">
        <v>25</v>
      </c>
      <c r="D295" t="str">
        <f t="shared" si="34"/>
        <v>SchLib\Passive\Resistor.SchLib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40"/>
        <v>16 кОм</v>
      </c>
      <c r="O295" s="3" t="s">
        <v>105</v>
      </c>
      <c r="P295" s="3" t="s">
        <v>28</v>
      </c>
      <c r="Q295" t="str">
        <f t="shared" si="35"/>
        <v>PcbLib\Passive\R0805.PcbLib</v>
      </c>
      <c r="R295" t="str">
        <f t="shared" si="3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39"/>
        <v>18 кОм 1% 0.125 Вт 0805</v>
      </c>
      <c r="C296" s="3" t="s">
        <v>25</v>
      </c>
      <c r="D296" t="str">
        <f t="shared" si="34"/>
        <v>SchLib\Passive\Resistor.SchLib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40"/>
        <v>18 кОм</v>
      </c>
      <c r="O296" s="3" t="s">
        <v>105</v>
      </c>
      <c r="P296" s="3" t="s">
        <v>28</v>
      </c>
      <c r="Q296" t="str">
        <f t="shared" si="35"/>
        <v>PcbLib\Passive\R0805.PcbLib</v>
      </c>
      <c r="R296" t="str">
        <f t="shared" si="3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39"/>
        <v>20 кОм 1% 0.125 Вт 0805</v>
      </c>
      <c r="C297" s="3" t="s">
        <v>25</v>
      </c>
      <c r="D297" t="str">
        <f t="shared" si="34"/>
        <v>SchLib\Passive\Resistor.SchLib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40"/>
        <v>20 кОм</v>
      </c>
      <c r="O297" s="3" t="s">
        <v>105</v>
      </c>
      <c r="P297" s="3" t="s">
        <v>28</v>
      </c>
      <c r="Q297" t="str">
        <f t="shared" si="35"/>
        <v>PcbLib\Passive\R0805.PcbLib</v>
      </c>
      <c r="R297" t="str">
        <f t="shared" si="3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39"/>
        <v>22 кОм 1% 0.125 Вт 0805</v>
      </c>
      <c r="C298" s="3" t="s">
        <v>25</v>
      </c>
      <c r="D298" t="str">
        <f t="shared" si="34"/>
        <v>SchLib\Passive\Resistor.SchLib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40"/>
        <v>22 кОм</v>
      </c>
      <c r="O298" s="3" t="s">
        <v>105</v>
      </c>
      <c r="P298" s="3" t="s">
        <v>28</v>
      </c>
      <c r="Q298" t="str">
        <f t="shared" si="35"/>
        <v>PcbLib\Passive\R0805.PcbLib</v>
      </c>
      <c r="R298" t="str">
        <f t="shared" si="3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39"/>
        <v>24 кОм 1% 0.125 Вт 0805</v>
      </c>
      <c r="C299" s="3" t="s">
        <v>25</v>
      </c>
      <c r="D299" t="str">
        <f t="shared" si="34"/>
        <v>SchLib\Passive\Resistor.SchLib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40"/>
        <v>24 кОм</v>
      </c>
      <c r="O299" s="3" t="s">
        <v>105</v>
      </c>
      <c r="P299" s="3" t="s">
        <v>28</v>
      </c>
      <c r="Q299" t="str">
        <f t="shared" si="35"/>
        <v>PcbLib\Passive\R0805.PcbLib</v>
      </c>
      <c r="R299" t="str">
        <f t="shared" si="3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39"/>
        <v>27 кОм 1% 0.125 Вт 0805</v>
      </c>
      <c r="C300" s="3" t="s">
        <v>25</v>
      </c>
      <c r="D300" t="str">
        <f t="shared" si="34"/>
        <v>SchLib\Passive\Resistor.SchLib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40"/>
        <v>27 кОм</v>
      </c>
      <c r="O300" s="3" t="s">
        <v>105</v>
      </c>
      <c r="P300" s="3" t="s">
        <v>28</v>
      </c>
      <c r="Q300" t="str">
        <f t="shared" si="35"/>
        <v>PcbLib\Passive\R0805.PcbLib</v>
      </c>
      <c r="R300" t="str">
        <f t="shared" si="3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39"/>
        <v>30 кОм 1% 0.125 Вт 0805</v>
      </c>
      <c r="C301" s="3" t="s">
        <v>25</v>
      </c>
      <c r="D301" t="str">
        <f t="shared" si="34"/>
        <v>SchLib\Passive\Resistor.SchLib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40"/>
        <v>30 кОм</v>
      </c>
      <c r="O301" s="3" t="s">
        <v>105</v>
      </c>
      <c r="P301" s="3" t="s">
        <v>28</v>
      </c>
      <c r="Q301" t="str">
        <f t="shared" si="35"/>
        <v>PcbLib\Passive\R0805.PcbLib</v>
      </c>
      <c r="R301" t="str">
        <f t="shared" si="3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39"/>
        <v>33 кОм 1% 0.125 Вт 0805</v>
      </c>
      <c r="C302" s="3" t="s">
        <v>25</v>
      </c>
      <c r="D302" t="str">
        <f t="shared" si="34"/>
        <v>SchLib\Passive\Resistor.SchLib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40"/>
        <v>33 кОм</v>
      </c>
      <c r="O302" s="3" t="s">
        <v>105</v>
      </c>
      <c r="P302" s="3" t="s">
        <v>28</v>
      </c>
      <c r="Q302" t="str">
        <f t="shared" si="35"/>
        <v>PcbLib\Passive\R0805.PcbLib</v>
      </c>
      <c r="R302" t="str">
        <f t="shared" si="3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39"/>
        <v>36 кОм 1% 0.125 Вт 0805</v>
      </c>
      <c r="C303" s="3" t="s">
        <v>25</v>
      </c>
      <c r="D303" t="str">
        <f t="shared" si="34"/>
        <v>SchLib\Passive\Resistor.SchLib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40"/>
        <v>36 кОм</v>
      </c>
      <c r="O303" s="3" t="s">
        <v>105</v>
      </c>
      <c r="P303" s="3" t="s">
        <v>28</v>
      </c>
      <c r="Q303" t="str">
        <f t="shared" si="35"/>
        <v>PcbLib\Passive\R0805.PcbLib</v>
      </c>
      <c r="R303" t="str">
        <f t="shared" si="3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39"/>
        <v>39 кОм 1% 0.125 Вт 0805</v>
      </c>
      <c r="C304" s="3" t="s">
        <v>25</v>
      </c>
      <c r="D304" t="str">
        <f t="shared" si="34"/>
        <v>SchLib\Passive\Resistor.SchLib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40"/>
        <v>39 кОм</v>
      </c>
      <c r="O304" s="3" t="s">
        <v>105</v>
      </c>
      <c r="P304" s="3" t="s">
        <v>28</v>
      </c>
      <c r="Q304" t="str">
        <f t="shared" si="35"/>
        <v>PcbLib\Passive\R0805.PcbLib</v>
      </c>
      <c r="R304" t="str">
        <f t="shared" si="3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39"/>
        <v>43 кОм 1% 0.125 Вт 0805</v>
      </c>
      <c r="C305" s="3" t="s">
        <v>25</v>
      </c>
      <c r="D305" t="str">
        <f t="shared" si="34"/>
        <v>SchLib\Passive\Resistor.SchLib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40"/>
        <v>43 кОм</v>
      </c>
      <c r="O305" s="3" t="s">
        <v>105</v>
      </c>
      <c r="P305" s="3" t="s">
        <v>28</v>
      </c>
      <c r="Q305" t="str">
        <f t="shared" si="35"/>
        <v>PcbLib\Passive\R0805.PcbLib</v>
      </c>
      <c r="R305" t="str">
        <f t="shared" si="3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39"/>
        <v>47 кОм 1% 0.125 Вт 0805</v>
      </c>
      <c r="C306" s="3" t="s">
        <v>25</v>
      </c>
      <c r="D306" t="str">
        <f t="shared" si="34"/>
        <v>SchLib\Passive\Resistor.SchLib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40"/>
        <v>47 кОм</v>
      </c>
      <c r="O306" s="3" t="s">
        <v>105</v>
      </c>
      <c r="P306" s="3" t="s">
        <v>28</v>
      </c>
      <c r="Q306" t="str">
        <f t="shared" si="35"/>
        <v>PcbLib\Passive\R0805.PcbLib</v>
      </c>
      <c r="R306" t="str">
        <f t="shared" si="3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39"/>
        <v>51 кОм 1% 0.125 Вт 0805</v>
      </c>
      <c r="C307" s="3" t="s">
        <v>25</v>
      </c>
      <c r="D307" t="str">
        <f t="shared" si="34"/>
        <v>SchLib\Passive\Resistor.SchLib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40"/>
        <v>51 кОм</v>
      </c>
      <c r="O307" s="3" t="s">
        <v>105</v>
      </c>
      <c r="P307" s="3" t="s">
        <v>28</v>
      </c>
      <c r="Q307" t="str">
        <f t="shared" si="35"/>
        <v>PcbLib\Passive\R0805.PcbLib</v>
      </c>
      <c r="R307" t="str">
        <f t="shared" si="3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39"/>
        <v>56 кОм 1% 0.125 Вт 0805</v>
      </c>
      <c r="C308" s="3" t="s">
        <v>25</v>
      </c>
      <c r="D308" t="str">
        <f t="shared" si="34"/>
        <v>SchLib\Passive\Resistor.SchLib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40"/>
        <v>56 кОм</v>
      </c>
      <c r="O308" s="3" t="s">
        <v>105</v>
      </c>
      <c r="P308" s="3" t="s">
        <v>28</v>
      </c>
      <c r="Q308" t="str">
        <f t="shared" si="35"/>
        <v>PcbLib\Passive\R0805.PcbLib</v>
      </c>
      <c r="R308" t="str">
        <f t="shared" si="3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39"/>
        <v>62 кОм 1% 0.125 Вт 0805</v>
      </c>
      <c r="C309" s="3" t="s">
        <v>25</v>
      </c>
      <c r="D309" t="str">
        <f t="shared" si="34"/>
        <v>SchLib\Passive\Resistor.SchLib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40"/>
        <v>62 кОм</v>
      </c>
      <c r="O309" s="3" t="s">
        <v>105</v>
      </c>
      <c r="P309" s="3" t="s">
        <v>28</v>
      </c>
      <c r="Q309" t="str">
        <f t="shared" si="35"/>
        <v>PcbLib\Passive\R0805.PcbLib</v>
      </c>
      <c r="R309" t="str">
        <f t="shared" si="3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39"/>
        <v>68 кОм 1% 0.125 Вт 0805</v>
      </c>
      <c r="C310" s="3" t="s">
        <v>25</v>
      </c>
      <c r="D310" t="str">
        <f t="shared" ref="D310:D373" si="41">"SchLib\Passive\"&amp;C310&amp;".SchLib"</f>
        <v>SchLib\Passive\Resistor.SchLib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40"/>
        <v>68 кОм</v>
      </c>
      <c r="O310" s="3" t="s">
        <v>105</v>
      </c>
      <c r="P310" s="3" t="s">
        <v>28</v>
      </c>
      <c r="Q310" t="str">
        <f t="shared" si="35"/>
        <v>PcbLib\Passive\R0805.PcbLib</v>
      </c>
      <c r="R310" t="str">
        <f t="shared" si="3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39"/>
        <v>75 кОм 1% 0.125 Вт 0805</v>
      </c>
      <c r="C311" s="3" t="s">
        <v>25</v>
      </c>
      <c r="D311" t="str">
        <f t="shared" si="41"/>
        <v>SchLib\Passive\Resistor.SchLib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40"/>
        <v>75 кОм</v>
      </c>
      <c r="O311" s="3" t="s">
        <v>105</v>
      </c>
      <c r="P311" s="3" t="s">
        <v>28</v>
      </c>
      <c r="Q311" t="str">
        <f t="shared" si="35"/>
        <v>PcbLib\Passive\R0805.PcbLib</v>
      </c>
      <c r="R311" t="str">
        <f t="shared" si="3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39"/>
        <v>82 кОм 1% 0.125 Вт 0805</v>
      </c>
      <c r="C312" s="3" t="s">
        <v>25</v>
      </c>
      <c r="D312" t="str">
        <f t="shared" si="41"/>
        <v>SchLib\Passive\Resistor.SchLib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40"/>
        <v>82 кОм</v>
      </c>
      <c r="O312" s="3" t="s">
        <v>105</v>
      </c>
      <c r="P312" s="3" t="s">
        <v>28</v>
      </c>
      <c r="Q312" t="str">
        <f t="shared" si="35"/>
        <v>PcbLib\Passive\R0805.PcbLib</v>
      </c>
      <c r="R312" t="str">
        <f t="shared" si="3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39"/>
        <v>91 кОм 1% 0.125 Вт 0805</v>
      </c>
      <c r="C313" s="3" t="s">
        <v>25</v>
      </c>
      <c r="D313" t="str">
        <f t="shared" si="41"/>
        <v>SchLib\Passive\Resistor.SchLib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40"/>
        <v>91 кОм</v>
      </c>
      <c r="O313" s="3" t="s">
        <v>105</v>
      </c>
      <c r="P313" s="3" t="s">
        <v>28</v>
      </c>
      <c r="Q313" t="str">
        <f t="shared" si="35"/>
        <v>PcbLib\Passive\R0805.PcbLib</v>
      </c>
      <c r="R313" t="str">
        <f t="shared" si="3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t="str">
        <f t="shared" si="41"/>
        <v>SchLib\Passive\Resistor.SchLib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t="str">
        <f t="shared" si="35"/>
        <v>PcbLib\Passive\R0805.PcbLib</v>
      </c>
      <c r="R314" t="str">
        <f t="shared" si="3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42">_xlfn.CONCAT(N315," ",K315," ",S315," ",O315)</f>
        <v>11 МОм 1% 0.125 Вт 0805</v>
      </c>
      <c r="C315" s="3" t="s">
        <v>25</v>
      </c>
      <c r="D315" t="str">
        <f t="shared" si="41"/>
        <v>SchLib\Passive\Resistor.SchLib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43">_xlfn.CONCAT(Z315," ",Y315)</f>
        <v>11 МОм</v>
      </c>
      <c r="O315" s="3" t="s">
        <v>105</v>
      </c>
      <c r="P315" s="3" t="s">
        <v>28</v>
      </c>
      <c r="Q315" t="str">
        <f t="shared" si="35"/>
        <v>PcbLib\Passive\R0805.PcbLib</v>
      </c>
      <c r="R315" t="str">
        <f t="shared" si="3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42"/>
        <v>12 МОм 1% 0.125 Вт 0805</v>
      </c>
      <c r="C316" s="3" t="s">
        <v>25</v>
      </c>
      <c r="D316" t="str">
        <f t="shared" si="41"/>
        <v>SchLib\Passive\Resistor.SchLib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43"/>
        <v>12 МОм</v>
      </c>
      <c r="O316" s="3" t="s">
        <v>105</v>
      </c>
      <c r="P316" s="3" t="s">
        <v>28</v>
      </c>
      <c r="Q316" t="str">
        <f t="shared" si="35"/>
        <v>PcbLib\Passive\R0805.PcbLib</v>
      </c>
      <c r="R316" t="str">
        <f t="shared" si="3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42"/>
        <v>13 МОм 1% 0.125 Вт 0805</v>
      </c>
      <c r="C317" s="3" t="s">
        <v>25</v>
      </c>
      <c r="D317" t="str">
        <f t="shared" si="41"/>
        <v>SchLib\Passive\Resistor.SchLib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43"/>
        <v>13 МОм</v>
      </c>
      <c r="O317" s="3" t="s">
        <v>105</v>
      </c>
      <c r="P317" s="3" t="s">
        <v>28</v>
      </c>
      <c r="Q317" t="str">
        <f t="shared" si="35"/>
        <v>PcbLib\Passive\R0805.PcbLib</v>
      </c>
      <c r="R317" t="str">
        <f t="shared" si="3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42"/>
        <v>15 МОм 1% 0.125 Вт 0805</v>
      </c>
      <c r="C318" s="3" t="s">
        <v>25</v>
      </c>
      <c r="D318" t="str">
        <f t="shared" si="41"/>
        <v>SchLib\Passive\Resistor.SchLib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43"/>
        <v>15 МОм</v>
      </c>
      <c r="O318" s="3" t="s">
        <v>105</v>
      </c>
      <c r="P318" s="3" t="s">
        <v>28</v>
      </c>
      <c r="Q318" t="str">
        <f t="shared" si="35"/>
        <v>PcbLib\Passive\R0805.PcbLib</v>
      </c>
      <c r="R318" t="str">
        <f t="shared" si="3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42"/>
        <v>16 МОм 1% 0.125 Вт 0805</v>
      </c>
      <c r="C319" s="3" t="s">
        <v>25</v>
      </c>
      <c r="D319" t="str">
        <f t="shared" si="41"/>
        <v>SchLib\Passive\Resistor.SchLib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43"/>
        <v>16 МОм</v>
      </c>
      <c r="O319" s="3" t="s">
        <v>105</v>
      </c>
      <c r="P319" s="3" t="s">
        <v>28</v>
      </c>
      <c r="Q319" t="str">
        <f t="shared" si="35"/>
        <v>PcbLib\Passive\R0805.PcbLib</v>
      </c>
      <c r="R319" t="str">
        <f t="shared" si="3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42"/>
        <v>18 МОм 1% 0.125 Вт 0805</v>
      </c>
      <c r="C320" s="3" t="s">
        <v>25</v>
      </c>
      <c r="D320" t="str">
        <f t="shared" si="41"/>
        <v>SchLib\Passive\Resistor.SchLib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43"/>
        <v>18 МОм</v>
      </c>
      <c r="O320" s="3" t="s">
        <v>105</v>
      </c>
      <c r="P320" s="3" t="s">
        <v>28</v>
      </c>
      <c r="Q320" t="str">
        <f t="shared" si="35"/>
        <v>PcbLib\Passive\R0805.PcbLib</v>
      </c>
      <c r="R320" t="str">
        <f t="shared" si="3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42"/>
        <v>20 МОм 1% 0.125 Вт 0805</v>
      </c>
      <c r="C321" s="3" t="s">
        <v>25</v>
      </c>
      <c r="D321" t="str">
        <f t="shared" si="41"/>
        <v>SchLib\Passive\Resistor.SchLib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43"/>
        <v>20 МОм</v>
      </c>
      <c r="O321" s="3" t="s">
        <v>105</v>
      </c>
      <c r="P321" s="3" t="s">
        <v>28</v>
      </c>
      <c r="Q321" t="str">
        <f t="shared" si="35"/>
        <v>PcbLib\Passive\R0805.PcbLib</v>
      </c>
      <c r="R321" t="str">
        <f t="shared" si="3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42"/>
        <v>22 МОм 1% 0.125 Вт 0805</v>
      </c>
      <c r="C322" s="3" t="s">
        <v>25</v>
      </c>
      <c r="D322" t="str">
        <f t="shared" si="41"/>
        <v>SchLib\Passive\Resistor.SchLib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43"/>
        <v>22 МОм</v>
      </c>
      <c r="O322" s="3" t="s">
        <v>105</v>
      </c>
      <c r="P322" s="3" t="s">
        <v>28</v>
      </c>
      <c r="Q322" t="str">
        <f t="shared" si="35"/>
        <v>PcbLib\Passive\R0805.PcbLib</v>
      </c>
      <c r="R322" t="str">
        <f t="shared" si="3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42"/>
        <v>24 МОм 1% 0.125 Вт 0805</v>
      </c>
      <c r="C323" s="3" t="s">
        <v>25</v>
      </c>
      <c r="D323" t="str">
        <f t="shared" si="41"/>
        <v>SchLib\Passive\Resistor.SchLib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43"/>
        <v>24 МОм</v>
      </c>
      <c r="O323" s="3" t="s">
        <v>105</v>
      </c>
      <c r="P323" s="3" t="s">
        <v>28</v>
      </c>
      <c r="Q323" t="str">
        <f t="shared" ref="Q323:Q386" si="44">"PcbLib\Passive\"&amp;R323&amp;".PcbLib"</f>
        <v>PcbLib\Passive\R0805.PcbLib</v>
      </c>
      <c r="R323" t="str">
        <f t="shared" ref="R323:R386" si="45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42"/>
        <v>27 МОм 1% 0.125 Вт 0805</v>
      </c>
      <c r="C324" s="3" t="s">
        <v>25</v>
      </c>
      <c r="D324" t="str">
        <f t="shared" si="41"/>
        <v>SchLib\Passive\Resistor.SchLib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43"/>
        <v>27 МОм</v>
      </c>
      <c r="O324" s="3" t="s">
        <v>105</v>
      </c>
      <c r="P324" s="3" t="s">
        <v>28</v>
      </c>
      <c r="Q324" t="str">
        <f t="shared" si="44"/>
        <v>PcbLib\Passive\R0805.PcbLib</v>
      </c>
      <c r="R324" t="str">
        <f t="shared" si="45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42"/>
        <v>30 МОм 1% 0.125 Вт 0805</v>
      </c>
      <c r="C325" s="3" t="s">
        <v>25</v>
      </c>
      <c r="D325" t="str">
        <f t="shared" si="41"/>
        <v>SchLib\Passive\Resistor.SchLib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43"/>
        <v>30 МОм</v>
      </c>
      <c r="O325" s="3" t="s">
        <v>105</v>
      </c>
      <c r="P325" s="3" t="s">
        <v>28</v>
      </c>
      <c r="Q325" t="str">
        <f t="shared" si="44"/>
        <v>PcbLib\Passive\R0805.PcbLib</v>
      </c>
      <c r="R325" t="str">
        <f t="shared" si="45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42"/>
        <v>33 МОм 1% 0.125 Вт 0805</v>
      </c>
      <c r="C326" s="3" t="s">
        <v>25</v>
      </c>
      <c r="D326" t="str">
        <f t="shared" si="41"/>
        <v>SchLib\Passive\Resistor.SchLib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43"/>
        <v>33 МОм</v>
      </c>
      <c r="O326" s="3" t="s">
        <v>105</v>
      </c>
      <c r="P326" s="3" t="s">
        <v>28</v>
      </c>
      <c r="Q326" t="str">
        <f t="shared" si="44"/>
        <v>PcbLib\Passive\R0805.PcbLib</v>
      </c>
      <c r="R326" t="str">
        <f t="shared" si="45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42"/>
        <v>36 МОм 1% 0.125 Вт 0805</v>
      </c>
      <c r="C327" s="3" t="s">
        <v>25</v>
      </c>
      <c r="D327" t="str">
        <f t="shared" si="41"/>
        <v>SchLib\Passive\Resistor.SchLib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43"/>
        <v>36 МОм</v>
      </c>
      <c r="O327" s="3" t="s">
        <v>105</v>
      </c>
      <c r="P327" s="3" t="s">
        <v>28</v>
      </c>
      <c r="Q327" t="str">
        <f t="shared" si="44"/>
        <v>PcbLib\Passive\R0805.PcbLib</v>
      </c>
      <c r="R327" t="str">
        <f t="shared" si="45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42"/>
        <v>39 МОм 1% 0.125 Вт 0805</v>
      </c>
      <c r="C328" s="3" t="s">
        <v>25</v>
      </c>
      <c r="D328" t="str">
        <f t="shared" si="41"/>
        <v>SchLib\Passive\Resistor.SchLib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43"/>
        <v>39 МОм</v>
      </c>
      <c r="O328" s="3" t="s">
        <v>105</v>
      </c>
      <c r="P328" s="3" t="s">
        <v>28</v>
      </c>
      <c r="Q328" t="str">
        <f t="shared" si="44"/>
        <v>PcbLib\Passive\R0805.PcbLib</v>
      </c>
      <c r="R328" t="str">
        <f t="shared" si="45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42"/>
        <v>43 МОм 1% 0.125 Вт 0805</v>
      </c>
      <c r="C329" s="3" t="s">
        <v>25</v>
      </c>
      <c r="D329" t="str">
        <f t="shared" si="41"/>
        <v>SchLib\Passive\Resistor.SchLib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43"/>
        <v>43 МОм</v>
      </c>
      <c r="O329" s="3" t="s">
        <v>105</v>
      </c>
      <c r="P329" s="3" t="s">
        <v>28</v>
      </c>
      <c r="Q329" t="str">
        <f t="shared" si="44"/>
        <v>PcbLib\Passive\R0805.PcbLib</v>
      </c>
      <c r="R329" t="str">
        <f t="shared" si="45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42"/>
        <v>47 МОм 1% 0.125 Вт 0805</v>
      </c>
      <c r="C330" s="3" t="s">
        <v>25</v>
      </c>
      <c r="D330" t="str">
        <f t="shared" si="41"/>
        <v>SchLib\Passive\Resistor.SchLib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43"/>
        <v>47 МОм</v>
      </c>
      <c r="O330" s="3" t="s">
        <v>105</v>
      </c>
      <c r="P330" s="3" t="s">
        <v>28</v>
      </c>
      <c r="Q330" t="str">
        <f t="shared" si="44"/>
        <v>PcbLib\Passive\R0805.PcbLib</v>
      </c>
      <c r="R330" t="str">
        <f t="shared" si="45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42"/>
        <v>51 МОм 1% 0.125 Вт 0805</v>
      </c>
      <c r="C331" s="3" t="s">
        <v>25</v>
      </c>
      <c r="D331" t="str">
        <f t="shared" si="41"/>
        <v>SchLib\Passive\Resistor.SchLib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43"/>
        <v>51 МОм</v>
      </c>
      <c r="O331" s="3" t="s">
        <v>105</v>
      </c>
      <c r="P331" s="3" t="s">
        <v>28</v>
      </c>
      <c r="Q331" t="str">
        <f t="shared" si="44"/>
        <v>PcbLib\Passive\R0805.PcbLib</v>
      </c>
      <c r="R331" t="str">
        <f t="shared" si="45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42"/>
        <v>56 МОм 1% 0.125 Вт 0805</v>
      </c>
      <c r="C332" s="3" t="s">
        <v>25</v>
      </c>
      <c r="D332" t="str">
        <f t="shared" si="41"/>
        <v>SchLib\Passive\Resistor.SchLib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43"/>
        <v>56 МОм</v>
      </c>
      <c r="O332" s="3" t="s">
        <v>105</v>
      </c>
      <c r="P332" s="3" t="s">
        <v>28</v>
      </c>
      <c r="Q332" t="str">
        <f t="shared" si="44"/>
        <v>PcbLib\Passive\R0805.PcbLib</v>
      </c>
      <c r="R332" t="str">
        <f t="shared" si="45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42"/>
        <v>62 МОм 1% 0.125 Вт 0805</v>
      </c>
      <c r="C333" s="3" t="s">
        <v>25</v>
      </c>
      <c r="D333" t="str">
        <f t="shared" si="41"/>
        <v>SchLib\Passive\Resistor.SchLib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43"/>
        <v>62 МОм</v>
      </c>
      <c r="O333" s="3" t="s">
        <v>105</v>
      </c>
      <c r="P333" s="3" t="s">
        <v>28</v>
      </c>
      <c r="Q333" t="str">
        <f t="shared" si="44"/>
        <v>PcbLib\Passive\R0805.PcbLib</v>
      </c>
      <c r="R333" t="str">
        <f t="shared" si="45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42"/>
        <v>68 МОм 1% 0.125 Вт 0805</v>
      </c>
      <c r="C334" s="3" t="s">
        <v>25</v>
      </c>
      <c r="D334" t="str">
        <f t="shared" si="41"/>
        <v>SchLib\Passive\Resistor.SchLib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43"/>
        <v>68 МОм</v>
      </c>
      <c r="O334" s="3" t="s">
        <v>105</v>
      </c>
      <c r="P334" s="3" t="s">
        <v>28</v>
      </c>
      <c r="Q334" t="str">
        <f t="shared" si="44"/>
        <v>PcbLib\Passive\R0805.PcbLib</v>
      </c>
      <c r="R334" t="str">
        <f t="shared" si="45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42"/>
        <v>75 МОм 1% 0.125 Вт 0805</v>
      </c>
      <c r="C335" s="3" t="s">
        <v>25</v>
      </c>
      <c r="D335" t="str">
        <f t="shared" si="41"/>
        <v>SchLib\Passive\Resistor.SchLib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43"/>
        <v>75 МОм</v>
      </c>
      <c r="O335" s="3" t="s">
        <v>105</v>
      </c>
      <c r="P335" s="3" t="s">
        <v>28</v>
      </c>
      <c r="Q335" t="str">
        <f t="shared" si="44"/>
        <v>PcbLib\Passive\R0805.PcbLib</v>
      </c>
      <c r="R335" t="str">
        <f t="shared" si="45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42"/>
        <v>82 МОм 1% 0.125 Вт 0805</v>
      </c>
      <c r="C336" s="3" t="s">
        <v>25</v>
      </c>
      <c r="D336" t="str">
        <f t="shared" si="41"/>
        <v>SchLib\Passive\Resistor.SchLib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43"/>
        <v>82 МОм</v>
      </c>
      <c r="O336" s="3" t="s">
        <v>105</v>
      </c>
      <c r="P336" s="3" t="s">
        <v>28</v>
      </c>
      <c r="Q336" t="str">
        <f t="shared" si="44"/>
        <v>PcbLib\Passive\R0805.PcbLib</v>
      </c>
      <c r="R336" t="str">
        <f t="shared" si="45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42"/>
        <v>91 МОм 1% 0.125 Вт 0805</v>
      </c>
      <c r="C337" s="3" t="s">
        <v>25</v>
      </c>
      <c r="D337" t="str">
        <f t="shared" si="41"/>
        <v>SchLib\Passive\Resistor.SchLib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43"/>
        <v>91 МОм</v>
      </c>
      <c r="O337" s="3" t="s">
        <v>105</v>
      </c>
      <c r="P337" s="3" t="s">
        <v>28</v>
      </c>
      <c r="Q337" t="str">
        <f t="shared" si="44"/>
        <v>PcbLib\Passive\R0805.PcbLib</v>
      </c>
      <c r="R337" t="str">
        <f t="shared" si="45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t="str">
        <f t="shared" si="41"/>
        <v>SchLib\Passive\Resistor.SchLib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t="str">
        <f t="shared" si="44"/>
        <v>PcbLib\Passive\R0805.PcbLib</v>
      </c>
      <c r="R338" t="str">
        <f t="shared" si="45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46">_xlfn.CONCAT(N339," ",K339," ",S339," ",O339)</f>
        <v>110 Ом 1% 0.125 Вт 0805</v>
      </c>
      <c r="C339" s="3" t="s">
        <v>25</v>
      </c>
      <c r="D339" t="str">
        <f t="shared" si="41"/>
        <v>SchLib\Passive\Resistor.SchLib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47">_xlfn.CONCAT(Z339," ",Y339)</f>
        <v>110 Ом</v>
      </c>
      <c r="O339" s="3" t="s">
        <v>105</v>
      </c>
      <c r="P339" s="3" t="s">
        <v>28</v>
      </c>
      <c r="Q339" t="str">
        <f t="shared" si="44"/>
        <v>PcbLib\Passive\R0805.PcbLib</v>
      </c>
      <c r="R339" t="str">
        <f t="shared" si="45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46"/>
        <v>120 Ом 1% 0.125 Вт 0805</v>
      </c>
      <c r="C340" s="3" t="s">
        <v>25</v>
      </c>
      <c r="D340" t="str">
        <f t="shared" si="41"/>
        <v>SchLib\Passive\Resistor.SchLib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47"/>
        <v>120 Ом</v>
      </c>
      <c r="O340" s="3" t="s">
        <v>105</v>
      </c>
      <c r="P340" s="3" t="s">
        <v>28</v>
      </c>
      <c r="Q340" t="str">
        <f t="shared" si="44"/>
        <v>PcbLib\Passive\R0805.PcbLib</v>
      </c>
      <c r="R340" t="str">
        <f t="shared" si="45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46"/>
        <v>130 Ом 1% 0.125 Вт 0805</v>
      </c>
      <c r="C341" s="3" t="s">
        <v>25</v>
      </c>
      <c r="D341" t="str">
        <f t="shared" si="41"/>
        <v>SchLib\Passive\Resistor.SchLib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47"/>
        <v>130 Ом</v>
      </c>
      <c r="O341" s="3" t="s">
        <v>105</v>
      </c>
      <c r="P341" s="3" t="s">
        <v>28</v>
      </c>
      <c r="Q341" t="str">
        <f t="shared" si="44"/>
        <v>PcbLib\Passive\R0805.PcbLib</v>
      </c>
      <c r="R341" t="str">
        <f t="shared" si="45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46"/>
        <v>150 Ом 1% 0.125 Вт 0805</v>
      </c>
      <c r="C342" s="3" t="s">
        <v>25</v>
      </c>
      <c r="D342" t="str">
        <f t="shared" si="41"/>
        <v>SchLib\Passive\Resistor.SchLib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47"/>
        <v>150 Ом</v>
      </c>
      <c r="O342" s="3" t="s">
        <v>105</v>
      </c>
      <c r="P342" s="3" t="s">
        <v>28</v>
      </c>
      <c r="Q342" t="str">
        <f t="shared" si="44"/>
        <v>PcbLib\Passive\R0805.PcbLib</v>
      </c>
      <c r="R342" t="str">
        <f t="shared" si="45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46"/>
        <v>160 Ом 1% 0.125 Вт 0805</v>
      </c>
      <c r="C343" s="3" t="s">
        <v>25</v>
      </c>
      <c r="D343" t="str">
        <f t="shared" si="41"/>
        <v>SchLib\Passive\Resistor.SchLib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47"/>
        <v>160 Ом</v>
      </c>
      <c r="O343" s="3" t="s">
        <v>105</v>
      </c>
      <c r="P343" s="3" t="s">
        <v>28</v>
      </c>
      <c r="Q343" t="str">
        <f t="shared" si="44"/>
        <v>PcbLib\Passive\R0805.PcbLib</v>
      </c>
      <c r="R343" t="str">
        <f t="shared" si="45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46"/>
        <v>180 Ом 1% 0.125 Вт 0805</v>
      </c>
      <c r="C344" s="3" t="s">
        <v>25</v>
      </c>
      <c r="D344" t="str">
        <f t="shared" si="41"/>
        <v>SchLib\Passive\Resistor.SchLib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47"/>
        <v>180 Ом</v>
      </c>
      <c r="O344" s="3" t="s">
        <v>105</v>
      </c>
      <c r="P344" s="3" t="s">
        <v>28</v>
      </c>
      <c r="Q344" t="str">
        <f t="shared" si="44"/>
        <v>PcbLib\Passive\R0805.PcbLib</v>
      </c>
      <c r="R344" t="str">
        <f t="shared" si="45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46"/>
        <v>200 Ом 1% 0.125 Вт 0805</v>
      </c>
      <c r="C345" s="3" t="s">
        <v>25</v>
      </c>
      <c r="D345" t="str">
        <f t="shared" si="41"/>
        <v>SchLib\Passive\Resistor.SchLib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47"/>
        <v>200 Ом</v>
      </c>
      <c r="O345" s="3" t="s">
        <v>105</v>
      </c>
      <c r="P345" s="3" t="s">
        <v>28</v>
      </c>
      <c r="Q345" t="str">
        <f t="shared" si="44"/>
        <v>PcbLib\Passive\R0805.PcbLib</v>
      </c>
      <c r="R345" t="str">
        <f t="shared" si="45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46"/>
        <v>220 Ом 1% 0.125 Вт 0805</v>
      </c>
      <c r="C346" s="3" t="s">
        <v>25</v>
      </c>
      <c r="D346" t="str">
        <f t="shared" si="41"/>
        <v>SchLib\Passive\Resistor.SchLib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47"/>
        <v>220 Ом</v>
      </c>
      <c r="O346" s="3" t="s">
        <v>105</v>
      </c>
      <c r="P346" s="3" t="s">
        <v>28</v>
      </c>
      <c r="Q346" t="str">
        <f t="shared" si="44"/>
        <v>PcbLib\Passive\R0805.PcbLib</v>
      </c>
      <c r="R346" t="str">
        <f t="shared" si="45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46"/>
        <v>240 Ом 1% 0.125 Вт 0805</v>
      </c>
      <c r="C347" s="3" t="s">
        <v>25</v>
      </c>
      <c r="D347" t="str">
        <f t="shared" si="41"/>
        <v>SchLib\Passive\Resistor.SchLib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47"/>
        <v>240 Ом</v>
      </c>
      <c r="O347" s="3" t="s">
        <v>105</v>
      </c>
      <c r="P347" s="3" t="s">
        <v>28</v>
      </c>
      <c r="Q347" t="str">
        <f t="shared" si="44"/>
        <v>PcbLib\Passive\R0805.PcbLib</v>
      </c>
      <c r="R347" t="str">
        <f t="shared" si="45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46"/>
        <v>270 Ом 1% 0.125 Вт 0805</v>
      </c>
      <c r="C348" s="3" t="s">
        <v>25</v>
      </c>
      <c r="D348" t="str">
        <f t="shared" si="41"/>
        <v>SchLib\Passive\Resistor.SchLib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47"/>
        <v>270 Ом</v>
      </c>
      <c r="O348" s="3" t="s">
        <v>105</v>
      </c>
      <c r="P348" s="3" t="s">
        <v>28</v>
      </c>
      <c r="Q348" t="str">
        <f t="shared" si="44"/>
        <v>PcbLib\Passive\R0805.PcbLib</v>
      </c>
      <c r="R348" t="str">
        <f t="shared" si="45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46"/>
        <v>300 Ом 1% 0.125 Вт 0805</v>
      </c>
      <c r="C349" s="3" t="s">
        <v>25</v>
      </c>
      <c r="D349" t="str">
        <f t="shared" si="41"/>
        <v>SchLib\Passive\Resistor.SchLib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47"/>
        <v>300 Ом</v>
      </c>
      <c r="O349" s="3" t="s">
        <v>105</v>
      </c>
      <c r="P349" s="3" t="s">
        <v>28</v>
      </c>
      <c r="Q349" t="str">
        <f t="shared" si="44"/>
        <v>PcbLib\Passive\R0805.PcbLib</v>
      </c>
      <c r="R349" t="str">
        <f t="shared" si="45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46"/>
        <v>330 Ом 1% 0.125 Вт 0805</v>
      </c>
      <c r="C350" s="3" t="s">
        <v>25</v>
      </c>
      <c r="D350" t="str">
        <f t="shared" si="41"/>
        <v>SchLib\Passive\Resistor.SchLib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47"/>
        <v>330 Ом</v>
      </c>
      <c r="O350" s="3" t="s">
        <v>105</v>
      </c>
      <c r="P350" s="3" t="s">
        <v>28</v>
      </c>
      <c r="Q350" t="str">
        <f t="shared" si="44"/>
        <v>PcbLib\Passive\R0805.PcbLib</v>
      </c>
      <c r="R350" t="str">
        <f t="shared" si="45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46"/>
        <v>360 Ом 1% 0.125 Вт 0805</v>
      </c>
      <c r="C351" s="3" t="s">
        <v>25</v>
      </c>
      <c r="D351" t="str">
        <f t="shared" si="41"/>
        <v>SchLib\Passive\Resistor.SchLib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47"/>
        <v>360 Ом</v>
      </c>
      <c r="O351" s="3" t="s">
        <v>105</v>
      </c>
      <c r="P351" s="3" t="s">
        <v>28</v>
      </c>
      <c r="Q351" t="str">
        <f t="shared" si="44"/>
        <v>PcbLib\Passive\R0805.PcbLib</v>
      </c>
      <c r="R351" t="str">
        <f t="shared" si="45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46"/>
        <v>390 Ом 1% 0.125 Вт 0805</v>
      </c>
      <c r="C352" s="3" t="s">
        <v>25</v>
      </c>
      <c r="D352" t="str">
        <f t="shared" si="41"/>
        <v>SchLib\Passive\Resistor.SchLib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47"/>
        <v>390 Ом</v>
      </c>
      <c r="O352" s="3" t="s">
        <v>105</v>
      </c>
      <c r="P352" s="3" t="s">
        <v>28</v>
      </c>
      <c r="Q352" t="str">
        <f t="shared" si="44"/>
        <v>PcbLib\Passive\R0805.PcbLib</v>
      </c>
      <c r="R352" t="str">
        <f t="shared" si="45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46"/>
        <v>430 Ом 1% 0.125 Вт 0805</v>
      </c>
      <c r="C353" s="3" t="s">
        <v>25</v>
      </c>
      <c r="D353" t="str">
        <f t="shared" si="41"/>
        <v>SchLib\Passive\Resistor.SchLib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47"/>
        <v>430 Ом</v>
      </c>
      <c r="O353" s="3" t="s">
        <v>105</v>
      </c>
      <c r="P353" s="3" t="s">
        <v>28</v>
      </c>
      <c r="Q353" t="str">
        <f t="shared" si="44"/>
        <v>PcbLib\Passive\R0805.PcbLib</v>
      </c>
      <c r="R353" t="str">
        <f t="shared" si="45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46"/>
        <v>470 Ом 1% 0.125 Вт 0805</v>
      </c>
      <c r="C354" s="3" t="s">
        <v>25</v>
      </c>
      <c r="D354" t="str">
        <f t="shared" si="41"/>
        <v>SchLib\Passive\Resistor.SchLib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47"/>
        <v>470 Ом</v>
      </c>
      <c r="O354" s="3" t="s">
        <v>105</v>
      </c>
      <c r="P354" s="3" t="s">
        <v>28</v>
      </c>
      <c r="Q354" t="str">
        <f t="shared" si="44"/>
        <v>PcbLib\Passive\R0805.PcbLib</v>
      </c>
      <c r="R354" t="str">
        <f t="shared" si="45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46"/>
        <v>510 Ом 1% 0.125 Вт 0805</v>
      </c>
      <c r="C355" s="3" t="s">
        <v>25</v>
      </c>
      <c r="D355" t="str">
        <f t="shared" si="41"/>
        <v>SchLib\Passive\Resistor.SchLib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47"/>
        <v>510 Ом</v>
      </c>
      <c r="O355" s="3" t="s">
        <v>105</v>
      </c>
      <c r="P355" s="3" t="s">
        <v>28</v>
      </c>
      <c r="Q355" t="str">
        <f t="shared" si="44"/>
        <v>PcbLib\Passive\R0805.PcbLib</v>
      </c>
      <c r="R355" t="str">
        <f t="shared" si="45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46"/>
        <v>560 Ом 1% 0.125 Вт 0805</v>
      </c>
      <c r="C356" s="3" t="s">
        <v>25</v>
      </c>
      <c r="D356" t="str">
        <f t="shared" si="41"/>
        <v>SchLib\Passive\Resistor.SchLib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47"/>
        <v>560 Ом</v>
      </c>
      <c r="O356" s="3" t="s">
        <v>105</v>
      </c>
      <c r="P356" s="3" t="s">
        <v>28</v>
      </c>
      <c r="Q356" t="str">
        <f t="shared" si="44"/>
        <v>PcbLib\Passive\R0805.PcbLib</v>
      </c>
      <c r="R356" t="str">
        <f t="shared" si="45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46"/>
        <v>620 Ом 1% 0.125 Вт 0805</v>
      </c>
      <c r="C357" s="3" t="s">
        <v>25</v>
      </c>
      <c r="D357" t="str">
        <f t="shared" si="41"/>
        <v>SchLib\Passive\Resistor.SchLib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47"/>
        <v>620 Ом</v>
      </c>
      <c r="O357" s="3" t="s">
        <v>105</v>
      </c>
      <c r="P357" s="3" t="s">
        <v>28</v>
      </c>
      <c r="Q357" t="str">
        <f t="shared" si="44"/>
        <v>PcbLib\Passive\R0805.PcbLib</v>
      </c>
      <c r="R357" t="str">
        <f t="shared" si="45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46"/>
        <v>680 Ом 1% 0.125 Вт 0805</v>
      </c>
      <c r="C358" s="3" t="s">
        <v>25</v>
      </c>
      <c r="D358" t="str">
        <f t="shared" si="41"/>
        <v>SchLib\Passive\Resistor.SchLib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47"/>
        <v>680 Ом</v>
      </c>
      <c r="O358" s="3" t="s">
        <v>105</v>
      </c>
      <c r="P358" s="3" t="s">
        <v>28</v>
      </c>
      <c r="Q358" t="str">
        <f t="shared" si="44"/>
        <v>PcbLib\Passive\R0805.PcbLib</v>
      </c>
      <c r="R358" t="str">
        <f t="shared" si="45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46"/>
        <v>750 Ом 1% 0.125 Вт 0805</v>
      </c>
      <c r="C359" s="3" t="s">
        <v>25</v>
      </c>
      <c r="D359" t="str">
        <f t="shared" si="41"/>
        <v>SchLib\Passive\Resistor.SchLib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47"/>
        <v>750 Ом</v>
      </c>
      <c r="O359" s="3" t="s">
        <v>105</v>
      </c>
      <c r="P359" s="3" t="s">
        <v>28</v>
      </c>
      <c r="Q359" t="str">
        <f t="shared" si="44"/>
        <v>PcbLib\Passive\R0805.PcbLib</v>
      </c>
      <c r="R359" t="str">
        <f t="shared" si="45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46"/>
        <v>820 Ом 1% 0.125 Вт 0805</v>
      </c>
      <c r="C360" s="3" t="s">
        <v>25</v>
      </c>
      <c r="D360" t="str">
        <f t="shared" si="41"/>
        <v>SchLib\Passive\Resistor.SchLib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47"/>
        <v>820 Ом</v>
      </c>
      <c r="O360" s="3" t="s">
        <v>105</v>
      </c>
      <c r="P360" s="3" t="s">
        <v>28</v>
      </c>
      <c r="Q360" t="str">
        <f t="shared" si="44"/>
        <v>PcbLib\Passive\R0805.PcbLib</v>
      </c>
      <c r="R360" t="str">
        <f t="shared" si="45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46"/>
        <v>910 Ом 1% 0.125 Вт 0805</v>
      </c>
      <c r="C361" s="3" t="s">
        <v>25</v>
      </c>
      <c r="D361" t="str">
        <f t="shared" si="41"/>
        <v>SchLib\Passive\Resistor.SchLib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47"/>
        <v>910 Ом</v>
      </c>
      <c r="O361" s="3" t="s">
        <v>105</v>
      </c>
      <c r="P361" s="3" t="s">
        <v>28</v>
      </c>
      <c r="Q361" t="str">
        <f t="shared" si="44"/>
        <v>PcbLib\Passive\R0805.PcbLib</v>
      </c>
      <c r="R361" t="str">
        <f t="shared" si="45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t="str">
        <f t="shared" si="41"/>
        <v>SchLib\Passive\Resistor.SchLib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t="str">
        <f t="shared" si="44"/>
        <v>PcbLib\Passive\R0805.PcbLib</v>
      </c>
      <c r="R362" t="str">
        <f t="shared" si="45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48">_xlfn.CONCAT(N363," ",K363," ",S363," ",O363)</f>
        <v>110 кОм 1% 0.125 Вт 0805</v>
      </c>
      <c r="C363" s="3" t="s">
        <v>25</v>
      </c>
      <c r="D363" t="str">
        <f t="shared" si="41"/>
        <v>SchLib\Passive\Resistor.SchLib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49">_xlfn.CONCAT(Z363," ",Y363)</f>
        <v>110 кОм</v>
      </c>
      <c r="O363" s="3" t="s">
        <v>105</v>
      </c>
      <c r="P363" s="3" t="s">
        <v>28</v>
      </c>
      <c r="Q363" t="str">
        <f t="shared" si="44"/>
        <v>PcbLib\Passive\R0805.PcbLib</v>
      </c>
      <c r="R363" t="str">
        <f t="shared" si="45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48"/>
        <v>120 кОм 1% 0.125 Вт 0805</v>
      </c>
      <c r="C364" s="3" t="s">
        <v>25</v>
      </c>
      <c r="D364" t="str">
        <f t="shared" si="41"/>
        <v>SchLib\Passive\Resistor.SchLib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49"/>
        <v>120 кОм</v>
      </c>
      <c r="O364" s="3" t="s">
        <v>105</v>
      </c>
      <c r="P364" s="3" t="s">
        <v>28</v>
      </c>
      <c r="Q364" t="str">
        <f t="shared" si="44"/>
        <v>PcbLib\Passive\R0805.PcbLib</v>
      </c>
      <c r="R364" t="str">
        <f t="shared" si="45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48"/>
        <v>130 кОм 1% 0.125 Вт 0805</v>
      </c>
      <c r="C365" s="3" t="s">
        <v>25</v>
      </c>
      <c r="D365" t="str">
        <f t="shared" si="41"/>
        <v>SchLib\Passive\Resistor.SchLib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49"/>
        <v>130 кОм</v>
      </c>
      <c r="O365" s="3" t="s">
        <v>105</v>
      </c>
      <c r="P365" s="3" t="s">
        <v>28</v>
      </c>
      <c r="Q365" t="str">
        <f t="shared" si="44"/>
        <v>PcbLib\Passive\R0805.PcbLib</v>
      </c>
      <c r="R365" t="str">
        <f t="shared" si="45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48"/>
        <v>150 кОм 1% 0.125 Вт 0805</v>
      </c>
      <c r="C366" s="3" t="s">
        <v>25</v>
      </c>
      <c r="D366" t="str">
        <f t="shared" si="41"/>
        <v>SchLib\Passive\Resistor.SchLib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49"/>
        <v>150 кОм</v>
      </c>
      <c r="O366" s="3" t="s">
        <v>105</v>
      </c>
      <c r="P366" s="3" t="s">
        <v>28</v>
      </c>
      <c r="Q366" t="str">
        <f t="shared" si="44"/>
        <v>PcbLib\Passive\R0805.PcbLib</v>
      </c>
      <c r="R366" t="str">
        <f t="shared" si="45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48"/>
        <v>160 кОм 1% 0.125 Вт 0805</v>
      </c>
      <c r="C367" s="3" t="s">
        <v>25</v>
      </c>
      <c r="D367" t="str">
        <f t="shared" si="41"/>
        <v>SchLib\Passive\Resistor.SchLib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49"/>
        <v>160 кОм</v>
      </c>
      <c r="O367" s="3" t="s">
        <v>105</v>
      </c>
      <c r="P367" s="3" t="s">
        <v>28</v>
      </c>
      <c r="Q367" t="str">
        <f t="shared" si="44"/>
        <v>PcbLib\Passive\R0805.PcbLib</v>
      </c>
      <c r="R367" t="str">
        <f t="shared" si="45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48"/>
        <v>180 кОм 1% 0.125 Вт 0805</v>
      </c>
      <c r="C368" s="3" t="s">
        <v>25</v>
      </c>
      <c r="D368" t="str">
        <f t="shared" si="41"/>
        <v>SchLib\Passive\Resistor.SchLib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49"/>
        <v>180 кОм</v>
      </c>
      <c r="O368" s="3" t="s">
        <v>105</v>
      </c>
      <c r="P368" s="3" t="s">
        <v>28</v>
      </c>
      <c r="Q368" t="str">
        <f t="shared" si="44"/>
        <v>PcbLib\Passive\R0805.PcbLib</v>
      </c>
      <c r="R368" t="str">
        <f t="shared" si="45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48"/>
        <v>200 кОм 1% 0.125 Вт 0805</v>
      </c>
      <c r="C369" s="3" t="s">
        <v>25</v>
      </c>
      <c r="D369" t="str">
        <f t="shared" si="41"/>
        <v>SchLib\Passive\Resistor.SchLib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49"/>
        <v>200 кОм</v>
      </c>
      <c r="O369" s="3" t="s">
        <v>105</v>
      </c>
      <c r="P369" s="3" t="s">
        <v>28</v>
      </c>
      <c r="Q369" t="str">
        <f t="shared" si="44"/>
        <v>PcbLib\Passive\R0805.PcbLib</v>
      </c>
      <c r="R369" t="str">
        <f t="shared" si="45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48"/>
        <v>220 кОм 1% 0.125 Вт 0805</v>
      </c>
      <c r="C370" s="3" t="s">
        <v>25</v>
      </c>
      <c r="D370" t="str">
        <f t="shared" si="41"/>
        <v>SchLib\Passive\Resistor.SchLib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49"/>
        <v>220 кОм</v>
      </c>
      <c r="O370" s="3" t="s">
        <v>105</v>
      </c>
      <c r="P370" s="3" t="s">
        <v>28</v>
      </c>
      <c r="Q370" t="str">
        <f t="shared" si="44"/>
        <v>PcbLib\Passive\R0805.PcbLib</v>
      </c>
      <c r="R370" t="str">
        <f t="shared" si="45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48"/>
        <v>240 кОм 1% 0.125 Вт 0805</v>
      </c>
      <c r="C371" s="3" t="s">
        <v>25</v>
      </c>
      <c r="D371" t="str">
        <f t="shared" si="41"/>
        <v>SchLib\Passive\Resistor.SchLib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49"/>
        <v>240 кОм</v>
      </c>
      <c r="O371" s="3" t="s">
        <v>105</v>
      </c>
      <c r="P371" s="3" t="s">
        <v>28</v>
      </c>
      <c r="Q371" t="str">
        <f t="shared" si="44"/>
        <v>PcbLib\Passive\R0805.PcbLib</v>
      </c>
      <c r="R371" t="str">
        <f t="shared" si="45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48"/>
        <v>270 кОм 1% 0.125 Вт 0805</v>
      </c>
      <c r="C372" s="3" t="s">
        <v>25</v>
      </c>
      <c r="D372" t="str">
        <f t="shared" si="41"/>
        <v>SchLib\Passive\Resistor.SchLib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49"/>
        <v>270 кОм</v>
      </c>
      <c r="O372" s="3" t="s">
        <v>105</v>
      </c>
      <c r="P372" s="3" t="s">
        <v>28</v>
      </c>
      <c r="Q372" t="str">
        <f t="shared" si="44"/>
        <v>PcbLib\Passive\R0805.PcbLib</v>
      </c>
      <c r="R372" t="str">
        <f t="shared" si="45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48"/>
        <v>300 кОм 1% 0.125 Вт 0805</v>
      </c>
      <c r="C373" s="3" t="s">
        <v>25</v>
      </c>
      <c r="D373" t="str">
        <f t="shared" si="41"/>
        <v>SchLib\Passive\Resistor.SchLib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49"/>
        <v>300 кОм</v>
      </c>
      <c r="O373" s="3" t="s">
        <v>105</v>
      </c>
      <c r="P373" s="3" t="s">
        <v>28</v>
      </c>
      <c r="Q373" t="str">
        <f t="shared" si="44"/>
        <v>PcbLib\Passive\R0805.PcbLib</v>
      </c>
      <c r="R373" t="str">
        <f t="shared" si="45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48"/>
        <v>330 кОм 1% 0.125 Вт 0805</v>
      </c>
      <c r="C374" s="3" t="s">
        <v>25</v>
      </c>
      <c r="D374" t="str">
        <f t="shared" ref="D374:D437" si="50">"SchLib\Passive\"&amp;C374&amp;".SchLib"</f>
        <v>SchLib\Passive\Resistor.SchLib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49"/>
        <v>330 кОм</v>
      </c>
      <c r="O374" s="3" t="s">
        <v>105</v>
      </c>
      <c r="P374" s="3" t="s">
        <v>28</v>
      </c>
      <c r="Q374" t="str">
        <f t="shared" si="44"/>
        <v>PcbLib\Passive\R0805.PcbLib</v>
      </c>
      <c r="R374" t="str">
        <f t="shared" si="45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48"/>
        <v>360 кОм 1% 0.125 Вт 0805</v>
      </c>
      <c r="C375" s="3" t="s">
        <v>25</v>
      </c>
      <c r="D375" t="str">
        <f t="shared" si="50"/>
        <v>SchLib\Passive\Resistor.SchLib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49"/>
        <v>360 кОм</v>
      </c>
      <c r="O375" s="3" t="s">
        <v>105</v>
      </c>
      <c r="P375" s="3" t="s">
        <v>28</v>
      </c>
      <c r="Q375" t="str">
        <f t="shared" si="44"/>
        <v>PcbLib\Passive\R0805.PcbLib</v>
      </c>
      <c r="R375" t="str">
        <f t="shared" si="45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48"/>
        <v>390 кОм 1% 0.125 Вт 0805</v>
      </c>
      <c r="C376" s="3" t="s">
        <v>25</v>
      </c>
      <c r="D376" t="str">
        <f t="shared" si="50"/>
        <v>SchLib\Passive\Resistor.SchLib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49"/>
        <v>390 кОм</v>
      </c>
      <c r="O376" s="3" t="s">
        <v>105</v>
      </c>
      <c r="P376" s="3" t="s">
        <v>28</v>
      </c>
      <c r="Q376" t="str">
        <f t="shared" si="44"/>
        <v>PcbLib\Passive\R0805.PcbLib</v>
      </c>
      <c r="R376" t="str">
        <f t="shared" si="45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48"/>
        <v>430 кОм 1% 0.125 Вт 0805</v>
      </c>
      <c r="C377" s="3" t="s">
        <v>25</v>
      </c>
      <c r="D377" t="str">
        <f t="shared" si="50"/>
        <v>SchLib\Passive\Resistor.SchLib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49"/>
        <v>430 кОм</v>
      </c>
      <c r="O377" s="3" t="s">
        <v>105</v>
      </c>
      <c r="P377" s="3" t="s">
        <v>28</v>
      </c>
      <c r="Q377" t="str">
        <f t="shared" si="44"/>
        <v>PcbLib\Passive\R0805.PcbLib</v>
      </c>
      <c r="R377" t="str">
        <f t="shared" si="45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48"/>
        <v>470 кОм 1% 0.125 Вт 0805</v>
      </c>
      <c r="C378" s="3" t="s">
        <v>25</v>
      </c>
      <c r="D378" t="str">
        <f t="shared" si="50"/>
        <v>SchLib\Passive\Resistor.SchLib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49"/>
        <v>470 кОм</v>
      </c>
      <c r="O378" s="3" t="s">
        <v>105</v>
      </c>
      <c r="P378" s="3" t="s">
        <v>28</v>
      </c>
      <c r="Q378" t="str">
        <f t="shared" si="44"/>
        <v>PcbLib\Passive\R0805.PcbLib</v>
      </c>
      <c r="R378" t="str">
        <f t="shared" si="45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48"/>
        <v>510 кОм 1% 0.125 Вт 0805</v>
      </c>
      <c r="C379" s="3" t="s">
        <v>25</v>
      </c>
      <c r="D379" t="str">
        <f t="shared" si="50"/>
        <v>SchLib\Passive\Resistor.SchLib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49"/>
        <v>510 кОм</v>
      </c>
      <c r="O379" s="3" t="s">
        <v>105</v>
      </c>
      <c r="P379" s="3" t="s">
        <v>28</v>
      </c>
      <c r="Q379" t="str">
        <f t="shared" si="44"/>
        <v>PcbLib\Passive\R0805.PcbLib</v>
      </c>
      <c r="R379" t="str">
        <f t="shared" si="45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48"/>
        <v>560 кОм 1% 0.125 Вт 0805</v>
      </c>
      <c r="C380" s="3" t="s">
        <v>25</v>
      </c>
      <c r="D380" t="str">
        <f t="shared" si="50"/>
        <v>SchLib\Passive\Resistor.SchLib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49"/>
        <v>560 кОм</v>
      </c>
      <c r="O380" s="3" t="s">
        <v>105</v>
      </c>
      <c r="P380" s="3" t="s">
        <v>28</v>
      </c>
      <c r="Q380" t="str">
        <f t="shared" si="44"/>
        <v>PcbLib\Passive\R0805.PcbLib</v>
      </c>
      <c r="R380" t="str">
        <f t="shared" si="45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48"/>
        <v>620 кОм 1% 0.125 Вт 0805</v>
      </c>
      <c r="C381" s="3" t="s">
        <v>25</v>
      </c>
      <c r="D381" t="str">
        <f t="shared" si="50"/>
        <v>SchLib\Passive\Resistor.SchLib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49"/>
        <v>620 кОм</v>
      </c>
      <c r="O381" s="3" t="s">
        <v>105</v>
      </c>
      <c r="P381" s="3" t="s">
        <v>28</v>
      </c>
      <c r="Q381" t="str">
        <f t="shared" si="44"/>
        <v>PcbLib\Passive\R0805.PcbLib</v>
      </c>
      <c r="R381" t="str">
        <f t="shared" si="45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48"/>
        <v>680 кОм 1% 0.125 Вт 0805</v>
      </c>
      <c r="C382" s="3" t="s">
        <v>25</v>
      </c>
      <c r="D382" t="str">
        <f t="shared" si="50"/>
        <v>SchLib\Passive\Resistor.SchLib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49"/>
        <v>680 кОм</v>
      </c>
      <c r="O382" s="3" t="s">
        <v>105</v>
      </c>
      <c r="P382" s="3" t="s">
        <v>28</v>
      </c>
      <c r="Q382" t="str">
        <f t="shared" si="44"/>
        <v>PcbLib\Passive\R0805.PcbLib</v>
      </c>
      <c r="R382" t="str">
        <f t="shared" si="45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48"/>
        <v>750 кОм 1% 0.125 Вт 0805</v>
      </c>
      <c r="C383" s="3" t="s">
        <v>25</v>
      </c>
      <c r="D383" t="str">
        <f t="shared" si="50"/>
        <v>SchLib\Passive\Resistor.SchLib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49"/>
        <v>750 кОм</v>
      </c>
      <c r="O383" s="3" t="s">
        <v>105</v>
      </c>
      <c r="P383" s="3" t="s">
        <v>28</v>
      </c>
      <c r="Q383" t="str">
        <f t="shared" si="44"/>
        <v>PcbLib\Passive\R0805.PcbLib</v>
      </c>
      <c r="R383" t="str">
        <f t="shared" si="45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48"/>
        <v>820 кОм 1% 0.125 Вт 0805</v>
      </c>
      <c r="C384" s="3" t="s">
        <v>25</v>
      </c>
      <c r="D384" t="str">
        <f t="shared" si="50"/>
        <v>SchLib\Passive\Resistor.SchLib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49"/>
        <v>820 кОм</v>
      </c>
      <c r="O384" s="3" t="s">
        <v>105</v>
      </c>
      <c r="P384" s="3" t="s">
        <v>28</v>
      </c>
      <c r="Q384" t="str">
        <f t="shared" si="44"/>
        <v>PcbLib\Passive\R0805.PcbLib</v>
      </c>
      <c r="R384" t="str">
        <f t="shared" si="45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48"/>
        <v>910 кОм 1% 0.125 Вт 0805</v>
      </c>
      <c r="C385" s="3" t="s">
        <v>25</v>
      </c>
      <c r="D385" t="str">
        <f t="shared" si="50"/>
        <v>SchLib\Passive\Resistor.SchLib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49"/>
        <v>910 кОм</v>
      </c>
      <c r="O385" s="3" t="s">
        <v>105</v>
      </c>
      <c r="P385" s="3" t="s">
        <v>28</v>
      </c>
      <c r="Q385" t="str">
        <f t="shared" si="44"/>
        <v>PcbLib\Passive\R0805.PcbLib</v>
      </c>
      <c r="R385" t="str">
        <f t="shared" si="45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t="str">
        <f t="shared" si="50"/>
        <v>SchLib\Passive\Resistor.SchLib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t="str">
        <f t="shared" si="44"/>
        <v>PcbLib\Passive\R1206.PcbLib</v>
      </c>
      <c r="R386" t="str">
        <f t="shared" si="45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51">_xlfn.CONCAT(N387," ",K387," ",S387," ",O387)</f>
        <v>1.1 Ом 1% 0.25 Вт 1206</v>
      </c>
      <c r="C387" s="3" t="s">
        <v>25</v>
      </c>
      <c r="D387" t="str">
        <f t="shared" si="50"/>
        <v>SchLib\Passive\Resistor.SchLib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52">_xlfn.CONCAT(Z387," ",Y387)</f>
        <v>1.1 Ом</v>
      </c>
      <c r="O387" s="3" t="s">
        <v>107</v>
      </c>
      <c r="P387" s="3" t="s">
        <v>28</v>
      </c>
      <c r="Q387" t="str">
        <f t="shared" ref="Q387:Q450" si="53">"PcbLib\Passive\"&amp;R387&amp;".PcbLib"</f>
        <v>PcbLib\Passive\R1206.PcbLib</v>
      </c>
      <c r="R387" t="str">
        <f t="shared" ref="R387:R450" si="54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51"/>
        <v>1.2 Ом 1% 0.25 Вт 1206</v>
      </c>
      <c r="C388" s="3" t="s">
        <v>25</v>
      </c>
      <c r="D388" t="str">
        <f t="shared" si="50"/>
        <v>SchLib\Passive\Resistor.SchLib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52"/>
        <v>1.2 Ом</v>
      </c>
      <c r="O388" s="3" t="s">
        <v>107</v>
      </c>
      <c r="P388" s="3" t="s">
        <v>28</v>
      </c>
      <c r="Q388" t="str">
        <f t="shared" si="53"/>
        <v>PcbLib\Passive\R1206.PcbLib</v>
      </c>
      <c r="R388" t="str">
        <f t="shared" si="54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51"/>
        <v>1.3 Ом 1% 0.25 Вт 1206</v>
      </c>
      <c r="C389" s="3" t="s">
        <v>25</v>
      </c>
      <c r="D389" t="str">
        <f t="shared" si="50"/>
        <v>SchLib\Passive\Resistor.SchLib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52"/>
        <v>1.3 Ом</v>
      </c>
      <c r="O389" s="3" t="s">
        <v>107</v>
      </c>
      <c r="P389" s="3" t="s">
        <v>28</v>
      </c>
      <c r="Q389" t="str">
        <f t="shared" si="53"/>
        <v>PcbLib\Passive\R1206.PcbLib</v>
      </c>
      <c r="R389" t="str">
        <f t="shared" si="54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51"/>
        <v>1.5 Ом 1% 0.25 Вт 1206</v>
      </c>
      <c r="C390" s="3" t="s">
        <v>25</v>
      </c>
      <c r="D390" t="str">
        <f t="shared" si="50"/>
        <v>SchLib\Passive\Resistor.SchLib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52"/>
        <v>1.5 Ом</v>
      </c>
      <c r="O390" s="3" t="s">
        <v>107</v>
      </c>
      <c r="P390" s="3" t="s">
        <v>28</v>
      </c>
      <c r="Q390" t="str">
        <f t="shared" si="53"/>
        <v>PcbLib\Passive\R1206.PcbLib</v>
      </c>
      <c r="R390" t="str">
        <f t="shared" si="54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51"/>
        <v>1.6 Ом 1% 0.25 Вт 1206</v>
      </c>
      <c r="C391" s="3" t="s">
        <v>25</v>
      </c>
      <c r="D391" t="str">
        <f t="shared" si="50"/>
        <v>SchLib\Passive\Resistor.SchLib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52"/>
        <v>1.6 Ом</v>
      </c>
      <c r="O391" s="3" t="s">
        <v>107</v>
      </c>
      <c r="P391" s="3" t="s">
        <v>28</v>
      </c>
      <c r="Q391" t="str">
        <f t="shared" si="53"/>
        <v>PcbLib\Passive\R1206.PcbLib</v>
      </c>
      <c r="R391" t="str">
        <f t="shared" si="54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51"/>
        <v>1.8 Ом 1% 0.25 Вт 1206</v>
      </c>
      <c r="C392" s="3" t="s">
        <v>25</v>
      </c>
      <c r="D392" t="str">
        <f t="shared" si="50"/>
        <v>SchLib\Passive\Resistor.SchLib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52"/>
        <v>1.8 Ом</v>
      </c>
      <c r="O392" s="3" t="s">
        <v>107</v>
      </c>
      <c r="P392" s="3" t="s">
        <v>28</v>
      </c>
      <c r="Q392" t="str">
        <f t="shared" si="53"/>
        <v>PcbLib\Passive\R1206.PcbLib</v>
      </c>
      <c r="R392" t="str">
        <f t="shared" si="54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51"/>
        <v>2 Ом 1% 0.25 Вт 1206</v>
      </c>
      <c r="C393" s="3" t="s">
        <v>25</v>
      </c>
      <c r="D393" t="str">
        <f t="shared" si="50"/>
        <v>SchLib\Passive\Resistor.SchLib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52"/>
        <v>2 Ом</v>
      </c>
      <c r="O393" s="3" t="s">
        <v>107</v>
      </c>
      <c r="P393" s="3" t="s">
        <v>28</v>
      </c>
      <c r="Q393" t="str">
        <f t="shared" si="53"/>
        <v>PcbLib\Passive\R1206.PcbLib</v>
      </c>
      <c r="R393" t="str">
        <f t="shared" si="54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51"/>
        <v>2.2 Ом 1% 0.25 Вт 1206</v>
      </c>
      <c r="C394" s="3" t="s">
        <v>25</v>
      </c>
      <c r="D394" t="str">
        <f t="shared" si="50"/>
        <v>SchLib\Passive\Resistor.SchLib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52"/>
        <v>2.2 Ом</v>
      </c>
      <c r="O394" s="3" t="s">
        <v>107</v>
      </c>
      <c r="P394" s="3" t="s">
        <v>28</v>
      </c>
      <c r="Q394" t="str">
        <f t="shared" si="53"/>
        <v>PcbLib\Passive\R1206.PcbLib</v>
      </c>
      <c r="R394" t="str">
        <f t="shared" si="54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51"/>
        <v>2.4 Ом 1% 0.25 Вт 1206</v>
      </c>
      <c r="C395" s="3" t="s">
        <v>25</v>
      </c>
      <c r="D395" t="str">
        <f t="shared" si="50"/>
        <v>SchLib\Passive\Resistor.SchLib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52"/>
        <v>2.4 Ом</v>
      </c>
      <c r="O395" s="3" t="s">
        <v>107</v>
      </c>
      <c r="P395" s="3" t="s">
        <v>28</v>
      </c>
      <c r="Q395" t="str">
        <f t="shared" si="53"/>
        <v>PcbLib\Passive\R1206.PcbLib</v>
      </c>
      <c r="R395" t="str">
        <f t="shared" si="54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51"/>
        <v>2.7 Ом 1% 0.25 Вт 1206</v>
      </c>
      <c r="C396" s="3" t="s">
        <v>25</v>
      </c>
      <c r="D396" t="str">
        <f t="shared" si="50"/>
        <v>SchLib\Passive\Resistor.SchLib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52"/>
        <v>2.7 Ом</v>
      </c>
      <c r="O396" s="3" t="s">
        <v>107</v>
      </c>
      <c r="P396" s="3" t="s">
        <v>28</v>
      </c>
      <c r="Q396" t="str">
        <f t="shared" si="53"/>
        <v>PcbLib\Passive\R1206.PcbLib</v>
      </c>
      <c r="R396" t="str">
        <f t="shared" si="54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51"/>
        <v>3 Ом 1% 0.25 Вт 1206</v>
      </c>
      <c r="C397" s="3" t="s">
        <v>25</v>
      </c>
      <c r="D397" t="str">
        <f t="shared" si="50"/>
        <v>SchLib\Passive\Resistor.SchLib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52"/>
        <v>3 Ом</v>
      </c>
      <c r="O397" s="3" t="s">
        <v>107</v>
      </c>
      <c r="P397" s="3" t="s">
        <v>28</v>
      </c>
      <c r="Q397" t="str">
        <f t="shared" si="53"/>
        <v>PcbLib\Passive\R1206.PcbLib</v>
      </c>
      <c r="R397" t="str">
        <f t="shared" si="54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51"/>
        <v>3.3 Ом 1% 0.25 Вт 1206</v>
      </c>
      <c r="C398" s="3" t="s">
        <v>25</v>
      </c>
      <c r="D398" t="str">
        <f t="shared" si="50"/>
        <v>SchLib\Passive\Resistor.SchLib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52"/>
        <v>3.3 Ом</v>
      </c>
      <c r="O398" s="3" t="s">
        <v>107</v>
      </c>
      <c r="P398" s="3" t="s">
        <v>28</v>
      </c>
      <c r="Q398" t="str">
        <f t="shared" si="53"/>
        <v>PcbLib\Passive\R1206.PcbLib</v>
      </c>
      <c r="R398" t="str">
        <f t="shared" si="54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51"/>
        <v>3.6 Ом 1% 0.25 Вт 1206</v>
      </c>
      <c r="C399" s="3" t="s">
        <v>25</v>
      </c>
      <c r="D399" t="str">
        <f t="shared" si="50"/>
        <v>SchLib\Passive\Resistor.SchLib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52"/>
        <v>3.6 Ом</v>
      </c>
      <c r="O399" s="3" t="s">
        <v>107</v>
      </c>
      <c r="P399" s="3" t="s">
        <v>28</v>
      </c>
      <c r="Q399" t="str">
        <f t="shared" si="53"/>
        <v>PcbLib\Passive\R1206.PcbLib</v>
      </c>
      <c r="R399" t="str">
        <f t="shared" si="54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51"/>
        <v>3.9 Ом 1% 0.25 Вт 1206</v>
      </c>
      <c r="C400" s="3" t="s">
        <v>25</v>
      </c>
      <c r="D400" t="str">
        <f t="shared" si="50"/>
        <v>SchLib\Passive\Resistor.SchLib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52"/>
        <v>3.9 Ом</v>
      </c>
      <c r="O400" s="3" t="s">
        <v>107</v>
      </c>
      <c r="P400" s="3" t="s">
        <v>28</v>
      </c>
      <c r="Q400" t="str">
        <f t="shared" si="53"/>
        <v>PcbLib\Passive\R1206.PcbLib</v>
      </c>
      <c r="R400" t="str">
        <f t="shared" si="54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51"/>
        <v>4.3 Ом 1% 0.25 Вт 1206</v>
      </c>
      <c r="C401" s="3" t="s">
        <v>25</v>
      </c>
      <c r="D401" t="str">
        <f t="shared" si="50"/>
        <v>SchLib\Passive\Resistor.SchLib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52"/>
        <v>4.3 Ом</v>
      </c>
      <c r="O401" s="3" t="s">
        <v>107</v>
      </c>
      <c r="P401" s="3" t="s">
        <v>28</v>
      </c>
      <c r="Q401" t="str">
        <f t="shared" si="53"/>
        <v>PcbLib\Passive\R1206.PcbLib</v>
      </c>
      <c r="R401" t="str">
        <f t="shared" si="54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51"/>
        <v>4.7 Ом 1% 0.25 Вт 1206</v>
      </c>
      <c r="C402" s="3" t="s">
        <v>25</v>
      </c>
      <c r="D402" t="str">
        <f t="shared" si="50"/>
        <v>SchLib\Passive\Resistor.SchLib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52"/>
        <v>4.7 Ом</v>
      </c>
      <c r="O402" s="3" t="s">
        <v>107</v>
      </c>
      <c r="P402" s="3" t="s">
        <v>28</v>
      </c>
      <c r="Q402" t="str">
        <f t="shared" si="53"/>
        <v>PcbLib\Passive\R1206.PcbLib</v>
      </c>
      <c r="R402" t="str">
        <f t="shared" si="54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51"/>
        <v>5.1 Ом 1% 0.25 Вт 1206</v>
      </c>
      <c r="C403" s="3" t="s">
        <v>25</v>
      </c>
      <c r="D403" t="str">
        <f t="shared" si="50"/>
        <v>SchLib\Passive\Resistor.SchLib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52"/>
        <v>5.1 Ом</v>
      </c>
      <c r="O403" s="3" t="s">
        <v>107</v>
      </c>
      <c r="P403" s="3" t="s">
        <v>28</v>
      </c>
      <c r="Q403" t="str">
        <f t="shared" si="53"/>
        <v>PcbLib\Passive\R1206.PcbLib</v>
      </c>
      <c r="R403" t="str">
        <f t="shared" si="54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51"/>
        <v>5.6 Ом 1% 0.25 Вт 1206</v>
      </c>
      <c r="C404" s="3" t="s">
        <v>25</v>
      </c>
      <c r="D404" t="str">
        <f t="shared" si="50"/>
        <v>SchLib\Passive\Resistor.SchLib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52"/>
        <v>5.6 Ом</v>
      </c>
      <c r="O404" s="3" t="s">
        <v>107</v>
      </c>
      <c r="P404" s="3" t="s">
        <v>28</v>
      </c>
      <c r="Q404" t="str">
        <f t="shared" si="53"/>
        <v>PcbLib\Passive\R1206.PcbLib</v>
      </c>
      <c r="R404" t="str">
        <f t="shared" si="54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51"/>
        <v>6.2 Ом 1% 0.25 Вт 1206</v>
      </c>
      <c r="C405" s="3" t="s">
        <v>25</v>
      </c>
      <c r="D405" t="str">
        <f t="shared" si="50"/>
        <v>SchLib\Passive\Resistor.SchLib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52"/>
        <v>6.2 Ом</v>
      </c>
      <c r="O405" s="3" t="s">
        <v>107</v>
      </c>
      <c r="P405" s="3" t="s">
        <v>28</v>
      </c>
      <c r="Q405" t="str">
        <f t="shared" si="53"/>
        <v>PcbLib\Passive\R1206.PcbLib</v>
      </c>
      <c r="R405" t="str">
        <f t="shared" si="54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51"/>
        <v>6.8 Ом 1% 0.25 Вт 1206</v>
      </c>
      <c r="C406" s="3" t="s">
        <v>25</v>
      </c>
      <c r="D406" t="str">
        <f t="shared" si="50"/>
        <v>SchLib\Passive\Resistor.SchLib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52"/>
        <v>6.8 Ом</v>
      </c>
      <c r="O406" s="3" t="s">
        <v>107</v>
      </c>
      <c r="P406" s="3" t="s">
        <v>28</v>
      </c>
      <c r="Q406" t="str">
        <f t="shared" si="53"/>
        <v>PcbLib\Passive\R1206.PcbLib</v>
      </c>
      <c r="R406" t="str">
        <f t="shared" si="54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51"/>
        <v>7.5 Ом 1% 0.25 Вт 1206</v>
      </c>
      <c r="C407" s="3" t="s">
        <v>25</v>
      </c>
      <c r="D407" t="str">
        <f t="shared" si="50"/>
        <v>SchLib\Passive\Resistor.SchLib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52"/>
        <v>7.5 Ом</v>
      </c>
      <c r="O407" s="3" t="s">
        <v>107</v>
      </c>
      <c r="P407" s="3" t="s">
        <v>28</v>
      </c>
      <c r="Q407" t="str">
        <f t="shared" si="53"/>
        <v>PcbLib\Passive\R1206.PcbLib</v>
      </c>
      <c r="R407" t="str">
        <f t="shared" si="54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51"/>
        <v>8.2 Ом 1% 0.25 Вт 1206</v>
      </c>
      <c r="C408" s="3" t="s">
        <v>25</v>
      </c>
      <c r="D408" t="str">
        <f t="shared" si="50"/>
        <v>SchLib\Passive\Resistor.SchLib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52"/>
        <v>8.2 Ом</v>
      </c>
      <c r="O408" s="3" t="s">
        <v>107</v>
      </c>
      <c r="P408" s="3" t="s">
        <v>28</v>
      </c>
      <c r="Q408" t="str">
        <f t="shared" si="53"/>
        <v>PcbLib\Passive\R1206.PcbLib</v>
      </c>
      <c r="R408" t="str">
        <f t="shared" si="54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51"/>
        <v>9.1 Ом 1% 0.25 Вт 1206</v>
      </c>
      <c r="C409" s="3" t="s">
        <v>25</v>
      </c>
      <c r="D409" t="str">
        <f t="shared" si="50"/>
        <v>SchLib\Passive\Resistor.SchLib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52"/>
        <v>9.1 Ом</v>
      </c>
      <c r="O409" s="3" t="s">
        <v>107</v>
      </c>
      <c r="P409" s="3" t="s">
        <v>28</v>
      </c>
      <c r="Q409" t="str">
        <f t="shared" si="53"/>
        <v>PcbLib\Passive\R1206.PcbLib</v>
      </c>
      <c r="R409" t="str">
        <f t="shared" si="54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t="str">
        <f t="shared" si="50"/>
        <v>SchLib\Passive\Resistor.SchLib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t="str">
        <f t="shared" si="53"/>
        <v>PcbLib\Passive\R1206.PcbLib</v>
      </c>
      <c r="R410" t="str">
        <f t="shared" si="54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55">_xlfn.CONCAT(N411," ",K411," ",S411," ",O411)</f>
        <v>1.1 кОм 1% 0.25 Вт 1206</v>
      </c>
      <c r="C411" s="3" t="s">
        <v>25</v>
      </c>
      <c r="D411" t="str">
        <f t="shared" si="50"/>
        <v>SchLib\Passive\Resistor.SchLib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56">_xlfn.CONCAT(Z411," ",Y411)</f>
        <v>1.1 кОм</v>
      </c>
      <c r="O411" s="3" t="s">
        <v>107</v>
      </c>
      <c r="P411" s="3" t="s">
        <v>28</v>
      </c>
      <c r="Q411" t="str">
        <f t="shared" si="53"/>
        <v>PcbLib\Passive\R1206.PcbLib</v>
      </c>
      <c r="R411" t="str">
        <f t="shared" si="54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55"/>
        <v>1.2 кОм 1% 0.25 Вт 1206</v>
      </c>
      <c r="C412" s="3" t="s">
        <v>25</v>
      </c>
      <c r="D412" t="str">
        <f t="shared" si="50"/>
        <v>SchLib\Passive\Resistor.SchLib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56"/>
        <v>1.2 кОм</v>
      </c>
      <c r="O412" s="3" t="s">
        <v>107</v>
      </c>
      <c r="P412" s="3" t="s">
        <v>28</v>
      </c>
      <c r="Q412" t="str">
        <f t="shared" si="53"/>
        <v>PcbLib\Passive\R1206.PcbLib</v>
      </c>
      <c r="R412" t="str">
        <f t="shared" si="54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55"/>
        <v>1.3 кОм 1% 0.25 Вт 1206</v>
      </c>
      <c r="C413" s="3" t="s">
        <v>25</v>
      </c>
      <c r="D413" t="str">
        <f t="shared" si="50"/>
        <v>SchLib\Passive\Resistor.SchLib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56"/>
        <v>1.3 кОм</v>
      </c>
      <c r="O413" s="3" t="s">
        <v>107</v>
      </c>
      <c r="P413" s="3" t="s">
        <v>28</v>
      </c>
      <c r="Q413" t="str">
        <f t="shared" si="53"/>
        <v>PcbLib\Passive\R1206.PcbLib</v>
      </c>
      <c r="R413" t="str">
        <f t="shared" si="54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55"/>
        <v>1.5 кОм 1% 0.25 Вт 1206</v>
      </c>
      <c r="C414" s="3" t="s">
        <v>25</v>
      </c>
      <c r="D414" t="str">
        <f t="shared" si="50"/>
        <v>SchLib\Passive\Resistor.SchLib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56"/>
        <v>1.5 кОм</v>
      </c>
      <c r="O414" s="3" t="s">
        <v>107</v>
      </c>
      <c r="P414" s="3" t="s">
        <v>28</v>
      </c>
      <c r="Q414" t="str">
        <f t="shared" si="53"/>
        <v>PcbLib\Passive\R1206.PcbLib</v>
      </c>
      <c r="R414" t="str">
        <f t="shared" si="54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55"/>
        <v>1.6 кОм 1% 0.25 Вт 1206</v>
      </c>
      <c r="C415" s="3" t="s">
        <v>25</v>
      </c>
      <c r="D415" t="str">
        <f t="shared" si="50"/>
        <v>SchLib\Passive\Resistor.SchLib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56"/>
        <v>1.6 кОм</v>
      </c>
      <c r="O415" s="3" t="s">
        <v>107</v>
      </c>
      <c r="P415" s="3" t="s">
        <v>28</v>
      </c>
      <c r="Q415" t="str">
        <f t="shared" si="53"/>
        <v>PcbLib\Passive\R1206.PcbLib</v>
      </c>
      <c r="R415" t="str">
        <f t="shared" si="54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55"/>
        <v>1.8 кОм 1% 0.25 Вт 1206</v>
      </c>
      <c r="C416" s="3" t="s">
        <v>25</v>
      </c>
      <c r="D416" t="str">
        <f t="shared" si="50"/>
        <v>SchLib\Passive\Resistor.SchLib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56"/>
        <v>1.8 кОм</v>
      </c>
      <c r="O416" s="3" t="s">
        <v>107</v>
      </c>
      <c r="P416" s="3" t="s">
        <v>28</v>
      </c>
      <c r="Q416" t="str">
        <f t="shared" si="53"/>
        <v>PcbLib\Passive\R1206.PcbLib</v>
      </c>
      <c r="R416" t="str">
        <f t="shared" si="54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55"/>
        <v>2 кОм 1% 0.25 Вт 1206</v>
      </c>
      <c r="C417" s="3" t="s">
        <v>25</v>
      </c>
      <c r="D417" t="str">
        <f t="shared" si="50"/>
        <v>SchLib\Passive\Resistor.SchLib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56"/>
        <v>2 кОм</v>
      </c>
      <c r="O417" s="3" t="s">
        <v>107</v>
      </c>
      <c r="P417" s="3" t="s">
        <v>28</v>
      </c>
      <c r="Q417" t="str">
        <f t="shared" si="53"/>
        <v>PcbLib\Passive\R1206.PcbLib</v>
      </c>
      <c r="R417" t="str">
        <f t="shared" si="54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55"/>
        <v>2.2 кОм 1% 0.25 Вт 1206</v>
      </c>
      <c r="C418" s="3" t="s">
        <v>25</v>
      </c>
      <c r="D418" t="str">
        <f t="shared" si="50"/>
        <v>SchLib\Passive\Resistor.SchLib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56"/>
        <v>2.2 кОм</v>
      </c>
      <c r="O418" s="3" t="s">
        <v>107</v>
      </c>
      <c r="P418" s="3" t="s">
        <v>28</v>
      </c>
      <c r="Q418" t="str">
        <f t="shared" si="53"/>
        <v>PcbLib\Passive\R1206.PcbLib</v>
      </c>
      <c r="R418" t="str">
        <f t="shared" si="54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55"/>
        <v>2.4 кОм 1% 0.25 Вт 1206</v>
      </c>
      <c r="C419" s="3" t="s">
        <v>25</v>
      </c>
      <c r="D419" t="str">
        <f t="shared" si="50"/>
        <v>SchLib\Passive\Resistor.SchLib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56"/>
        <v>2.4 кОм</v>
      </c>
      <c r="O419" s="3" t="s">
        <v>107</v>
      </c>
      <c r="P419" s="3" t="s">
        <v>28</v>
      </c>
      <c r="Q419" t="str">
        <f t="shared" si="53"/>
        <v>PcbLib\Passive\R1206.PcbLib</v>
      </c>
      <c r="R419" t="str">
        <f t="shared" si="54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55"/>
        <v>2.7 кОм 1% 0.25 Вт 1206</v>
      </c>
      <c r="C420" s="3" t="s">
        <v>25</v>
      </c>
      <c r="D420" t="str">
        <f t="shared" si="50"/>
        <v>SchLib\Passive\Resistor.SchLib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56"/>
        <v>2.7 кОм</v>
      </c>
      <c r="O420" s="3" t="s">
        <v>107</v>
      </c>
      <c r="P420" s="3" t="s">
        <v>28</v>
      </c>
      <c r="Q420" t="str">
        <f t="shared" si="53"/>
        <v>PcbLib\Passive\R1206.PcbLib</v>
      </c>
      <c r="R420" t="str">
        <f t="shared" si="54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55"/>
        <v>3 кОм 1% 0.25 Вт 1206</v>
      </c>
      <c r="C421" s="3" t="s">
        <v>25</v>
      </c>
      <c r="D421" t="str">
        <f t="shared" si="50"/>
        <v>SchLib\Passive\Resistor.SchLib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56"/>
        <v>3 кОм</v>
      </c>
      <c r="O421" s="3" t="s">
        <v>107</v>
      </c>
      <c r="P421" s="3" t="s">
        <v>28</v>
      </c>
      <c r="Q421" t="str">
        <f t="shared" si="53"/>
        <v>PcbLib\Passive\R1206.PcbLib</v>
      </c>
      <c r="R421" t="str">
        <f t="shared" si="54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55"/>
        <v>3.3 кОм 1% 0.25 Вт 1206</v>
      </c>
      <c r="C422" s="3" t="s">
        <v>25</v>
      </c>
      <c r="D422" t="str">
        <f t="shared" si="50"/>
        <v>SchLib\Passive\Resistor.SchLib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56"/>
        <v>3.3 кОм</v>
      </c>
      <c r="O422" s="3" t="s">
        <v>107</v>
      </c>
      <c r="P422" s="3" t="s">
        <v>28</v>
      </c>
      <c r="Q422" t="str">
        <f t="shared" si="53"/>
        <v>PcbLib\Passive\R1206.PcbLib</v>
      </c>
      <c r="R422" t="str">
        <f t="shared" si="54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55"/>
        <v>3.6 кОм 1% 0.25 Вт 1206</v>
      </c>
      <c r="C423" s="3" t="s">
        <v>25</v>
      </c>
      <c r="D423" t="str">
        <f t="shared" si="50"/>
        <v>SchLib\Passive\Resistor.SchLib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56"/>
        <v>3.6 кОм</v>
      </c>
      <c r="O423" s="3" t="s">
        <v>107</v>
      </c>
      <c r="P423" s="3" t="s">
        <v>28</v>
      </c>
      <c r="Q423" t="str">
        <f t="shared" si="53"/>
        <v>PcbLib\Passive\R1206.PcbLib</v>
      </c>
      <c r="R423" t="str">
        <f t="shared" si="54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55"/>
        <v>3.9 кОм 1% 0.25 Вт 1206</v>
      </c>
      <c r="C424" s="3" t="s">
        <v>25</v>
      </c>
      <c r="D424" t="str">
        <f t="shared" si="50"/>
        <v>SchLib\Passive\Resistor.SchLib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56"/>
        <v>3.9 кОм</v>
      </c>
      <c r="O424" s="3" t="s">
        <v>107</v>
      </c>
      <c r="P424" s="3" t="s">
        <v>28</v>
      </c>
      <c r="Q424" t="str">
        <f t="shared" si="53"/>
        <v>PcbLib\Passive\R1206.PcbLib</v>
      </c>
      <c r="R424" t="str">
        <f t="shared" si="54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55"/>
        <v>4.3 кОм 1% 0.25 Вт 1206</v>
      </c>
      <c r="C425" s="3" t="s">
        <v>25</v>
      </c>
      <c r="D425" t="str">
        <f t="shared" si="50"/>
        <v>SchLib\Passive\Resistor.SchLib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56"/>
        <v>4.3 кОм</v>
      </c>
      <c r="O425" s="3" t="s">
        <v>107</v>
      </c>
      <c r="P425" s="3" t="s">
        <v>28</v>
      </c>
      <c r="Q425" t="str">
        <f t="shared" si="53"/>
        <v>PcbLib\Passive\R1206.PcbLib</v>
      </c>
      <c r="R425" t="str">
        <f t="shared" si="54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55"/>
        <v>4.7 кОм 1% 0.25 Вт 1206</v>
      </c>
      <c r="C426" s="3" t="s">
        <v>25</v>
      </c>
      <c r="D426" t="str">
        <f t="shared" si="50"/>
        <v>SchLib\Passive\Resistor.SchLib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56"/>
        <v>4.7 кОм</v>
      </c>
      <c r="O426" s="3" t="s">
        <v>107</v>
      </c>
      <c r="P426" s="3" t="s">
        <v>28</v>
      </c>
      <c r="Q426" t="str">
        <f t="shared" si="53"/>
        <v>PcbLib\Passive\R1206.PcbLib</v>
      </c>
      <c r="R426" t="str">
        <f t="shared" si="54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55"/>
        <v>5.1 кОм 1% 0.25 Вт 1206</v>
      </c>
      <c r="C427" s="3" t="s">
        <v>25</v>
      </c>
      <c r="D427" t="str">
        <f t="shared" si="50"/>
        <v>SchLib\Passive\Resistor.SchLib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56"/>
        <v>5.1 кОм</v>
      </c>
      <c r="O427" s="3" t="s">
        <v>107</v>
      </c>
      <c r="P427" s="3" t="s">
        <v>28</v>
      </c>
      <c r="Q427" t="str">
        <f t="shared" si="53"/>
        <v>PcbLib\Passive\R1206.PcbLib</v>
      </c>
      <c r="R427" t="str">
        <f t="shared" si="54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55"/>
        <v>5.6 кОм 1% 0.25 Вт 1206</v>
      </c>
      <c r="C428" s="3" t="s">
        <v>25</v>
      </c>
      <c r="D428" t="str">
        <f t="shared" si="50"/>
        <v>SchLib\Passive\Resistor.SchLib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56"/>
        <v>5.6 кОм</v>
      </c>
      <c r="O428" s="3" t="s">
        <v>107</v>
      </c>
      <c r="P428" s="3" t="s">
        <v>28</v>
      </c>
      <c r="Q428" t="str">
        <f t="shared" si="53"/>
        <v>PcbLib\Passive\R1206.PcbLib</v>
      </c>
      <c r="R428" t="str">
        <f t="shared" si="54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55"/>
        <v>6.2 кОм 1% 0.25 Вт 1206</v>
      </c>
      <c r="C429" s="3" t="s">
        <v>25</v>
      </c>
      <c r="D429" t="str">
        <f t="shared" si="50"/>
        <v>SchLib\Passive\Resistor.SchLib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56"/>
        <v>6.2 кОм</v>
      </c>
      <c r="O429" s="3" t="s">
        <v>107</v>
      </c>
      <c r="P429" s="3" t="s">
        <v>28</v>
      </c>
      <c r="Q429" t="str">
        <f t="shared" si="53"/>
        <v>PcbLib\Passive\R1206.PcbLib</v>
      </c>
      <c r="R429" t="str">
        <f t="shared" si="54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55"/>
        <v>6.8 кОм 1% 0.25 Вт 1206</v>
      </c>
      <c r="C430" s="3" t="s">
        <v>25</v>
      </c>
      <c r="D430" t="str">
        <f t="shared" si="50"/>
        <v>SchLib\Passive\Resistor.SchLib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56"/>
        <v>6.8 кОм</v>
      </c>
      <c r="O430" s="3" t="s">
        <v>107</v>
      </c>
      <c r="P430" s="3" t="s">
        <v>28</v>
      </c>
      <c r="Q430" t="str">
        <f t="shared" si="53"/>
        <v>PcbLib\Passive\R1206.PcbLib</v>
      </c>
      <c r="R430" t="str">
        <f t="shared" si="54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55"/>
        <v>7.5 кОм 1% 0.25 Вт 1206</v>
      </c>
      <c r="C431" s="3" t="s">
        <v>25</v>
      </c>
      <c r="D431" t="str">
        <f t="shared" si="50"/>
        <v>SchLib\Passive\Resistor.SchLib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56"/>
        <v>7.5 кОм</v>
      </c>
      <c r="O431" s="3" t="s">
        <v>107</v>
      </c>
      <c r="P431" s="3" t="s">
        <v>28</v>
      </c>
      <c r="Q431" t="str">
        <f t="shared" si="53"/>
        <v>PcbLib\Passive\R1206.PcbLib</v>
      </c>
      <c r="R431" t="str">
        <f t="shared" si="54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55"/>
        <v>8.2 кОм 1% 0.25 Вт 1206</v>
      </c>
      <c r="C432" s="3" t="s">
        <v>25</v>
      </c>
      <c r="D432" t="str">
        <f t="shared" si="50"/>
        <v>SchLib\Passive\Resistor.SchLib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56"/>
        <v>8.2 кОм</v>
      </c>
      <c r="O432" s="3" t="s">
        <v>107</v>
      </c>
      <c r="P432" s="3" t="s">
        <v>28</v>
      </c>
      <c r="Q432" t="str">
        <f t="shared" si="53"/>
        <v>PcbLib\Passive\R1206.PcbLib</v>
      </c>
      <c r="R432" t="str">
        <f t="shared" si="54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55"/>
        <v>9.1 кОм 1% 0.25 Вт 1206</v>
      </c>
      <c r="C433" s="3" t="s">
        <v>25</v>
      </c>
      <c r="D433" t="str">
        <f t="shared" si="50"/>
        <v>SchLib\Passive\Resistor.SchLib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56"/>
        <v>9.1 кОм</v>
      </c>
      <c r="O433" s="3" t="s">
        <v>107</v>
      </c>
      <c r="P433" s="3" t="s">
        <v>28</v>
      </c>
      <c r="Q433" t="str">
        <f t="shared" si="53"/>
        <v>PcbLib\Passive\R1206.PcbLib</v>
      </c>
      <c r="R433" t="str">
        <f t="shared" si="54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t="str">
        <f t="shared" si="50"/>
        <v>SchLib\Passive\Resistor.SchLib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t="str">
        <f t="shared" si="53"/>
        <v>PcbLib\Passive\R1206.PcbLib</v>
      </c>
      <c r="R434" t="str">
        <f t="shared" si="54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57">_xlfn.CONCAT(N435," ",K435," ",S435," ",O435)</f>
        <v>1.1 МОм 1% 0.25 Вт 1206</v>
      </c>
      <c r="C435" s="3" t="s">
        <v>25</v>
      </c>
      <c r="D435" t="str">
        <f t="shared" si="50"/>
        <v>SchLib\Passive\Resistor.SchLib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58">_xlfn.CONCAT(Z435," ",Y435)</f>
        <v>1.1 МОм</v>
      </c>
      <c r="O435" s="3" t="s">
        <v>107</v>
      </c>
      <c r="P435" s="3" t="s">
        <v>28</v>
      </c>
      <c r="Q435" t="str">
        <f t="shared" si="53"/>
        <v>PcbLib\Passive\R1206.PcbLib</v>
      </c>
      <c r="R435" t="str">
        <f t="shared" si="54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57"/>
        <v>1.2 МОм 1% 0.25 Вт 1206</v>
      </c>
      <c r="C436" s="3" t="s">
        <v>25</v>
      </c>
      <c r="D436" t="str">
        <f t="shared" si="50"/>
        <v>SchLib\Passive\Resistor.SchLib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58"/>
        <v>1.2 МОм</v>
      </c>
      <c r="O436" s="3" t="s">
        <v>107</v>
      </c>
      <c r="P436" s="3" t="s">
        <v>28</v>
      </c>
      <c r="Q436" t="str">
        <f t="shared" si="53"/>
        <v>PcbLib\Passive\R1206.PcbLib</v>
      </c>
      <c r="R436" t="str">
        <f t="shared" si="54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57"/>
        <v>1.3 МОм 1% 0.25 Вт 1206</v>
      </c>
      <c r="C437" s="3" t="s">
        <v>25</v>
      </c>
      <c r="D437" t="str">
        <f t="shared" si="50"/>
        <v>SchLib\Passive\Resistor.SchLib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58"/>
        <v>1.3 МОм</v>
      </c>
      <c r="O437" s="3" t="s">
        <v>107</v>
      </c>
      <c r="P437" s="3" t="s">
        <v>28</v>
      </c>
      <c r="Q437" t="str">
        <f t="shared" si="53"/>
        <v>PcbLib\Passive\R1206.PcbLib</v>
      </c>
      <c r="R437" t="str">
        <f t="shared" si="54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57"/>
        <v>1.5 МОм 1% 0.25 Вт 1206</v>
      </c>
      <c r="C438" s="3" t="s">
        <v>25</v>
      </c>
      <c r="D438" t="str">
        <f t="shared" ref="D438:D501" si="59">"SchLib\Passive\"&amp;C438&amp;".SchLib"</f>
        <v>SchLib\Passive\Resistor.SchLib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58"/>
        <v>1.5 МОм</v>
      </c>
      <c r="O438" s="3" t="s">
        <v>107</v>
      </c>
      <c r="P438" s="3" t="s">
        <v>28</v>
      </c>
      <c r="Q438" t="str">
        <f t="shared" si="53"/>
        <v>PcbLib\Passive\R1206.PcbLib</v>
      </c>
      <c r="R438" t="str">
        <f t="shared" si="54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57"/>
        <v>1.6 МОм 1% 0.25 Вт 1206</v>
      </c>
      <c r="C439" s="3" t="s">
        <v>25</v>
      </c>
      <c r="D439" t="str">
        <f t="shared" si="59"/>
        <v>SchLib\Passive\Resistor.SchLib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58"/>
        <v>1.6 МОм</v>
      </c>
      <c r="O439" s="3" t="s">
        <v>107</v>
      </c>
      <c r="P439" s="3" t="s">
        <v>28</v>
      </c>
      <c r="Q439" t="str">
        <f t="shared" si="53"/>
        <v>PcbLib\Passive\R1206.PcbLib</v>
      </c>
      <c r="R439" t="str">
        <f t="shared" si="54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57"/>
        <v>1.8 МОм 1% 0.25 Вт 1206</v>
      </c>
      <c r="C440" s="3" t="s">
        <v>25</v>
      </c>
      <c r="D440" t="str">
        <f t="shared" si="59"/>
        <v>SchLib\Passive\Resistor.SchLib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58"/>
        <v>1.8 МОм</v>
      </c>
      <c r="O440" s="3" t="s">
        <v>107</v>
      </c>
      <c r="P440" s="3" t="s">
        <v>28</v>
      </c>
      <c r="Q440" t="str">
        <f t="shared" si="53"/>
        <v>PcbLib\Passive\R1206.PcbLib</v>
      </c>
      <c r="R440" t="str">
        <f t="shared" si="54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57"/>
        <v>2 МОм 1% 0.25 Вт 1206</v>
      </c>
      <c r="C441" s="3" t="s">
        <v>25</v>
      </c>
      <c r="D441" t="str">
        <f t="shared" si="59"/>
        <v>SchLib\Passive\Resistor.SchLib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58"/>
        <v>2 МОм</v>
      </c>
      <c r="O441" s="3" t="s">
        <v>107</v>
      </c>
      <c r="P441" s="3" t="s">
        <v>28</v>
      </c>
      <c r="Q441" t="str">
        <f t="shared" si="53"/>
        <v>PcbLib\Passive\R1206.PcbLib</v>
      </c>
      <c r="R441" t="str">
        <f t="shared" si="54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57"/>
        <v>2.2 МОм 1% 0.25 Вт 1206</v>
      </c>
      <c r="C442" s="3" t="s">
        <v>25</v>
      </c>
      <c r="D442" t="str">
        <f t="shared" si="59"/>
        <v>SchLib\Passive\Resistor.SchLib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58"/>
        <v>2.2 МОм</v>
      </c>
      <c r="O442" s="3" t="s">
        <v>107</v>
      </c>
      <c r="P442" s="3" t="s">
        <v>28</v>
      </c>
      <c r="Q442" t="str">
        <f t="shared" si="53"/>
        <v>PcbLib\Passive\R1206.PcbLib</v>
      </c>
      <c r="R442" t="str">
        <f t="shared" si="54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57"/>
        <v>2.4 МОм 1% 0.25 Вт 1206</v>
      </c>
      <c r="C443" s="3" t="s">
        <v>25</v>
      </c>
      <c r="D443" t="str">
        <f t="shared" si="59"/>
        <v>SchLib\Passive\Resistor.SchLib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58"/>
        <v>2.4 МОм</v>
      </c>
      <c r="O443" s="3" t="s">
        <v>107</v>
      </c>
      <c r="P443" s="3" t="s">
        <v>28</v>
      </c>
      <c r="Q443" t="str">
        <f t="shared" si="53"/>
        <v>PcbLib\Passive\R1206.PcbLib</v>
      </c>
      <c r="R443" t="str">
        <f t="shared" si="54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57"/>
        <v>2.7 МОм 1% 0.25 Вт 1206</v>
      </c>
      <c r="C444" s="3" t="s">
        <v>25</v>
      </c>
      <c r="D444" t="str">
        <f t="shared" si="59"/>
        <v>SchLib\Passive\Resistor.SchLib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58"/>
        <v>2.7 МОм</v>
      </c>
      <c r="O444" s="3" t="s">
        <v>107</v>
      </c>
      <c r="P444" s="3" t="s">
        <v>28</v>
      </c>
      <c r="Q444" t="str">
        <f t="shared" si="53"/>
        <v>PcbLib\Passive\R1206.PcbLib</v>
      </c>
      <c r="R444" t="str">
        <f t="shared" si="54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57"/>
        <v>3 МОм 1% 0.25 Вт 1206</v>
      </c>
      <c r="C445" s="3" t="s">
        <v>25</v>
      </c>
      <c r="D445" t="str">
        <f t="shared" si="59"/>
        <v>SchLib\Passive\Resistor.SchLib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58"/>
        <v>3 МОм</v>
      </c>
      <c r="O445" s="3" t="s">
        <v>107</v>
      </c>
      <c r="P445" s="3" t="s">
        <v>28</v>
      </c>
      <c r="Q445" t="str">
        <f t="shared" si="53"/>
        <v>PcbLib\Passive\R1206.PcbLib</v>
      </c>
      <c r="R445" t="str">
        <f t="shared" si="54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57"/>
        <v>3.3 МОм 1% 0.25 Вт 1206</v>
      </c>
      <c r="C446" s="3" t="s">
        <v>25</v>
      </c>
      <c r="D446" t="str">
        <f t="shared" si="59"/>
        <v>SchLib\Passive\Resistor.SchLib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58"/>
        <v>3.3 МОм</v>
      </c>
      <c r="O446" s="3" t="s">
        <v>107</v>
      </c>
      <c r="P446" s="3" t="s">
        <v>28</v>
      </c>
      <c r="Q446" t="str">
        <f t="shared" si="53"/>
        <v>PcbLib\Passive\R1206.PcbLib</v>
      </c>
      <c r="R446" t="str">
        <f t="shared" si="54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57"/>
        <v>3.6 МОм 1% 0.25 Вт 1206</v>
      </c>
      <c r="C447" s="3" t="s">
        <v>25</v>
      </c>
      <c r="D447" t="str">
        <f t="shared" si="59"/>
        <v>SchLib\Passive\Resistor.SchLib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58"/>
        <v>3.6 МОм</v>
      </c>
      <c r="O447" s="3" t="s">
        <v>107</v>
      </c>
      <c r="P447" s="3" t="s">
        <v>28</v>
      </c>
      <c r="Q447" t="str">
        <f t="shared" si="53"/>
        <v>PcbLib\Passive\R1206.PcbLib</v>
      </c>
      <c r="R447" t="str">
        <f t="shared" si="54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57"/>
        <v>3.9 МОм 1% 0.25 Вт 1206</v>
      </c>
      <c r="C448" s="3" t="s">
        <v>25</v>
      </c>
      <c r="D448" t="str">
        <f t="shared" si="59"/>
        <v>SchLib\Passive\Resistor.SchLib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58"/>
        <v>3.9 МОм</v>
      </c>
      <c r="O448" s="3" t="s">
        <v>107</v>
      </c>
      <c r="P448" s="3" t="s">
        <v>28</v>
      </c>
      <c r="Q448" t="str">
        <f t="shared" si="53"/>
        <v>PcbLib\Passive\R1206.PcbLib</v>
      </c>
      <c r="R448" t="str">
        <f t="shared" si="54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57"/>
        <v>4.3 МОм 1% 0.25 Вт 1206</v>
      </c>
      <c r="C449" s="3" t="s">
        <v>25</v>
      </c>
      <c r="D449" t="str">
        <f t="shared" si="59"/>
        <v>SchLib\Passive\Resistor.SchLib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58"/>
        <v>4.3 МОм</v>
      </c>
      <c r="O449" s="3" t="s">
        <v>107</v>
      </c>
      <c r="P449" s="3" t="s">
        <v>28</v>
      </c>
      <c r="Q449" t="str">
        <f t="shared" si="53"/>
        <v>PcbLib\Passive\R1206.PcbLib</v>
      </c>
      <c r="R449" t="str">
        <f t="shared" si="54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57"/>
        <v>4.7 МОм 1% 0.25 Вт 1206</v>
      </c>
      <c r="C450" s="3" t="s">
        <v>25</v>
      </c>
      <c r="D450" t="str">
        <f t="shared" si="59"/>
        <v>SchLib\Passive\Resistor.SchLib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58"/>
        <v>4.7 МОм</v>
      </c>
      <c r="O450" s="3" t="s">
        <v>107</v>
      </c>
      <c r="P450" s="3" t="s">
        <v>28</v>
      </c>
      <c r="Q450" t="str">
        <f t="shared" si="53"/>
        <v>PcbLib\Passive\R1206.PcbLib</v>
      </c>
      <c r="R450" t="str">
        <f t="shared" si="54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57"/>
        <v>5.1 МОм 1% 0.25 Вт 1206</v>
      </c>
      <c r="C451" s="3" t="s">
        <v>25</v>
      </c>
      <c r="D451" t="str">
        <f t="shared" si="59"/>
        <v>SchLib\Passive\Resistor.SchLib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58"/>
        <v>5.1 МОм</v>
      </c>
      <c r="O451" s="3" t="s">
        <v>107</v>
      </c>
      <c r="P451" s="3" t="s">
        <v>28</v>
      </c>
      <c r="Q451" t="str">
        <f t="shared" ref="Q451:Q514" si="60">"PcbLib\Passive\"&amp;R451&amp;".PcbLib"</f>
        <v>PcbLib\Passive\R1206.PcbLib</v>
      </c>
      <c r="R451" t="str">
        <f t="shared" ref="R451:R514" si="61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57"/>
        <v>5.6 МОм 1% 0.25 Вт 1206</v>
      </c>
      <c r="C452" s="3" t="s">
        <v>25</v>
      </c>
      <c r="D452" t="str">
        <f t="shared" si="59"/>
        <v>SchLib\Passive\Resistor.SchLib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58"/>
        <v>5.6 МОм</v>
      </c>
      <c r="O452" s="3" t="s">
        <v>107</v>
      </c>
      <c r="P452" s="3" t="s">
        <v>28</v>
      </c>
      <c r="Q452" t="str">
        <f t="shared" si="60"/>
        <v>PcbLib\Passive\R1206.PcbLib</v>
      </c>
      <c r="R452" t="str">
        <f t="shared" si="61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57"/>
        <v>6.2 МОм 1% 0.25 Вт 1206</v>
      </c>
      <c r="C453" s="3" t="s">
        <v>25</v>
      </c>
      <c r="D453" t="str">
        <f t="shared" si="59"/>
        <v>SchLib\Passive\Resistor.SchLib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58"/>
        <v>6.2 МОм</v>
      </c>
      <c r="O453" s="3" t="s">
        <v>107</v>
      </c>
      <c r="P453" s="3" t="s">
        <v>28</v>
      </c>
      <c r="Q453" t="str">
        <f t="shared" si="60"/>
        <v>PcbLib\Passive\R1206.PcbLib</v>
      </c>
      <c r="R453" t="str">
        <f t="shared" si="61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57"/>
        <v>6.8 МОм 1% 0.25 Вт 1206</v>
      </c>
      <c r="C454" s="3" t="s">
        <v>25</v>
      </c>
      <c r="D454" t="str">
        <f t="shared" si="59"/>
        <v>SchLib\Passive\Resistor.SchLib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58"/>
        <v>6.8 МОм</v>
      </c>
      <c r="O454" s="3" t="s">
        <v>107</v>
      </c>
      <c r="P454" s="3" t="s">
        <v>28</v>
      </c>
      <c r="Q454" t="str">
        <f t="shared" si="60"/>
        <v>PcbLib\Passive\R1206.PcbLib</v>
      </c>
      <c r="R454" t="str">
        <f t="shared" si="61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57"/>
        <v>7.5 МОм 1% 0.25 Вт 1206</v>
      </c>
      <c r="C455" s="3" t="s">
        <v>25</v>
      </c>
      <c r="D455" t="str">
        <f t="shared" si="59"/>
        <v>SchLib\Passive\Resistor.SchLib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58"/>
        <v>7.5 МОм</v>
      </c>
      <c r="O455" s="3" t="s">
        <v>107</v>
      </c>
      <c r="P455" s="3" t="s">
        <v>28</v>
      </c>
      <c r="Q455" t="str">
        <f t="shared" si="60"/>
        <v>PcbLib\Passive\R1206.PcbLib</v>
      </c>
      <c r="R455" t="str">
        <f t="shared" si="61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57"/>
        <v>8.2 МОм 1% 0.25 Вт 1206</v>
      </c>
      <c r="C456" s="3" t="s">
        <v>25</v>
      </c>
      <c r="D456" t="str">
        <f t="shared" si="59"/>
        <v>SchLib\Passive\Resistor.SchLib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58"/>
        <v>8.2 МОм</v>
      </c>
      <c r="O456" s="3" t="s">
        <v>107</v>
      </c>
      <c r="P456" s="3" t="s">
        <v>28</v>
      </c>
      <c r="Q456" t="str">
        <f t="shared" si="60"/>
        <v>PcbLib\Passive\R1206.PcbLib</v>
      </c>
      <c r="R456" t="str">
        <f t="shared" si="61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57"/>
        <v>9.1 МОм 1% 0.25 Вт 1206</v>
      </c>
      <c r="C457" s="3" t="s">
        <v>25</v>
      </c>
      <c r="D457" t="str">
        <f t="shared" si="59"/>
        <v>SchLib\Passive\Resistor.SchLib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58"/>
        <v>9.1 МОм</v>
      </c>
      <c r="O457" s="3" t="s">
        <v>107</v>
      </c>
      <c r="P457" s="3" t="s">
        <v>28</v>
      </c>
      <c r="Q457" t="str">
        <f t="shared" si="60"/>
        <v>PcbLib\Passive\R1206.PcbLib</v>
      </c>
      <c r="R457" t="str">
        <f t="shared" si="61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t="str">
        <f t="shared" si="59"/>
        <v>SchLib\Passive\Resistor.SchLib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t="str">
        <f t="shared" si="60"/>
        <v>PcbLib\Passive\R1206.PcbLib</v>
      </c>
      <c r="R458" t="str">
        <f t="shared" si="61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62">_xlfn.CONCAT(N459," ",K459," ",S459," ",O459)</f>
        <v>11 Ом 1% 0.25 Вт 1206</v>
      </c>
      <c r="C459" s="3" t="s">
        <v>25</v>
      </c>
      <c r="D459" t="str">
        <f t="shared" si="59"/>
        <v>SchLib\Passive\Resistor.SchLib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63">_xlfn.CONCAT(Z459," ",Y459)</f>
        <v>11 Ом</v>
      </c>
      <c r="O459" s="3" t="s">
        <v>107</v>
      </c>
      <c r="P459" s="3" t="s">
        <v>28</v>
      </c>
      <c r="Q459" t="str">
        <f t="shared" si="60"/>
        <v>PcbLib\Passive\R1206.PcbLib</v>
      </c>
      <c r="R459" t="str">
        <f t="shared" si="61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62"/>
        <v>12 Ом 1% 0.25 Вт 1206</v>
      </c>
      <c r="C460" s="3" t="s">
        <v>25</v>
      </c>
      <c r="D460" t="str">
        <f t="shared" si="59"/>
        <v>SchLib\Passive\Resistor.SchLib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63"/>
        <v>12 Ом</v>
      </c>
      <c r="O460" s="3" t="s">
        <v>107</v>
      </c>
      <c r="P460" s="3" t="s">
        <v>28</v>
      </c>
      <c r="Q460" t="str">
        <f t="shared" si="60"/>
        <v>PcbLib\Passive\R1206.PcbLib</v>
      </c>
      <c r="R460" t="str">
        <f t="shared" si="61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62"/>
        <v>13 Ом 1% 0.25 Вт 1206</v>
      </c>
      <c r="C461" s="3" t="s">
        <v>25</v>
      </c>
      <c r="D461" t="str">
        <f t="shared" si="59"/>
        <v>SchLib\Passive\Resistor.SchLib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63"/>
        <v>13 Ом</v>
      </c>
      <c r="O461" s="3" t="s">
        <v>107</v>
      </c>
      <c r="P461" s="3" t="s">
        <v>28</v>
      </c>
      <c r="Q461" t="str">
        <f t="shared" si="60"/>
        <v>PcbLib\Passive\R1206.PcbLib</v>
      </c>
      <c r="R461" t="str">
        <f t="shared" si="61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62"/>
        <v>15 Ом 1% 0.25 Вт 1206</v>
      </c>
      <c r="C462" s="3" t="s">
        <v>25</v>
      </c>
      <c r="D462" t="str">
        <f t="shared" si="59"/>
        <v>SchLib\Passive\Resistor.SchLib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63"/>
        <v>15 Ом</v>
      </c>
      <c r="O462" s="3" t="s">
        <v>107</v>
      </c>
      <c r="P462" s="3" t="s">
        <v>28</v>
      </c>
      <c r="Q462" t="str">
        <f t="shared" si="60"/>
        <v>PcbLib\Passive\R1206.PcbLib</v>
      </c>
      <c r="R462" t="str">
        <f t="shared" si="61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62"/>
        <v>16 Ом 1% 0.25 Вт 1206</v>
      </c>
      <c r="C463" s="3" t="s">
        <v>25</v>
      </c>
      <c r="D463" t="str">
        <f t="shared" si="59"/>
        <v>SchLib\Passive\Resistor.SchLib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63"/>
        <v>16 Ом</v>
      </c>
      <c r="O463" s="3" t="s">
        <v>107</v>
      </c>
      <c r="P463" s="3" t="s">
        <v>28</v>
      </c>
      <c r="Q463" t="str">
        <f t="shared" si="60"/>
        <v>PcbLib\Passive\R1206.PcbLib</v>
      </c>
      <c r="R463" t="str">
        <f t="shared" si="61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62"/>
        <v>18 Ом 1% 0.25 Вт 1206</v>
      </c>
      <c r="C464" s="3" t="s">
        <v>25</v>
      </c>
      <c r="D464" t="str">
        <f t="shared" si="59"/>
        <v>SchLib\Passive\Resistor.SchLib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63"/>
        <v>18 Ом</v>
      </c>
      <c r="O464" s="3" t="s">
        <v>107</v>
      </c>
      <c r="P464" s="3" t="s">
        <v>28</v>
      </c>
      <c r="Q464" t="str">
        <f t="shared" si="60"/>
        <v>PcbLib\Passive\R1206.PcbLib</v>
      </c>
      <c r="R464" t="str">
        <f t="shared" si="61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62"/>
        <v>20 Ом 1% 0.25 Вт 1206</v>
      </c>
      <c r="C465" s="3" t="s">
        <v>25</v>
      </c>
      <c r="D465" t="str">
        <f t="shared" si="59"/>
        <v>SchLib\Passive\Resistor.SchLib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63"/>
        <v>20 Ом</v>
      </c>
      <c r="O465" s="3" t="s">
        <v>107</v>
      </c>
      <c r="P465" s="3" t="s">
        <v>28</v>
      </c>
      <c r="Q465" t="str">
        <f t="shared" si="60"/>
        <v>PcbLib\Passive\R1206.PcbLib</v>
      </c>
      <c r="R465" t="str">
        <f t="shared" si="61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62"/>
        <v>22 Ом 1% 0.25 Вт 1206</v>
      </c>
      <c r="C466" s="3" t="s">
        <v>25</v>
      </c>
      <c r="D466" t="str">
        <f t="shared" si="59"/>
        <v>SchLib\Passive\Resistor.SchLib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63"/>
        <v>22 Ом</v>
      </c>
      <c r="O466" s="3" t="s">
        <v>107</v>
      </c>
      <c r="P466" s="3" t="s">
        <v>28</v>
      </c>
      <c r="Q466" t="str">
        <f t="shared" si="60"/>
        <v>PcbLib\Passive\R1206.PcbLib</v>
      </c>
      <c r="R466" t="str">
        <f t="shared" si="61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62"/>
        <v>24 Ом 1% 0.25 Вт 1206</v>
      </c>
      <c r="C467" s="3" t="s">
        <v>25</v>
      </c>
      <c r="D467" t="str">
        <f t="shared" si="59"/>
        <v>SchLib\Passive\Resistor.SchLib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63"/>
        <v>24 Ом</v>
      </c>
      <c r="O467" s="3" t="s">
        <v>107</v>
      </c>
      <c r="P467" s="3" t="s">
        <v>28</v>
      </c>
      <c r="Q467" t="str">
        <f t="shared" si="60"/>
        <v>PcbLib\Passive\R1206.PcbLib</v>
      </c>
      <c r="R467" t="str">
        <f t="shared" si="61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62"/>
        <v>27 Ом 1% 0.25 Вт 1206</v>
      </c>
      <c r="C468" s="3" t="s">
        <v>25</v>
      </c>
      <c r="D468" t="str">
        <f t="shared" si="59"/>
        <v>SchLib\Passive\Resistor.SchLib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63"/>
        <v>27 Ом</v>
      </c>
      <c r="O468" s="3" t="s">
        <v>107</v>
      </c>
      <c r="P468" s="3" t="s">
        <v>28</v>
      </c>
      <c r="Q468" t="str">
        <f t="shared" si="60"/>
        <v>PcbLib\Passive\R1206.PcbLib</v>
      </c>
      <c r="R468" t="str">
        <f t="shared" si="61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62"/>
        <v>30 Ом 1% 0.25 Вт 1206</v>
      </c>
      <c r="C469" s="3" t="s">
        <v>25</v>
      </c>
      <c r="D469" t="str">
        <f t="shared" si="59"/>
        <v>SchLib\Passive\Resistor.SchLib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63"/>
        <v>30 Ом</v>
      </c>
      <c r="O469" s="3" t="s">
        <v>107</v>
      </c>
      <c r="P469" s="3" t="s">
        <v>28</v>
      </c>
      <c r="Q469" t="str">
        <f t="shared" si="60"/>
        <v>PcbLib\Passive\R1206.PcbLib</v>
      </c>
      <c r="R469" t="str">
        <f t="shared" si="61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62"/>
        <v>33 Ом 1% 0.25 Вт 1206</v>
      </c>
      <c r="C470" s="3" t="s">
        <v>25</v>
      </c>
      <c r="D470" t="str">
        <f t="shared" si="59"/>
        <v>SchLib\Passive\Resistor.SchLib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63"/>
        <v>33 Ом</v>
      </c>
      <c r="O470" s="3" t="s">
        <v>107</v>
      </c>
      <c r="P470" s="3" t="s">
        <v>28</v>
      </c>
      <c r="Q470" t="str">
        <f t="shared" si="60"/>
        <v>PcbLib\Passive\R1206.PcbLib</v>
      </c>
      <c r="R470" t="str">
        <f t="shared" si="61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62"/>
        <v>36 Ом 1% 0.25 Вт 1206</v>
      </c>
      <c r="C471" s="3" t="s">
        <v>25</v>
      </c>
      <c r="D471" t="str">
        <f t="shared" si="59"/>
        <v>SchLib\Passive\Resistor.SchLib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63"/>
        <v>36 Ом</v>
      </c>
      <c r="O471" s="3" t="s">
        <v>107</v>
      </c>
      <c r="P471" s="3" t="s">
        <v>28</v>
      </c>
      <c r="Q471" t="str">
        <f t="shared" si="60"/>
        <v>PcbLib\Passive\R1206.PcbLib</v>
      </c>
      <c r="R471" t="str">
        <f t="shared" si="61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62"/>
        <v>39 Ом 1% 0.25 Вт 1206</v>
      </c>
      <c r="C472" s="3" t="s">
        <v>25</v>
      </c>
      <c r="D472" t="str">
        <f t="shared" si="59"/>
        <v>SchLib\Passive\Resistor.SchLib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63"/>
        <v>39 Ом</v>
      </c>
      <c r="O472" s="3" t="s">
        <v>107</v>
      </c>
      <c r="P472" s="3" t="s">
        <v>28</v>
      </c>
      <c r="Q472" t="str">
        <f t="shared" si="60"/>
        <v>PcbLib\Passive\R1206.PcbLib</v>
      </c>
      <c r="R472" t="str">
        <f t="shared" si="61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62"/>
        <v>43 Ом 1% 0.25 Вт 1206</v>
      </c>
      <c r="C473" s="3" t="s">
        <v>25</v>
      </c>
      <c r="D473" t="str">
        <f t="shared" si="59"/>
        <v>SchLib\Passive\Resistor.SchLib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63"/>
        <v>43 Ом</v>
      </c>
      <c r="O473" s="3" t="s">
        <v>107</v>
      </c>
      <c r="P473" s="3" t="s">
        <v>28</v>
      </c>
      <c r="Q473" t="str">
        <f t="shared" si="60"/>
        <v>PcbLib\Passive\R1206.PcbLib</v>
      </c>
      <c r="R473" t="str">
        <f t="shared" si="61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62"/>
        <v>47 Ом 1% 0.25 Вт 1206</v>
      </c>
      <c r="C474" s="3" t="s">
        <v>25</v>
      </c>
      <c r="D474" t="str">
        <f t="shared" si="59"/>
        <v>SchLib\Passive\Resistor.SchLib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63"/>
        <v>47 Ом</v>
      </c>
      <c r="O474" s="3" t="s">
        <v>107</v>
      </c>
      <c r="P474" s="3" t="s">
        <v>28</v>
      </c>
      <c r="Q474" t="str">
        <f t="shared" si="60"/>
        <v>PcbLib\Passive\R1206.PcbLib</v>
      </c>
      <c r="R474" t="str">
        <f t="shared" si="61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62"/>
        <v>51 Ом 1% 0.25 Вт 1206</v>
      </c>
      <c r="C475" s="3" t="s">
        <v>25</v>
      </c>
      <c r="D475" t="str">
        <f t="shared" si="59"/>
        <v>SchLib\Passive\Resistor.SchLib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63"/>
        <v>51 Ом</v>
      </c>
      <c r="O475" s="3" t="s">
        <v>107</v>
      </c>
      <c r="P475" s="3" t="s">
        <v>28</v>
      </c>
      <c r="Q475" t="str">
        <f t="shared" si="60"/>
        <v>PcbLib\Passive\R1206.PcbLib</v>
      </c>
      <c r="R475" t="str">
        <f t="shared" si="61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62"/>
        <v>56 Ом 1% 0.25 Вт 1206</v>
      </c>
      <c r="C476" s="3" t="s">
        <v>25</v>
      </c>
      <c r="D476" t="str">
        <f t="shared" si="59"/>
        <v>SchLib\Passive\Resistor.SchLib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63"/>
        <v>56 Ом</v>
      </c>
      <c r="O476" s="3" t="s">
        <v>107</v>
      </c>
      <c r="P476" s="3" t="s">
        <v>28</v>
      </c>
      <c r="Q476" t="str">
        <f t="shared" si="60"/>
        <v>PcbLib\Passive\R1206.PcbLib</v>
      </c>
      <c r="R476" t="str">
        <f t="shared" si="61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62"/>
        <v>62 Ом 1% 0.25 Вт 1206</v>
      </c>
      <c r="C477" s="3" t="s">
        <v>25</v>
      </c>
      <c r="D477" t="str">
        <f t="shared" si="59"/>
        <v>SchLib\Passive\Resistor.SchLib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63"/>
        <v>62 Ом</v>
      </c>
      <c r="O477" s="3" t="s">
        <v>107</v>
      </c>
      <c r="P477" s="3" t="s">
        <v>28</v>
      </c>
      <c r="Q477" t="str">
        <f t="shared" si="60"/>
        <v>PcbLib\Passive\R1206.PcbLib</v>
      </c>
      <c r="R477" t="str">
        <f t="shared" si="61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62"/>
        <v>68 Ом 1% 0.25 Вт 1206</v>
      </c>
      <c r="C478" s="3" t="s">
        <v>25</v>
      </c>
      <c r="D478" t="str">
        <f t="shared" si="59"/>
        <v>SchLib\Passive\Resistor.SchLib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63"/>
        <v>68 Ом</v>
      </c>
      <c r="O478" s="3" t="s">
        <v>107</v>
      </c>
      <c r="P478" s="3" t="s">
        <v>28</v>
      </c>
      <c r="Q478" t="str">
        <f t="shared" si="60"/>
        <v>PcbLib\Passive\R1206.PcbLib</v>
      </c>
      <c r="R478" t="str">
        <f t="shared" si="61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62"/>
        <v>75 Ом 1% 0.25 Вт 1206</v>
      </c>
      <c r="C479" s="3" t="s">
        <v>25</v>
      </c>
      <c r="D479" t="str">
        <f t="shared" si="59"/>
        <v>SchLib\Passive\Resistor.SchLib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63"/>
        <v>75 Ом</v>
      </c>
      <c r="O479" s="3" t="s">
        <v>107</v>
      </c>
      <c r="P479" s="3" t="s">
        <v>28</v>
      </c>
      <c r="Q479" t="str">
        <f t="shared" si="60"/>
        <v>PcbLib\Passive\R1206.PcbLib</v>
      </c>
      <c r="R479" t="str">
        <f t="shared" si="61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62"/>
        <v>82 Ом 1% 0.25 Вт 1206</v>
      </c>
      <c r="C480" s="3" t="s">
        <v>25</v>
      </c>
      <c r="D480" t="str">
        <f t="shared" si="59"/>
        <v>SchLib\Passive\Resistor.SchLib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63"/>
        <v>82 Ом</v>
      </c>
      <c r="O480" s="3" t="s">
        <v>107</v>
      </c>
      <c r="P480" s="3" t="s">
        <v>28</v>
      </c>
      <c r="Q480" t="str">
        <f t="shared" si="60"/>
        <v>PcbLib\Passive\R1206.PcbLib</v>
      </c>
      <c r="R480" t="str">
        <f t="shared" si="61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62"/>
        <v>91 Ом 1% 0.25 Вт 1206</v>
      </c>
      <c r="C481" s="3" t="s">
        <v>25</v>
      </c>
      <c r="D481" t="str">
        <f t="shared" si="59"/>
        <v>SchLib\Passive\Resistor.SchLib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63"/>
        <v>91 Ом</v>
      </c>
      <c r="O481" s="3" t="s">
        <v>107</v>
      </c>
      <c r="P481" s="3" t="s">
        <v>28</v>
      </c>
      <c r="Q481" t="str">
        <f t="shared" si="60"/>
        <v>PcbLib\Passive\R1206.PcbLib</v>
      </c>
      <c r="R481" t="str">
        <f t="shared" si="61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t="str">
        <f t="shared" si="59"/>
        <v>SchLib\Passive\Resistor.SchLib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t="str">
        <f t="shared" si="60"/>
        <v>PcbLib\Passive\R1206.PcbLib</v>
      </c>
      <c r="R482" t="str">
        <f t="shared" si="61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64">_xlfn.CONCAT(N483," ",K483," ",S483," ",O483)</f>
        <v>11 кОм 1% 0.25 Вт 1206</v>
      </c>
      <c r="C483" s="3" t="s">
        <v>25</v>
      </c>
      <c r="D483" t="str">
        <f t="shared" si="59"/>
        <v>SchLib\Passive\Resistor.SchLib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65">_xlfn.CONCAT(Z483," ",Y483)</f>
        <v>11 кОм</v>
      </c>
      <c r="O483" s="3" t="s">
        <v>107</v>
      </c>
      <c r="P483" s="3" t="s">
        <v>28</v>
      </c>
      <c r="Q483" t="str">
        <f t="shared" si="60"/>
        <v>PcbLib\Passive\R1206.PcbLib</v>
      </c>
      <c r="R483" t="str">
        <f t="shared" si="61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64"/>
        <v>12 кОм 1% 0.25 Вт 1206</v>
      </c>
      <c r="C484" s="3" t="s">
        <v>25</v>
      </c>
      <c r="D484" t="str">
        <f t="shared" si="59"/>
        <v>SchLib\Passive\Resistor.SchLib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65"/>
        <v>12 кОм</v>
      </c>
      <c r="O484" s="3" t="s">
        <v>107</v>
      </c>
      <c r="P484" s="3" t="s">
        <v>28</v>
      </c>
      <c r="Q484" t="str">
        <f t="shared" si="60"/>
        <v>PcbLib\Passive\R1206.PcbLib</v>
      </c>
      <c r="R484" t="str">
        <f t="shared" si="61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64"/>
        <v>13 кОм 1% 0.25 Вт 1206</v>
      </c>
      <c r="C485" s="3" t="s">
        <v>25</v>
      </c>
      <c r="D485" t="str">
        <f t="shared" si="59"/>
        <v>SchLib\Passive\Resistor.SchLib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65"/>
        <v>13 кОм</v>
      </c>
      <c r="O485" s="3" t="s">
        <v>107</v>
      </c>
      <c r="P485" s="3" t="s">
        <v>28</v>
      </c>
      <c r="Q485" t="str">
        <f t="shared" si="60"/>
        <v>PcbLib\Passive\R1206.PcbLib</v>
      </c>
      <c r="R485" t="str">
        <f t="shared" si="61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64"/>
        <v>15 кОм 1% 0.25 Вт 1206</v>
      </c>
      <c r="C486" s="3" t="s">
        <v>25</v>
      </c>
      <c r="D486" t="str">
        <f t="shared" si="59"/>
        <v>SchLib\Passive\Resistor.SchLib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65"/>
        <v>15 кОм</v>
      </c>
      <c r="O486" s="3" t="s">
        <v>107</v>
      </c>
      <c r="P486" s="3" t="s">
        <v>28</v>
      </c>
      <c r="Q486" t="str">
        <f t="shared" si="60"/>
        <v>PcbLib\Passive\R1206.PcbLib</v>
      </c>
      <c r="R486" t="str">
        <f t="shared" si="61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64"/>
        <v>16 кОм 1% 0.25 Вт 1206</v>
      </c>
      <c r="C487" s="3" t="s">
        <v>25</v>
      </c>
      <c r="D487" t="str">
        <f t="shared" si="59"/>
        <v>SchLib\Passive\Resistor.SchLib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65"/>
        <v>16 кОм</v>
      </c>
      <c r="O487" s="3" t="s">
        <v>107</v>
      </c>
      <c r="P487" s="3" t="s">
        <v>28</v>
      </c>
      <c r="Q487" t="str">
        <f t="shared" si="60"/>
        <v>PcbLib\Passive\R1206.PcbLib</v>
      </c>
      <c r="R487" t="str">
        <f t="shared" si="61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64"/>
        <v>18 кОм 1% 0.25 Вт 1206</v>
      </c>
      <c r="C488" s="3" t="s">
        <v>25</v>
      </c>
      <c r="D488" t="str">
        <f t="shared" si="59"/>
        <v>SchLib\Passive\Resistor.SchLib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65"/>
        <v>18 кОм</v>
      </c>
      <c r="O488" s="3" t="s">
        <v>107</v>
      </c>
      <c r="P488" s="3" t="s">
        <v>28</v>
      </c>
      <c r="Q488" t="str">
        <f t="shared" si="60"/>
        <v>PcbLib\Passive\R1206.PcbLib</v>
      </c>
      <c r="R488" t="str">
        <f t="shared" si="61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64"/>
        <v>20 кОм 1% 0.25 Вт 1206</v>
      </c>
      <c r="C489" s="3" t="s">
        <v>25</v>
      </c>
      <c r="D489" t="str">
        <f t="shared" si="59"/>
        <v>SchLib\Passive\Resistor.SchLib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65"/>
        <v>20 кОм</v>
      </c>
      <c r="O489" s="3" t="s">
        <v>107</v>
      </c>
      <c r="P489" s="3" t="s">
        <v>28</v>
      </c>
      <c r="Q489" t="str">
        <f t="shared" si="60"/>
        <v>PcbLib\Passive\R1206.PcbLib</v>
      </c>
      <c r="R489" t="str">
        <f t="shared" si="61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64"/>
        <v>22 кОм 1% 0.25 Вт 1206</v>
      </c>
      <c r="C490" s="3" t="s">
        <v>25</v>
      </c>
      <c r="D490" t="str">
        <f t="shared" si="59"/>
        <v>SchLib\Passive\Resistor.SchLib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65"/>
        <v>22 кОм</v>
      </c>
      <c r="O490" s="3" t="s">
        <v>107</v>
      </c>
      <c r="P490" s="3" t="s">
        <v>28</v>
      </c>
      <c r="Q490" t="str">
        <f t="shared" si="60"/>
        <v>PcbLib\Passive\R1206.PcbLib</v>
      </c>
      <c r="R490" t="str">
        <f t="shared" si="61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64"/>
        <v>24 кОм 1% 0.25 Вт 1206</v>
      </c>
      <c r="C491" s="3" t="s">
        <v>25</v>
      </c>
      <c r="D491" t="str">
        <f t="shared" si="59"/>
        <v>SchLib\Passive\Resistor.SchLib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65"/>
        <v>24 кОм</v>
      </c>
      <c r="O491" s="3" t="s">
        <v>107</v>
      </c>
      <c r="P491" s="3" t="s">
        <v>28</v>
      </c>
      <c r="Q491" t="str">
        <f t="shared" si="60"/>
        <v>PcbLib\Passive\R1206.PcbLib</v>
      </c>
      <c r="R491" t="str">
        <f t="shared" si="61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64"/>
        <v>27 кОм 1% 0.25 Вт 1206</v>
      </c>
      <c r="C492" s="3" t="s">
        <v>25</v>
      </c>
      <c r="D492" t="str">
        <f t="shared" si="59"/>
        <v>SchLib\Passive\Resistor.SchLib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65"/>
        <v>27 кОм</v>
      </c>
      <c r="O492" s="3" t="s">
        <v>107</v>
      </c>
      <c r="P492" s="3" t="s">
        <v>28</v>
      </c>
      <c r="Q492" t="str">
        <f t="shared" si="60"/>
        <v>PcbLib\Passive\R1206.PcbLib</v>
      </c>
      <c r="R492" t="str">
        <f t="shared" si="61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64"/>
        <v>30 кОм 1% 0.25 Вт 1206</v>
      </c>
      <c r="C493" s="3" t="s">
        <v>25</v>
      </c>
      <c r="D493" t="str">
        <f t="shared" si="59"/>
        <v>SchLib\Passive\Resistor.SchLib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65"/>
        <v>30 кОм</v>
      </c>
      <c r="O493" s="3" t="s">
        <v>107</v>
      </c>
      <c r="P493" s="3" t="s">
        <v>28</v>
      </c>
      <c r="Q493" t="str">
        <f t="shared" si="60"/>
        <v>PcbLib\Passive\R1206.PcbLib</v>
      </c>
      <c r="R493" t="str">
        <f t="shared" si="61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64"/>
        <v>33 кОм 1% 0.25 Вт 1206</v>
      </c>
      <c r="C494" s="3" t="s">
        <v>25</v>
      </c>
      <c r="D494" t="str">
        <f t="shared" si="59"/>
        <v>SchLib\Passive\Resistor.SchLib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65"/>
        <v>33 кОм</v>
      </c>
      <c r="O494" s="3" t="s">
        <v>107</v>
      </c>
      <c r="P494" s="3" t="s">
        <v>28</v>
      </c>
      <c r="Q494" t="str">
        <f t="shared" si="60"/>
        <v>PcbLib\Passive\R1206.PcbLib</v>
      </c>
      <c r="R494" t="str">
        <f t="shared" si="61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64"/>
        <v>36 кОм 1% 0.25 Вт 1206</v>
      </c>
      <c r="C495" s="3" t="s">
        <v>25</v>
      </c>
      <c r="D495" t="str">
        <f t="shared" si="59"/>
        <v>SchLib\Passive\Resistor.SchLib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65"/>
        <v>36 кОм</v>
      </c>
      <c r="O495" s="3" t="s">
        <v>107</v>
      </c>
      <c r="P495" s="3" t="s">
        <v>28</v>
      </c>
      <c r="Q495" t="str">
        <f t="shared" si="60"/>
        <v>PcbLib\Passive\R1206.PcbLib</v>
      </c>
      <c r="R495" t="str">
        <f t="shared" si="61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64"/>
        <v>39 кОм 1% 0.25 Вт 1206</v>
      </c>
      <c r="C496" s="3" t="s">
        <v>25</v>
      </c>
      <c r="D496" t="str">
        <f t="shared" si="59"/>
        <v>SchLib\Passive\Resistor.SchLib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65"/>
        <v>39 кОм</v>
      </c>
      <c r="O496" s="3" t="s">
        <v>107</v>
      </c>
      <c r="P496" s="3" t="s">
        <v>28</v>
      </c>
      <c r="Q496" t="str">
        <f t="shared" si="60"/>
        <v>PcbLib\Passive\R1206.PcbLib</v>
      </c>
      <c r="R496" t="str">
        <f t="shared" si="61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64"/>
        <v>43 кОм 1% 0.25 Вт 1206</v>
      </c>
      <c r="C497" s="3" t="s">
        <v>25</v>
      </c>
      <c r="D497" t="str">
        <f t="shared" si="59"/>
        <v>SchLib\Passive\Resistor.SchLib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65"/>
        <v>43 кОм</v>
      </c>
      <c r="O497" s="3" t="s">
        <v>107</v>
      </c>
      <c r="P497" s="3" t="s">
        <v>28</v>
      </c>
      <c r="Q497" t="str">
        <f t="shared" si="60"/>
        <v>PcbLib\Passive\R1206.PcbLib</v>
      </c>
      <c r="R497" t="str">
        <f t="shared" si="61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64"/>
        <v>47 кОм 1% 0.25 Вт 1206</v>
      </c>
      <c r="C498" s="3" t="s">
        <v>25</v>
      </c>
      <c r="D498" t="str">
        <f t="shared" si="59"/>
        <v>SchLib\Passive\Resistor.SchLib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65"/>
        <v>47 кОм</v>
      </c>
      <c r="O498" s="3" t="s">
        <v>107</v>
      </c>
      <c r="P498" s="3" t="s">
        <v>28</v>
      </c>
      <c r="Q498" t="str">
        <f t="shared" si="60"/>
        <v>PcbLib\Passive\R1206.PcbLib</v>
      </c>
      <c r="R498" t="str">
        <f t="shared" si="61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64"/>
        <v>51 кОм 1% 0.25 Вт 1206</v>
      </c>
      <c r="C499" s="3" t="s">
        <v>25</v>
      </c>
      <c r="D499" t="str">
        <f t="shared" si="59"/>
        <v>SchLib\Passive\Resistor.SchLib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65"/>
        <v>51 кОм</v>
      </c>
      <c r="O499" s="3" t="s">
        <v>107</v>
      </c>
      <c r="P499" s="3" t="s">
        <v>28</v>
      </c>
      <c r="Q499" t="str">
        <f t="shared" si="60"/>
        <v>PcbLib\Passive\R1206.PcbLib</v>
      </c>
      <c r="R499" t="str">
        <f t="shared" si="61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64"/>
        <v>56 кОм 1% 0.25 Вт 1206</v>
      </c>
      <c r="C500" s="3" t="s">
        <v>25</v>
      </c>
      <c r="D500" t="str">
        <f t="shared" si="59"/>
        <v>SchLib\Passive\Resistor.SchLib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65"/>
        <v>56 кОм</v>
      </c>
      <c r="O500" s="3" t="s">
        <v>107</v>
      </c>
      <c r="P500" s="3" t="s">
        <v>28</v>
      </c>
      <c r="Q500" t="str">
        <f t="shared" si="60"/>
        <v>PcbLib\Passive\R1206.PcbLib</v>
      </c>
      <c r="R500" t="str">
        <f t="shared" si="61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64"/>
        <v>62 кОм 1% 0.25 Вт 1206</v>
      </c>
      <c r="C501" s="3" t="s">
        <v>25</v>
      </c>
      <c r="D501" t="str">
        <f t="shared" si="59"/>
        <v>SchLib\Passive\Resistor.SchLib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65"/>
        <v>62 кОм</v>
      </c>
      <c r="O501" s="3" t="s">
        <v>107</v>
      </c>
      <c r="P501" s="3" t="s">
        <v>28</v>
      </c>
      <c r="Q501" t="str">
        <f t="shared" si="60"/>
        <v>PcbLib\Passive\R1206.PcbLib</v>
      </c>
      <c r="R501" t="str">
        <f t="shared" si="61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64"/>
        <v>68 кОм 1% 0.25 Вт 1206</v>
      </c>
      <c r="C502" s="3" t="s">
        <v>25</v>
      </c>
      <c r="D502" t="str">
        <f t="shared" ref="D502:D565" si="66">"SchLib\Passive\"&amp;C502&amp;".SchLib"</f>
        <v>SchLib\Passive\Resistor.SchLib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65"/>
        <v>68 кОм</v>
      </c>
      <c r="O502" s="3" t="s">
        <v>107</v>
      </c>
      <c r="P502" s="3" t="s">
        <v>28</v>
      </c>
      <c r="Q502" t="str">
        <f t="shared" si="60"/>
        <v>PcbLib\Passive\R1206.PcbLib</v>
      </c>
      <c r="R502" t="str">
        <f t="shared" si="61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64"/>
        <v>75 кОм 1% 0.25 Вт 1206</v>
      </c>
      <c r="C503" s="3" t="s">
        <v>25</v>
      </c>
      <c r="D503" t="str">
        <f t="shared" si="66"/>
        <v>SchLib\Passive\Resistor.SchLib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65"/>
        <v>75 кОм</v>
      </c>
      <c r="O503" s="3" t="s">
        <v>107</v>
      </c>
      <c r="P503" s="3" t="s">
        <v>28</v>
      </c>
      <c r="Q503" t="str">
        <f t="shared" si="60"/>
        <v>PcbLib\Passive\R1206.PcbLib</v>
      </c>
      <c r="R503" t="str">
        <f t="shared" si="61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64"/>
        <v>82 кОм 1% 0.25 Вт 1206</v>
      </c>
      <c r="C504" s="3" t="s">
        <v>25</v>
      </c>
      <c r="D504" t="str">
        <f t="shared" si="66"/>
        <v>SchLib\Passive\Resistor.SchLib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65"/>
        <v>82 кОм</v>
      </c>
      <c r="O504" s="3" t="s">
        <v>107</v>
      </c>
      <c r="P504" s="3" t="s">
        <v>28</v>
      </c>
      <c r="Q504" t="str">
        <f t="shared" si="60"/>
        <v>PcbLib\Passive\R1206.PcbLib</v>
      </c>
      <c r="R504" t="str">
        <f t="shared" si="61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64"/>
        <v>91 кОм 1% 0.25 Вт 1206</v>
      </c>
      <c r="C505" s="3" t="s">
        <v>25</v>
      </c>
      <c r="D505" t="str">
        <f t="shared" si="66"/>
        <v>SchLib\Passive\Resistor.SchLib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65"/>
        <v>91 кОм</v>
      </c>
      <c r="O505" s="3" t="s">
        <v>107</v>
      </c>
      <c r="P505" s="3" t="s">
        <v>28</v>
      </c>
      <c r="Q505" t="str">
        <f t="shared" si="60"/>
        <v>PcbLib\Passive\R1206.PcbLib</v>
      </c>
      <c r="R505" t="str">
        <f t="shared" si="61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t="str">
        <f t="shared" si="66"/>
        <v>SchLib\Passive\Resistor.SchLib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t="str">
        <f t="shared" si="60"/>
        <v>PcbLib\Passive\R1206.PcbLib</v>
      </c>
      <c r="R506" t="str">
        <f t="shared" si="61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67">_xlfn.CONCAT(N507," ",K507," ",S507," ",O507)</f>
        <v>11 МОм 1% 0.25 Вт 1206</v>
      </c>
      <c r="C507" s="3" t="s">
        <v>25</v>
      </c>
      <c r="D507" t="str">
        <f t="shared" si="66"/>
        <v>SchLib\Passive\Resistor.SchLib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68">_xlfn.CONCAT(Z507," ",Y507)</f>
        <v>11 МОм</v>
      </c>
      <c r="O507" s="3" t="s">
        <v>107</v>
      </c>
      <c r="P507" s="3" t="s">
        <v>28</v>
      </c>
      <c r="Q507" t="str">
        <f t="shared" si="60"/>
        <v>PcbLib\Passive\R1206.PcbLib</v>
      </c>
      <c r="R507" t="str">
        <f t="shared" si="61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67"/>
        <v>12 МОм 1% 0.25 Вт 1206</v>
      </c>
      <c r="C508" s="3" t="s">
        <v>25</v>
      </c>
      <c r="D508" t="str">
        <f t="shared" si="66"/>
        <v>SchLib\Passive\Resistor.SchLib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68"/>
        <v>12 МОм</v>
      </c>
      <c r="O508" s="3" t="s">
        <v>107</v>
      </c>
      <c r="P508" s="3" t="s">
        <v>28</v>
      </c>
      <c r="Q508" t="str">
        <f t="shared" si="60"/>
        <v>PcbLib\Passive\R1206.PcbLib</v>
      </c>
      <c r="R508" t="str">
        <f t="shared" si="61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67"/>
        <v>13 МОм 1% 0.25 Вт 1206</v>
      </c>
      <c r="C509" s="3" t="s">
        <v>25</v>
      </c>
      <c r="D509" t="str">
        <f t="shared" si="66"/>
        <v>SchLib\Passive\Resistor.SchLib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68"/>
        <v>13 МОм</v>
      </c>
      <c r="O509" s="3" t="s">
        <v>107</v>
      </c>
      <c r="P509" s="3" t="s">
        <v>28</v>
      </c>
      <c r="Q509" t="str">
        <f t="shared" si="60"/>
        <v>PcbLib\Passive\R1206.PcbLib</v>
      </c>
      <c r="R509" t="str">
        <f t="shared" si="61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67"/>
        <v>15 МОм 1% 0.25 Вт 1206</v>
      </c>
      <c r="C510" s="3" t="s">
        <v>25</v>
      </c>
      <c r="D510" t="str">
        <f t="shared" si="66"/>
        <v>SchLib\Passive\Resistor.SchLib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68"/>
        <v>15 МОм</v>
      </c>
      <c r="O510" s="3" t="s">
        <v>107</v>
      </c>
      <c r="P510" s="3" t="s">
        <v>28</v>
      </c>
      <c r="Q510" t="str">
        <f t="shared" si="60"/>
        <v>PcbLib\Passive\R1206.PcbLib</v>
      </c>
      <c r="R510" t="str">
        <f t="shared" si="61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67"/>
        <v>16 МОм 1% 0.25 Вт 1206</v>
      </c>
      <c r="C511" s="3" t="s">
        <v>25</v>
      </c>
      <c r="D511" t="str">
        <f t="shared" si="66"/>
        <v>SchLib\Passive\Resistor.SchLib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68"/>
        <v>16 МОм</v>
      </c>
      <c r="O511" s="3" t="s">
        <v>107</v>
      </c>
      <c r="P511" s="3" t="s">
        <v>28</v>
      </c>
      <c r="Q511" t="str">
        <f t="shared" si="60"/>
        <v>PcbLib\Passive\R1206.PcbLib</v>
      </c>
      <c r="R511" t="str">
        <f t="shared" si="61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67"/>
        <v>18 МОм 1% 0.25 Вт 1206</v>
      </c>
      <c r="C512" s="3" t="s">
        <v>25</v>
      </c>
      <c r="D512" t="str">
        <f t="shared" si="66"/>
        <v>SchLib\Passive\Resistor.SchLib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68"/>
        <v>18 МОм</v>
      </c>
      <c r="O512" s="3" t="s">
        <v>107</v>
      </c>
      <c r="P512" s="3" t="s">
        <v>28</v>
      </c>
      <c r="Q512" t="str">
        <f t="shared" si="60"/>
        <v>PcbLib\Passive\R1206.PcbLib</v>
      </c>
      <c r="R512" t="str">
        <f t="shared" si="61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67"/>
        <v>20 МОм 1% 0.25 Вт 1206</v>
      </c>
      <c r="C513" s="3" t="s">
        <v>25</v>
      </c>
      <c r="D513" t="str">
        <f t="shared" si="66"/>
        <v>SchLib\Passive\Resistor.SchLib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68"/>
        <v>20 МОм</v>
      </c>
      <c r="O513" s="3" t="s">
        <v>107</v>
      </c>
      <c r="P513" s="3" t="s">
        <v>28</v>
      </c>
      <c r="Q513" t="str">
        <f t="shared" si="60"/>
        <v>PcbLib\Passive\R1206.PcbLib</v>
      </c>
      <c r="R513" t="str">
        <f t="shared" si="61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67"/>
        <v>22 МОм 1% 0.25 Вт 1206</v>
      </c>
      <c r="C514" s="3" t="s">
        <v>25</v>
      </c>
      <c r="D514" t="str">
        <f t="shared" si="66"/>
        <v>SchLib\Passive\Resistor.SchLib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68"/>
        <v>22 МОм</v>
      </c>
      <c r="O514" s="3" t="s">
        <v>107</v>
      </c>
      <c r="P514" s="3" t="s">
        <v>28</v>
      </c>
      <c r="Q514" t="str">
        <f t="shared" si="60"/>
        <v>PcbLib\Passive\R1206.PcbLib</v>
      </c>
      <c r="R514" t="str">
        <f t="shared" si="61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67"/>
        <v>24 МОм 1% 0.25 Вт 1206</v>
      </c>
      <c r="C515" s="3" t="s">
        <v>25</v>
      </c>
      <c r="D515" t="str">
        <f t="shared" si="66"/>
        <v>SchLib\Passive\Resistor.SchLib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68"/>
        <v>24 МОм</v>
      </c>
      <c r="O515" s="3" t="s">
        <v>107</v>
      </c>
      <c r="P515" s="3" t="s">
        <v>28</v>
      </c>
      <c r="Q515" t="str">
        <f t="shared" ref="Q515:Q578" si="69">"PcbLib\Passive\"&amp;R515&amp;".PcbLib"</f>
        <v>PcbLib\Passive\R1206.PcbLib</v>
      </c>
      <c r="R515" t="str">
        <f t="shared" ref="R515:R578" si="70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67"/>
        <v>27 МОм 1% 0.25 Вт 1206</v>
      </c>
      <c r="C516" s="3" t="s">
        <v>25</v>
      </c>
      <c r="D516" t="str">
        <f t="shared" si="66"/>
        <v>SchLib\Passive\Resistor.SchLib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68"/>
        <v>27 МОм</v>
      </c>
      <c r="O516" s="3" t="s">
        <v>107</v>
      </c>
      <c r="P516" s="3" t="s">
        <v>28</v>
      </c>
      <c r="Q516" t="str">
        <f t="shared" si="69"/>
        <v>PcbLib\Passive\R1206.PcbLib</v>
      </c>
      <c r="R516" t="str">
        <f t="shared" si="70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67"/>
        <v>30 МОм 1% 0.25 Вт 1206</v>
      </c>
      <c r="C517" s="3" t="s">
        <v>25</v>
      </c>
      <c r="D517" t="str">
        <f t="shared" si="66"/>
        <v>SchLib\Passive\Resistor.SchLib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68"/>
        <v>30 МОм</v>
      </c>
      <c r="O517" s="3" t="s">
        <v>107</v>
      </c>
      <c r="P517" s="3" t="s">
        <v>28</v>
      </c>
      <c r="Q517" t="str">
        <f t="shared" si="69"/>
        <v>PcbLib\Passive\R1206.PcbLib</v>
      </c>
      <c r="R517" t="str">
        <f t="shared" si="70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67"/>
        <v>33 МОм 1% 0.25 Вт 1206</v>
      </c>
      <c r="C518" s="3" t="s">
        <v>25</v>
      </c>
      <c r="D518" t="str">
        <f t="shared" si="66"/>
        <v>SchLib\Passive\Resistor.SchLib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68"/>
        <v>33 МОм</v>
      </c>
      <c r="O518" s="3" t="s">
        <v>107</v>
      </c>
      <c r="P518" s="3" t="s">
        <v>28</v>
      </c>
      <c r="Q518" t="str">
        <f t="shared" si="69"/>
        <v>PcbLib\Passive\R1206.PcbLib</v>
      </c>
      <c r="R518" t="str">
        <f t="shared" si="70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67"/>
        <v>36 МОм 1% 0.25 Вт 1206</v>
      </c>
      <c r="C519" s="3" t="s">
        <v>25</v>
      </c>
      <c r="D519" t="str">
        <f t="shared" si="66"/>
        <v>SchLib\Passive\Resistor.SchLib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68"/>
        <v>36 МОм</v>
      </c>
      <c r="O519" s="3" t="s">
        <v>107</v>
      </c>
      <c r="P519" s="3" t="s">
        <v>28</v>
      </c>
      <c r="Q519" t="str">
        <f t="shared" si="69"/>
        <v>PcbLib\Passive\R1206.PcbLib</v>
      </c>
      <c r="R519" t="str">
        <f t="shared" si="70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67"/>
        <v>39 МОм 1% 0.25 Вт 1206</v>
      </c>
      <c r="C520" s="3" t="s">
        <v>25</v>
      </c>
      <c r="D520" t="str">
        <f t="shared" si="66"/>
        <v>SchLib\Passive\Resistor.SchLib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68"/>
        <v>39 МОм</v>
      </c>
      <c r="O520" s="3" t="s">
        <v>107</v>
      </c>
      <c r="P520" s="3" t="s">
        <v>28</v>
      </c>
      <c r="Q520" t="str">
        <f t="shared" si="69"/>
        <v>PcbLib\Passive\R1206.PcbLib</v>
      </c>
      <c r="R520" t="str">
        <f t="shared" si="70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67"/>
        <v>43 МОм 1% 0.25 Вт 1206</v>
      </c>
      <c r="C521" s="3" t="s">
        <v>25</v>
      </c>
      <c r="D521" t="str">
        <f t="shared" si="66"/>
        <v>SchLib\Passive\Resistor.SchLib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68"/>
        <v>43 МОм</v>
      </c>
      <c r="O521" s="3" t="s">
        <v>107</v>
      </c>
      <c r="P521" s="3" t="s">
        <v>28</v>
      </c>
      <c r="Q521" t="str">
        <f t="shared" si="69"/>
        <v>PcbLib\Passive\R1206.PcbLib</v>
      </c>
      <c r="R521" t="str">
        <f t="shared" si="70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67"/>
        <v>47 МОм 1% 0.25 Вт 1206</v>
      </c>
      <c r="C522" s="3" t="s">
        <v>25</v>
      </c>
      <c r="D522" t="str">
        <f t="shared" si="66"/>
        <v>SchLib\Passive\Resistor.SchLib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68"/>
        <v>47 МОм</v>
      </c>
      <c r="O522" s="3" t="s">
        <v>107</v>
      </c>
      <c r="P522" s="3" t="s">
        <v>28</v>
      </c>
      <c r="Q522" t="str">
        <f t="shared" si="69"/>
        <v>PcbLib\Passive\R1206.PcbLib</v>
      </c>
      <c r="R522" t="str">
        <f t="shared" si="70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67"/>
        <v>51 МОм 1% 0.25 Вт 1206</v>
      </c>
      <c r="C523" s="3" t="s">
        <v>25</v>
      </c>
      <c r="D523" t="str">
        <f t="shared" si="66"/>
        <v>SchLib\Passive\Resistor.SchLib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68"/>
        <v>51 МОм</v>
      </c>
      <c r="O523" s="3" t="s">
        <v>107</v>
      </c>
      <c r="P523" s="3" t="s">
        <v>28</v>
      </c>
      <c r="Q523" t="str">
        <f t="shared" si="69"/>
        <v>PcbLib\Passive\R1206.PcbLib</v>
      </c>
      <c r="R523" t="str">
        <f t="shared" si="70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67"/>
        <v>56 МОм 1% 0.25 Вт 1206</v>
      </c>
      <c r="C524" s="3" t="s">
        <v>25</v>
      </c>
      <c r="D524" t="str">
        <f t="shared" si="66"/>
        <v>SchLib\Passive\Resistor.SchLib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68"/>
        <v>56 МОм</v>
      </c>
      <c r="O524" s="3" t="s">
        <v>107</v>
      </c>
      <c r="P524" s="3" t="s">
        <v>28</v>
      </c>
      <c r="Q524" t="str">
        <f t="shared" si="69"/>
        <v>PcbLib\Passive\R1206.PcbLib</v>
      </c>
      <c r="R524" t="str">
        <f t="shared" si="70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67"/>
        <v>62 МОм 1% 0.25 Вт 1206</v>
      </c>
      <c r="C525" s="3" t="s">
        <v>25</v>
      </c>
      <c r="D525" t="str">
        <f t="shared" si="66"/>
        <v>SchLib\Passive\Resistor.SchLib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68"/>
        <v>62 МОм</v>
      </c>
      <c r="O525" s="3" t="s">
        <v>107</v>
      </c>
      <c r="P525" s="3" t="s">
        <v>28</v>
      </c>
      <c r="Q525" t="str">
        <f t="shared" si="69"/>
        <v>PcbLib\Passive\R1206.PcbLib</v>
      </c>
      <c r="R525" t="str">
        <f t="shared" si="70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67"/>
        <v>68 МОм 1% 0.25 Вт 1206</v>
      </c>
      <c r="C526" s="3" t="s">
        <v>25</v>
      </c>
      <c r="D526" t="str">
        <f t="shared" si="66"/>
        <v>SchLib\Passive\Resistor.SchLib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68"/>
        <v>68 МОм</v>
      </c>
      <c r="O526" s="3" t="s">
        <v>107</v>
      </c>
      <c r="P526" s="3" t="s">
        <v>28</v>
      </c>
      <c r="Q526" t="str">
        <f t="shared" si="69"/>
        <v>PcbLib\Passive\R1206.PcbLib</v>
      </c>
      <c r="R526" t="str">
        <f t="shared" si="70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67"/>
        <v>75 МОм 1% 0.25 Вт 1206</v>
      </c>
      <c r="C527" s="3" t="s">
        <v>25</v>
      </c>
      <c r="D527" t="str">
        <f t="shared" si="66"/>
        <v>SchLib\Passive\Resistor.SchLib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68"/>
        <v>75 МОм</v>
      </c>
      <c r="O527" s="3" t="s">
        <v>107</v>
      </c>
      <c r="P527" s="3" t="s">
        <v>28</v>
      </c>
      <c r="Q527" t="str">
        <f t="shared" si="69"/>
        <v>PcbLib\Passive\R1206.PcbLib</v>
      </c>
      <c r="R527" t="str">
        <f t="shared" si="70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67"/>
        <v>82 МОм 1% 0.25 Вт 1206</v>
      </c>
      <c r="C528" s="3" t="s">
        <v>25</v>
      </c>
      <c r="D528" t="str">
        <f t="shared" si="66"/>
        <v>SchLib\Passive\Resistor.SchLib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68"/>
        <v>82 МОм</v>
      </c>
      <c r="O528" s="3" t="s">
        <v>107</v>
      </c>
      <c r="P528" s="3" t="s">
        <v>28</v>
      </c>
      <c r="Q528" t="str">
        <f t="shared" si="69"/>
        <v>PcbLib\Passive\R1206.PcbLib</v>
      </c>
      <c r="R528" t="str">
        <f t="shared" si="70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67"/>
        <v>91 МОм 1% 0.25 Вт 1206</v>
      </c>
      <c r="C529" s="3" t="s">
        <v>25</v>
      </c>
      <c r="D529" t="str">
        <f t="shared" si="66"/>
        <v>SchLib\Passive\Resistor.SchLib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68"/>
        <v>91 МОм</v>
      </c>
      <c r="O529" s="3" t="s">
        <v>107</v>
      </c>
      <c r="P529" s="3" t="s">
        <v>28</v>
      </c>
      <c r="Q529" t="str">
        <f t="shared" si="69"/>
        <v>PcbLib\Passive\R1206.PcbLib</v>
      </c>
      <c r="R529" t="str">
        <f t="shared" si="70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t="str">
        <f t="shared" si="66"/>
        <v>SchLib\Passive\Resistor.SchLib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t="str">
        <f t="shared" si="69"/>
        <v>PcbLib\Passive\R1206.PcbLib</v>
      </c>
      <c r="R530" t="str">
        <f t="shared" si="70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71">_xlfn.CONCAT(N531," ",K531," ",S531," ",O531)</f>
        <v>110 Ом 1% 0.25 Вт 1206</v>
      </c>
      <c r="C531" s="3" t="s">
        <v>25</v>
      </c>
      <c r="D531" t="str">
        <f t="shared" si="66"/>
        <v>SchLib\Passive\Resistor.SchLib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72">_xlfn.CONCAT(Z531," ",Y531)</f>
        <v>110 Ом</v>
      </c>
      <c r="O531" s="3" t="s">
        <v>107</v>
      </c>
      <c r="P531" s="3" t="s">
        <v>28</v>
      </c>
      <c r="Q531" t="str">
        <f t="shared" si="69"/>
        <v>PcbLib\Passive\R1206.PcbLib</v>
      </c>
      <c r="R531" t="str">
        <f t="shared" si="70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71"/>
        <v>120 Ом 1% 0.25 Вт 1206</v>
      </c>
      <c r="C532" s="3" t="s">
        <v>25</v>
      </c>
      <c r="D532" t="str">
        <f t="shared" si="66"/>
        <v>SchLib\Passive\Resistor.SchLib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72"/>
        <v>120 Ом</v>
      </c>
      <c r="O532" s="3" t="s">
        <v>107</v>
      </c>
      <c r="P532" s="3" t="s">
        <v>28</v>
      </c>
      <c r="Q532" t="str">
        <f t="shared" si="69"/>
        <v>PcbLib\Passive\R1206.PcbLib</v>
      </c>
      <c r="R532" t="str">
        <f t="shared" si="70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71"/>
        <v>130 Ом 1% 0.25 Вт 1206</v>
      </c>
      <c r="C533" s="3" t="s">
        <v>25</v>
      </c>
      <c r="D533" t="str">
        <f t="shared" si="66"/>
        <v>SchLib\Passive\Resistor.SchLib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72"/>
        <v>130 Ом</v>
      </c>
      <c r="O533" s="3" t="s">
        <v>107</v>
      </c>
      <c r="P533" s="3" t="s">
        <v>28</v>
      </c>
      <c r="Q533" t="str">
        <f t="shared" si="69"/>
        <v>PcbLib\Passive\R1206.PcbLib</v>
      </c>
      <c r="R533" t="str">
        <f t="shared" si="70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71"/>
        <v>150 Ом 1% 0.25 Вт 1206</v>
      </c>
      <c r="C534" s="3" t="s">
        <v>25</v>
      </c>
      <c r="D534" t="str">
        <f t="shared" si="66"/>
        <v>SchLib\Passive\Resistor.SchLib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72"/>
        <v>150 Ом</v>
      </c>
      <c r="O534" s="3" t="s">
        <v>107</v>
      </c>
      <c r="P534" s="3" t="s">
        <v>28</v>
      </c>
      <c r="Q534" t="str">
        <f t="shared" si="69"/>
        <v>PcbLib\Passive\R1206.PcbLib</v>
      </c>
      <c r="R534" t="str">
        <f t="shared" si="70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71"/>
        <v>160 Ом 1% 0.25 Вт 1206</v>
      </c>
      <c r="C535" s="3" t="s">
        <v>25</v>
      </c>
      <c r="D535" t="str">
        <f t="shared" si="66"/>
        <v>SchLib\Passive\Resistor.SchLib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72"/>
        <v>160 Ом</v>
      </c>
      <c r="O535" s="3" t="s">
        <v>107</v>
      </c>
      <c r="P535" s="3" t="s">
        <v>28</v>
      </c>
      <c r="Q535" t="str">
        <f t="shared" si="69"/>
        <v>PcbLib\Passive\R1206.PcbLib</v>
      </c>
      <c r="R535" t="str">
        <f t="shared" si="70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71"/>
        <v>180 Ом 1% 0.25 Вт 1206</v>
      </c>
      <c r="C536" s="3" t="s">
        <v>25</v>
      </c>
      <c r="D536" t="str">
        <f t="shared" si="66"/>
        <v>SchLib\Passive\Resistor.SchLib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72"/>
        <v>180 Ом</v>
      </c>
      <c r="O536" s="3" t="s">
        <v>107</v>
      </c>
      <c r="P536" s="3" t="s">
        <v>28</v>
      </c>
      <c r="Q536" t="str">
        <f t="shared" si="69"/>
        <v>PcbLib\Passive\R1206.PcbLib</v>
      </c>
      <c r="R536" t="str">
        <f t="shared" si="70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71"/>
        <v>200 Ом 1% 0.25 Вт 1206</v>
      </c>
      <c r="C537" s="3" t="s">
        <v>25</v>
      </c>
      <c r="D537" t="str">
        <f t="shared" si="66"/>
        <v>SchLib\Passive\Resistor.SchLib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72"/>
        <v>200 Ом</v>
      </c>
      <c r="O537" s="3" t="s">
        <v>107</v>
      </c>
      <c r="P537" s="3" t="s">
        <v>28</v>
      </c>
      <c r="Q537" t="str">
        <f t="shared" si="69"/>
        <v>PcbLib\Passive\R1206.PcbLib</v>
      </c>
      <c r="R537" t="str">
        <f t="shared" si="70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71"/>
        <v>220 Ом 1% 0.25 Вт 1206</v>
      </c>
      <c r="C538" s="3" t="s">
        <v>25</v>
      </c>
      <c r="D538" t="str">
        <f t="shared" si="66"/>
        <v>SchLib\Passive\Resistor.SchLib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72"/>
        <v>220 Ом</v>
      </c>
      <c r="O538" s="3" t="s">
        <v>107</v>
      </c>
      <c r="P538" s="3" t="s">
        <v>28</v>
      </c>
      <c r="Q538" t="str">
        <f t="shared" si="69"/>
        <v>PcbLib\Passive\R1206.PcbLib</v>
      </c>
      <c r="R538" t="str">
        <f t="shared" si="70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71"/>
        <v>240 Ом 1% 0.25 Вт 1206</v>
      </c>
      <c r="C539" s="3" t="s">
        <v>25</v>
      </c>
      <c r="D539" t="str">
        <f t="shared" si="66"/>
        <v>SchLib\Passive\Resistor.SchLib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72"/>
        <v>240 Ом</v>
      </c>
      <c r="O539" s="3" t="s">
        <v>107</v>
      </c>
      <c r="P539" s="3" t="s">
        <v>28</v>
      </c>
      <c r="Q539" t="str">
        <f t="shared" si="69"/>
        <v>PcbLib\Passive\R1206.PcbLib</v>
      </c>
      <c r="R539" t="str">
        <f t="shared" si="70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71"/>
        <v>270 Ом 1% 0.25 Вт 1206</v>
      </c>
      <c r="C540" s="3" t="s">
        <v>25</v>
      </c>
      <c r="D540" t="str">
        <f t="shared" si="66"/>
        <v>SchLib\Passive\Resistor.SchLib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72"/>
        <v>270 Ом</v>
      </c>
      <c r="O540" s="3" t="s">
        <v>107</v>
      </c>
      <c r="P540" s="3" t="s">
        <v>28</v>
      </c>
      <c r="Q540" t="str">
        <f t="shared" si="69"/>
        <v>PcbLib\Passive\R1206.PcbLib</v>
      </c>
      <c r="R540" t="str">
        <f t="shared" si="70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71"/>
        <v>300 Ом 1% 0.25 Вт 1206</v>
      </c>
      <c r="C541" s="3" t="s">
        <v>25</v>
      </c>
      <c r="D541" t="str">
        <f t="shared" si="66"/>
        <v>SchLib\Passive\Resistor.SchLib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72"/>
        <v>300 Ом</v>
      </c>
      <c r="O541" s="3" t="s">
        <v>107</v>
      </c>
      <c r="P541" s="3" t="s">
        <v>28</v>
      </c>
      <c r="Q541" t="str">
        <f t="shared" si="69"/>
        <v>PcbLib\Passive\R1206.PcbLib</v>
      </c>
      <c r="R541" t="str">
        <f t="shared" si="70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71"/>
        <v>330 Ом 1% 0.25 Вт 1206</v>
      </c>
      <c r="C542" s="3" t="s">
        <v>25</v>
      </c>
      <c r="D542" t="str">
        <f t="shared" si="66"/>
        <v>SchLib\Passive\Resistor.SchLib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72"/>
        <v>330 Ом</v>
      </c>
      <c r="O542" s="3" t="s">
        <v>107</v>
      </c>
      <c r="P542" s="3" t="s">
        <v>28</v>
      </c>
      <c r="Q542" t="str">
        <f t="shared" si="69"/>
        <v>PcbLib\Passive\R1206.PcbLib</v>
      </c>
      <c r="R542" t="str">
        <f t="shared" si="70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71"/>
        <v>360 Ом 1% 0.25 Вт 1206</v>
      </c>
      <c r="C543" s="3" t="s">
        <v>25</v>
      </c>
      <c r="D543" t="str">
        <f t="shared" si="66"/>
        <v>SchLib\Passive\Resistor.SchLib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72"/>
        <v>360 Ом</v>
      </c>
      <c r="O543" s="3" t="s">
        <v>107</v>
      </c>
      <c r="P543" s="3" t="s">
        <v>28</v>
      </c>
      <c r="Q543" t="str">
        <f t="shared" si="69"/>
        <v>PcbLib\Passive\R1206.PcbLib</v>
      </c>
      <c r="R543" t="str">
        <f t="shared" si="70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71"/>
        <v>390 Ом 1% 0.25 Вт 1206</v>
      </c>
      <c r="C544" s="3" t="s">
        <v>25</v>
      </c>
      <c r="D544" t="str">
        <f t="shared" si="66"/>
        <v>SchLib\Passive\Resistor.SchLib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72"/>
        <v>390 Ом</v>
      </c>
      <c r="O544" s="3" t="s">
        <v>107</v>
      </c>
      <c r="P544" s="3" t="s">
        <v>28</v>
      </c>
      <c r="Q544" t="str">
        <f t="shared" si="69"/>
        <v>PcbLib\Passive\R1206.PcbLib</v>
      </c>
      <c r="R544" t="str">
        <f t="shared" si="70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71"/>
        <v>430 Ом 1% 0.25 Вт 1206</v>
      </c>
      <c r="C545" s="3" t="s">
        <v>25</v>
      </c>
      <c r="D545" t="str">
        <f t="shared" si="66"/>
        <v>SchLib\Passive\Resistor.SchLib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72"/>
        <v>430 Ом</v>
      </c>
      <c r="O545" s="3" t="s">
        <v>107</v>
      </c>
      <c r="P545" s="3" t="s">
        <v>28</v>
      </c>
      <c r="Q545" t="str">
        <f t="shared" si="69"/>
        <v>PcbLib\Passive\R1206.PcbLib</v>
      </c>
      <c r="R545" t="str">
        <f t="shared" si="70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71"/>
        <v>470 Ом 1% 0.25 Вт 1206</v>
      </c>
      <c r="C546" s="3" t="s">
        <v>25</v>
      </c>
      <c r="D546" t="str">
        <f t="shared" si="66"/>
        <v>SchLib\Passive\Resistor.SchLib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72"/>
        <v>470 Ом</v>
      </c>
      <c r="O546" s="3" t="s">
        <v>107</v>
      </c>
      <c r="P546" s="3" t="s">
        <v>28</v>
      </c>
      <c r="Q546" t="str">
        <f t="shared" si="69"/>
        <v>PcbLib\Passive\R1206.PcbLib</v>
      </c>
      <c r="R546" t="str">
        <f t="shared" si="70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71"/>
        <v>510 Ом 1% 0.25 Вт 1206</v>
      </c>
      <c r="C547" s="3" t="s">
        <v>25</v>
      </c>
      <c r="D547" t="str">
        <f t="shared" si="66"/>
        <v>SchLib\Passive\Resistor.SchLib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72"/>
        <v>510 Ом</v>
      </c>
      <c r="O547" s="3" t="s">
        <v>107</v>
      </c>
      <c r="P547" s="3" t="s">
        <v>28</v>
      </c>
      <c r="Q547" t="str">
        <f t="shared" si="69"/>
        <v>PcbLib\Passive\R1206.PcbLib</v>
      </c>
      <c r="R547" t="str">
        <f t="shared" si="70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71"/>
        <v>560 Ом 1% 0.25 Вт 1206</v>
      </c>
      <c r="C548" s="3" t="s">
        <v>25</v>
      </c>
      <c r="D548" t="str">
        <f t="shared" si="66"/>
        <v>SchLib\Passive\Resistor.SchLib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72"/>
        <v>560 Ом</v>
      </c>
      <c r="O548" s="3" t="s">
        <v>107</v>
      </c>
      <c r="P548" s="3" t="s">
        <v>28</v>
      </c>
      <c r="Q548" t="str">
        <f t="shared" si="69"/>
        <v>PcbLib\Passive\R1206.PcbLib</v>
      </c>
      <c r="R548" t="str">
        <f t="shared" si="70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71"/>
        <v>620 Ом 1% 0.25 Вт 1206</v>
      </c>
      <c r="C549" s="3" t="s">
        <v>25</v>
      </c>
      <c r="D549" t="str">
        <f t="shared" si="66"/>
        <v>SchLib\Passive\Resistor.SchLib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72"/>
        <v>620 Ом</v>
      </c>
      <c r="O549" s="3" t="s">
        <v>107</v>
      </c>
      <c r="P549" s="3" t="s">
        <v>28</v>
      </c>
      <c r="Q549" t="str">
        <f t="shared" si="69"/>
        <v>PcbLib\Passive\R1206.PcbLib</v>
      </c>
      <c r="R549" t="str">
        <f t="shared" si="70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71"/>
        <v>680 Ом 1% 0.25 Вт 1206</v>
      </c>
      <c r="C550" s="3" t="s">
        <v>25</v>
      </c>
      <c r="D550" t="str">
        <f t="shared" si="66"/>
        <v>SchLib\Passive\Resistor.SchLib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72"/>
        <v>680 Ом</v>
      </c>
      <c r="O550" s="3" t="s">
        <v>107</v>
      </c>
      <c r="P550" s="3" t="s">
        <v>28</v>
      </c>
      <c r="Q550" t="str">
        <f t="shared" si="69"/>
        <v>PcbLib\Passive\R1206.PcbLib</v>
      </c>
      <c r="R550" t="str">
        <f t="shared" si="70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71"/>
        <v>750 Ом 1% 0.25 Вт 1206</v>
      </c>
      <c r="C551" s="3" t="s">
        <v>25</v>
      </c>
      <c r="D551" t="str">
        <f t="shared" si="66"/>
        <v>SchLib\Passive\Resistor.SchLib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72"/>
        <v>750 Ом</v>
      </c>
      <c r="O551" s="3" t="s">
        <v>107</v>
      </c>
      <c r="P551" s="3" t="s">
        <v>28</v>
      </c>
      <c r="Q551" t="str">
        <f t="shared" si="69"/>
        <v>PcbLib\Passive\R1206.PcbLib</v>
      </c>
      <c r="R551" t="str">
        <f t="shared" si="70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71"/>
        <v>820 Ом 1% 0.25 Вт 1206</v>
      </c>
      <c r="C552" s="3" t="s">
        <v>25</v>
      </c>
      <c r="D552" t="str">
        <f t="shared" si="66"/>
        <v>SchLib\Passive\Resistor.SchLib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72"/>
        <v>820 Ом</v>
      </c>
      <c r="O552" s="3" t="s">
        <v>107</v>
      </c>
      <c r="P552" s="3" t="s">
        <v>28</v>
      </c>
      <c r="Q552" t="str">
        <f t="shared" si="69"/>
        <v>PcbLib\Passive\R1206.PcbLib</v>
      </c>
      <c r="R552" t="str">
        <f t="shared" si="70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71"/>
        <v>910 Ом 1% 0.25 Вт 1206</v>
      </c>
      <c r="C553" s="3" t="s">
        <v>25</v>
      </c>
      <c r="D553" t="str">
        <f t="shared" si="66"/>
        <v>SchLib\Passive\Resistor.SchLib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72"/>
        <v>910 Ом</v>
      </c>
      <c r="O553" s="3" t="s">
        <v>107</v>
      </c>
      <c r="P553" s="3" t="s">
        <v>28</v>
      </c>
      <c r="Q553" t="str">
        <f t="shared" si="69"/>
        <v>PcbLib\Passive\R1206.PcbLib</v>
      </c>
      <c r="R553" t="str">
        <f t="shared" si="70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t="str">
        <f t="shared" si="66"/>
        <v>SchLib\Passive\Resistor.SchLib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t="str">
        <f t="shared" si="69"/>
        <v>PcbLib\Passive\R1206.PcbLib</v>
      </c>
      <c r="R554" t="str">
        <f t="shared" si="70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73">_xlfn.CONCAT(N555," ",K555," ",S555," ",O555)</f>
        <v>110 кОм 1% 0.25 Вт 1206</v>
      </c>
      <c r="C555" s="3" t="s">
        <v>25</v>
      </c>
      <c r="D555" t="str">
        <f t="shared" si="66"/>
        <v>SchLib\Passive\Resistor.SchLib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74">_xlfn.CONCAT(Z555," ",Y555)</f>
        <v>110 кОм</v>
      </c>
      <c r="O555" s="3" t="s">
        <v>107</v>
      </c>
      <c r="P555" s="3" t="s">
        <v>28</v>
      </c>
      <c r="Q555" t="str">
        <f t="shared" si="69"/>
        <v>PcbLib\Passive\R1206.PcbLib</v>
      </c>
      <c r="R555" t="str">
        <f t="shared" si="70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73"/>
        <v>120 кОм 1% 0.25 Вт 1206</v>
      </c>
      <c r="C556" s="3" t="s">
        <v>25</v>
      </c>
      <c r="D556" t="str">
        <f t="shared" si="66"/>
        <v>SchLib\Passive\Resistor.SchLib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74"/>
        <v>120 кОм</v>
      </c>
      <c r="O556" s="3" t="s">
        <v>107</v>
      </c>
      <c r="P556" s="3" t="s">
        <v>28</v>
      </c>
      <c r="Q556" t="str">
        <f t="shared" si="69"/>
        <v>PcbLib\Passive\R1206.PcbLib</v>
      </c>
      <c r="R556" t="str">
        <f t="shared" si="70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73"/>
        <v>130 кОм 1% 0.25 Вт 1206</v>
      </c>
      <c r="C557" s="3" t="s">
        <v>25</v>
      </c>
      <c r="D557" t="str">
        <f t="shared" si="66"/>
        <v>SchLib\Passive\Resistor.SchLib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74"/>
        <v>130 кОм</v>
      </c>
      <c r="O557" s="3" t="s">
        <v>107</v>
      </c>
      <c r="P557" s="3" t="s">
        <v>28</v>
      </c>
      <c r="Q557" t="str">
        <f t="shared" si="69"/>
        <v>PcbLib\Passive\R1206.PcbLib</v>
      </c>
      <c r="R557" t="str">
        <f t="shared" si="70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73"/>
        <v>150 кОм 1% 0.25 Вт 1206</v>
      </c>
      <c r="C558" s="3" t="s">
        <v>25</v>
      </c>
      <c r="D558" t="str">
        <f t="shared" si="66"/>
        <v>SchLib\Passive\Resistor.SchLib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74"/>
        <v>150 кОм</v>
      </c>
      <c r="O558" s="3" t="s">
        <v>107</v>
      </c>
      <c r="P558" s="3" t="s">
        <v>28</v>
      </c>
      <c r="Q558" t="str">
        <f t="shared" si="69"/>
        <v>PcbLib\Passive\R1206.PcbLib</v>
      </c>
      <c r="R558" t="str">
        <f t="shared" si="70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73"/>
        <v>160 кОм 1% 0.25 Вт 1206</v>
      </c>
      <c r="C559" s="3" t="s">
        <v>25</v>
      </c>
      <c r="D559" t="str">
        <f t="shared" si="66"/>
        <v>SchLib\Passive\Resistor.SchLib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74"/>
        <v>160 кОм</v>
      </c>
      <c r="O559" s="3" t="s">
        <v>107</v>
      </c>
      <c r="P559" s="3" t="s">
        <v>28</v>
      </c>
      <c r="Q559" t="str">
        <f t="shared" si="69"/>
        <v>PcbLib\Passive\R1206.PcbLib</v>
      </c>
      <c r="R559" t="str">
        <f t="shared" si="70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73"/>
        <v>180 кОм 1% 0.25 Вт 1206</v>
      </c>
      <c r="C560" s="3" t="s">
        <v>25</v>
      </c>
      <c r="D560" t="str">
        <f t="shared" si="66"/>
        <v>SchLib\Passive\Resistor.SchLib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74"/>
        <v>180 кОм</v>
      </c>
      <c r="O560" s="3" t="s">
        <v>107</v>
      </c>
      <c r="P560" s="3" t="s">
        <v>28</v>
      </c>
      <c r="Q560" t="str">
        <f t="shared" si="69"/>
        <v>PcbLib\Passive\R1206.PcbLib</v>
      </c>
      <c r="R560" t="str">
        <f t="shared" si="70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73"/>
        <v>200 кОм 1% 0.25 Вт 1206</v>
      </c>
      <c r="C561" s="3" t="s">
        <v>25</v>
      </c>
      <c r="D561" t="str">
        <f t="shared" si="66"/>
        <v>SchLib\Passive\Resistor.SchLib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74"/>
        <v>200 кОм</v>
      </c>
      <c r="O561" s="3" t="s">
        <v>107</v>
      </c>
      <c r="P561" s="3" t="s">
        <v>28</v>
      </c>
      <c r="Q561" t="str">
        <f t="shared" si="69"/>
        <v>PcbLib\Passive\R1206.PcbLib</v>
      </c>
      <c r="R561" t="str">
        <f t="shared" si="70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73"/>
        <v>220 кОм 1% 0.25 Вт 1206</v>
      </c>
      <c r="C562" s="3" t="s">
        <v>25</v>
      </c>
      <c r="D562" t="str">
        <f t="shared" si="66"/>
        <v>SchLib\Passive\Resistor.SchLib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74"/>
        <v>220 кОм</v>
      </c>
      <c r="O562" s="3" t="s">
        <v>107</v>
      </c>
      <c r="P562" s="3" t="s">
        <v>28</v>
      </c>
      <c r="Q562" t="str">
        <f t="shared" si="69"/>
        <v>PcbLib\Passive\R1206.PcbLib</v>
      </c>
      <c r="R562" t="str">
        <f t="shared" si="70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73"/>
        <v>240 кОм 1% 0.25 Вт 1206</v>
      </c>
      <c r="C563" s="3" t="s">
        <v>25</v>
      </c>
      <c r="D563" t="str">
        <f t="shared" si="66"/>
        <v>SchLib\Passive\Resistor.SchLib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74"/>
        <v>240 кОм</v>
      </c>
      <c r="O563" s="3" t="s">
        <v>107</v>
      </c>
      <c r="P563" s="3" t="s">
        <v>28</v>
      </c>
      <c r="Q563" t="str">
        <f t="shared" si="69"/>
        <v>PcbLib\Passive\R1206.PcbLib</v>
      </c>
      <c r="R563" t="str">
        <f t="shared" si="70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73"/>
        <v>270 кОм 1% 0.25 Вт 1206</v>
      </c>
      <c r="C564" s="3" t="s">
        <v>25</v>
      </c>
      <c r="D564" t="str">
        <f t="shared" si="66"/>
        <v>SchLib\Passive\Resistor.SchLib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74"/>
        <v>270 кОм</v>
      </c>
      <c r="O564" s="3" t="s">
        <v>107</v>
      </c>
      <c r="P564" s="3" t="s">
        <v>28</v>
      </c>
      <c r="Q564" t="str">
        <f t="shared" si="69"/>
        <v>PcbLib\Passive\R1206.PcbLib</v>
      </c>
      <c r="R564" t="str">
        <f t="shared" si="70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73"/>
        <v>300 кОм 1% 0.25 Вт 1206</v>
      </c>
      <c r="C565" s="3" t="s">
        <v>25</v>
      </c>
      <c r="D565" t="str">
        <f t="shared" si="66"/>
        <v>SchLib\Passive\Resistor.SchLib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74"/>
        <v>300 кОм</v>
      </c>
      <c r="O565" s="3" t="s">
        <v>107</v>
      </c>
      <c r="P565" s="3" t="s">
        <v>28</v>
      </c>
      <c r="Q565" t="str">
        <f t="shared" si="69"/>
        <v>PcbLib\Passive\R1206.PcbLib</v>
      </c>
      <c r="R565" t="str">
        <f t="shared" si="70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73"/>
        <v>330 кОм 1% 0.25 Вт 1206</v>
      </c>
      <c r="C566" s="3" t="s">
        <v>25</v>
      </c>
      <c r="D566" t="str">
        <f t="shared" ref="D566:D629" si="75">"SchLib\Passive\"&amp;C566&amp;".SchLib"</f>
        <v>SchLib\Passive\Resistor.SchLib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74"/>
        <v>330 кОм</v>
      </c>
      <c r="O566" s="3" t="s">
        <v>107</v>
      </c>
      <c r="P566" s="3" t="s">
        <v>28</v>
      </c>
      <c r="Q566" t="str">
        <f t="shared" si="69"/>
        <v>PcbLib\Passive\R1206.PcbLib</v>
      </c>
      <c r="R566" t="str">
        <f t="shared" si="70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73"/>
        <v>360 кОм 1% 0.25 Вт 1206</v>
      </c>
      <c r="C567" s="3" t="s">
        <v>25</v>
      </c>
      <c r="D567" t="str">
        <f t="shared" si="75"/>
        <v>SchLib\Passive\Resistor.SchLib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74"/>
        <v>360 кОм</v>
      </c>
      <c r="O567" s="3" t="s">
        <v>107</v>
      </c>
      <c r="P567" s="3" t="s">
        <v>28</v>
      </c>
      <c r="Q567" t="str">
        <f t="shared" si="69"/>
        <v>PcbLib\Passive\R1206.PcbLib</v>
      </c>
      <c r="R567" t="str">
        <f t="shared" si="70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73"/>
        <v>390 кОм 1% 0.25 Вт 1206</v>
      </c>
      <c r="C568" s="3" t="s">
        <v>25</v>
      </c>
      <c r="D568" t="str">
        <f t="shared" si="75"/>
        <v>SchLib\Passive\Resistor.SchLib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74"/>
        <v>390 кОм</v>
      </c>
      <c r="O568" s="3" t="s">
        <v>107</v>
      </c>
      <c r="P568" s="3" t="s">
        <v>28</v>
      </c>
      <c r="Q568" t="str">
        <f t="shared" si="69"/>
        <v>PcbLib\Passive\R1206.PcbLib</v>
      </c>
      <c r="R568" t="str">
        <f t="shared" si="70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73"/>
        <v>430 кОм 1% 0.25 Вт 1206</v>
      </c>
      <c r="C569" s="3" t="s">
        <v>25</v>
      </c>
      <c r="D569" t="str">
        <f t="shared" si="75"/>
        <v>SchLib\Passive\Resistor.SchLib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74"/>
        <v>430 кОм</v>
      </c>
      <c r="O569" s="3" t="s">
        <v>107</v>
      </c>
      <c r="P569" s="3" t="s">
        <v>28</v>
      </c>
      <c r="Q569" t="str">
        <f t="shared" si="69"/>
        <v>PcbLib\Passive\R1206.PcbLib</v>
      </c>
      <c r="R569" t="str">
        <f t="shared" si="70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73"/>
        <v>470 кОм 1% 0.25 Вт 1206</v>
      </c>
      <c r="C570" s="3" t="s">
        <v>25</v>
      </c>
      <c r="D570" t="str">
        <f t="shared" si="75"/>
        <v>SchLib\Passive\Resistor.SchLib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74"/>
        <v>470 кОм</v>
      </c>
      <c r="O570" s="3" t="s">
        <v>107</v>
      </c>
      <c r="P570" s="3" t="s">
        <v>28</v>
      </c>
      <c r="Q570" t="str">
        <f t="shared" si="69"/>
        <v>PcbLib\Passive\R1206.PcbLib</v>
      </c>
      <c r="R570" t="str">
        <f t="shared" si="70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73"/>
        <v>510 кОм 1% 0.25 Вт 1206</v>
      </c>
      <c r="C571" s="3" t="s">
        <v>25</v>
      </c>
      <c r="D571" t="str">
        <f t="shared" si="75"/>
        <v>SchLib\Passive\Resistor.SchLib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74"/>
        <v>510 кОм</v>
      </c>
      <c r="O571" s="3" t="s">
        <v>107</v>
      </c>
      <c r="P571" s="3" t="s">
        <v>28</v>
      </c>
      <c r="Q571" t="str">
        <f t="shared" si="69"/>
        <v>PcbLib\Passive\R1206.PcbLib</v>
      </c>
      <c r="R571" t="str">
        <f t="shared" si="70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73"/>
        <v>560 кОм 1% 0.25 Вт 1206</v>
      </c>
      <c r="C572" s="3" t="s">
        <v>25</v>
      </c>
      <c r="D572" t="str">
        <f t="shared" si="75"/>
        <v>SchLib\Passive\Resistor.SchLib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74"/>
        <v>560 кОм</v>
      </c>
      <c r="O572" s="3" t="s">
        <v>107</v>
      </c>
      <c r="P572" s="3" t="s">
        <v>28</v>
      </c>
      <c r="Q572" t="str">
        <f t="shared" si="69"/>
        <v>PcbLib\Passive\R1206.PcbLib</v>
      </c>
      <c r="R572" t="str">
        <f t="shared" si="70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73"/>
        <v>620 кОм 1% 0.25 Вт 1206</v>
      </c>
      <c r="C573" s="3" t="s">
        <v>25</v>
      </c>
      <c r="D573" t="str">
        <f t="shared" si="75"/>
        <v>SchLib\Passive\Resistor.SchLib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74"/>
        <v>620 кОм</v>
      </c>
      <c r="O573" s="3" t="s">
        <v>107</v>
      </c>
      <c r="P573" s="3" t="s">
        <v>28</v>
      </c>
      <c r="Q573" t="str">
        <f t="shared" si="69"/>
        <v>PcbLib\Passive\R1206.PcbLib</v>
      </c>
      <c r="R573" t="str">
        <f t="shared" si="70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73"/>
        <v>680 кОм 1% 0.25 Вт 1206</v>
      </c>
      <c r="C574" s="3" t="s">
        <v>25</v>
      </c>
      <c r="D574" t="str">
        <f t="shared" si="75"/>
        <v>SchLib\Passive\Resistor.SchLib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74"/>
        <v>680 кОм</v>
      </c>
      <c r="O574" s="3" t="s">
        <v>107</v>
      </c>
      <c r="P574" s="3" t="s">
        <v>28</v>
      </c>
      <c r="Q574" t="str">
        <f t="shared" si="69"/>
        <v>PcbLib\Passive\R1206.PcbLib</v>
      </c>
      <c r="R574" t="str">
        <f t="shared" si="70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73"/>
        <v>750 кОм 1% 0.25 Вт 1206</v>
      </c>
      <c r="C575" s="3" t="s">
        <v>25</v>
      </c>
      <c r="D575" t="str">
        <f t="shared" si="75"/>
        <v>SchLib\Passive\Resistor.SchLib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74"/>
        <v>750 кОм</v>
      </c>
      <c r="O575" s="3" t="s">
        <v>107</v>
      </c>
      <c r="P575" s="3" t="s">
        <v>28</v>
      </c>
      <c r="Q575" t="str">
        <f t="shared" si="69"/>
        <v>PcbLib\Passive\R1206.PcbLib</v>
      </c>
      <c r="R575" t="str">
        <f t="shared" si="70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73"/>
        <v>820 кОм 1% 0.25 Вт 1206</v>
      </c>
      <c r="C576" s="3" t="s">
        <v>25</v>
      </c>
      <c r="D576" t="str">
        <f t="shared" si="75"/>
        <v>SchLib\Passive\Resistor.SchLib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74"/>
        <v>820 кОм</v>
      </c>
      <c r="O576" s="3" t="s">
        <v>107</v>
      </c>
      <c r="P576" s="3" t="s">
        <v>28</v>
      </c>
      <c r="Q576" t="str">
        <f t="shared" si="69"/>
        <v>PcbLib\Passive\R1206.PcbLib</v>
      </c>
      <c r="R576" t="str">
        <f t="shared" si="70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73"/>
        <v>910 кОм 1% 0.25 Вт 1206</v>
      </c>
      <c r="C577" s="3" t="s">
        <v>25</v>
      </c>
      <c r="D577" t="str">
        <f t="shared" si="75"/>
        <v>SchLib\Passive\Resistor.SchLib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74"/>
        <v>910 кОм</v>
      </c>
      <c r="O577" s="3" t="s">
        <v>107</v>
      </c>
      <c r="P577" s="3" t="s">
        <v>28</v>
      </c>
      <c r="Q577" t="str">
        <f t="shared" si="69"/>
        <v>PcbLib\Passive\R1206.PcbLib</v>
      </c>
      <c r="R577" t="str">
        <f t="shared" si="70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t="str">
        <f t="shared" si="75"/>
        <v>SchLib\Passive\Resistor.SchLib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t="str">
        <f t="shared" si="69"/>
        <v>PcbLib\Passive\R2010.PcbLib</v>
      </c>
      <c r="R578" t="str">
        <f t="shared" si="70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76">_xlfn.CONCAT(N579," ",K579," ",S579," ",O579)</f>
        <v>1.1 Ом 1% 0.75 Вт 2010</v>
      </c>
      <c r="C579" s="3" t="s">
        <v>25</v>
      </c>
      <c r="D579" t="str">
        <f t="shared" si="75"/>
        <v>SchLib\Passive\Resistor.SchLib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77">_xlfn.CONCAT(Z579," ",Y579)</f>
        <v>1.1 Ом</v>
      </c>
      <c r="O579" s="3" t="s">
        <v>109</v>
      </c>
      <c r="P579" s="3" t="s">
        <v>28</v>
      </c>
      <c r="Q579" t="str">
        <f t="shared" ref="Q579:Q642" si="78">"PcbLib\Passive\"&amp;R579&amp;".PcbLib"</f>
        <v>PcbLib\Passive\R2010.PcbLib</v>
      </c>
      <c r="R579" t="str">
        <f t="shared" ref="R579:R642" si="7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76"/>
        <v>1.2 Ом 1% 0.75 Вт 2010</v>
      </c>
      <c r="C580" s="3" t="s">
        <v>25</v>
      </c>
      <c r="D580" t="str">
        <f t="shared" si="75"/>
        <v>SchLib\Passive\Resistor.SchLib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77"/>
        <v>1.2 Ом</v>
      </c>
      <c r="O580" s="3" t="s">
        <v>109</v>
      </c>
      <c r="P580" s="3" t="s">
        <v>28</v>
      </c>
      <c r="Q580" t="str">
        <f t="shared" si="78"/>
        <v>PcbLib\Passive\R2010.PcbLib</v>
      </c>
      <c r="R580" t="str">
        <f t="shared" si="7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76"/>
        <v>1.3 Ом 1% 0.75 Вт 2010</v>
      </c>
      <c r="C581" s="3" t="s">
        <v>25</v>
      </c>
      <c r="D581" t="str">
        <f t="shared" si="75"/>
        <v>SchLib\Passive\Resistor.SchLib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77"/>
        <v>1.3 Ом</v>
      </c>
      <c r="O581" s="3" t="s">
        <v>109</v>
      </c>
      <c r="P581" s="3" t="s">
        <v>28</v>
      </c>
      <c r="Q581" t="str">
        <f t="shared" si="78"/>
        <v>PcbLib\Passive\R2010.PcbLib</v>
      </c>
      <c r="R581" t="str">
        <f t="shared" si="7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76"/>
        <v>1.5 Ом 1% 0.75 Вт 2010</v>
      </c>
      <c r="C582" s="3" t="s">
        <v>25</v>
      </c>
      <c r="D582" t="str">
        <f t="shared" si="75"/>
        <v>SchLib\Passive\Resistor.SchLib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77"/>
        <v>1.5 Ом</v>
      </c>
      <c r="O582" s="3" t="s">
        <v>109</v>
      </c>
      <c r="P582" s="3" t="s">
        <v>28</v>
      </c>
      <c r="Q582" t="str">
        <f t="shared" si="78"/>
        <v>PcbLib\Passive\R2010.PcbLib</v>
      </c>
      <c r="R582" t="str">
        <f t="shared" si="7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76"/>
        <v>1.6 Ом 1% 0.75 Вт 2010</v>
      </c>
      <c r="C583" s="3" t="s">
        <v>25</v>
      </c>
      <c r="D583" t="str">
        <f t="shared" si="75"/>
        <v>SchLib\Passive\Resistor.SchLib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77"/>
        <v>1.6 Ом</v>
      </c>
      <c r="O583" s="3" t="s">
        <v>109</v>
      </c>
      <c r="P583" s="3" t="s">
        <v>28</v>
      </c>
      <c r="Q583" t="str">
        <f t="shared" si="78"/>
        <v>PcbLib\Passive\R2010.PcbLib</v>
      </c>
      <c r="R583" t="str">
        <f t="shared" si="7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76"/>
        <v>1.8 Ом 1% 0.75 Вт 2010</v>
      </c>
      <c r="C584" s="3" t="s">
        <v>25</v>
      </c>
      <c r="D584" t="str">
        <f t="shared" si="75"/>
        <v>SchLib\Passive\Resistor.SchLib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77"/>
        <v>1.8 Ом</v>
      </c>
      <c r="O584" s="3" t="s">
        <v>109</v>
      </c>
      <c r="P584" s="3" t="s">
        <v>28</v>
      </c>
      <c r="Q584" t="str">
        <f t="shared" si="78"/>
        <v>PcbLib\Passive\R2010.PcbLib</v>
      </c>
      <c r="R584" t="str">
        <f t="shared" si="7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76"/>
        <v>2 Ом 1% 0.75 Вт 2010</v>
      </c>
      <c r="C585" s="3" t="s">
        <v>25</v>
      </c>
      <c r="D585" t="str">
        <f t="shared" si="75"/>
        <v>SchLib\Passive\Resistor.SchLib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77"/>
        <v>2 Ом</v>
      </c>
      <c r="O585" s="3" t="s">
        <v>109</v>
      </c>
      <c r="P585" s="3" t="s">
        <v>28</v>
      </c>
      <c r="Q585" t="str">
        <f t="shared" si="78"/>
        <v>PcbLib\Passive\R2010.PcbLib</v>
      </c>
      <c r="R585" t="str">
        <f t="shared" si="7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76"/>
        <v>2.2 Ом 1% 0.75 Вт 2010</v>
      </c>
      <c r="C586" s="3" t="s">
        <v>25</v>
      </c>
      <c r="D586" t="str">
        <f t="shared" si="75"/>
        <v>SchLib\Passive\Resistor.SchLib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77"/>
        <v>2.2 Ом</v>
      </c>
      <c r="O586" s="3" t="s">
        <v>109</v>
      </c>
      <c r="P586" s="3" t="s">
        <v>28</v>
      </c>
      <c r="Q586" t="str">
        <f t="shared" si="78"/>
        <v>PcbLib\Passive\R2010.PcbLib</v>
      </c>
      <c r="R586" t="str">
        <f t="shared" si="7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76"/>
        <v>2.4 Ом 1% 0.75 Вт 2010</v>
      </c>
      <c r="C587" s="3" t="s">
        <v>25</v>
      </c>
      <c r="D587" t="str">
        <f t="shared" si="75"/>
        <v>SchLib\Passive\Resistor.SchLib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77"/>
        <v>2.4 Ом</v>
      </c>
      <c r="O587" s="3" t="s">
        <v>109</v>
      </c>
      <c r="P587" s="3" t="s">
        <v>28</v>
      </c>
      <c r="Q587" t="str">
        <f t="shared" si="78"/>
        <v>PcbLib\Passive\R2010.PcbLib</v>
      </c>
      <c r="R587" t="str">
        <f t="shared" si="7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76"/>
        <v>2.7 Ом 1% 0.75 Вт 2010</v>
      </c>
      <c r="C588" s="3" t="s">
        <v>25</v>
      </c>
      <c r="D588" t="str">
        <f t="shared" si="75"/>
        <v>SchLib\Passive\Resistor.SchLib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77"/>
        <v>2.7 Ом</v>
      </c>
      <c r="O588" s="3" t="s">
        <v>109</v>
      </c>
      <c r="P588" s="3" t="s">
        <v>28</v>
      </c>
      <c r="Q588" t="str">
        <f t="shared" si="78"/>
        <v>PcbLib\Passive\R2010.PcbLib</v>
      </c>
      <c r="R588" t="str">
        <f t="shared" si="7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76"/>
        <v>3 Ом 1% 0.75 Вт 2010</v>
      </c>
      <c r="C589" s="3" t="s">
        <v>25</v>
      </c>
      <c r="D589" t="str">
        <f t="shared" si="75"/>
        <v>SchLib\Passive\Resistor.SchLib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77"/>
        <v>3 Ом</v>
      </c>
      <c r="O589" s="3" t="s">
        <v>109</v>
      </c>
      <c r="P589" s="3" t="s">
        <v>28</v>
      </c>
      <c r="Q589" t="str">
        <f t="shared" si="78"/>
        <v>PcbLib\Passive\R2010.PcbLib</v>
      </c>
      <c r="R589" t="str">
        <f t="shared" si="7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76"/>
        <v>3.3 Ом 1% 0.75 Вт 2010</v>
      </c>
      <c r="C590" s="3" t="s">
        <v>25</v>
      </c>
      <c r="D590" t="str">
        <f t="shared" si="75"/>
        <v>SchLib\Passive\Resistor.SchLib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77"/>
        <v>3.3 Ом</v>
      </c>
      <c r="O590" s="3" t="s">
        <v>109</v>
      </c>
      <c r="P590" s="3" t="s">
        <v>28</v>
      </c>
      <c r="Q590" t="str">
        <f t="shared" si="78"/>
        <v>PcbLib\Passive\R2010.PcbLib</v>
      </c>
      <c r="R590" t="str">
        <f t="shared" si="7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76"/>
        <v>3.6 Ом 1% 0.75 Вт 2010</v>
      </c>
      <c r="C591" s="3" t="s">
        <v>25</v>
      </c>
      <c r="D591" t="str">
        <f t="shared" si="75"/>
        <v>SchLib\Passive\Resistor.SchLib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77"/>
        <v>3.6 Ом</v>
      </c>
      <c r="O591" s="3" t="s">
        <v>109</v>
      </c>
      <c r="P591" s="3" t="s">
        <v>28</v>
      </c>
      <c r="Q591" t="str">
        <f t="shared" si="78"/>
        <v>PcbLib\Passive\R2010.PcbLib</v>
      </c>
      <c r="R591" t="str">
        <f t="shared" si="7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76"/>
        <v>3.9 Ом 1% 0.75 Вт 2010</v>
      </c>
      <c r="C592" s="3" t="s">
        <v>25</v>
      </c>
      <c r="D592" t="str">
        <f t="shared" si="75"/>
        <v>SchLib\Passive\Resistor.SchLib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77"/>
        <v>3.9 Ом</v>
      </c>
      <c r="O592" s="3" t="s">
        <v>109</v>
      </c>
      <c r="P592" s="3" t="s">
        <v>28</v>
      </c>
      <c r="Q592" t="str">
        <f t="shared" si="78"/>
        <v>PcbLib\Passive\R2010.PcbLib</v>
      </c>
      <c r="R592" t="str">
        <f t="shared" si="7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76"/>
        <v>4.3 Ом 1% 0.75 Вт 2010</v>
      </c>
      <c r="C593" s="3" t="s">
        <v>25</v>
      </c>
      <c r="D593" t="str">
        <f t="shared" si="75"/>
        <v>SchLib\Passive\Resistor.SchLib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77"/>
        <v>4.3 Ом</v>
      </c>
      <c r="O593" s="3" t="s">
        <v>109</v>
      </c>
      <c r="P593" s="3" t="s">
        <v>28</v>
      </c>
      <c r="Q593" t="str">
        <f t="shared" si="78"/>
        <v>PcbLib\Passive\R2010.PcbLib</v>
      </c>
      <c r="R593" t="str">
        <f t="shared" si="7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76"/>
        <v>4.7 Ом 1% 0.75 Вт 2010</v>
      </c>
      <c r="C594" s="3" t="s">
        <v>25</v>
      </c>
      <c r="D594" t="str">
        <f t="shared" si="75"/>
        <v>SchLib\Passive\Resistor.SchLib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77"/>
        <v>4.7 Ом</v>
      </c>
      <c r="O594" s="3" t="s">
        <v>109</v>
      </c>
      <c r="P594" s="3" t="s">
        <v>28</v>
      </c>
      <c r="Q594" t="str">
        <f t="shared" si="78"/>
        <v>PcbLib\Passive\R2010.PcbLib</v>
      </c>
      <c r="R594" t="str">
        <f t="shared" si="7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76"/>
        <v>5.1 Ом 1% 0.75 Вт 2010</v>
      </c>
      <c r="C595" s="3" t="s">
        <v>25</v>
      </c>
      <c r="D595" t="str">
        <f t="shared" si="75"/>
        <v>SchLib\Passive\Resistor.SchLib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77"/>
        <v>5.1 Ом</v>
      </c>
      <c r="O595" s="3" t="s">
        <v>109</v>
      </c>
      <c r="P595" s="3" t="s">
        <v>28</v>
      </c>
      <c r="Q595" t="str">
        <f t="shared" si="78"/>
        <v>PcbLib\Passive\R2010.PcbLib</v>
      </c>
      <c r="R595" t="str">
        <f t="shared" si="7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76"/>
        <v>5.6 Ом 1% 0.75 Вт 2010</v>
      </c>
      <c r="C596" s="3" t="s">
        <v>25</v>
      </c>
      <c r="D596" t="str">
        <f t="shared" si="75"/>
        <v>SchLib\Passive\Resistor.SchLib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77"/>
        <v>5.6 Ом</v>
      </c>
      <c r="O596" s="3" t="s">
        <v>109</v>
      </c>
      <c r="P596" s="3" t="s">
        <v>28</v>
      </c>
      <c r="Q596" t="str">
        <f t="shared" si="78"/>
        <v>PcbLib\Passive\R2010.PcbLib</v>
      </c>
      <c r="R596" t="str">
        <f t="shared" si="7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76"/>
        <v>6.2 Ом 1% 0.75 Вт 2010</v>
      </c>
      <c r="C597" s="3" t="s">
        <v>25</v>
      </c>
      <c r="D597" t="str">
        <f t="shared" si="75"/>
        <v>SchLib\Passive\Resistor.SchLib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77"/>
        <v>6.2 Ом</v>
      </c>
      <c r="O597" s="3" t="s">
        <v>109</v>
      </c>
      <c r="P597" s="3" t="s">
        <v>28</v>
      </c>
      <c r="Q597" t="str">
        <f t="shared" si="78"/>
        <v>PcbLib\Passive\R2010.PcbLib</v>
      </c>
      <c r="R597" t="str">
        <f t="shared" si="7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76"/>
        <v>6.8 Ом 1% 0.75 Вт 2010</v>
      </c>
      <c r="C598" s="3" t="s">
        <v>25</v>
      </c>
      <c r="D598" t="str">
        <f t="shared" si="75"/>
        <v>SchLib\Passive\Resistor.SchLib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77"/>
        <v>6.8 Ом</v>
      </c>
      <c r="O598" s="3" t="s">
        <v>109</v>
      </c>
      <c r="P598" s="3" t="s">
        <v>28</v>
      </c>
      <c r="Q598" t="str">
        <f t="shared" si="78"/>
        <v>PcbLib\Passive\R2010.PcbLib</v>
      </c>
      <c r="R598" t="str">
        <f t="shared" si="7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76"/>
        <v>7.5 Ом 1% 0.75 Вт 2010</v>
      </c>
      <c r="C599" s="3" t="s">
        <v>25</v>
      </c>
      <c r="D599" t="str">
        <f t="shared" si="75"/>
        <v>SchLib\Passive\Resistor.SchLib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77"/>
        <v>7.5 Ом</v>
      </c>
      <c r="O599" s="3" t="s">
        <v>109</v>
      </c>
      <c r="P599" s="3" t="s">
        <v>28</v>
      </c>
      <c r="Q599" t="str">
        <f t="shared" si="78"/>
        <v>PcbLib\Passive\R2010.PcbLib</v>
      </c>
      <c r="R599" t="str">
        <f t="shared" si="7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76"/>
        <v>8.2 Ом 1% 0.75 Вт 2010</v>
      </c>
      <c r="C600" s="3" t="s">
        <v>25</v>
      </c>
      <c r="D600" t="str">
        <f t="shared" si="75"/>
        <v>SchLib\Passive\Resistor.SchLib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77"/>
        <v>8.2 Ом</v>
      </c>
      <c r="O600" s="3" t="s">
        <v>109</v>
      </c>
      <c r="P600" s="3" t="s">
        <v>28</v>
      </c>
      <c r="Q600" t="str">
        <f t="shared" si="78"/>
        <v>PcbLib\Passive\R2010.PcbLib</v>
      </c>
      <c r="R600" t="str">
        <f t="shared" si="7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76"/>
        <v>9.1 Ом 1% 0.75 Вт 2010</v>
      </c>
      <c r="C601" s="3" t="s">
        <v>25</v>
      </c>
      <c r="D601" t="str">
        <f t="shared" si="75"/>
        <v>SchLib\Passive\Resistor.SchLib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77"/>
        <v>9.1 Ом</v>
      </c>
      <c r="O601" s="3" t="s">
        <v>109</v>
      </c>
      <c r="P601" s="3" t="s">
        <v>28</v>
      </c>
      <c r="Q601" t="str">
        <f t="shared" si="78"/>
        <v>PcbLib\Passive\R2010.PcbLib</v>
      </c>
      <c r="R601" t="str">
        <f t="shared" si="7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t="str">
        <f t="shared" si="75"/>
        <v>SchLib\Passive\Resistor.SchLib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t="str">
        <f t="shared" si="78"/>
        <v>PcbLib\Passive\R2010.PcbLib</v>
      </c>
      <c r="R602" t="str">
        <f t="shared" si="7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80">_xlfn.CONCAT(N603," ",K603," ",S603," ",O603)</f>
        <v>1.1 кОм 1% 0.75 Вт 2010</v>
      </c>
      <c r="C603" s="3" t="s">
        <v>25</v>
      </c>
      <c r="D603" t="str">
        <f t="shared" si="75"/>
        <v>SchLib\Passive\Resistor.SchLib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81">_xlfn.CONCAT(Z603," ",Y603)</f>
        <v>1.1 кОм</v>
      </c>
      <c r="O603" s="3" t="s">
        <v>109</v>
      </c>
      <c r="P603" s="3" t="s">
        <v>28</v>
      </c>
      <c r="Q603" t="str">
        <f t="shared" si="78"/>
        <v>PcbLib\Passive\R2010.PcbLib</v>
      </c>
      <c r="R603" t="str">
        <f t="shared" si="7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80"/>
        <v>1.2 кОм 1% 0.75 Вт 2010</v>
      </c>
      <c r="C604" s="3" t="s">
        <v>25</v>
      </c>
      <c r="D604" t="str">
        <f t="shared" si="75"/>
        <v>SchLib\Passive\Resistor.SchLib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81"/>
        <v>1.2 кОм</v>
      </c>
      <c r="O604" s="3" t="s">
        <v>109</v>
      </c>
      <c r="P604" s="3" t="s">
        <v>28</v>
      </c>
      <c r="Q604" t="str">
        <f t="shared" si="78"/>
        <v>PcbLib\Passive\R2010.PcbLib</v>
      </c>
      <c r="R604" t="str">
        <f t="shared" si="7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80"/>
        <v>1.3 кОм 1% 0.75 Вт 2010</v>
      </c>
      <c r="C605" s="3" t="s">
        <v>25</v>
      </c>
      <c r="D605" t="str">
        <f t="shared" si="75"/>
        <v>SchLib\Passive\Resistor.SchLib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81"/>
        <v>1.3 кОм</v>
      </c>
      <c r="O605" s="3" t="s">
        <v>109</v>
      </c>
      <c r="P605" s="3" t="s">
        <v>28</v>
      </c>
      <c r="Q605" t="str">
        <f t="shared" si="78"/>
        <v>PcbLib\Passive\R2010.PcbLib</v>
      </c>
      <c r="R605" t="str">
        <f t="shared" si="7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80"/>
        <v>1.5 кОм 1% 0.75 Вт 2010</v>
      </c>
      <c r="C606" s="3" t="s">
        <v>25</v>
      </c>
      <c r="D606" t="str">
        <f t="shared" si="75"/>
        <v>SchLib\Passive\Resistor.SchLib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81"/>
        <v>1.5 кОм</v>
      </c>
      <c r="O606" s="3" t="s">
        <v>109</v>
      </c>
      <c r="P606" s="3" t="s">
        <v>28</v>
      </c>
      <c r="Q606" t="str">
        <f t="shared" si="78"/>
        <v>PcbLib\Passive\R2010.PcbLib</v>
      </c>
      <c r="R606" t="str">
        <f t="shared" si="7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80"/>
        <v>1.6 кОм 1% 0.75 Вт 2010</v>
      </c>
      <c r="C607" s="3" t="s">
        <v>25</v>
      </c>
      <c r="D607" t="str">
        <f t="shared" si="75"/>
        <v>SchLib\Passive\Resistor.SchLib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81"/>
        <v>1.6 кОм</v>
      </c>
      <c r="O607" s="3" t="s">
        <v>109</v>
      </c>
      <c r="P607" s="3" t="s">
        <v>28</v>
      </c>
      <c r="Q607" t="str">
        <f t="shared" si="78"/>
        <v>PcbLib\Passive\R2010.PcbLib</v>
      </c>
      <c r="R607" t="str">
        <f t="shared" si="7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80"/>
        <v>1.8 кОм 1% 0.75 Вт 2010</v>
      </c>
      <c r="C608" s="3" t="s">
        <v>25</v>
      </c>
      <c r="D608" t="str">
        <f t="shared" si="75"/>
        <v>SchLib\Passive\Resistor.SchLib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81"/>
        <v>1.8 кОм</v>
      </c>
      <c r="O608" s="3" t="s">
        <v>109</v>
      </c>
      <c r="P608" s="3" t="s">
        <v>28</v>
      </c>
      <c r="Q608" t="str">
        <f t="shared" si="78"/>
        <v>PcbLib\Passive\R2010.PcbLib</v>
      </c>
      <c r="R608" t="str">
        <f t="shared" si="7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80"/>
        <v>2 кОм 1% 0.75 Вт 2010</v>
      </c>
      <c r="C609" s="3" t="s">
        <v>25</v>
      </c>
      <c r="D609" t="str">
        <f t="shared" si="75"/>
        <v>SchLib\Passive\Resistor.SchLib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81"/>
        <v>2 кОм</v>
      </c>
      <c r="O609" s="3" t="s">
        <v>109</v>
      </c>
      <c r="P609" s="3" t="s">
        <v>28</v>
      </c>
      <c r="Q609" t="str">
        <f t="shared" si="78"/>
        <v>PcbLib\Passive\R2010.PcbLib</v>
      </c>
      <c r="R609" t="str">
        <f t="shared" si="7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80"/>
        <v>2.2 кОм 1% 0.75 Вт 2010</v>
      </c>
      <c r="C610" s="3" t="s">
        <v>25</v>
      </c>
      <c r="D610" t="str">
        <f t="shared" si="75"/>
        <v>SchLib\Passive\Resistor.SchLib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81"/>
        <v>2.2 кОм</v>
      </c>
      <c r="O610" s="3" t="s">
        <v>109</v>
      </c>
      <c r="P610" s="3" t="s">
        <v>28</v>
      </c>
      <c r="Q610" t="str">
        <f t="shared" si="78"/>
        <v>PcbLib\Passive\R2010.PcbLib</v>
      </c>
      <c r="R610" t="str">
        <f t="shared" si="7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80"/>
        <v>2.4 кОм 1% 0.75 Вт 2010</v>
      </c>
      <c r="C611" s="3" t="s">
        <v>25</v>
      </c>
      <c r="D611" t="str">
        <f t="shared" si="75"/>
        <v>SchLib\Passive\Resistor.SchLib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81"/>
        <v>2.4 кОм</v>
      </c>
      <c r="O611" s="3" t="s">
        <v>109</v>
      </c>
      <c r="P611" s="3" t="s">
        <v>28</v>
      </c>
      <c r="Q611" t="str">
        <f t="shared" si="78"/>
        <v>PcbLib\Passive\R2010.PcbLib</v>
      </c>
      <c r="R611" t="str">
        <f t="shared" si="7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80"/>
        <v>2.7 кОм 1% 0.75 Вт 2010</v>
      </c>
      <c r="C612" s="3" t="s">
        <v>25</v>
      </c>
      <c r="D612" t="str">
        <f t="shared" si="75"/>
        <v>SchLib\Passive\Resistor.SchLib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81"/>
        <v>2.7 кОм</v>
      </c>
      <c r="O612" s="3" t="s">
        <v>109</v>
      </c>
      <c r="P612" s="3" t="s">
        <v>28</v>
      </c>
      <c r="Q612" t="str">
        <f t="shared" si="78"/>
        <v>PcbLib\Passive\R2010.PcbLib</v>
      </c>
      <c r="R612" t="str">
        <f t="shared" si="7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80"/>
        <v>3 кОм 1% 0.75 Вт 2010</v>
      </c>
      <c r="C613" s="3" t="s">
        <v>25</v>
      </c>
      <c r="D613" t="str">
        <f t="shared" si="75"/>
        <v>SchLib\Passive\Resistor.SchLib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81"/>
        <v>3 кОм</v>
      </c>
      <c r="O613" s="3" t="s">
        <v>109</v>
      </c>
      <c r="P613" s="3" t="s">
        <v>28</v>
      </c>
      <c r="Q613" t="str">
        <f t="shared" si="78"/>
        <v>PcbLib\Passive\R2010.PcbLib</v>
      </c>
      <c r="R613" t="str">
        <f t="shared" si="7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80"/>
        <v>3.3 кОм 1% 0.75 Вт 2010</v>
      </c>
      <c r="C614" s="3" t="s">
        <v>25</v>
      </c>
      <c r="D614" t="str">
        <f t="shared" si="75"/>
        <v>SchLib\Passive\Resistor.SchLib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81"/>
        <v>3.3 кОм</v>
      </c>
      <c r="O614" s="3" t="s">
        <v>109</v>
      </c>
      <c r="P614" s="3" t="s">
        <v>28</v>
      </c>
      <c r="Q614" t="str">
        <f t="shared" si="78"/>
        <v>PcbLib\Passive\R2010.PcbLib</v>
      </c>
      <c r="R614" t="str">
        <f t="shared" si="7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80"/>
        <v>3.6 кОм 1% 0.75 Вт 2010</v>
      </c>
      <c r="C615" s="3" t="s">
        <v>25</v>
      </c>
      <c r="D615" t="str">
        <f t="shared" si="75"/>
        <v>SchLib\Passive\Resistor.SchLib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81"/>
        <v>3.6 кОм</v>
      </c>
      <c r="O615" s="3" t="s">
        <v>109</v>
      </c>
      <c r="P615" s="3" t="s">
        <v>28</v>
      </c>
      <c r="Q615" t="str">
        <f t="shared" si="78"/>
        <v>PcbLib\Passive\R2010.PcbLib</v>
      </c>
      <c r="R615" t="str">
        <f t="shared" si="7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80"/>
        <v>3.9 кОм 1% 0.75 Вт 2010</v>
      </c>
      <c r="C616" s="3" t="s">
        <v>25</v>
      </c>
      <c r="D616" t="str">
        <f t="shared" si="75"/>
        <v>SchLib\Passive\Resistor.SchLib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81"/>
        <v>3.9 кОм</v>
      </c>
      <c r="O616" s="3" t="s">
        <v>109</v>
      </c>
      <c r="P616" s="3" t="s">
        <v>28</v>
      </c>
      <c r="Q616" t="str">
        <f t="shared" si="78"/>
        <v>PcbLib\Passive\R2010.PcbLib</v>
      </c>
      <c r="R616" t="str">
        <f t="shared" si="7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80"/>
        <v>4.3 кОм 1% 0.75 Вт 2010</v>
      </c>
      <c r="C617" s="3" t="s">
        <v>25</v>
      </c>
      <c r="D617" t="str">
        <f t="shared" si="75"/>
        <v>SchLib\Passive\Resistor.SchLib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81"/>
        <v>4.3 кОм</v>
      </c>
      <c r="O617" s="3" t="s">
        <v>109</v>
      </c>
      <c r="P617" s="3" t="s">
        <v>28</v>
      </c>
      <c r="Q617" t="str">
        <f t="shared" si="78"/>
        <v>PcbLib\Passive\R2010.PcbLib</v>
      </c>
      <c r="R617" t="str">
        <f t="shared" si="7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80"/>
        <v>4.7 кОм 1% 0.75 Вт 2010</v>
      </c>
      <c r="C618" s="3" t="s">
        <v>25</v>
      </c>
      <c r="D618" t="str">
        <f t="shared" si="75"/>
        <v>SchLib\Passive\Resistor.SchLib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81"/>
        <v>4.7 кОм</v>
      </c>
      <c r="O618" s="3" t="s">
        <v>109</v>
      </c>
      <c r="P618" s="3" t="s">
        <v>28</v>
      </c>
      <c r="Q618" t="str">
        <f t="shared" si="78"/>
        <v>PcbLib\Passive\R2010.PcbLib</v>
      </c>
      <c r="R618" t="str">
        <f t="shared" si="7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80"/>
        <v>5.1 кОм 1% 0.75 Вт 2010</v>
      </c>
      <c r="C619" s="3" t="s">
        <v>25</v>
      </c>
      <c r="D619" t="str">
        <f t="shared" si="75"/>
        <v>SchLib\Passive\Resistor.SchLib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81"/>
        <v>5.1 кОм</v>
      </c>
      <c r="O619" s="3" t="s">
        <v>109</v>
      </c>
      <c r="P619" s="3" t="s">
        <v>28</v>
      </c>
      <c r="Q619" t="str">
        <f t="shared" si="78"/>
        <v>PcbLib\Passive\R2010.PcbLib</v>
      </c>
      <c r="R619" t="str">
        <f t="shared" si="7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80"/>
        <v>5.6 кОм 1% 0.75 Вт 2010</v>
      </c>
      <c r="C620" s="3" t="s">
        <v>25</v>
      </c>
      <c r="D620" t="str">
        <f t="shared" si="75"/>
        <v>SchLib\Passive\Resistor.SchLib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81"/>
        <v>5.6 кОм</v>
      </c>
      <c r="O620" s="3" t="s">
        <v>109</v>
      </c>
      <c r="P620" s="3" t="s">
        <v>28</v>
      </c>
      <c r="Q620" t="str">
        <f t="shared" si="78"/>
        <v>PcbLib\Passive\R2010.PcbLib</v>
      </c>
      <c r="R620" t="str">
        <f t="shared" si="7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80"/>
        <v>6.2 кОм 1% 0.75 Вт 2010</v>
      </c>
      <c r="C621" s="3" t="s">
        <v>25</v>
      </c>
      <c r="D621" t="str">
        <f t="shared" si="75"/>
        <v>SchLib\Passive\Resistor.SchLib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81"/>
        <v>6.2 кОм</v>
      </c>
      <c r="O621" s="3" t="s">
        <v>109</v>
      </c>
      <c r="P621" s="3" t="s">
        <v>28</v>
      </c>
      <c r="Q621" t="str">
        <f t="shared" si="78"/>
        <v>PcbLib\Passive\R2010.PcbLib</v>
      </c>
      <c r="R621" t="str">
        <f t="shared" si="7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80"/>
        <v>6.8 кОм 1% 0.75 Вт 2010</v>
      </c>
      <c r="C622" s="3" t="s">
        <v>25</v>
      </c>
      <c r="D622" t="str">
        <f t="shared" si="75"/>
        <v>SchLib\Passive\Resistor.SchLib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81"/>
        <v>6.8 кОм</v>
      </c>
      <c r="O622" s="3" t="s">
        <v>109</v>
      </c>
      <c r="P622" s="3" t="s">
        <v>28</v>
      </c>
      <c r="Q622" t="str">
        <f t="shared" si="78"/>
        <v>PcbLib\Passive\R2010.PcbLib</v>
      </c>
      <c r="R622" t="str">
        <f t="shared" si="7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80"/>
        <v>7.5 кОм 1% 0.75 Вт 2010</v>
      </c>
      <c r="C623" s="3" t="s">
        <v>25</v>
      </c>
      <c r="D623" t="str">
        <f t="shared" si="75"/>
        <v>SchLib\Passive\Resistor.SchLib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81"/>
        <v>7.5 кОм</v>
      </c>
      <c r="O623" s="3" t="s">
        <v>109</v>
      </c>
      <c r="P623" s="3" t="s">
        <v>28</v>
      </c>
      <c r="Q623" t="str">
        <f t="shared" si="78"/>
        <v>PcbLib\Passive\R2010.PcbLib</v>
      </c>
      <c r="R623" t="str">
        <f t="shared" si="7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80"/>
        <v>8.2 кОм 1% 0.75 Вт 2010</v>
      </c>
      <c r="C624" s="3" t="s">
        <v>25</v>
      </c>
      <c r="D624" t="str">
        <f t="shared" si="75"/>
        <v>SchLib\Passive\Resistor.SchLib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81"/>
        <v>8.2 кОм</v>
      </c>
      <c r="O624" s="3" t="s">
        <v>109</v>
      </c>
      <c r="P624" s="3" t="s">
        <v>28</v>
      </c>
      <c r="Q624" t="str">
        <f t="shared" si="78"/>
        <v>PcbLib\Passive\R2010.PcbLib</v>
      </c>
      <c r="R624" t="str">
        <f t="shared" si="7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80"/>
        <v>9.1 кОм 1% 0.75 Вт 2010</v>
      </c>
      <c r="C625" s="3" t="s">
        <v>25</v>
      </c>
      <c r="D625" t="str">
        <f t="shared" si="75"/>
        <v>SchLib\Passive\Resistor.SchLib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81"/>
        <v>9.1 кОм</v>
      </c>
      <c r="O625" s="3" t="s">
        <v>109</v>
      </c>
      <c r="P625" s="3" t="s">
        <v>28</v>
      </c>
      <c r="Q625" t="str">
        <f t="shared" si="78"/>
        <v>PcbLib\Passive\R2010.PcbLib</v>
      </c>
      <c r="R625" t="str">
        <f t="shared" si="7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t="str">
        <f t="shared" si="75"/>
        <v>SchLib\Passive\Resistor.SchLib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t="str">
        <f t="shared" si="78"/>
        <v>PcbLib\Passive\R2010.PcbLib</v>
      </c>
      <c r="R626" t="str">
        <f t="shared" si="7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82">_xlfn.CONCAT(N627," ",K627," ",S627," ",O627)</f>
        <v>1.1 МОм 1% 0.75 Вт 2010</v>
      </c>
      <c r="C627" s="3" t="s">
        <v>25</v>
      </c>
      <c r="D627" t="str">
        <f t="shared" si="75"/>
        <v>SchLib\Passive\Resistor.SchLib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83">_xlfn.CONCAT(Z627," ",Y627)</f>
        <v>1.1 МОм</v>
      </c>
      <c r="O627" s="3" t="s">
        <v>109</v>
      </c>
      <c r="P627" s="3" t="s">
        <v>28</v>
      </c>
      <c r="Q627" t="str">
        <f t="shared" si="78"/>
        <v>PcbLib\Passive\R2010.PcbLib</v>
      </c>
      <c r="R627" t="str">
        <f t="shared" si="7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82"/>
        <v>1.2 МОм 1% 0.75 Вт 2010</v>
      </c>
      <c r="C628" s="3" t="s">
        <v>25</v>
      </c>
      <c r="D628" t="str">
        <f t="shared" si="75"/>
        <v>SchLib\Passive\Resistor.SchLib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83"/>
        <v>1.2 МОм</v>
      </c>
      <c r="O628" s="3" t="s">
        <v>109</v>
      </c>
      <c r="P628" s="3" t="s">
        <v>28</v>
      </c>
      <c r="Q628" t="str">
        <f t="shared" si="78"/>
        <v>PcbLib\Passive\R2010.PcbLib</v>
      </c>
      <c r="R628" t="str">
        <f t="shared" si="7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82"/>
        <v>1.3 МОм 1% 0.75 Вт 2010</v>
      </c>
      <c r="C629" s="3" t="s">
        <v>25</v>
      </c>
      <c r="D629" t="str">
        <f t="shared" si="75"/>
        <v>SchLib\Passive\Resistor.SchLib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83"/>
        <v>1.3 МОм</v>
      </c>
      <c r="O629" s="3" t="s">
        <v>109</v>
      </c>
      <c r="P629" s="3" t="s">
        <v>28</v>
      </c>
      <c r="Q629" t="str">
        <f t="shared" si="78"/>
        <v>PcbLib\Passive\R2010.PcbLib</v>
      </c>
      <c r="R629" t="str">
        <f t="shared" si="7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82"/>
        <v>1.5 МОм 1% 0.75 Вт 2010</v>
      </c>
      <c r="C630" s="3" t="s">
        <v>25</v>
      </c>
      <c r="D630" t="str">
        <f t="shared" ref="D630:D693" si="84">"SchLib\Passive\"&amp;C630&amp;".SchLib"</f>
        <v>SchLib\Passive\Resistor.SchLib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83"/>
        <v>1.5 МОм</v>
      </c>
      <c r="O630" s="3" t="s">
        <v>109</v>
      </c>
      <c r="P630" s="3" t="s">
        <v>28</v>
      </c>
      <c r="Q630" t="str">
        <f t="shared" si="78"/>
        <v>PcbLib\Passive\R2010.PcbLib</v>
      </c>
      <c r="R630" t="str">
        <f t="shared" si="7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82"/>
        <v>1.6 МОм 1% 0.75 Вт 2010</v>
      </c>
      <c r="C631" s="3" t="s">
        <v>25</v>
      </c>
      <c r="D631" t="str">
        <f t="shared" si="84"/>
        <v>SchLib\Passive\Resistor.SchLib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83"/>
        <v>1.6 МОм</v>
      </c>
      <c r="O631" s="3" t="s">
        <v>109</v>
      </c>
      <c r="P631" s="3" t="s">
        <v>28</v>
      </c>
      <c r="Q631" t="str">
        <f t="shared" si="78"/>
        <v>PcbLib\Passive\R2010.PcbLib</v>
      </c>
      <c r="R631" t="str">
        <f t="shared" si="7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82"/>
        <v>1.8 МОм 1% 0.75 Вт 2010</v>
      </c>
      <c r="C632" s="3" t="s">
        <v>25</v>
      </c>
      <c r="D632" t="str">
        <f t="shared" si="84"/>
        <v>SchLib\Passive\Resistor.SchLib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83"/>
        <v>1.8 МОм</v>
      </c>
      <c r="O632" s="3" t="s">
        <v>109</v>
      </c>
      <c r="P632" s="3" t="s">
        <v>28</v>
      </c>
      <c r="Q632" t="str">
        <f t="shared" si="78"/>
        <v>PcbLib\Passive\R2010.PcbLib</v>
      </c>
      <c r="R632" t="str">
        <f t="shared" si="7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82"/>
        <v>2 МОм 1% 0.75 Вт 2010</v>
      </c>
      <c r="C633" s="3" t="s">
        <v>25</v>
      </c>
      <c r="D633" t="str">
        <f t="shared" si="84"/>
        <v>SchLib\Passive\Resistor.SchLib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83"/>
        <v>2 МОм</v>
      </c>
      <c r="O633" s="3" t="s">
        <v>109</v>
      </c>
      <c r="P633" s="3" t="s">
        <v>28</v>
      </c>
      <c r="Q633" t="str">
        <f t="shared" si="78"/>
        <v>PcbLib\Passive\R2010.PcbLib</v>
      </c>
      <c r="R633" t="str">
        <f t="shared" si="7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82"/>
        <v>2.2 МОм 1% 0.75 Вт 2010</v>
      </c>
      <c r="C634" s="3" t="s">
        <v>25</v>
      </c>
      <c r="D634" t="str">
        <f t="shared" si="84"/>
        <v>SchLib\Passive\Resistor.SchLib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83"/>
        <v>2.2 МОм</v>
      </c>
      <c r="O634" s="3" t="s">
        <v>109</v>
      </c>
      <c r="P634" s="3" t="s">
        <v>28</v>
      </c>
      <c r="Q634" t="str">
        <f t="shared" si="78"/>
        <v>PcbLib\Passive\R2010.PcbLib</v>
      </c>
      <c r="R634" t="str">
        <f t="shared" si="7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82"/>
        <v>2.4 МОм 1% 0.75 Вт 2010</v>
      </c>
      <c r="C635" s="3" t="s">
        <v>25</v>
      </c>
      <c r="D635" t="str">
        <f t="shared" si="84"/>
        <v>SchLib\Passive\Resistor.SchLib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83"/>
        <v>2.4 МОм</v>
      </c>
      <c r="O635" s="3" t="s">
        <v>109</v>
      </c>
      <c r="P635" s="3" t="s">
        <v>28</v>
      </c>
      <c r="Q635" t="str">
        <f t="shared" si="78"/>
        <v>PcbLib\Passive\R2010.PcbLib</v>
      </c>
      <c r="R635" t="str">
        <f t="shared" si="7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82"/>
        <v>2.7 МОм 1% 0.75 Вт 2010</v>
      </c>
      <c r="C636" s="3" t="s">
        <v>25</v>
      </c>
      <c r="D636" t="str">
        <f t="shared" si="84"/>
        <v>SchLib\Passive\Resistor.SchLib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83"/>
        <v>2.7 МОм</v>
      </c>
      <c r="O636" s="3" t="s">
        <v>109</v>
      </c>
      <c r="P636" s="3" t="s">
        <v>28</v>
      </c>
      <c r="Q636" t="str">
        <f t="shared" si="78"/>
        <v>PcbLib\Passive\R2010.PcbLib</v>
      </c>
      <c r="R636" t="str">
        <f t="shared" si="7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82"/>
        <v>3 МОм 1% 0.75 Вт 2010</v>
      </c>
      <c r="C637" s="3" t="s">
        <v>25</v>
      </c>
      <c r="D637" t="str">
        <f t="shared" si="84"/>
        <v>SchLib\Passive\Resistor.SchLib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83"/>
        <v>3 МОм</v>
      </c>
      <c r="O637" s="3" t="s">
        <v>109</v>
      </c>
      <c r="P637" s="3" t="s">
        <v>28</v>
      </c>
      <c r="Q637" t="str">
        <f t="shared" si="78"/>
        <v>PcbLib\Passive\R2010.PcbLib</v>
      </c>
      <c r="R637" t="str">
        <f t="shared" si="7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82"/>
        <v>3.3 МОм 1% 0.75 Вт 2010</v>
      </c>
      <c r="C638" s="3" t="s">
        <v>25</v>
      </c>
      <c r="D638" t="str">
        <f t="shared" si="84"/>
        <v>SchLib\Passive\Resistor.SchLib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83"/>
        <v>3.3 МОм</v>
      </c>
      <c r="O638" s="3" t="s">
        <v>109</v>
      </c>
      <c r="P638" s="3" t="s">
        <v>28</v>
      </c>
      <c r="Q638" t="str">
        <f t="shared" si="78"/>
        <v>PcbLib\Passive\R2010.PcbLib</v>
      </c>
      <c r="R638" t="str">
        <f t="shared" si="7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82"/>
        <v>3.6 МОм 1% 0.75 Вт 2010</v>
      </c>
      <c r="C639" s="3" t="s">
        <v>25</v>
      </c>
      <c r="D639" t="str">
        <f t="shared" si="84"/>
        <v>SchLib\Passive\Resistor.SchLib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83"/>
        <v>3.6 МОм</v>
      </c>
      <c r="O639" s="3" t="s">
        <v>109</v>
      </c>
      <c r="P639" s="3" t="s">
        <v>28</v>
      </c>
      <c r="Q639" t="str">
        <f t="shared" si="78"/>
        <v>PcbLib\Passive\R2010.PcbLib</v>
      </c>
      <c r="R639" t="str">
        <f t="shared" si="7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82"/>
        <v>3.9 МОм 1% 0.75 Вт 2010</v>
      </c>
      <c r="C640" s="3" t="s">
        <v>25</v>
      </c>
      <c r="D640" t="str">
        <f t="shared" si="84"/>
        <v>SchLib\Passive\Resistor.SchLib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83"/>
        <v>3.9 МОм</v>
      </c>
      <c r="O640" s="3" t="s">
        <v>109</v>
      </c>
      <c r="P640" s="3" t="s">
        <v>28</v>
      </c>
      <c r="Q640" t="str">
        <f t="shared" si="78"/>
        <v>PcbLib\Passive\R2010.PcbLib</v>
      </c>
      <c r="R640" t="str">
        <f t="shared" si="7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82"/>
        <v>4.3 МОм 1% 0.75 Вт 2010</v>
      </c>
      <c r="C641" s="3" t="s">
        <v>25</v>
      </c>
      <c r="D641" t="str">
        <f t="shared" si="84"/>
        <v>SchLib\Passive\Resistor.SchLib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83"/>
        <v>4.3 МОм</v>
      </c>
      <c r="O641" s="3" t="s">
        <v>109</v>
      </c>
      <c r="P641" s="3" t="s">
        <v>28</v>
      </c>
      <c r="Q641" t="str">
        <f t="shared" si="78"/>
        <v>PcbLib\Passive\R2010.PcbLib</v>
      </c>
      <c r="R641" t="str">
        <f t="shared" si="7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82"/>
        <v>4.7 МОм 1% 0.75 Вт 2010</v>
      </c>
      <c r="C642" s="3" t="s">
        <v>25</v>
      </c>
      <c r="D642" t="str">
        <f t="shared" si="84"/>
        <v>SchLib\Passive\Resistor.SchLib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83"/>
        <v>4.7 МОм</v>
      </c>
      <c r="O642" s="3" t="s">
        <v>109</v>
      </c>
      <c r="P642" s="3" t="s">
        <v>28</v>
      </c>
      <c r="Q642" t="str">
        <f t="shared" si="78"/>
        <v>PcbLib\Passive\R2010.PcbLib</v>
      </c>
      <c r="R642" t="str">
        <f t="shared" si="7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82"/>
        <v>5.1 МОм 1% 0.75 Вт 2010</v>
      </c>
      <c r="C643" s="3" t="s">
        <v>25</v>
      </c>
      <c r="D643" t="str">
        <f t="shared" si="84"/>
        <v>SchLib\Passive\Resistor.SchLib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83"/>
        <v>5.1 МОм</v>
      </c>
      <c r="O643" s="3" t="s">
        <v>109</v>
      </c>
      <c r="P643" s="3" t="s">
        <v>28</v>
      </c>
      <c r="Q643" t="str">
        <f t="shared" ref="Q643:Q706" si="85">"PcbLib\Passive\"&amp;R643&amp;".PcbLib"</f>
        <v>PcbLib\Passive\R2010.PcbLib</v>
      </c>
      <c r="R643" t="str">
        <f t="shared" ref="R643:R706" si="86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82"/>
        <v>5.6 МОм 1% 0.75 Вт 2010</v>
      </c>
      <c r="C644" s="3" t="s">
        <v>25</v>
      </c>
      <c r="D644" t="str">
        <f t="shared" si="84"/>
        <v>SchLib\Passive\Resistor.SchLib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83"/>
        <v>5.6 МОм</v>
      </c>
      <c r="O644" s="3" t="s">
        <v>109</v>
      </c>
      <c r="P644" s="3" t="s">
        <v>28</v>
      </c>
      <c r="Q644" t="str">
        <f t="shared" si="85"/>
        <v>PcbLib\Passive\R2010.PcbLib</v>
      </c>
      <c r="R644" t="str">
        <f t="shared" si="86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82"/>
        <v>6.2 МОм 1% 0.75 Вт 2010</v>
      </c>
      <c r="C645" s="3" t="s">
        <v>25</v>
      </c>
      <c r="D645" t="str">
        <f t="shared" si="84"/>
        <v>SchLib\Passive\Resistor.SchLib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83"/>
        <v>6.2 МОм</v>
      </c>
      <c r="O645" s="3" t="s">
        <v>109</v>
      </c>
      <c r="P645" s="3" t="s">
        <v>28</v>
      </c>
      <c r="Q645" t="str">
        <f t="shared" si="85"/>
        <v>PcbLib\Passive\R2010.PcbLib</v>
      </c>
      <c r="R645" t="str">
        <f t="shared" si="86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82"/>
        <v>6.8 МОм 1% 0.75 Вт 2010</v>
      </c>
      <c r="C646" s="3" t="s">
        <v>25</v>
      </c>
      <c r="D646" t="str">
        <f t="shared" si="84"/>
        <v>SchLib\Passive\Resistor.SchLib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83"/>
        <v>6.8 МОм</v>
      </c>
      <c r="O646" s="3" t="s">
        <v>109</v>
      </c>
      <c r="P646" s="3" t="s">
        <v>28</v>
      </c>
      <c r="Q646" t="str">
        <f t="shared" si="85"/>
        <v>PcbLib\Passive\R2010.PcbLib</v>
      </c>
      <c r="R646" t="str">
        <f t="shared" si="86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82"/>
        <v>7.5 МОм 1% 0.75 Вт 2010</v>
      </c>
      <c r="C647" s="3" t="s">
        <v>25</v>
      </c>
      <c r="D647" t="str">
        <f t="shared" si="84"/>
        <v>SchLib\Passive\Resistor.SchLib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83"/>
        <v>7.5 МОм</v>
      </c>
      <c r="O647" s="3" t="s">
        <v>109</v>
      </c>
      <c r="P647" s="3" t="s">
        <v>28</v>
      </c>
      <c r="Q647" t="str">
        <f t="shared" si="85"/>
        <v>PcbLib\Passive\R2010.PcbLib</v>
      </c>
      <c r="R647" t="str">
        <f t="shared" si="86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82"/>
        <v>8.2 МОм 1% 0.75 Вт 2010</v>
      </c>
      <c r="C648" s="3" t="s">
        <v>25</v>
      </c>
      <c r="D648" t="str">
        <f t="shared" si="84"/>
        <v>SchLib\Passive\Resistor.SchLib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83"/>
        <v>8.2 МОм</v>
      </c>
      <c r="O648" s="3" t="s">
        <v>109</v>
      </c>
      <c r="P648" s="3" t="s">
        <v>28</v>
      </c>
      <c r="Q648" t="str">
        <f t="shared" si="85"/>
        <v>PcbLib\Passive\R2010.PcbLib</v>
      </c>
      <c r="R648" t="str">
        <f t="shared" si="86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82"/>
        <v>9.1 МОм 1% 0.75 Вт 2010</v>
      </c>
      <c r="C649" s="3" t="s">
        <v>25</v>
      </c>
      <c r="D649" t="str">
        <f t="shared" si="84"/>
        <v>SchLib\Passive\Resistor.SchLib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83"/>
        <v>9.1 МОм</v>
      </c>
      <c r="O649" s="3" t="s">
        <v>109</v>
      </c>
      <c r="P649" s="3" t="s">
        <v>28</v>
      </c>
      <c r="Q649" t="str">
        <f t="shared" si="85"/>
        <v>PcbLib\Passive\R2010.PcbLib</v>
      </c>
      <c r="R649" t="str">
        <f t="shared" si="86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t="str">
        <f t="shared" si="84"/>
        <v>SchLib\Passive\Resistor.SchLib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t="str">
        <f t="shared" si="85"/>
        <v>PcbLib\Passive\R2010.PcbLib</v>
      </c>
      <c r="R650" t="str">
        <f t="shared" si="86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87">_xlfn.CONCAT(N651," ",K651," ",S651," ",O651)</f>
        <v>11 Ом 1% 0.75 Вт 2010</v>
      </c>
      <c r="C651" s="3" t="s">
        <v>25</v>
      </c>
      <c r="D651" t="str">
        <f t="shared" si="84"/>
        <v>SchLib\Passive\Resistor.SchLib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88">_xlfn.CONCAT(Z651," ",Y651)</f>
        <v>11 Ом</v>
      </c>
      <c r="O651" s="3" t="s">
        <v>109</v>
      </c>
      <c r="P651" s="3" t="s">
        <v>28</v>
      </c>
      <c r="Q651" t="str">
        <f t="shared" si="85"/>
        <v>PcbLib\Passive\R2010.PcbLib</v>
      </c>
      <c r="R651" t="str">
        <f t="shared" si="86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87"/>
        <v>12 Ом 1% 0.75 Вт 2010</v>
      </c>
      <c r="C652" s="3" t="s">
        <v>25</v>
      </c>
      <c r="D652" t="str">
        <f t="shared" si="84"/>
        <v>SchLib\Passive\Resistor.SchLib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88"/>
        <v>12 Ом</v>
      </c>
      <c r="O652" s="3" t="s">
        <v>109</v>
      </c>
      <c r="P652" s="3" t="s">
        <v>28</v>
      </c>
      <c r="Q652" t="str">
        <f t="shared" si="85"/>
        <v>PcbLib\Passive\R2010.PcbLib</v>
      </c>
      <c r="R652" t="str">
        <f t="shared" si="86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87"/>
        <v>13 Ом 1% 0.75 Вт 2010</v>
      </c>
      <c r="C653" s="3" t="s">
        <v>25</v>
      </c>
      <c r="D653" t="str">
        <f t="shared" si="84"/>
        <v>SchLib\Passive\Resistor.SchLib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88"/>
        <v>13 Ом</v>
      </c>
      <c r="O653" s="3" t="s">
        <v>109</v>
      </c>
      <c r="P653" s="3" t="s">
        <v>28</v>
      </c>
      <c r="Q653" t="str">
        <f t="shared" si="85"/>
        <v>PcbLib\Passive\R2010.PcbLib</v>
      </c>
      <c r="R653" t="str">
        <f t="shared" si="86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87"/>
        <v>15 Ом 1% 0.75 Вт 2010</v>
      </c>
      <c r="C654" s="3" t="s">
        <v>25</v>
      </c>
      <c r="D654" t="str">
        <f t="shared" si="84"/>
        <v>SchLib\Passive\Resistor.SchLib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88"/>
        <v>15 Ом</v>
      </c>
      <c r="O654" s="3" t="s">
        <v>109</v>
      </c>
      <c r="P654" s="3" t="s">
        <v>28</v>
      </c>
      <c r="Q654" t="str">
        <f t="shared" si="85"/>
        <v>PcbLib\Passive\R2010.PcbLib</v>
      </c>
      <c r="R654" t="str">
        <f t="shared" si="86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87"/>
        <v>16 Ом 1% 0.75 Вт 2010</v>
      </c>
      <c r="C655" s="3" t="s">
        <v>25</v>
      </c>
      <c r="D655" t="str">
        <f t="shared" si="84"/>
        <v>SchLib\Passive\Resistor.SchLib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88"/>
        <v>16 Ом</v>
      </c>
      <c r="O655" s="3" t="s">
        <v>109</v>
      </c>
      <c r="P655" s="3" t="s">
        <v>28</v>
      </c>
      <c r="Q655" t="str">
        <f t="shared" si="85"/>
        <v>PcbLib\Passive\R2010.PcbLib</v>
      </c>
      <c r="R655" t="str">
        <f t="shared" si="86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87"/>
        <v>18 Ом 1% 0.75 Вт 2010</v>
      </c>
      <c r="C656" s="3" t="s">
        <v>25</v>
      </c>
      <c r="D656" t="str">
        <f t="shared" si="84"/>
        <v>SchLib\Passive\Resistor.SchLib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88"/>
        <v>18 Ом</v>
      </c>
      <c r="O656" s="3" t="s">
        <v>109</v>
      </c>
      <c r="P656" s="3" t="s">
        <v>28</v>
      </c>
      <c r="Q656" t="str">
        <f t="shared" si="85"/>
        <v>PcbLib\Passive\R2010.PcbLib</v>
      </c>
      <c r="R656" t="str">
        <f t="shared" si="86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87"/>
        <v>20 Ом 1% 0.75 Вт 2010</v>
      </c>
      <c r="C657" s="3" t="s">
        <v>25</v>
      </c>
      <c r="D657" t="str">
        <f t="shared" si="84"/>
        <v>SchLib\Passive\Resistor.SchLib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88"/>
        <v>20 Ом</v>
      </c>
      <c r="O657" s="3" t="s">
        <v>109</v>
      </c>
      <c r="P657" s="3" t="s">
        <v>28</v>
      </c>
      <c r="Q657" t="str">
        <f t="shared" si="85"/>
        <v>PcbLib\Passive\R2010.PcbLib</v>
      </c>
      <c r="R657" t="str">
        <f t="shared" si="86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87"/>
        <v>22 Ом 1% 0.75 Вт 2010</v>
      </c>
      <c r="C658" s="3" t="s">
        <v>25</v>
      </c>
      <c r="D658" t="str">
        <f t="shared" si="84"/>
        <v>SchLib\Passive\Resistor.SchLib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88"/>
        <v>22 Ом</v>
      </c>
      <c r="O658" s="3" t="s">
        <v>109</v>
      </c>
      <c r="P658" s="3" t="s">
        <v>28</v>
      </c>
      <c r="Q658" t="str">
        <f t="shared" si="85"/>
        <v>PcbLib\Passive\R2010.PcbLib</v>
      </c>
      <c r="R658" t="str">
        <f t="shared" si="86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87"/>
        <v>24 Ом 1% 0.75 Вт 2010</v>
      </c>
      <c r="C659" s="3" t="s">
        <v>25</v>
      </c>
      <c r="D659" t="str">
        <f t="shared" si="84"/>
        <v>SchLib\Passive\Resistor.SchLib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88"/>
        <v>24 Ом</v>
      </c>
      <c r="O659" s="3" t="s">
        <v>109</v>
      </c>
      <c r="P659" s="3" t="s">
        <v>28</v>
      </c>
      <c r="Q659" t="str">
        <f t="shared" si="85"/>
        <v>PcbLib\Passive\R2010.PcbLib</v>
      </c>
      <c r="R659" t="str">
        <f t="shared" si="86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87"/>
        <v>27 Ом 1% 0.75 Вт 2010</v>
      </c>
      <c r="C660" s="3" t="s">
        <v>25</v>
      </c>
      <c r="D660" t="str">
        <f t="shared" si="84"/>
        <v>SchLib\Passive\Resistor.SchLib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88"/>
        <v>27 Ом</v>
      </c>
      <c r="O660" s="3" t="s">
        <v>109</v>
      </c>
      <c r="P660" s="3" t="s">
        <v>28</v>
      </c>
      <c r="Q660" t="str">
        <f t="shared" si="85"/>
        <v>PcbLib\Passive\R2010.PcbLib</v>
      </c>
      <c r="R660" t="str">
        <f t="shared" si="86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87"/>
        <v>30 Ом 1% 0.75 Вт 2010</v>
      </c>
      <c r="C661" s="3" t="s">
        <v>25</v>
      </c>
      <c r="D661" t="str">
        <f t="shared" si="84"/>
        <v>SchLib\Passive\Resistor.SchLib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88"/>
        <v>30 Ом</v>
      </c>
      <c r="O661" s="3" t="s">
        <v>109</v>
      </c>
      <c r="P661" s="3" t="s">
        <v>28</v>
      </c>
      <c r="Q661" t="str">
        <f t="shared" si="85"/>
        <v>PcbLib\Passive\R2010.PcbLib</v>
      </c>
      <c r="R661" t="str">
        <f t="shared" si="86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87"/>
        <v>33 Ом 1% 0.75 Вт 2010</v>
      </c>
      <c r="C662" s="3" t="s">
        <v>25</v>
      </c>
      <c r="D662" t="str">
        <f t="shared" si="84"/>
        <v>SchLib\Passive\Resistor.SchLib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88"/>
        <v>33 Ом</v>
      </c>
      <c r="O662" s="3" t="s">
        <v>109</v>
      </c>
      <c r="P662" s="3" t="s">
        <v>28</v>
      </c>
      <c r="Q662" t="str">
        <f t="shared" si="85"/>
        <v>PcbLib\Passive\R2010.PcbLib</v>
      </c>
      <c r="R662" t="str">
        <f t="shared" si="86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87"/>
        <v>36 Ом 1% 0.75 Вт 2010</v>
      </c>
      <c r="C663" s="3" t="s">
        <v>25</v>
      </c>
      <c r="D663" t="str">
        <f t="shared" si="84"/>
        <v>SchLib\Passive\Resistor.SchLib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88"/>
        <v>36 Ом</v>
      </c>
      <c r="O663" s="3" t="s">
        <v>109</v>
      </c>
      <c r="P663" s="3" t="s">
        <v>28</v>
      </c>
      <c r="Q663" t="str">
        <f t="shared" si="85"/>
        <v>PcbLib\Passive\R2010.PcbLib</v>
      </c>
      <c r="R663" t="str">
        <f t="shared" si="86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87"/>
        <v>39 Ом 1% 0.75 Вт 2010</v>
      </c>
      <c r="C664" s="3" t="s">
        <v>25</v>
      </c>
      <c r="D664" t="str">
        <f t="shared" si="84"/>
        <v>SchLib\Passive\Resistor.SchLib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88"/>
        <v>39 Ом</v>
      </c>
      <c r="O664" s="3" t="s">
        <v>109</v>
      </c>
      <c r="P664" s="3" t="s">
        <v>28</v>
      </c>
      <c r="Q664" t="str">
        <f t="shared" si="85"/>
        <v>PcbLib\Passive\R2010.PcbLib</v>
      </c>
      <c r="R664" t="str">
        <f t="shared" si="86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87"/>
        <v>43 Ом 1% 0.75 Вт 2010</v>
      </c>
      <c r="C665" s="3" t="s">
        <v>25</v>
      </c>
      <c r="D665" t="str">
        <f t="shared" si="84"/>
        <v>SchLib\Passive\Resistor.SchLib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88"/>
        <v>43 Ом</v>
      </c>
      <c r="O665" s="3" t="s">
        <v>109</v>
      </c>
      <c r="P665" s="3" t="s">
        <v>28</v>
      </c>
      <c r="Q665" t="str">
        <f t="shared" si="85"/>
        <v>PcbLib\Passive\R2010.PcbLib</v>
      </c>
      <c r="R665" t="str">
        <f t="shared" si="86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87"/>
        <v>47 Ом 1% 0.75 Вт 2010</v>
      </c>
      <c r="C666" s="3" t="s">
        <v>25</v>
      </c>
      <c r="D666" t="str">
        <f t="shared" si="84"/>
        <v>SchLib\Passive\Resistor.SchLib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88"/>
        <v>47 Ом</v>
      </c>
      <c r="O666" s="3" t="s">
        <v>109</v>
      </c>
      <c r="P666" s="3" t="s">
        <v>28</v>
      </c>
      <c r="Q666" t="str">
        <f t="shared" si="85"/>
        <v>PcbLib\Passive\R2010.PcbLib</v>
      </c>
      <c r="R666" t="str">
        <f t="shared" si="86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87"/>
        <v>51 Ом 1% 0.75 Вт 2010</v>
      </c>
      <c r="C667" s="3" t="s">
        <v>25</v>
      </c>
      <c r="D667" t="str">
        <f t="shared" si="84"/>
        <v>SchLib\Passive\Resistor.SchLib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88"/>
        <v>51 Ом</v>
      </c>
      <c r="O667" s="3" t="s">
        <v>109</v>
      </c>
      <c r="P667" s="3" t="s">
        <v>28</v>
      </c>
      <c r="Q667" t="str">
        <f t="shared" si="85"/>
        <v>PcbLib\Passive\R2010.PcbLib</v>
      </c>
      <c r="R667" t="str">
        <f t="shared" si="86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87"/>
        <v>56 Ом 1% 0.75 Вт 2010</v>
      </c>
      <c r="C668" s="3" t="s">
        <v>25</v>
      </c>
      <c r="D668" t="str">
        <f t="shared" si="84"/>
        <v>SchLib\Passive\Resistor.SchLib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88"/>
        <v>56 Ом</v>
      </c>
      <c r="O668" s="3" t="s">
        <v>109</v>
      </c>
      <c r="P668" s="3" t="s">
        <v>28</v>
      </c>
      <c r="Q668" t="str">
        <f t="shared" si="85"/>
        <v>PcbLib\Passive\R2010.PcbLib</v>
      </c>
      <c r="R668" t="str">
        <f t="shared" si="86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87"/>
        <v>62 Ом 1% 0.75 Вт 2010</v>
      </c>
      <c r="C669" s="3" t="s">
        <v>25</v>
      </c>
      <c r="D669" t="str">
        <f t="shared" si="84"/>
        <v>SchLib\Passive\Resistor.SchLib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88"/>
        <v>62 Ом</v>
      </c>
      <c r="O669" s="3" t="s">
        <v>109</v>
      </c>
      <c r="P669" s="3" t="s">
        <v>28</v>
      </c>
      <c r="Q669" t="str">
        <f t="shared" si="85"/>
        <v>PcbLib\Passive\R2010.PcbLib</v>
      </c>
      <c r="R669" t="str">
        <f t="shared" si="86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87"/>
        <v>68 Ом 1% 0.75 Вт 2010</v>
      </c>
      <c r="C670" s="3" t="s">
        <v>25</v>
      </c>
      <c r="D670" t="str">
        <f t="shared" si="84"/>
        <v>SchLib\Passive\Resistor.SchLib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88"/>
        <v>68 Ом</v>
      </c>
      <c r="O670" s="3" t="s">
        <v>109</v>
      </c>
      <c r="P670" s="3" t="s">
        <v>28</v>
      </c>
      <c r="Q670" t="str">
        <f t="shared" si="85"/>
        <v>PcbLib\Passive\R2010.PcbLib</v>
      </c>
      <c r="R670" t="str">
        <f t="shared" si="86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87"/>
        <v>75 Ом 1% 0.75 Вт 2010</v>
      </c>
      <c r="C671" s="3" t="s">
        <v>25</v>
      </c>
      <c r="D671" t="str">
        <f t="shared" si="84"/>
        <v>SchLib\Passive\Resistor.SchLib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88"/>
        <v>75 Ом</v>
      </c>
      <c r="O671" s="3" t="s">
        <v>109</v>
      </c>
      <c r="P671" s="3" t="s">
        <v>28</v>
      </c>
      <c r="Q671" t="str">
        <f t="shared" si="85"/>
        <v>PcbLib\Passive\R2010.PcbLib</v>
      </c>
      <c r="R671" t="str">
        <f t="shared" si="86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87"/>
        <v>82 Ом 1% 0.75 Вт 2010</v>
      </c>
      <c r="C672" s="3" t="s">
        <v>25</v>
      </c>
      <c r="D672" t="str">
        <f t="shared" si="84"/>
        <v>SchLib\Passive\Resistor.SchLib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88"/>
        <v>82 Ом</v>
      </c>
      <c r="O672" s="3" t="s">
        <v>109</v>
      </c>
      <c r="P672" s="3" t="s">
        <v>28</v>
      </c>
      <c r="Q672" t="str">
        <f t="shared" si="85"/>
        <v>PcbLib\Passive\R2010.PcbLib</v>
      </c>
      <c r="R672" t="str">
        <f t="shared" si="86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87"/>
        <v>91 Ом 1% 0.75 Вт 2010</v>
      </c>
      <c r="C673" s="3" t="s">
        <v>25</v>
      </c>
      <c r="D673" t="str">
        <f t="shared" si="84"/>
        <v>SchLib\Passive\Resistor.SchLib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88"/>
        <v>91 Ом</v>
      </c>
      <c r="O673" s="3" t="s">
        <v>109</v>
      </c>
      <c r="P673" s="3" t="s">
        <v>28</v>
      </c>
      <c r="Q673" t="str">
        <f t="shared" si="85"/>
        <v>PcbLib\Passive\R2010.PcbLib</v>
      </c>
      <c r="R673" t="str">
        <f t="shared" si="86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t="str">
        <f t="shared" si="84"/>
        <v>SchLib\Passive\Resistor.SchLib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t="str">
        <f t="shared" si="85"/>
        <v>PcbLib\Passive\R2010.PcbLib</v>
      </c>
      <c r="R674" t="str">
        <f t="shared" si="86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89">_xlfn.CONCAT(N675," ",K675," ",S675," ",O675)</f>
        <v>11 кОм 1% 0.75 Вт 2010</v>
      </c>
      <c r="C675" s="3" t="s">
        <v>25</v>
      </c>
      <c r="D675" t="str">
        <f t="shared" si="84"/>
        <v>SchLib\Passive\Resistor.SchLib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90">_xlfn.CONCAT(Z675," ",Y675)</f>
        <v>11 кОм</v>
      </c>
      <c r="O675" s="3" t="s">
        <v>109</v>
      </c>
      <c r="P675" s="3" t="s">
        <v>28</v>
      </c>
      <c r="Q675" t="str">
        <f t="shared" si="85"/>
        <v>PcbLib\Passive\R2010.PcbLib</v>
      </c>
      <c r="R675" t="str">
        <f t="shared" si="86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89"/>
        <v>12 кОм 1% 0.75 Вт 2010</v>
      </c>
      <c r="C676" s="3" t="s">
        <v>25</v>
      </c>
      <c r="D676" t="str">
        <f t="shared" si="84"/>
        <v>SchLib\Passive\Resistor.SchLib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90"/>
        <v>12 кОм</v>
      </c>
      <c r="O676" s="3" t="s">
        <v>109</v>
      </c>
      <c r="P676" s="3" t="s">
        <v>28</v>
      </c>
      <c r="Q676" t="str">
        <f t="shared" si="85"/>
        <v>PcbLib\Passive\R2010.PcbLib</v>
      </c>
      <c r="R676" t="str">
        <f t="shared" si="86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89"/>
        <v>13 кОм 1% 0.75 Вт 2010</v>
      </c>
      <c r="C677" s="3" t="s">
        <v>25</v>
      </c>
      <c r="D677" t="str">
        <f t="shared" si="84"/>
        <v>SchLib\Passive\Resistor.SchLib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90"/>
        <v>13 кОм</v>
      </c>
      <c r="O677" s="3" t="s">
        <v>109</v>
      </c>
      <c r="P677" s="3" t="s">
        <v>28</v>
      </c>
      <c r="Q677" t="str">
        <f t="shared" si="85"/>
        <v>PcbLib\Passive\R2010.PcbLib</v>
      </c>
      <c r="R677" t="str">
        <f t="shared" si="86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89"/>
        <v>15 кОм 1% 0.75 Вт 2010</v>
      </c>
      <c r="C678" s="3" t="s">
        <v>25</v>
      </c>
      <c r="D678" t="str">
        <f t="shared" si="84"/>
        <v>SchLib\Passive\Resistor.SchLib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90"/>
        <v>15 кОм</v>
      </c>
      <c r="O678" s="3" t="s">
        <v>109</v>
      </c>
      <c r="P678" s="3" t="s">
        <v>28</v>
      </c>
      <c r="Q678" t="str">
        <f t="shared" si="85"/>
        <v>PcbLib\Passive\R2010.PcbLib</v>
      </c>
      <c r="R678" t="str">
        <f t="shared" si="86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89"/>
        <v>16 кОм 1% 0.75 Вт 2010</v>
      </c>
      <c r="C679" s="3" t="s">
        <v>25</v>
      </c>
      <c r="D679" t="str">
        <f t="shared" si="84"/>
        <v>SchLib\Passive\Resistor.SchLib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90"/>
        <v>16 кОм</v>
      </c>
      <c r="O679" s="3" t="s">
        <v>109</v>
      </c>
      <c r="P679" s="3" t="s">
        <v>28</v>
      </c>
      <c r="Q679" t="str">
        <f t="shared" si="85"/>
        <v>PcbLib\Passive\R2010.PcbLib</v>
      </c>
      <c r="R679" t="str">
        <f t="shared" si="86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89"/>
        <v>18 кОм 1% 0.75 Вт 2010</v>
      </c>
      <c r="C680" s="3" t="s">
        <v>25</v>
      </c>
      <c r="D680" t="str">
        <f t="shared" si="84"/>
        <v>SchLib\Passive\Resistor.SchLib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90"/>
        <v>18 кОм</v>
      </c>
      <c r="O680" s="3" t="s">
        <v>109</v>
      </c>
      <c r="P680" s="3" t="s">
        <v>28</v>
      </c>
      <c r="Q680" t="str">
        <f t="shared" si="85"/>
        <v>PcbLib\Passive\R2010.PcbLib</v>
      </c>
      <c r="R680" t="str">
        <f t="shared" si="86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89"/>
        <v>20 кОм 1% 0.75 Вт 2010</v>
      </c>
      <c r="C681" s="3" t="s">
        <v>25</v>
      </c>
      <c r="D681" t="str">
        <f t="shared" si="84"/>
        <v>SchLib\Passive\Resistor.SchLib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90"/>
        <v>20 кОм</v>
      </c>
      <c r="O681" s="3" t="s">
        <v>109</v>
      </c>
      <c r="P681" s="3" t="s">
        <v>28</v>
      </c>
      <c r="Q681" t="str">
        <f t="shared" si="85"/>
        <v>PcbLib\Passive\R2010.PcbLib</v>
      </c>
      <c r="R681" t="str">
        <f t="shared" si="86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89"/>
        <v>22 кОм 1% 0.75 Вт 2010</v>
      </c>
      <c r="C682" s="3" t="s">
        <v>25</v>
      </c>
      <c r="D682" t="str">
        <f t="shared" si="84"/>
        <v>SchLib\Passive\Resistor.SchLib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90"/>
        <v>22 кОм</v>
      </c>
      <c r="O682" s="3" t="s">
        <v>109</v>
      </c>
      <c r="P682" s="3" t="s">
        <v>28</v>
      </c>
      <c r="Q682" t="str">
        <f t="shared" si="85"/>
        <v>PcbLib\Passive\R2010.PcbLib</v>
      </c>
      <c r="R682" t="str">
        <f t="shared" si="86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89"/>
        <v>24 кОм 1% 0.75 Вт 2010</v>
      </c>
      <c r="C683" s="3" t="s">
        <v>25</v>
      </c>
      <c r="D683" t="str">
        <f t="shared" si="84"/>
        <v>SchLib\Passive\Resistor.SchLib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90"/>
        <v>24 кОм</v>
      </c>
      <c r="O683" s="3" t="s">
        <v>109</v>
      </c>
      <c r="P683" s="3" t="s">
        <v>28</v>
      </c>
      <c r="Q683" t="str">
        <f t="shared" si="85"/>
        <v>PcbLib\Passive\R2010.PcbLib</v>
      </c>
      <c r="R683" t="str">
        <f t="shared" si="86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89"/>
        <v>27 кОм 1% 0.75 Вт 2010</v>
      </c>
      <c r="C684" s="3" t="s">
        <v>25</v>
      </c>
      <c r="D684" t="str">
        <f t="shared" si="84"/>
        <v>SchLib\Passive\Resistor.SchLib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90"/>
        <v>27 кОм</v>
      </c>
      <c r="O684" s="3" t="s">
        <v>109</v>
      </c>
      <c r="P684" s="3" t="s">
        <v>28</v>
      </c>
      <c r="Q684" t="str">
        <f t="shared" si="85"/>
        <v>PcbLib\Passive\R2010.PcbLib</v>
      </c>
      <c r="R684" t="str">
        <f t="shared" si="86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89"/>
        <v>30 кОм 1% 0.75 Вт 2010</v>
      </c>
      <c r="C685" s="3" t="s">
        <v>25</v>
      </c>
      <c r="D685" t="str">
        <f t="shared" si="84"/>
        <v>SchLib\Passive\Resistor.SchLib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90"/>
        <v>30 кОм</v>
      </c>
      <c r="O685" s="3" t="s">
        <v>109</v>
      </c>
      <c r="P685" s="3" t="s">
        <v>28</v>
      </c>
      <c r="Q685" t="str">
        <f t="shared" si="85"/>
        <v>PcbLib\Passive\R2010.PcbLib</v>
      </c>
      <c r="R685" t="str">
        <f t="shared" si="86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89"/>
        <v>33 кОм 1% 0.75 Вт 2010</v>
      </c>
      <c r="C686" s="3" t="s">
        <v>25</v>
      </c>
      <c r="D686" t="str">
        <f t="shared" si="84"/>
        <v>SchLib\Passive\Resistor.SchLib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90"/>
        <v>33 кОм</v>
      </c>
      <c r="O686" s="3" t="s">
        <v>109</v>
      </c>
      <c r="P686" s="3" t="s">
        <v>28</v>
      </c>
      <c r="Q686" t="str">
        <f t="shared" si="85"/>
        <v>PcbLib\Passive\R2010.PcbLib</v>
      </c>
      <c r="R686" t="str">
        <f t="shared" si="86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89"/>
        <v>36 кОм 1% 0.75 Вт 2010</v>
      </c>
      <c r="C687" s="3" t="s">
        <v>25</v>
      </c>
      <c r="D687" t="str">
        <f t="shared" si="84"/>
        <v>SchLib\Passive\Resistor.SchLib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90"/>
        <v>36 кОм</v>
      </c>
      <c r="O687" s="3" t="s">
        <v>109</v>
      </c>
      <c r="P687" s="3" t="s">
        <v>28</v>
      </c>
      <c r="Q687" t="str">
        <f t="shared" si="85"/>
        <v>PcbLib\Passive\R2010.PcbLib</v>
      </c>
      <c r="R687" t="str">
        <f t="shared" si="86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89"/>
        <v>39 кОм 1% 0.75 Вт 2010</v>
      </c>
      <c r="C688" s="3" t="s">
        <v>25</v>
      </c>
      <c r="D688" t="str">
        <f t="shared" si="84"/>
        <v>SchLib\Passive\Resistor.SchLib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90"/>
        <v>39 кОм</v>
      </c>
      <c r="O688" s="3" t="s">
        <v>109</v>
      </c>
      <c r="P688" s="3" t="s">
        <v>28</v>
      </c>
      <c r="Q688" t="str">
        <f t="shared" si="85"/>
        <v>PcbLib\Passive\R2010.PcbLib</v>
      </c>
      <c r="R688" t="str">
        <f t="shared" si="86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89"/>
        <v>43 кОм 1% 0.75 Вт 2010</v>
      </c>
      <c r="C689" s="3" t="s">
        <v>25</v>
      </c>
      <c r="D689" t="str">
        <f t="shared" si="84"/>
        <v>SchLib\Passive\Resistor.SchLib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90"/>
        <v>43 кОм</v>
      </c>
      <c r="O689" s="3" t="s">
        <v>109</v>
      </c>
      <c r="P689" s="3" t="s">
        <v>28</v>
      </c>
      <c r="Q689" t="str">
        <f t="shared" si="85"/>
        <v>PcbLib\Passive\R2010.PcbLib</v>
      </c>
      <c r="R689" t="str">
        <f t="shared" si="86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89"/>
        <v>47 кОм 1% 0.75 Вт 2010</v>
      </c>
      <c r="C690" s="3" t="s">
        <v>25</v>
      </c>
      <c r="D690" t="str">
        <f t="shared" si="84"/>
        <v>SchLib\Passive\Resistor.SchLib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90"/>
        <v>47 кОм</v>
      </c>
      <c r="O690" s="3" t="s">
        <v>109</v>
      </c>
      <c r="P690" s="3" t="s">
        <v>28</v>
      </c>
      <c r="Q690" t="str">
        <f t="shared" si="85"/>
        <v>PcbLib\Passive\R2010.PcbLib</v>
      </c>
      <c r="R690" t="str">
        <f t="shared" si="86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89"/>
        <v>51 кОм 1% 0.75 Вт 2010</v>
      </c>
      <c r="C691" s="3" t="s">
        <v>25</v>
      </c>
      <c r="D691" t="str">
        <f t="shared" si="84"/>
        <v>SchLib\Passive\Resistor.SchLib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90"/>
        <v>51 кОм</v>
      </c>
      <c r="O691" s="3" t="s">
        <v>109</v>
      </c>
      <c r="P691" s="3" t="s">
        <v>28</v>
      </c>
      <c r="Q691" t="str">
        <f t="shared" si="85"/>
        <v>PcbLib\Passive\R2010.PcbLib</v>
      </c>
      <c r="R691" t="str">
        <f t="shared" si="86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89"/>
        <v>56 кОм 1% 0.75 Вт 2010</v>
      </c>
      <c r="C692" s="3" t="s">
        <v>25</v>
      </c>
      <c r="D692" t="str">
        <f t="shared" si="84"/>
        <v>SchLib\Passive\Resistor.SchLib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90"/>
        <v>56 кОм</v>
      </c>
      <c r="O692" s="3" t="s">
        <v>109</v>
      </c>
      <c r="P692" s="3" t="s">
        <v>28</v>
      </c>
      <c r="Q692" t="str">
        <f t="shared" si="85"/>
        <v>PcbLib\Passive\R2010.PcbLib</v>
      </c>
      <c r="R692" t="str">
        <f t="shared" si="86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89"/>
        <v>62 кОм 1% 0.75 Вт 2010</v>
      </c>
      <c r="C693" s="3" t="s">
        <v>25</v>
      </c>
      <c r="D693" t="str">
        <f t="shared" si="84"/>
        <v>SchLib\Passive\Resistor.SchLib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90"/>
        <v>62 кОм</v>
      </c>
      <c r="O693" s="3" t="s">
        <v>109</v>
      </c>
      <c r="P693" s="3" t="s">
        <v>28</v>
      </c>
      <c r="Q693" t="str">
        <f t="shared" si="85"/>
        <v>PcbLib\Passive\R2010.PcbLib</v>
      </c>
      <c r="R693" t="str">
        <f t="shared" si="86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89"/>
        <v>68 кОм 1% 0.75 Вт 2010</v>
      </c>
      <c r="C694" s="3" t="s">
        <v>25</v>
      </c>
      <c r="D694" t="str">
        <f t="shared" ref="D694:D757" si="91">"SchLib\Passive\"&amp;C694&amp;".SchLib"</f>
        <v>SchLib\Passive\Resistor.SchLib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90"/>
        <v>68 кОм</v>
      </c>
      <c r="O694" s="3" t="s">
        <v>109</v>
      </c>
      <c r="P694" s="3" t="s">
        <v>28</v>
      </c>
      <c r="Q694" t="str">
        <f t="shared" si="85"/>
        <v>PcbLib\Passive\R2010.PcbLib</v>
      </c>
      <c r="R694" t="str">
        <f t="shared" si="86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89"/>
        <v>75 кОм 1% 0.75 Вт 2010</v>
      </c>
      <c r="C695" s="3" t="s">
        <v>25</v>
      </c>
      <c r="D695" t="str">
        <f t="shared" si="91"/>
        <v>SchLib\Passive\Resistor.SchLib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90"/>
        <v>75 кОм</v>
      </c>
      <c r="O695" s="3" t="s">
        <v>109</v>
      </c>
      <c r="P695" s="3" t="s">
        <v>28</v>
      </c>
      <c r="Q695" t="str">
        <f t="shared" si="85"/>
        <v>PcbLib\Passive\R2010.PcbLib</v>
      </c>
      <c r="R695" t="str">
        <f t="shared" si="86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89"/>
        <v>82 кОм 1% 0.75 Вт 2010</v>
      </c>
      <c r="C696" s="3" t="s">
        <v>25</v>
      </c>
      <c r="D696" t="str">
        <f t="shared" si="91"/>
        <v>SchLib\Passive\Resistor.SchLib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90"/>
        <v>82 кОм</v>
      </c>
      <c r="O696" s="3" t="s">
        <v>109</v>
      </c>
      <c r="P696" s="3" t="s">
        <v>28</v>
      </c>
      <c r="Q696" t="str">
        <f t="shared" si="85"/>
        <v>PcbLib\Passive\R2010.PcbLib</v>
      </c>
      <c r="R696" t="str">
        <f t="shared" si="86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89"/>
        <v>91 кОм 1% 0.75 Вт 2010</v>
      </c>
      <c r="C697" s="3" t="s">
        <v>25</v>
      </c>
      <c r="D697" t="str">
        <f t="shared" si="91"/>
        <v>SchLib\Passive\Resistor.SchLib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90"/>
        <v>91 кОм</v>
      </c>
      <c r="O697" s="3" t="s">
        <v>109</v>
      </c>
      <c r="P697" s="3" t="s">
        <v>28</v>
      </c>
      <c r="Q697" t="str">
        <f t="shared" si="85"/>
        <v>PcbLib\Passive\R2010.PcbLib</v>
      </c>
      <c r="R697" t="str">
        <f t="shared" si="86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t="str">
        <f t="shared" si="91"/>
        <v>SchLib\Passive\Resistor.SchLib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t="str">
        <f t="shared" si="85"/>
        <v>PcbLib\Passive\R2010.PcbLib</v>
      </c>
      <c r="R698" t="str">
        <f t="shared" si="86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92">_xlfn.CONCAT(N699," ",K699," ",S699," ",O699)</f>
        <v>11 МОм 1% 0.75 Вт 2010</v>
      </c>
      <c r="C699" s="3" t="s">
        <v>25</v>
      </c>
      <c r="D699" t="str">
        <f t="shared" si="91"/>
        <v>SchLib\Passive\Resistor.SchLib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93">_xlfn.CONCAT(Z699," ",Y699)</f>
        <v>11 МОм</v>
      </c>
      <c r="O699" s="3" t="s">
        <v>109</v>
      </c>
      <c r="P699" s="3" t="s">
        <v>28</v>
      </c>
      <c r="Q699" t="str">
        <f t="shared" si="85"/>
        <v>PcbLib\Passive\R2010.PcbLib</v>
      </c>
      <c r="R699" t="str">
        <f t="shared" si="86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92"/>
        <v>12 МОм 1% 0.75 Вт 2010</v>
      </c>
      <c r="C700" s="3" t="s">
        <v>25</v>
      </c>
      <c r="D700" t="str">
        <f t="shared" si="91"/>
        <v>SchLib\Passive\Resistor.SchLib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93"/>
        <v>12 МОм</v>
      </c>
      <c r="O700" s="3" t="s">
        <v>109</v>
      </c>
      <c r="P700" s="3" t="s">
        <v>28</v>
      </c>
      <c r="Q700" t="str">
        <f t="shared" si="85"/>
        <v>PcbLib\Passive\R2010.PcbLib</v>
      </c>
      <c r="R700" t="str">
        <f t="shared" si="86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92"/>
        <v>13 МОм 1% 0.75 Вт 2010</v>
      </c>
      <c r="C701" s="3" t="s">
        <v>25</v>
      </c>
      <c r="D701" t="str">
        <f t="shared" si="91"/>
        <v>SchLib\Passive\Resistor.SchLib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93"/>
        <v>13 МОм</v>
      </c>
      <c r="O701" s="3" t="s">
        <v>109</v>
      </c>
      <c r="P701" s="3" t="s">
        <v>28</v>
      </c>
      <c r="Q701" t="str">
        <f t="shared" si="85"/>
        <v>PcbLib\Passive\R2010.PcbLib</v>
      </c>
      <c r="R701" t="str">
        <f t="shared" si="86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92"/>
        <v>15 МОм 1% 0.75 Вт 2010</v>
      </c>
      <c r="C702" s="3" t="s">
        <v>25</v>
      </c>
      <c r="D702" t="str">
        <f t="shared" si="91"/>
        <v>SchLib\Passive\Resistor.SchLib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93"/>
        <v>15 МОм</v>
      </c>
      <c r="O702" s="3" t="s">
        <v>109</v>
      </c>
      <c r="P702" s="3" t="s">
        <v>28</v>
      </c>
      <c r="Q702" t="str">
        <f t="shared" si="85"/>
        <v>PcbLib\Passive\R2010.PcbLib</v>
      </c>
      <c r="R702" t="str">
        <f t="shared" si="86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92"/>
        <v>16 МОм 1% 0.75 Вт 2010</v>
      </c>
      <c r="C703" s="3" t="s">
        <v>25</v>
      </c>
      <c r="D703" t="str">
        <f t="shared" si="91"/>
        <v>SchLib\Passive\Resistor.SchLib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93"/>
        <v>16 МОм</v>
      </c>
      <c r="O703" s="3" t="s">
        <v>109</v>
      </c>
      <c r="P703" s="3" t="s">
        <v>28</v>
      </c>
      <c r="Q703" t="str">
        <f t="shared" si="85"/>
        <v>PcbLib\Passive\R2010.PcbLib</v>
      </c>
      <c r="R703" t="str">
        <f t="shared" si="86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92"/>
        <v>18 МОм 1% 0.75 Вт 2010</v>
      </c>
      <c r="C704" s="3" t="s">
        <v>25</v>
      </c>
      <c r="D704" t="str">
        <f t="shared" si="91"/>
        <v>SchLib\Passive\Resistor.SchLib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93"/>
        <v>18 МОм</v>
      </c>
      <c r="O704" s="3" t="s">
        <v>109</v>
      </c>
      <c r="P704" s="3" t="s">
        <v>28</v>
      </c>
      <c r="Q704" t="str">
        <f t="shared" si="85"/>
        <v>PcbLib\Passive\R2010.PcbLib</v>
      </c>
      <c r="R704" t="str">
        <f t="shared" si="86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92"/>
        <v>20 МОм 1% 0.75 Вт 2010</v>
      </c>
      <c r="C705" s="3" t="s">
        <v>25</v>
      </c>
      <c r="D705" t="str">
        <f t="shared" si="91"/>
        <v>SchLib\Passive\Resistor.SchLib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93"/>
        <v>20 МОм</v>
      </c>
      <c r="O705" s="3" t="s">
        <v>109</v>
      </c>
      <c r="P705" s="3" t="s">
        <v>28</v>
      </c>
      <c r="Q705" t="str">
        <f t="shared" si="85"/>
        <v>PcbLib\Passive\R2010.PcbLib</v>
      </c>
      <c r="R705" t="str">
        <f t="shared" si="86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92"/>
        <v>22 МОм 1% 0.75 Вт 2010</v>
      </c>
      <c r="C706" s="3" t="s">
        <v>25</v>
      </c>
      <c r="D706" t="str">
        <f t="shared" si="91"/>
        <v>SchLib\Passive\Resistor.SchLib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93"/>
        <v>22 МОм</v>
      </c>
      <c r="O706" s="3" t="s">
        <v>109</v>
      </c>
      <c r="P706" s="3" t="s">
        <v>28</v>
      </c>
      <c r="Q706" t="str">
        <f t="shared" si="85"/>
        <v>PcbLib\Passive\R2010.PcbLib</v>
      </c>
      <c r="R706" t="str">
        <f t="shared" si="86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92"/>
        <v>24 МОм 1% 0.75 Вт 2010</v>
      </c>
      <c r="C707" s="3" t="s">
        <v>25</v>
      </c>
      <c r="D707" t="str">
        <f t="shared" si="91"/>
        <v>SchLib\Passive\Resistor.SchLib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93"/>
        <v>24 МОм</v>
      </c>
      <c r="O707" s="3" t="s">
        <v>109</v>
      </c>
      <c r="P707" s="3" t="s">
        <v>28</v>
      </c>
      <c r="Q707" t="str">
        <f t="shared" ref="Q707:Q770" si="94">"PcbLib\Passive\"&amp;R707&amp;".PcbLib"</f>
        <v>PcbLib\Passive\R2010.PcbLib</v>
      </c>
      <c r="R707" t="str">
        <f t="shared" ref="R707:R770" si="95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92"/>
        <v>27 МОм 1% 0.75 Вт 2010</v>
      </c>
      <c r="C708" s="3" t="s">
        <v>25</v>
      </c>
      <c r="D708" t="str">
        <f t="shared" si="91"/>
        <v>SchLib\Passive\Resistor.SchLib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93"/>
        <v>27 МОм</v>
      </c>
      <c r="O708" s="3" t="s">
        <v>109</v>
      </c>
      <c r="P708" s="3" t="s">
        <v>28</v>
      </c>
      <c r="Q708" t="str">
        <f t="shared" si="94"/>
        <v>PcbLib\Passive\R2010.PcbLib</v>
      </c>
      <c r="R708" t="str">
        <f t="shared" si="95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92"/>
        <v>30 МОм 1% 0.75 Вт 2010</v>
      </c>
      <c r="C709" s="3" t="s">
        <v>25</v>
      </c>
      <c r="D709" t="str">
        <f t="shared" si="91"/>
        <v>SchLib\Passive\Resistor.SchLib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93"/>
        <v>30 МОм</v>
      </c>
      <c r="O709" s="3" t="s">
        <v>109</v>
      </c>
      <c r="P709" s="3" t="s">
        <v>28</v>
      </c>
      <c r="Q709" t="str">
        <f t="shared" si="94"/>
        <v>PcbLib\Passive\R2010.PcbLib</v>
      </c>
      <c r="R709" t="str">
        <f t="shared" si="95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92"/>
        <v>33 МОм 1% 0.75 Вт 2010</v>
      </c>
      <c r="C710" s="3" t="s">
        <v>25</v>
      </c>
      <c r="D710" t="str">
        <f t="shared" si="91"/>
        <v>SchLib\Passive\Resistor.SchLib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93"/>
        <v>33 МОм</v>
      </c>
      <c r="O710" s="3" t="s">
        <v>109</v>
      </c>
      <c r="P710" s="3" t="s">
        <v>28</v>
      </c>
      <c r="Q710" t="str">
        <f t="shared" si="94"/>
        <v>PcbLib\Passive\R2010.PcbLib</v>
      </c>
      <c r="R710" t="str">
        <f t="shared" si="95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92"/>
        <v>36 МОм 1% 0.75 Вт 2010</v>
      </c>
      <c r="C711" s="3" t="s">
        <v>25</v>
      </c>
      <c r="D711" t="str">
        <f t="shared" si="91"/>
        <v>SchLib\Passive\Resistor.SchLib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93"/>
        <v>36 МОм</v>
      </c>
      <c r="O711" s="3" t="s">
        <v>109</v>
      </c>
      <c r="P711" s="3" t="s">
        <v>28</v>
      </c>
      <c r="Q711" t="str">
        <f t="shared" si="94"/>
        <v>PcbLib\Passive\R2010.PcbLib</v>
      </c>
      <c r="R711" t="str">
        <f t="shared" si="95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92"/>
        <v>39 МОм 1% 0.75 Вт 2010</v>
      </c>
      <c r="C712" s="3" t="s">
        <v>25</v>
      </c>
      <c r="D712" t="str">
        <f t="shared" si="91"/>
        <v>SchLib\Passive\Resistor.SchLib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93"/>
        <v>39 МОм</v>
      </c>
      <c r="O712" s="3" t="s">
        <v>109</v>
      </c>
      <c r="P712" s="3" t="s">
        <v>28</v>
      </c>
      <c r="Q712" t="str">
        <f t="shared" si="94"/>
        <v>PcbLib\Passive\R2010.PcbLib</v>
      </c>
      <c r="R712" t="str">
        <f t="shared" si="95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92"/>
        <v>43 МОм 1% 0.75 Вт 2010</v>
      </c>
      <c r="C713" s="3" t="s">
        <v>25</v>
      </c>
      <c r="D713" t="str">
        <f t="shared" si="91"/>
        <v>SchLib\Passive\Resistor.SchLib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93"/>
        <v>43 МОм</v>
      </c>
      <c r="O713" s="3" t="s">
        <v>109</v>
      </c>
      <c r="P713" s="3" t="s">
        <v>28</v>
      </c>
      <c r="Q713" t="str">
        <f t="shared" si="94"/>
        <v>PcbLib\Passive\R2010.PcbLib</v>
      </c>
      <c r="R713" t="str">
        <f t="shared" si="95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92"/>
        <v>47 МОм 1% 0.75 Вт 2010</v>
      </c>
      <c r="C714" s="3" t="s">
        <v>25</v>
      </c>
      <c r="D714" t="str">
        <f t="shared" si="91"/>
        <v>SchLib\Passive\Resistor.SchLib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93"/>
        <v>47 МОм</v>
      </c>
      <c r="O714" s="3" t="s">
        <v>109</v>
      </c>
      <c r="P714" s="3" t="s">
        <v>28</v>
      </c>
      <c r="Q714" t="str">
        <f t="shared" si="94"/>
        <v>PcbLib\Passive\R2010.PcbLib</v>
      </c>
      <c r="R714" t="str">
        <f t="shared" si="95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92"/>
        <v>51 МОм 1% 0.75 Вт 2010</v>
      </c>
      <c r="C715" s="3" t="s">
        <v>25</v>
      </c>
      <c r="D715" t="str">
        <f t="shared" si="91"/>
        <v>SchLib\Passive\Resistor.SchLib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93"/>
        <v>51 МОм</v>
      </c>
      <c r="O715" s="3" t="s">
        <v>109</v>
      </c>
      <c r="P715" s="3" t="s">
        <v>28</v>
      </c>
      <c r="Q715" t="str">
        <f t="shared" si="94"/>
        <v>PcbLib\Passive\R2010.PcbLib</v>
      </c>
      <c r="R715" t="str">
        <f t="shared" si="95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92"/>
        <v>56 МОм 1% 0.75 Вт 2010</v>
      </c>
      <c r="C716" s="3" t="s">
        <v>25</v>
      </c>
      <c r="D716" t="str">
        <f t="shared" si="91"/>
        <v>SchLib\Passive\Resistor.SchLib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93"/>
        <v>56 МОм</v>
      </c>
      <c r="O716" s="3" t="s">
        <v>109</v>
      </c>
      <c r="P716" s="3" t="s">
        <v>28</v>
      </c>
      <c r="Q716" t="str">
        <f t="shared" si="94"/>
        <v>PcbLib\Passive\R2010.PcbLib</v>
      </c>
      <c r="R716" t="str">
        <f t="shared" si="95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92"/>
        <v>62 МОм 1% 0.75 Вт 2010</v>
      </c>
      <c r="C717" s="3" t="s">
        <v>25</v>
      </c>
      <c r="D717" t="str">
        <f t="shared" si="91"/>
        <v>SchLib\Passive\Resistor.SchLib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93"/>
        <v>62 МОм</v>
      </c>
      <c r="O717" s="3" t="s">
        <v>109</v>
      </c>
      <c r="P717" s="3" t="s">
        <v>28</v>
      </c>
      <c r="Q717" t="str">
        <f t="shared" si="94"/>
        <v>PcbLib\Passive\R2010.PcbLib</v>
      </c>
      <c r="R717" t="str">
        <f t="shared" si="95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92"/>
        <v>68 МОм 1% 0.75 Вт 2010</v>
      </c>
      <c r="C718" s="3" t="s">
        <v>25</v>
      </c>
      <c r="D718" t="str">
        <f t="shared" si="91"/>
        <v>SchLib\Passive\Resistor.SchLib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93"/>
        <v>68 МОм</v>
      </c>
      <c r="O718" s="3" t="s">
        <v>109</v>
      </c>
      <c r="P718" s="3" t="s">
        <v>28</v>
      </c>
      <c r="Q718" t="str">
        <f t="shared" si="94"/>
        <v>PcbLib\Passive\R2010.PcbLib</v>
      </c>
      <c r="R718" t="str">
        <f t="shared" si="95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92"/>
        <v>75 МОм 1% 0.75 Вт 2010</v>
      </c>
      <c r="C719" s="3" t="s">
        <v>25</v>
      </c>
      <c r="D719" t="str">
        <f t="shared" si="91"/>
        <v>SchLib\Passive\Resistor.SchLib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93"/>
        <v>75 МОм</v>
      </c>
      <c r="O719" s="3" t="s">
        <v>109</v>
      </c>
      <c r="P719" s="3" t="s">
        <v>28</v>
      </c>
      <c r="Q719" t="str">
        <f t="shared" si="94"/>
        <v>PcbLib\Passive\R2010.PcbLib</v>
      </c>
      <c r="R719" t="str">
        <f t="shared" si="95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92"/>
        <v>82 МОм 1% 0.75 Вт 2010</v>
      </c>
      <c r="C720" s="3" t="s">
        <v>25</v>
      </c>
      <c r="D720" t="str">
        <f t="shared" si="91"/>
        <v>SchLib\Passive\Resistor.SchLib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93"/>
        <v>82 МОм</v>
      </c>
      <c r="O720" s="3" t="s">
        <v>109</v>
      </c>
      <c r="P720" s="3" t="s">
        <v>28</v>
      </c>
      <c r="Q720" t="str">
        <f t="shared" si="94"/>
        <v>PcbLib\Passive\R2010.PcbLib</v>
      </c>
      <c r="R720" t="str">
        <f t="shared" si="95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92"/>
        <v>91 МОм 1% 0.75 Вт 2010</v>
      </c>
      <c r="C721" s="3" t="s">
        <v>25</v>
      </c>
      <c r="D721" t="str">
        <f t="shared" si="91"/>
        <v>SchLib\Passive\Resistor.SchLib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93"/>
        <v>91 МОм</v>
      </c>
      <c r="O721" s="3" t="s">
        <v>109</v>
      </c>
      <c r="P721" s="3" t="s">
        <v>28</v>
      </c>
      <c r="Q721" t="str">
        <f t="shared" si="94"/>
        <v>PcbLib\Passive\R2010.PcbLib</v>
      </c>
      <c r="R721" t="str">
        <f t="shared" si="95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t="str">
        <f t="shared" si="91"/>
        <v>SchLib\Passive\Resistor.SchLib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t="str">
        <f t="shared" si="94"/>
        <v>PcbLib\Passive\R2010.PcbLib</v>
      </c>
      <c r="R722" t="str">
        <f t="shared" si="95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96">_xlfn.CONCAT(N723," ",K723," ",S723," ",O723)</f>
        <v>110 Ом 1% 0.75 Вт 2010</v>
      </c>
      <c r="C723" s="3" t="s">
        <v>25</v>
      </c>
      <c r="D723" t="str">
        <f t="shared" si="91"/>
        <v>SchLib\Passive\Resistor.SchLib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97">_xlfn.CONCAT(Z723," ",Y723)</f>
        <v>110 Ом</v>
      </c>
      <c r="O723" s="3" t="s">
        <v>109</v>
      </c>
      <c r="P723" s="3" t="s">
        <v>28</v>
      </c>
      <c r="Q723" t="str">
        <f t="shared" si="94"/>
        <v>PcbLib\Passive\R2010.PcbLib</v>
      </c>
      <c r="R723" t="str">
        <f t="shared" si="95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96"/>
        <v>120 Ом 1% 0.75 Вт 2010</v>
      </c>
      <c r="C724" s="3" t="s">
        <v>25</v>
      </c>
      <c r="D724" t="str">
        <f t="shared" si="91"/>
        <v>SchLib\Passive\Resistor.SchLib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97"/>
        <v>120 Ом</v>
      </c>
      <c r="O724" s="3" t="s">
        <v>109</v>
      </c>
      <c r="P724" s="3" t="s">
        <v>28</v>
      </c>
      <c r="Q724" t="str">
        <f t="shared" si="94"/>
        <v>PcbLib\Passive\R2010.PcbLib</v>
      </c>
      <c r="R724" t="str">
        <f t="shared" si="95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96"/>
        <v>130 Ом 1% 0.75 Вт 2010</v>
      </c>
      <c r="C725" s="3" t="s">
        <v>25</v>
      </c>
      <c r="D725" t="str">
        <f t="shared" si="91"/>
        <v>SchLib\Passive\Resistor.SchLib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97"/>
        <v>130 Ом</v>
      </c>
      <c r="O725" s="3" t="s">
        <v>109</v>
      </c>
      <c r="P725" s="3" t="s">
        <v>28</v>
      </c>
      <c r="Q725" t="str">
        <f t="shared" si="94"/>
        <v>PcbLib\Passive\R2010.PcbLib</v>
      </c>
      <c r="R725" t="str">
        <f t="shared" si="95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96"/>
        <v>150 Ом 1% 0.75 Вт 2010</v>
      </c>
      <c r="C726" s="3" t="s">
        <v>25</v>
      </c>
      <c r="D726" t="str">
        <f t="shared" si="91"/>
        <v>SchLib\Passive\Resistor.SchLib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97"/>
        <v>150 Ом</v>
      </c>
      <c r="O726" s="3" t="s">
        <v>109</v>
      </c>
      <c r="P726" s="3" t="s">
        <v>28</v>
      </c>
      <c r="Q726" t="str">
        <f t="shared" si="94"/>
        <v>PcbLib\Passive\R2010.PcbLib</v>
      </c>
      <c r="R726" t="str">
        <f t="shared" si="95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96"/>
        <v>160 Ом 1% 0.75 Вт 2010</v>
      </c>
      <c r="C727" s="3" t="s">
        <v>25</v>
      </c>
      <c r="D727" t="str">
        <f t="shared" si="91"/>
        <v>SchLib\Passive\Resistor.SchLib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97"/>
        <v>160 Ом</v>
      </c>
      <c r="O727" s="3" t="s">
        <v>109</v>
      </c>
      <c r="P727" s="3" t="s">
        <v>28</v>
      </c>
      <c r="Q727" t="str">
        <f t="shared" si="94"/>
        <v>PcbLib\Passive\R2010.PcbLib</v>
      </c>
      <c r="R727" t="str">
        <f t="shared" si="95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96"/>
        <v>180 Ом 1% 0.75 Вт 2010</v>
      </c>
      <c r="C728" s="3" t="s">
        <v>25</v>
      </c>
      <c r="D728" t="str">
        <f t="shared" si="91"/>
        <v>SchLib\Passive\Resistor.SchLib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97"/>
        <v>180 Ом</v>
      </c>
      <c r="O728" s="3" t="s">
        <v>109</v>
      </c>
      <c r="P728" s="3" t="s">
        <v>28</v>
      </c>
      <c r="Q728" t="str">
        <f t="shared" si="94"/>
        <v>PcbLib\Passive\R2010.PcbLib</v>
      </c>
      <c r="R728" t="str">
        <f t="shared" si="95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96"/>
        <v>200 Ом 1% 0.75 Вт 2010</v>
      </c>
      <c r="C729" s="3" t="s">
        <v>25</v>
      </c>
      <c r="D729" t="str">
        <f t="shared" si="91"/>
        <v>SchLib\Passive\Resistor.SchLib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97"/>
        <v>200 Ом</v>
      </c>
      <c r="O729" s="3" t="s">
        <v>109</v>
      </c>
      <c r="P729" s="3" t="s">
        <v>28</v>
      </c>
      <c r="Q729" t="str">
        <f t="shared" si="94"/>
        <v>PcbLib\Passive\R2010.PcbLib</v>
      </c>
      <c r="R729" t="str">
        <f t="shared" si="95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96"/>
        <v>220 Ом 1% 0.75 Вт 2010</v>
      </c>
      <c r="C730" s="3" t="s">
        <v>25</v>
      </c>
      <c r="D730" t="str">
        <f t="shared" si="91"/>
        <v>SchLib\Passive\Resistor.SchLib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97"/>
        <v>220 Ом</v>
      </c>
      <c r="O730" s="3" t="s">
        <v>109</v>
      </c>
      <c r="P730" s="3" t="s">
        <v>28</v>
      </c>
      <c r="Q730" t="str">
        <f t="shared" si="94"/>
        <v>PcbLib\Passive\R2010.PcbLib</v>
      </c>
      <c r="R730" t="str">
        <f t="shared" si="95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96"/>
        <v>240 Ом 1% 0.75 Вт 2010</v>
      </c>
      <c r="C731" s="3" t="s">
        <v>25</v>
      </c>
      <c r="D731" t="str">
        <f t="shared" si="91"/>
        <v>SchLib\Passive\Resistor.SchLib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97"/>
        <v>240 Ом</v>
      </c>
      <c r="O731" s="3" t="s">
        <v>109</v>
      </c>
      <c r="P731" s="3" t="s">
        <v>28</v>
      </c>
      <c r="Q731" t="str">
        <f t="shared" si="94"/>
        <v>PcbLib\Passive\R2010.PcbLib</v>
      </c>
      <c r="R731" t="str">
        <f t="shared" si="95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96"/>
        <v>270 Ом 1% 0.75 Вт 2010</v>
      </c>
      <c r="C732" s="3" t="s">
        <v>25</v>
      </c>
      <c r="D732" t="str">
        <f t="shared" si="91"/>
        <v>SchLib\Passive\Resistor.SchLib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97"/>
        <v>270 Ом</v>
      </c>
      <c r="O732" s="3" t="s">
        <v>109</v>
      </c>
      <c r="P732" s="3" t="s">
        <v>28</v>
      </c>
      <c r="Q732" t="str">
        <f t="shared" si="94"/>
        <v>PcbLib\Passive\R2010.PcbLib</v>
      </c>
      <c r="R732" t="str">
        <f t="shared" si="95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96"/>
        <v>300 Ом 1% 0.75 Вт 2010</v>
      </c>
      <c r="C733" s="3" t="s">
        <v>25</v>
      </c>
      <c r="D733" t="str">
        <f t="shared" si="91"/>
        <v>SchLib\Passive\Resistor.SchLib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97"/>
        <v>300 Ом</v>
      </c>
      <c r="O733" s="3" t="s">
        <v>109</v>
      </c>
      <c r="P733" s="3" t="s">
        <v>28</v>
      </c>
      <c r="Q733" t="str">
        <f t="shared" si="94"/>
        <v>PcbLib\Passive\R2010.PcbLib</v>
      </c>
      <c r="R733" t="str">
        <f t="shared" si="95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96"/>
        <v>330 Ом 1% 0.75 Вт 2010</v>
      </c>
      <c r="C734" s="3" t="s">
        <v>25</v>
      </c>
      <c r="D734" t="str">
        <f t="shared" si="91"/>
        <v>SchLib\Passive\Resistor.SchLib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97"/>
        <v>330 Ом</v>
      </c>
      <c r="O734" s="3" t="s">
        <v>109</v>
      </c>
      <c r="P734" s="3" t="s">
        <v>28</v>
      </c>
      <c r="Q734" t="str">
        <f t="shared" si="94"/>
        <v>PcbLib\Passive\R2010.PcbLib</v>
      </c>
      <c r="R734" t="str">
        <f t="shared" si="95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96"/>
        <v>360 Ом 1% 0.75 Вт 2010</v>
      </c>
      <c r="C735" s="3" t="s">
        <v>25</v>
      </c>
      <c r="D735" t="str">
        <f t="shared" si="91"/>
        <v>SchLib\Passive\Resistor.SchLib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97"/>
        <v>360 Ом</v>
      </c>
      <c r="O735" s="3" t="s">
        <v>109</v>
      </c>
      <c r="P735" s="3" t="s">
        <v>28</v>
      </c>
      <c r="Q735" t="str">
        <f t="shared" si="94"/>
        <v>PcbLib\Passive\R2010.PcbLib</v>
      </c>
      <c r="R735" t="str">
        <f t="shared" si="95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96"/>
        <v>390 Ом 1% 0.75 Вт 2010</v>
      </c>
      <c r="C736" s="3" t="s">
        <v>25</v>
      </c>
      <c r="D736" t="str">
        <f t="shared" si="91"/>
        <v>SchLib\Passive\Resistor.SchLib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97"/>
        <v>390 Ом</v>
      </c>
      <c r="O736" s="3" t="s">
        <v>109</v>
      </c>
      <c r="P736" s="3" t="s">
        <v>28</v>
      </c>
      <c r="Q736" t="str">
        <f t="shared" si="94"/>
        <v>PcbLib\Passive\R2010.PcbLib</v>
      </c>
      <c r="R736" t="str">
        <f t="shared" si="95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96"/>
        <v>430 Ом 1% 0.75 Вт 2010</v>
      </c>
      <c r="C737" s="3" t="s">
        <v>25</v>
      </c>
      <c r="D737" t="str">
        <f t="shared" si="91"/>
        <v>SchLib\Passive\Resistor.SchLib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97"/>
        <v>430 Ом</v>
      </c>
      <c r="O737" s="3" t="s">
        <v>109</v>
      </c>
      <c r="P737" s="3" t="s">
        <v>28</v>
      </c>
      <c r="Q737" t="str">
        <f t="shared" si="94"/>
        <v>PcbLib\Passive\R2010.PcbLib</v>
      </c>
      <c r="R737" t="str">
        <f t="shared" si="95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96"/>
        <v>470 Ом 1% 0.75 Вт 2010</v>
      </c>
      <c r="C738" s="3" t="s">
        <v>25</v>
      </c>
      <c r="D738" t="str">
        <f t="shared" si="91"/>
        <v>SchLib\Passive\Resistor.SchLib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97"/>
        <v>470 Ом</v>
      </c>
      <c r="O738" s="3" t="s">
        <v>109</v>
      </c>
      <c r="P738" s="3" t="s">
        <v>28</v>
      </c>
      <c r="Q738" t="str">
        <f t="shared" si="94"/>
        <v>PcbLib\Passive\R2010.PcbLib</v>
      </c>
      <c r="R738" t="str">
        <f t="shared" si="95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96"/>
        <v>510 Ом 1% 0.75 Вт 2010</v>
      </c>
      <c r="C739" s="3" t="s">
        <v>25</v>
      </c>
      <c r="D739" t="str">
        <f t="shared" si="91"/>
        <v>SchLib\Passive\Resistor.SchLib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97"/>
        <v>510 Ом</v>
      </c>
      <c r="O739" s="3" t="s">
        <v>109</v>
      </c>
      <c r="P739" s="3" t="s">
        <v>28</v>
      </c>
      <c r="Q739" t="str">
        <f t="shared" si="94"/>
        <v>PcbLib\Passive\R2010.PcbLib</v>
      </c>
      <c r="R739" t="str">
        <f t="shared" si="95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96"/>
        <v>560 Ом 1% 0.75 Вт 2010</v>
      </c>
      <c r="C740" s="3" t="s">
        <v>25</v>
      </c>
      <c r="D740" t="str">
        <f t="shared" si="91"/>
        <v>SchLib\Passive\Resistor.SchLib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97"/>
        <v>560 Ом</v>
      </c>
      <c r="O740" s="3" t="s">
        <v>109</v>
      </c>
      <c r="P740" s="3" t="s">
        <v>28</v>
      </c>
      <c r="Q740" t="str">
        <f t="shared" si="94"/>
        <v>PcbLib\Passive\R2010.PcbLib</v>
      </c>
      <c r="R740" t="str">
        <f t="shared" si="95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96"/>
        <v>620 Ом 1% 0.75 Вт 2010</v>
      </c>
      <c r="C741" s="3" t="s">
        <v>25</v>
      </c>
      <c r="D741" t="str">
        <f t="shared" si="91"/>
        <v>SchLib\Passive\Resistor.SchLib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97"/>
        <v>620 Ом</v>
      </c>
      <c r="O741" s="3" t="s">
        <v>109</v>
      </c>
      <c r="P741" s="3" t="s">
        <v>28</v>
      </c>
      <c r="Q741" t="str">
        <f t="shared" si="94"/>
        <v>PcbLib\Passive\R2010.PcbLib</v>
      </c>
      <c r="R741" t="str">
        <f t="shared" si="95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96"/>
        <v>680 Ом 1% 0.75 Вт 2010</v>
      </c>
      <c r="C742" s="3" t="s">
        <v>25</v>
      </c>
      <c r="D742" t="str">
        <f t="shared" si="91"/>
        <v>SchLib\Passive\Resistor.SchLib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97"/>
        <v>680 Ом</v>
      </c>
      <c r="O742" s="3" t="s">
        <v>109</v>
      </c>
      <c r="P742" s="3" t="s">
        <v>28</v>
      </c>
      <c r="Q742" t="str">
        <f t="shared" si="94"/>
        <v>PcbLib\Passive\R2010.PcbLib</v>
      </c>
      <c r="R742" t="str">
        <f t="shared" si="95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96"/>
        <v>750 Ом 1% 0.75 Вт 2010</v>
      </c>
      <c r="C743" s="3" t="s">
        <v>25</v>
      </c>
      <c r="D743" t="str">
        <f t="shared" si="91"/>
        <v>SchLib\Passive\Resistor.SchLib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97"/>
        <v>750 Ом</v>
      </c>
      <c r="O743" s="3" t="s">
        <v>109</v>
      </c>
      <c r="P743" s="3" t="s">
        <v>28</v>
      </c>
      <c r="Q743" t="str">
        <f t="shared" si="94"/>
        <v>PcbLib\Passive\R2010.PcbLib</v>
      </c>
      <c r="R743" t="str">
        <f t="shared" si="95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96"/>
        <v>820 Ом 1% 0.75 Вт 2010</v>
      </c>
      <c r="C744" s="3" t="s">
        <v>25</v>
      </c>
      <c r="D744" t="str">
        <f t="shared" si="91"/>
        <v>SchLib\Passive\Resistor.SchLib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97"/>
        <v>820 Ом</v>
      </c>
      <c r="O744" s="3" t="s">
        <v>109</v>
      </c>
      <c r="P744" s="3" t="s">
        <v>28</v>
      </c>
      <c r="Q744" t="str">
        <f t="shared" si="94"/>
        <v>PcbLib\Passive\R2010.PcbLib</v>
      </c>
      <c r="R744" t="str">
        <f t="shared" si="95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96"/>
        <v>910 Ом 1% 0.75 Вт 2010</v>
      </c>
      <c r="C745" s="3" t="s">
        <v>25</v>
      </c>
      <c r="D745" t="str">
        <f t="shared" si="91"/>
        <v>SchLib\Passive\Resistor.SchLib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97"/>
        <v>910 Ом</v>
      </c>
      <c r="O745" s="3" t="s">
        <v>109</v>
      </c>
      <c r="P745" s="3" t="s">
        <v>28</v>
      </c>
      <c r="Q745" t="str">
        <f t="shared" si="94"/>
        <v>PcbLib\Passive\R2010.PcbLib</v>
      </c>
      <c r="R745" t="str">
        <f t="shared" si="95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t="str">
        <f t="shared" si="91"/>
        <v>SchLib\Passive\Resistor.SchLib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t="str">
        <f t="shared" si="94"/>
        <v>PcbLib\Passive\R2010.PcbLib</v>
      </c>
      <c r="R746" t="str">
        <f t="shared" si="95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98">_xlfn.CONCAT(N747," ",K747," ",S747," ",O747)</f>
        <v>110 кОм 1% 0.75 Вт 2010</v>
      </c>
      <c r="C747" s="3" t="s">
        <v>25</v>
      </c>
      <c r="D747" t="str">
        <f t="shared" si="91"/>
        <v>SchLib\Passive\Resistor.SchLib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99">_xlfn.CONCAT(Z747," ",Y747)</f>
        <v>110 кОм</v>
      </c>
      <c r="O747" s="3" t="s">
        <v>109</v>
      </c>
      <c r="P747" s="3" t="s">
        <v>28</v>
      </c>
      <c r="Q747" t="str">
        <f t="shared" si="94"/>
        <v>PcbLib\Passive\R2010.PcbLib</v>
      </c>
      <c r="R747" t="str">
        <f t="shared" si="95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98"/>
        <v>120 кОм 1% 0.75 Вт 2010</v>
      </c>
      <c r="C748" s="3" t="s">
        <v>25</v>
      </c>
      <c r="D748" t="str">
        <f t="shared" si="91"/>
        <v>SchLib\Passive\Resistor.SchLib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99"/>
        <v>120 кОм</v>
      </c>
      <c r="O748" s="3" t="s">
        <v>109</v>
      </c>
      <c r="P748" s="3" t="s">
        <v>28</v>
      </c>
      <c r="Q748" t="str">
        <f t="shared" si="94"/>
        <v>PcbLib\Passive\R2010.PcbLib</v>
      </c>
      <c r="R748" t="str">
        <f t="shared" si="95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98"/>
        <v>130 кОм 1% 0.75 Вт 2010</v>
      </c>
      <c r="C749" s="3" t="s">
        <v>25</v>
      </c>
      <c r="D749" t="str">
        <f t="shared" si="91"/>
        <v>SchLib\Passive\Resistor.SchLib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99"/>
        <v>130 кОм</v>
      </c>
      <c r="O749" s="3" t="s">
        <v>109</v>
      </c>
      <c r="P749" s="3" t="s">
        <v>28</v>
      </c>
      <c r="Q749" t="str">
        <f t="shared" si="94"/>
        <v>PcbLib\Passive\R2010.PcbLib</v>
      </c>
      <c r="R749" t="str">
        <f t="shared" si="95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98"/>
        <v>150 кОм 1% 0.75 Вт 2010</v>
      </c>
      <c r="C750" s="3" t="s">
        <v>25</v>
      </c>
      <c r="D750" t="str">
        <f t="shared" si="91"/>
        <v>SchLib\Passive\Resistor.SchLib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99"/>
        <v>150 кОм</v>
      </c>
      <c r="O750" s="3" t="s">
        <v>109</v>
      </c>
      <c r="P750" s="3" t="s">
        <v>28</v>
      </c>
      <c r="Q750" t="str">
        <f t="shared" si="94"/>
        <v>PcbLib\Passive\R2010.PcbLib</v>
      </c>
      <c r="R750" t="str">
        <f t="shared" si="95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98"/>
        <v>160 кОм 1% 0.75 Вт 2010</v>
      </c>
      <c r="C751" s="3" t="s">
        <v>25</v>
      </c>
      <c r="D751" t="str">
        <f t="shared" si="91"/>
        <v>SchLib\Passive\Resistor.SchLib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99"/>
        <v>160 кОм</v>
      </c>
      <c r="O751" s="3" t="s">
        <v>109</v>
      </c>
      <c r="P751" s="3" t="s">
        <v>28</v>
      </c>
      <c r="Q751" t="str">
        <f t="shared" si="94"/>
        <v>PcbLib\Passive\R2010.PcbLib</v>
      </c>
      <c r="R751" t="str">
        <f t="shared" si="95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98"/>
        <v>180 кОм 1% 0.75 Вт 2010</v>
      </c>
      <c r="C752" s="3" t="s">
        <v>25</v>
      </c>
      <c r="D752" t="str">
        <f t="shared" si="91"/>
        <v>SchLib\Passive\Resistor.SchLib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99"/>
        <v>180 кОм</v>
      </c>
      <c r="O752" s="3" t="s">
        <v>109</v>
      </c>
      <c r="P752" s="3" t="s">
        <v>28</v>
      </c>
      <c r="Q752" t="str">
        <f t="shared" si="94"/>
        <v>PcbLib\Passive\R2010.PcbLib</v>
      </c>
      <c r="R752" t="str">
        <f t="shared" si="95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98"/>
        <v>200 кОм 1% 0.75 Вт 2010</v>
      </c>
      <c r="C753" s="3" t="s">
        <v>25</v>
      </c>
      <c r="D753" t="str">
        <f t="shared" si="91"/>
        <v>SchLib\Passive\Resistor.SchLib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99"/>
        <v>200 кОм</v>
      </c>
      <c r="O753" s="3" t="s">
        <v>109</v>
      </c>
      <c r="P753" s="3" t="s">
        <v>28</v>
      </c>
      <c r="Q753" t="str">
        <f t="shared" si="94"/>
        <v>PcbLib\Passive\R2010.PcbLib</v>
      </c>
      <c r="R753" t="str">
        <f t="shared" si="95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98"/>
        <v>220 кОм 1% 0.75 Вт 2010</v>
      </c>
      <c r="C754" s="3" t="s">
        <v>25</v>
      </c>
      <c r="D754" t="str">
        <f t="shared" si="91"/>
        <v>SchLib\Passive\Resistor.SchLib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99"/>
        <v>220 кОм</v>
      </c>
      <c r="O754" s="3" t="s">
        <v>109</v>
      </c>
      <c r="P754" s="3" t="s">
        <v>28</v>
      </c>
      <c r="Q754" t="str">
        <f t="shared" si="94"/>
        <v>PcbLib\Passive\R2010.PcbLib</v>
      </c>
      <c r="R754" t="str">
        <f t="shared" si="95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98"/>
        <v>240 кОм 1% 0.75 Вт 2010</v>
      </c>
      <c r="C755" s="3" t="s">
        <v>25</v>
      </c>
      <c r="D755" t="str">
        <f t="shared" si="91"/>
        <v>SchLib\Passive\Resistor.SchLib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99"/>
        <v>240 кОм</v>
      </c>
      <c r="O755" s="3" t="s">
        <v>109</v>
      </c>
      <c r="P755" s="3" t="s">
        <v>28</v>
      </c>
      <c r="Q755" t="str">
        <f t="shared" si="94"/>
        <v>PcbLib\Passive\R2010.PcbLib</v>
      </c>
      <c r="R755" t="str">
        <f t="shared" si="95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98"/>
        <v>270 кОм 1% 0.75 Вт 2010</v>
      </c>
      <c r="C756" s="3" t="s">
        <v>25</v>
      </c>
      <c r="D756" t="str">
        <f t="shared" si="91"/>
        <v>SchLib\Passive\Resistor.SchLib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99"/>
        <v>270 кОм</v>
      </c>
      <c r="O756" s="3" t="s">
        <v>109</v>
      </c>
      <c r="P756" s="3" t="s">
        <v>28</v>
      </c>
      <c r="Q756" t="str">
        <f t="shared" si="94"/>
        <v>PcbLib\Passive\R2010.PcbLib</v>
      </c>
      <c r="R756" t="str">
        <f t="shared" si="95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98"/>
        <v>300 кОм 1% 0.75 Вт 2010</v>
      </c>
      <c r="C757" s="3" t="s">
        <v>25</v>
      </c>
      <c r="D757" t="str">
        <f t="shared" si="91"/>
        <v>SchLib\Passive\Resistor.SchLib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99"/>
        <v>300 кОм</v>
      </c>
      <c r="O757" s="3" t="s">
        <v>109</v>
      </c>
      <c r="P757" s="3" t="s">
        <v>28</v>
      </c>
      <c r="Q757" t="str">
        <f t="shared" si="94"/>
        <v>PcbLib\Passive\R2010.PcbLib</v>
      </c>
      <c r="R757" t="str">
        <f t="shared" si="95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98"/>
        <v>330 кОм 1% 0.75 Вт 2010</v>
      </c>
      <c r="C758" s="3" t="s">
        <v>25</v>
      </c>
      <c r="D758" t="str">
        <f t="shared" ref="D758:D821" si="100">"SchLib\Passive\"&amp;C758&amp;".SchLib"</f>
        <v>SchLib\Passive\Resistor.SchLib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99"/>
        <v>330 кОм</v>
      </c>
      <c r="O758" s="3" t="s">
        <v>109</v>
      </c>
      <c r="P758" s="3" t="s">
        <v>28</v>
      </c>
      <c r="Q758" t="str">
        <f t="shared" si="94"/>
        <v>PcbLib\Passive\R2010.PcbLib</v>
      </c>
      <c r="R758" t="str">
        <f t="shared" si="95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98"/>
        <v>360 кОм 1% 0.75 Вт 2010</v>
      </c>
      <c r="C759" s="3" t="s">
        <v>25</v>
      </c>
      <c r="D759" t="str">
        <f t="shared" si="100"/>
        <v>SchLib\Passive\Resistor.SchLib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99"/>
        <v>360 кОм</v>
      </c>
      <c r="O759" s="3" t="s">
        <v>109</v>
      </c>
      <c r="P759" s="3" t="s">
        <v>28</v>
      </c>
      <c r="Q759" t="str">
        <f t="shared" si="94"/>
        <v>PcbLib\Passive\R2010.PcbLib</v>
      </c>
      <c r="R759" t="str">
        <f t="shared" si="95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98"/>
        <v>390 кОм 1% 0.75 Вт 2010</v>
      </c>
      <c r="C760" s="3" t="s">
        <v>25</v>
      </c>
      <c r="D760" t="str">
        <f t="shared" si="100"/>
        <v>SchLib\Passive\Resistor.SchLib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99"/>
        <v>390 кОм</v>
      </c>
      <c r="O760" s="3" t="s">
        <v>109</v>
      </c>
      <c r="P760" s="3" t="s">
        <v>28</v>
      </c>
      <c r="Q760" t="str">
        <f t="shared" si="94"/>
        <v>PcbLib\Passive\R2010.PcbLib</v>
      </c>
      <c r="R760" t="str">
        <f t="shared" si="95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98"/>
        <v>430 кОм 1% 0.75 Вт 2010</v>
      </c>
      <c r="C761" s="3" t="s">
        <v>25</v>
      </c>
      <c r="D761" t="str">
        <f t="shared" si="100"/>
        <v>SchLib\Passive\Resistor.SchLib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99"/>
        <v>430 кОм</v>
      </c>
      <c r="O761" s="3" t="s">
        <v>109</v>
      </c>
      <c r="P761" s="3" t="s">
        <v>28</v>
      </c>
      <c r="Q761" t="str">
        <f t="shared" si="94"/>
        <v>PcbLib\Passive\R2010.PcbLib</v>
      </c>
      <c r="R761" t="str">
        <f t="shared" si="95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98"/>
        <v>470 кОм 1% 0.75 Вт 2010</v>
      </c>
      <c r="C762" s="3" t="s">
        <v>25</v>
      </c>
      <c r="D762" t="str">
        <f t="shared" si="100"/>
        <v>SchLib\Passive\Resistor.SchLib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99"/>
        <v>470 кОм</v>
      </c>
      <c r="O762" s="3" t="s">
        <v>109</v>
      </c>
      <c r="P762" s="3" t="s">
        <v>28</v>
      </c>
      <c r="Q762" t="str">
        <f t="shared" si="94"/>
        <v>PcbLib\Passive\R2010.PcbLib</v>
      </c>
      <c r="R762" t="str">
        <f t="shared" si="95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98"/>
        <v>510 кОм 1% 0.75 Вт 2010</v>
      </c>
      <c r="C763" s="3" t="s">
        <v>25</v>
      </c>
      <c r="D763" t="str">
        <f t="shared" si="100"/>
        <v>SchLib\Passive\Resistor.SchLib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99"/>
        <v>510 кОм</v>
      </c>
      <c r="O763" s="3" t="s">
        <v>109</v>
      </c>
      <c r="P763" s="3" t="s">
        <v>28</v>
      </c>
      <c r="Q763" t="str">
        <f t="shared" si="94"/>
        <v>PcbLib\Passive\R2010.PcbLib</v>
      </c>
      <c r="R763" t="str">
        <f t="shared" si="95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98"/>
        <v>560 кОм 1% 0.75 Вт 2010</v>
      </c>
      <c r="C764" s="3" t="s">
        <v>25</v>
      </c>
      <c r="D764" t="str">
        <f t="shared" si="100"/>
        <v>SchLib\Passive\Resistor.SchLib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99"/>
        <v>560 кОм</v>
      </c>
      <c r="O764" s="3" t="s">
        <v>109</v>
      </c>
      <c r="P764" s="3" t="s">
        <v>28</v>
      </c>
      <c r="Q764" t="str">
        <f t="shared" si="94"/>
        <v>PcbLib\Passive\R2010.PcbLib</v>
      </c>
      <c r="R764" t="str">
        <f t="shared" si="95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98"/>
        <v>620 кОм 1% 0.75 Вт 2010</v>
      </c>
      <c r="C765" s="3" t="s">
        <v>25</v>
      </c>
      <c r="D765" t="str">
        <f t="shared" si="100"/>
        <v>SchLib\Passive\Resistor.SchLib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99"/>
        <v>620 кОм</v>
      </c>
      <c r="O765" s="3" t="s">
        <v>109</v>
      </c>
      <c r="P765" s="3" t="s">
        <v>28</v>
      </c>
      <c r="Q765" t="str">
        <f t="shared" si="94"/>
        <v>PcbLib\Passive\R2010.PcbLib</v>
      </c>
      <c r="R765" t="str">
        <f t="shared" si="95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98"/>
        <v>680 кОм 1% 0.75 Вт 2010</v>
      </c>
      <c r="C766" s="3" t="s">
        <v>25</v>
      </c>
      <c r="D766" t="str">
        <f t="shared" si="100"/>
        <v>SchLib\Passive\Resistor.SchLib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99"/>
        <v>680 кОм</v>
      </c>
      <c r="O766" s="3" t="s">
        <v>109</v>
      </c>
      <c r="P766" s="3" t="s">
        <v>28</v>
      </c>
      <c r="Q766" t="str">
        <f t="shared" si="94"/>
        <v>PcbLib\Passive\R2010.PcbLib</v>
      </c>
      <c r="R766" t="str">
        <f t="shared" si="95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98"/>
        <v>750 кОм 1% 0.75 Вт 2010</v>
      </c>
      <c r="C767" s="3" t="s">
        <v>25</v>
      </c>
      <c r="D767" t="str">
        <f t="shared" si="100"/>
        <v>SchLib\Passive\Resistor.SchLib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99"/>
        <v>750 кОм</v>
      </c>
      <c r="O767" s="3" t="s">
        <v>109</v>
      </c>
      <c r="P767" s="3" t="s">
        <v>28</v>
      </c>
      <c r="Q767" t="str">
        <f t="shared" si="94"/>
        <v>PcbLib\Passive\R2010.PcbLib</v>
      </c>
      <c r="R767" t="str">
        <f t="shared" si="95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98"/>
        <v>820 кОм 1% 0.75 Вт 2010</v>
      </c>
      <c r="C768" s="3" t="s">
        <v>25</v>
      </c>
      <c r="D768" t="str">
        <f t="shared" si="100"/>
        <v>SchLib\Passive\Resistor.SchLib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99"/>
        <v>820 кОм</v>
      </c>
      <c r="O768" s="3" t="s">
        <v>109</v>
      </c>
      <c r="P768" s="3" t="s">
        <v>28</v>
      </c>
      <c r="Q768" t="str">
        <f t="shared" si="94"/>
        <v>PcbLib\Passive\R2010.PcbLib</v>
      </c>
      <c r="R768" t="str">
        <f t="shared" si="95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98"/>
        <v>910 кОм 1% 0.75 Вт 2010</v>
      </c>
      <c r="C769" s="3" t="s">
        <v>25</v>
      </c>
      <c r="D769" t="str">
        <f t="shared" si="100"/>
        <v>SchLib\Passive\Resistor.SchLib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99"/>
        <v>910 кОм</v>
      </c>
      <c r="O769" s="3" t="s">
        <v>109</v>
      </c>
      <c r="P769" s="3" t="s">
        <v>28</v>
      </c>
      <c r="Q769" t="str">
        <f t="shared" si="94"/>
        <v>PcbLib\Passive\R2010.PcbLib</v>
      </c>
      <c r="R769" t="str">
        <f t="shared" si="95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t="str">
        <f t="shared" si="100"/>
        <v>SchLib\Passive\Resistor.SchLib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t="str">
        <f t="shared" si="94"/>
        <v>PcbLib\Passive\R0402.PcbLib</v>
      </c>
      <c r="R770" t="str">
        <f t="shared" si="95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101">_xlfn.CONCAT(N771," ",K771," ",S771," ",O771)</f>
        <v>1.1 Ом 1% 0.062 Вт 0402</v>
      </c>
      <c r="C771" s="3" t="s">
        <v>25</v>
      </c>
      <c r="D771" t="str">
        <f t="shared" si="100"/>
        <v>SchLib\Passive\Resistor.SchLib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102">_xlfn.CONCAT(Z771," ",Y771)</f>
        <v>1.1 Ом</v>
      </c>
      <c r="O771" s="3" t="s">
        <v>111</v>
      </c>
      <c r="P771" s="3" t="s">
        <v>28</v>
      </c>
      <c r="Q771" t="str">
        <f t="shared" ref="Q771:Q834" si="103">"PcbLib\Passive\"&amp;R771&amp;".PcbLib"</f>
        <v>PcbLib\Passive\R0402.PcbLib</v>
      </c>
      <c r="R771" t="str">
        <f t="shared" ref="R771:R834" si="104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101"/>
        <v>1.2 Ом 1% 0.062 Вт 0402</v>
      </c>
      <c r="C772" s="3" t="s">
        <v>25</v>
      </c>
      <c r="D772" t="str">
        <f t="shared" si="100"/>
        <v>SchLib\Passive\Resistor.SchLib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102"/>
        <v>1.2 Ом</v>
      </c>
      <c r="O772" s="3" t="s">
        <v>111</v>
      </c>
      <c r="P772" s="3" t="s">
        <v>28</v>
      </c>
      <c r="Q772" t="str">
        <f t="shared" si="103"/>
        <v>PcbLib\Passive\R0402.PcbLib</v>
      </c>
      <c r="R772" t="str">
        <f t="shared" si="104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101"/>
        <v>1.3 Ом 1% 0.062 Вт 0402</v>
      </c>
      <c r="C773" s="3" t="s">
        <v>25</v>
      </c>
      <c r="D773" t="str">
        <f t="shared" si="100"/>
        <v>SchLib\Passive\Resistor.SchLib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102"/>
        <v>1.3 Ом</v>
      </c>
      <c r="O773" s="3" t="s">
        <v>111</v>
      </c>
      <c r="P773" s="3" t="s">
        <v>28</v>
      </c>
      <c r="Q773" t="str">
        <f t="shared" si="103"/>
        <v>PcbLib\Passive\R0402.PcbLib</v>
      </c>
      <c r="R773" t="str">
        <f t="shared" si="104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101"/>
        <v>1.5 Ом 1% 0.062 Вт 0402</v>
      </c>
      <c r="C774" s="3" t="s">
        <v>25</v>
      </c>
      <c r="D774" t="str">
        <f t="shared" si="100"/>
        <v>SchLib\Passive\Resistor.SchLib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102"/>
        <v>1.5 Ом</v>
      </c>
      <c r="O774" s="3" t="s">
        <v>111</v>
      </c>
      <c r="P774" s="3" t="s">
        <v>28</v>
      </c>
      <c r="Q774" t="str">
        <f t="shared" si="103"/>
        <v>PcbLib\Passive\R0402.PcbLib</v>
      </c>
      <c r="R774" t="str">
        <f t="shared" si="104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101"/>
        <v>1.6 Ом 1% 0.062 Вт 0402</v>
      </c>
      <c r="C775" s="3" t="s">
        <v>25</v>
      </c>
      <c r="D775" t="str">
        <f t="shared" si="100"/>
        <v>SchLib\Passive\Resistor.SchLib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102"/>
        <v>1.6 Ом</v>
      </c>
      <c r="O775" s="3" t="s">
        <v>111</v>
      </c>
      <c r="P775" s="3" t="s">
        <v>28</v>
      </c>
      <c r="Q775" t="str">
        <f t="shared" si="103"/>
        <v>PcbLib\Passive\R0402.PcbLib</v>
      </c>
      <c r="R775" t="str">
        <f t="shared" si="104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101"/>
        <v>1.8 Ом 1% 0.062 Вт 0402</v>
      </c>
      <c r="C776" s="3" t="s">
        <v>25</v>
      </c>
      <c r="D776" t="str">
        <f t="shared" si="100"/>
        <v>SchLib\Passive\Resistor.SchLib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102"/>
        <v>1.8 Ом</v>
      </c>
      <c r="O776" s="3" t="s">
        <v>111</v>
      </c>
      <c r="P776" s="3" t="s">
        <v>28</v>
      </c>
      <c r="Q776" t="str">
        <f t="shared" si="103"/>
        <v>PcbLib\Passive\R0402.PcbLib</v>
      </c>
      <c r="R776" t="str">
        <f t="shared" si="104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101"/>
        <v>2 Ом 1% 0.062 Вт 0402</v>
      </c>
      <c r="C777" s="3" t="s">
        <v>25</v>
      </c>
      <c r="D777" t="str">
        <f t="shared" si="100"/>
        <v>SchLib\Passive\Resistor.SchLib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102"/>
        <v>2 Ом</v>
      </c>
      <c r="O777" s="3" t="s">
        <v>111</v>
      </c>
      <c r="P777" s="3" t="s">
        <v>28</v>
      </c>
      <c r="Q777" t="str">
        <f t="shared" si="103"/>
        <v>PcbLib\Passive\R0402.PcbLib</v>
      </c>
      <c r="R777" t="str">
        <f t="shared" si="104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101"/>
        <v>2.2 Ом 1% 0.062 Вт 0402</v>
      </c>
      <c r="C778" s="3" t="s">
        <v>25</v>
      </c>
      <c r="D778" t="str">
        <f t="shared" si="100"/>
        <v>SchLib\Passive\Resistor.SchLib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102"/>
        <v>2.2 Ом</v>
      </c>
      <c r="O778" s="3" t="s">
        <v>111</v>
      </c>
      <c r="P778" s="3" t="s">
        <v>28</v>
      </c>
      <c r="Q778" t="str">
        <f t="shared" si="103"/>
        <v>PcbLib\Passive\R0402.PcbLib</v>
      </c>
      <c r="R778" t="str">
        <f t="shared" si="104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101"/>
        <v>2.4 Ом 1% 0.062 Вт 0402</v>
      </c>
      <c r="C779" s="3" t="s">
        <v>25</v>
      </c>
      <c r="D779" t="str">
        <f t="shared" si="100"/>
        <v>SchLib\Passive\Resistor.SchLib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102"/>
        <v>2.4 Ом</v>
      </c>
      <c r="O779" s="3" t="s">
        <v>111</v>
      </c>
      <c r="P779" s="3" t="s">
        <v>28</v>
      </c>
      <c r="Q779" t="str">
        <f t="shared" si="103"/>
        <v>PcbLib\Passive\R0402.PcbLib</v>
      </c>
      <c r="R779" t="str">
        <f t="shared" si="104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101"/>
        <v>2.7 Ом 1% 0.062 Вт 0402</v>
      </c>
      <c r="C780" s="3" t="s">
        <v>25</v>
      </c>
      <c r="D780" t="str">
        <f t="shared" si="100"/>
        <v>SchLib\Passive\Resistor.SchLib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102"/>
        <v>2.7 Ом</v>
      </c>
      <c r="O780" s="3" t="s">
        <v>111</v>
      </c>
      <c r="P780" s="3" t="s">
        <v>28</v>
      </c>
      <c r="Q780" t="str">
        <f t="shared" si="103"/>
        <v>PcbLib\Passive\R0402.PcbLib</v>
      </c>
      <c r="R780" t="str">
        <f t="shared" si="104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101"/>
        <v>3 Ом 1% 0.062 Вт 0402</v>
      </c>
      <c r="C781" s="3" t="s">
        <v>25</v>
      </c>
      <c r="D781" t="str">
        <f t="shared" si="100"/>
        <v>SchLib\Passive\Resistor.SchLib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102"/>
        <v>3 Ом</v>
      </c>
      <c r="O781" s="3" t="s">
        <v>111</v>
      </c>
      <c r="P781" s="3" t="s">
        <v>28</v>
      </c>
      <c r="Q781" t="str">
        <f t="shared" si="103"/>
        <v>PcbLib\Passive\R0402.PcbLib</v>
      </c>
      <c r="R781" t="str">
        <f t="shared" si="104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101"/>
        <v>3.3 Ом 1% 0.062 Вт 0402</v>
      </c>
      <c r="C782" s="3" t="s">
        <v>25</v>
      </c>
      <c r="D782" t="str">
        <f t="shared" si="100"/>
        <v>SchLib\Passive\Resistor.SchLib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102"/>
        <v>3.3 Ом</v>
      </c>
      <c r="O782" s="3" t="s">
        <v>111</v>
      </c>
      <c r="P782" s="3" t="s">
        <v>28</v>
      </c>
      <c r="Q782" t="str">
        <f t="shared" si="103"/>
        <v>PcbLib\Passive\R0402.PcbLib</v>
      </c>
      <c r="R782" t="str">
        <f t="shared" si="104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101"/>
        <v>3.6 Ом 1% 0.062 Вт 0402</v>
      </c>
      <c r="C783" s="3" t="s">
        <v>25</v>
      </c>
      <c r="D783" t="str">
        <f t="shared" si="100"/>
        <v>SchLib\Passive\Resistor.SchLib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102"/>
        <v>3.6 Ом</v>
      </c>
      <c r="O783" s="3" t="s">
        <v>111</v>
      </c>
      <c r="P783" s="3" t="s">
        <v>28</v>
      </c>
      <c r="Q783" t="str">
        <f t="shared" si="103"/>
        <v>PcbLib\Passive\R0402.PcbLib</v>
      </c>
      <c r="R783" t="str">
        <f t="shared" si="104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101"/>
        <v>3.9 Ом 1% 0.062 Вт 0402</v>
      </c>
      <c r="C784" s="3" t="s">
        <v>25</v>
      </c>
      <c r="D784" t="str">
        <f t="shared" si="100"/>
        <v>SchLib\Passive\Resistor.SchLib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102"/>
        <v>3.9 Ом</v>
      </c>
      <c r="O784" s="3" t="s">
        <v>111</v>
      </c>
      <c r="P784" s="3" t="s">
        <v>28</v>
      </c>
      <c r="Q784" t="str">
        <f t="shared" si="103"/>
        <v>PcbLib\Passive\R0402.PcbLib</v>
      </c>
      <c r="R784" t="str">
        <f t="shared" si="104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101"/>
        <v>4.3 Ом 1% 0.062 Вт 0402</v>
      </c>
      <c r="C785" s="3" t="s">
        <v>25</v>
      </c>
      <c r="D785" t="str">
        <f t="shared" si="100"/>
        <v>SchLib\Passive\Resistor.SchLib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102"/>
        <v>4.3 Ом</v>
      </c>
      <c r="O785" s="3" t="s">
        <v>111</v>
      </c>
      <c r="P785" s="3" t="s">
        <v>28</v>
      </c>
      <c r="Q785" t="str">
        <f t="shared" si="103"/>
        <v>PcbLib\Passive\R0402.PcbLib</v>
      </c>
      <c r="R785" t="str">
        <f t="shared" si="104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101"/>
        <v>4.7 Ом 1% 0.062 Вт 0402</v>
      </c>
      <c r="C786" s="3" t="s">
        <v>25</v>
      </c>
      <c r="D786" t="str">
        <f t="shared" si="100"/>
        <v>SchLib\Passive\Resistor.SchLib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102"/>
        <v>4.7 Ом</v>
      </c>
      <c r="O786" s="3" t="s">
        <v>111</v>
      </c>
      <c r="P786" s="3" t="s">
        <v>28</v>
      </c>
      <c r="Q786" t="str">
        <f t="shared" si="103"/>
        <v>PcbLib\Passive\R0402.PcbLib</v>
      </c>
      <c r="R786" t="str">
        <f t="shared" si="104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101"/>
        <v>5.1 Ом 1% 0.062 Вт 0402</v>
      </c>
      <c r="C787" s="3" t="s">
        <v>25</v>
      </c>
      <c r="D787" t="str">
        <f t="shared" si="100"/>
        <v>SchLib\Passive\Resistor.SchLib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102"/>
        <v>5.1 Ом</v>
      </c>
      <c r="O787" s="3" t="s">
        <v>111</v>
      </c>
      <c r="P787" s="3" t="s">
        <v>28</v>
      </c>
      <c r="Q787" t="str">
        <f t="shared" si="103"/>
        <v>PcbLib\Passive\R0402.PcbLib</v>
      </c>
      <c r="R787" t="str">
        <f t="shared" si="104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101"/>
        <v>5.6 Ом 1% 0.062 Вт 0402</v>
      </c>
      <c r="C788" s="3" t="s">
        <v>25</v>
      </c>
      <c r="D788" t="str">
        <f t="shared" si="100"/>
        <v>SchLib\Passive\Resistor.SchLib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102"/>
        <v>5.6 Ом</v>
      </c>
      <c r="O788" s="3" t="s">
        <v>111</v>
      </c>
      <c r="P788" s="3" t="s">
        <v>28</v>
      </c>
      <c r="Q788" t="str">
        <f t="shared" si="103"/>
        <v>PcbLib\Passive\R0402.PcbLib</v>
      </c>
      <c r="R788" t="str">
        <f t="shared" si="104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101"/>
        <v>6.2 Ом 1% 0.062 Вт 0402</v>
      </c>
      <c r="C789" s="3" t="s">
        <v>25</v>
      </c>
      <c r="D789" t="str">
        <f t="shared" si="100"/>
        <v>SchLib\Passive\Resistor.SchLib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102"/>
        <v>6.2 Ом</v>
      </c>
      <c r="O789" s="3" t="s">
        <v>111</v>
      </c>
      <c r="P789" s="3" t="s">
        <v>28</v>
      </c>
      <c r="Q789" t="str">
        <f t="shared" si="103"/>
        <v>PcbLib\Passive\R0402.PcbLib</v>
      </c>
      <c r="R789" t="str">
        <f t="shared" si="104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101"/>
        <v>6.8 Ом 1% 0.062 Вт 0402</v>
      </c>
      <c r="C790" s="3" t="s">
        <v>25</v>
      </c>
      <c r="D790" t="str">
        <f t="shared" si="100"/>
        <v>SchLib\Passive\Resistor.SchLib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102"/>
        <v>6.8 Ом</v>
      </c>
      <c r="O790" s="3" t="s">
        <v>111</v>
      </c>
      <c r="P790" s="3" t="s">
        <v>28</v>
      </c>
      <c r="Q790" t="str">
        <f t="shared" si="103"/>
        <v>PcbLib\Passive\R0402.PcbLib</v>
      </c>
      <c r="R790" t="str">
        <f t="shared" si="104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101"/>
        <v>7.5 Ом 1% 0.062 Вт 0402</v>
      </c>
      <c r="C791" s="3" t="s">
        <v>25</v>
      </c>
      <c r="D791" t="str">
        <f t="shared" si="100"/>
        <v>SchLib\Passive\Resistor.SchLib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102"/>
        <v>7.5 Ом</v>
      </c>
      <c r="O791" s="3" t="s">
        <v>111</v>
      </c>
      <c r="P791" s="3" t="s">
        <v>28</v>
      </c>
      <c r="Q791" t="str">
        <f t="shared" si="103"/>
        <v>PcbLib\Passive\R0402.PcbLib</v>
      </c>
      <c r="R791" t="str">
        <f t="shared" si="104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101"/>
        <v>8.2 Ом 1% 0.062 Вт 0402</v>
      </c>
      <c r="C792" s="3" t="s">
        <v>25</v>
      </c>
      <c r="D792" t="str">
        <f t="shared" si="100"/>
        <v>SchLib\Passive\Resistor.SchLib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102"/>
        <v>8.2 Ом</v>
      </c>
      <c r="O792" s="3" t="s">
        <v>111</v>
      </c>
      <c r="P792" s="3" t="s">
        <v>28</v>
      </c>
      <c r="Q792" t="str">
        <f t="shared" si="103"/>
        <v>PcbLib\Passive\R0402.PcbLib</v>
      </c>
      <c r="R792" t="str">
        <f t="shared" si="104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101"/>
        <v>9.1 Ом 1% 0.062 Вт 0402</v>
      </c>
      <c r="C793" s="3" t="s">
        <v>25</v>
      </c>
      <c r="D793" t="str">
        <f t="shared" si="100"/>
        <v>SchLib\Passive\Resistor.SchLib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102"/>
        <v>9.1 Ом</v>
      </c>
      <c r="O793" s="3" t="s">
        <v>111</v>
      </c>
      <c r="P793" s="3" t="s">
        <v>28</v>
      </c>
      <c r="Q793" t="str">
        <f t="shared" si="103"/>
        <v>PcbLib\Passive\R0402.PcbLib</v>
      </c>
      <c r="R793" t="str">
        <f t="shared" si="104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t="str">
        <f t="shared" si="100"/>
        <v>SchLib\Passive\Resistor.SchLib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t="str">
        <f t="shared" si="103"/>
        <v>PcbLib\Passive\R0402.PcbLib</v>
      </c>
      <c r="R794" t="str">
        <f t="shared" si="104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105">_xlfn.CONCAT(N795," ",K795," ",S795," ",O795)</f>
        <v>1.1 кОм 1% 0.062 Вт 0402</v>
      </c>
      <c r="C795" s="3" t="s">
        <v>25</v>
      </c>
      <c r="D795" t="str">
        <f t="shared" si="100"/>
        <v>SchLib\Passive\Resistor.SchLib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106">_xlfn.CONCAT(Z795," ",Y795)</f>
        <v>1.1 кОм</v>
      </c>
      <c r="O795" s="3" t="s">
        <v>111</v>
      </c>
      <c r="P795" s="3" t="s">
        <v>28</v>
      </c>
      <c r="Q795" t="str">
        <f t="shared" si="103"/>
        <v>PcbLib\Passive\R0402.PcbLib</v>
      </c>
      <c r="R795" t="str">
        <f t="shared" si="104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105"/>
        <v>1.2 кОм 1% 0.062 Вт 0402</v>
      </c>
      <c r="C796" s="3" t="s">
        <v>25</v>
      </c>
      <c r="D796" t="str">
        <f t="shared" si="100"/>
        <v>SchLib\Passive\Resistor.SchLib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106"/>
        <v>1.2 кОм</v>
      </c>
      <c r="O796" s="3" t="s">
        <v>111</v>
      </c>
      <c r="P796" s="3" t="s">
        <v>28</v>
      </c>
      <c r="Q796" t="str">
        <f t="shared" si="103"/>
        <v>PcbLib\Passive\R0402.PcbLib</v>
      </c>
      <c r="R796" t="str">
        <f t="shared" si="104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105"/>
        <v>1.3 кОм 1% 0.062 Вт 0402</v>
      </c>
      <c r="C797" s="3" t="s">
        <v>25</v>
      </c>
      <c r="D797" t="str">
        <f t="shared" si="100"/>
        <v>SchLib\Passive\Resistor.SchLib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106"/>
        <v>1.3 кОм</v>
      </c>
      <c r="O797" s="3" t="s">
        <v>111</v>
      </c>
      <c r="P797" s="3" t="s">
        <v>28</v>
      </c>
      <c r="Q797" t="str">
        <f t="shared" si="103"/>
        <v>PcbLib\Passive\R0402.PcbLib</v>
      </c>
      <c r="R797" t="str">
        <f t="shared" si="104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105"/>
        <v>1.5 кОм 1% 0.062 Вт 0402</v>
      </c>
      <c r="C798" s="3" t="s">
        <v>25</v>
      </c>
      <c r="D798" t="str">
        <f t="shared" si="100"/>
        <v>SchLib\Passive\Resistor.SchLib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106"/>
        <v>1.5 кОм</v>
      </c>
      <c r="O798" s="3" t="s">
        <v>111</v>
      </c>
      <c r="P798" s="3" t="s">
        <v>28</v>
      </c>
      <c r="Q798" t="str">
        <f t="shared" si="103"/>
        <v>PcbLib\Passive\R0402.PcbLib</v>
      </c>
      <c r="R798" t="str">
        <f t="shared" si="104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105"/>
        <v>1.6 кОм 1% 0.062 Вт 0402</v>
      </c>
      <c r="C799" s="3" t="s">
        <v>25</v>
      </c>
      <c r="D799" t="str">
        <f t="shared" si="100"/>
        <v>SchLib\Passive\Resistor.SchLib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106"/>
        <v>1.6 кОм</v>
      </c>
      <c r="O799" s="3" t="s">
        <v>111</v>
      </c>
      <c r="P799" s="3" t="s">
        <v>28</v>
      </c>
      <c r="Q799" t="str">
        <f t="shared" si="103"/>
        <v>PcbLib\Passive\R0402.PcbLib</v>
      </c>
      <c r="R799" t="str">
        <f t="shared" si="104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105"/>
        <v>1.8 кОм 1% 0.062 Вт 0402</v>
      </c>
      <c r="C800" s="3" t="s">
        <v>25</v>
      </c>
      <c r="D800" t="str">
        <f t="shared" si="100"/>
        <v>SchLib\Passive\Resistor.SchLib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106"/>
        <v>1.8 кОм</v>
      </c>
      <c r="O800" s="3" t="s">
        <v>111</v>
      </c>
      <c r="P800" s="3" t="s">
        <v>28</v>
      </c>
      <c r="Q800" t="str">
        <f t="shared" si="103"/>
        <v>PcbLib\Passive\R0402.PcbLib</v>
      </c>
      <c r="R800" t="str">
        <f t="shared" si="104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105"/>
        <v>2 кОм 1% 0.062 Вт 0402</v>
      </c>
      <c r="C801" s="3" t="s">
        <v>25</v>
      </c>
      <c r="D801" t="str">
        <f t="shared" si="100"/>
        <v>SchLib\Passive\Resistor.SchLib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106"/>
        <v>2 кОм</v>
      </c>
      <c r="O801" s="3" t="s">
        <v>111</v>
      </c>
      <c r="P801" s="3" t="s">
        <v>28</v>
      </c>
      <c r="Q801" t="str">
        <f t="shared" si="103"/>
        <v>PcbLib\Passive\R0402.PcbLib</v>
      </c>
      <c r="R801" t="str">
        <f t="shared" si="104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105"/>
        <v>2.2 кОм 1% 0.062 Вт 0402</v>
      </c>
      <c r="C802" s="3" t="s">
        <v>25</v>
      </c>
      <c r="D802" t="str">
        <f t="shared" si="100"/>
        <v>SchLib\Passive\Resistor.SchLib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106"/>
        <v>2.2 кОм</v>
      </c>
      <c r="O802" s="3" t="s">
        <v>111</v>
      </c>
      <c r="P802" s="3" t="s">
        <v>28</v>
      </c>
      <c r="Q802" t="str">
        <f t="shared" si="103"/>
        <v>PcbLib\Passive\R0402.PcbLib</v>
      </c>
      <c r="R802" t="str">
        <f t="shared" si="104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105"/>
        <v>2.4 кОм 1% 0.062 Вт 0402</v>
      </c>
      <c r="C803" s="3" t="s">
        <v>25</v>
      </c>
      <c r="D803" t="str">
        <f t="shared" si="100"/>
        <v>SchLib\Passive\Resistor.SchLib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106"/>
        <v>2.4 кОм</v>
      </c>
      <c r="O803" s="3" t="s">
        <v>111</v>
      </c>
      <c r="P803" s="3" t="s">
        <v>28</v>
      </c>
      <c r="Q803" t="str">
        <f t="shared" si="103"/>
        <v>PcbLib\Passive\R0402.PcbLib</v>
      </c>
      <c r="R803" t="str">
        <f t="shared" si="104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105"/>
        <v>2.7 кОм 1% 0.062 Вт 0402</v>
      </c>
      <c r="C804" s="3" t="s">
        <v>25</v>
      </c>
      <c r="D804" t="str">
        <f t="shared" si="100"/>
        <v>SchLib\Passive\Resistor.SchLib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106"/>
        <v>2.7 кОм</v>
      </c>
      <c r="O804" s="3" t="s">
        <v>111</v>
      </c>
      <c r="P804" s="3" t="s">
        <v>28</v>
      </c>
      <c r="Q804" t="str">
        <f t="shared" si="103"/>
        <v>PcbLib\Passive\R0402.PcbLib</v>
      </c>
      <c r="R804" t="str">
        <f t="shared" si="104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105"/>
        <v>3 кОм 1% 0.062 Вт 0402</v>
      </c>
      <c r="C805" s="3" t="s">
        <v>25</v>
      </c>
      <c r="D805" t="str">
        <f t="shared" si="100"/>
        <v>SchLib\Passive\Resistor.SchLib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106"/>
        <v>3 кОм</v>
      </c>
      <c r="O805" s="3" t="s">
        <v>111</v>
      </c>
      <c r="P805" s="3" t="s">
        <v>28</v>
      </c>
      <c r="Q805" t="str">
        <f t="shared" si="103"/>
        <v>PcbLib\Passive\R0402.PcbLib</v>
      </c>
      <c r="R805" t="str">
        <f t="shared" si="104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105"/>
        <v>3.3 кОм 1% 0.062 Вт 0402</v>
      </c>
      <c r="C806" s="3" t="s">
        <v>25</v>
      </c>
      <c r="D806" t="str">
        <f t="shared" si="100"/>
        <v>SchLib\Passive\Resistor.SchLib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106"/>
        <v>3.3 кОм</v>
      </c>
      <c r="O806" s="3" t="s">
        <v>111</v>
      </c>
      <c r="P806" s="3" t="s">
        <v>28</v>
      </c>
      <c r="Q806" t="str">
        <f t="shared" si="103"/>
        <v>PcbLib\Passive\R0402.PcbLib</v>
      </c>
      <c r="R806" t="str">
        <f t="shared" si="104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105"/>
        <v>3.6 кОм 1% 0.062 Вт 0402</v>
      </c>
      <c r="C807" s="3" t="s">
        <v>25</v>
      </c>
      <c r="D807" t="str">
        <f t="shared" si="100"/>
        <v>SchLib\Passive\Resistor.SchLib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106"/>
        <v>3.6 кОм</v>
      </c>
      <c r="O807" s="3" t="s">
        <v>111</v>
      </c>
      <c r="P807" s="3" t="s">
        <v>28</v>
      </c>
      <c r="Q807" t="str">
        <f t="shared" si="103"/>
        <v>PcbLib\Passive\R0402.PcbLib</v>
      </c>
      <c r="R807" t="str">
        <f t="shared" si="104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105"/>
        <v>3.9 кОм 1% 0.062 Вт 0402</v>
      </c>
      <c r="C808" s="3" t="s">
        <v>25</v>
      </c>
      <c r="D808" t="str">
        <f t="shared" si="100"/>
        <v>SchLib\Passive\Resistor.SchLib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106"/>
        <v>3.9 кОм</v>
      </c>
      <c r="O808" s="3" t="s">
        <v>111</v>
      </c>
      <c r="P808" s="3" t="s">
        <v>28</v>
      </c>
      <c r="Q808" t="str">
        <f t="shared" si="103"/>
        <v>PcbLib\Passive\R0402.PcbLib</v>
      </c>
      <c r="R808" t="str">
        <f t="shared" si="104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105"/>
        <v>4.3 кОм 1% 0.062 Вт 0402</v>
      </c>
      <c r="C809" s="3" t="s">
        <v>25</v>
      </c>
      <c r="D809" t="str">
        <f t="shared" si="100"/>
        <v>SchLib\Passive\Resistor.SchLib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106"/>
        <v>4.3 кОм</v>
      </c>
      <c r="O809" s="3" t="s">
        <v>111</v>
      </c>
      <c r="P809" s="3" t="s">
        <v>28</v>
      </c>
      <c r="Q809" t="str">
        <f t="shared" si="103"/>
        <v>PcbLib\Passive\R0402.PcbLib</v>
      </c>
      <c r="R809" t="str">
        <f t="shared" si="104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105"/>
        <v>4.7 кОм 1% 0.062 Вт 0402</v>
      </c>
      <c r="C810" s="3" t="s">
        <v>25</v>
      </c>
      <c r="D810" t="str">
        <f t="shared" si="100"/>
        <v>SchLib\Passive\Resistor.SchLib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106"/>
        <v>4.7 кОм</v>
      </c>
      <c r="O810" s="3" t="s">
        <v>111</v>
      </c>
      <c r="P810" s="3" t="s">
        <v>28</v>
      </c>
      <c r="Q810" t="str">
        <f t="shared" si="103"/>
        <v>PcbLib\Passive\R0402.PcbLib</v>
      </c>
      <c r="R810" t="str">
        <f t="shared" si="104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105"/>
        <v>5.1 кОм 1% 0.062 Вт 0402</v>
      </c>
      <c r="C811" s="3" t="s">
        <v>25</v>
      </c>
      <c r="D811" t="str">
        <f t="shared" si="100"/>
        <v>SchLib\Passive\Resistor.SchLib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106"/>
        <v>5.1 кОм</v>
      </c>
      <c r="O811" s="3" t="s">
        <v>111</v>
      </c>
      <c r="P811" s="3" t="s">
        <v>28</v>
      </c>
      <c r="Q811" t="str">
        <f t="shared" si="103"/>
        <v>PcbLib\Passive\R0402.PcbLib</v>
      </c>
      <c r="R811" t="str">
        <f t="shared" si="104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105"/>
        <v>5.6 кОм 1% 0.062 Вт 0402</v>
      </c>
      <c r="C812" s="3" t="s">
        <v>25</v>
      </c>
      <c r="D812" t="str">
        <f t="shared" si="100"/>
        <v>SchLib\Passive\Resistor.SchLib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106"/>
        <v>5.6 кОм</v>
      </c>
      <c r="O812" s="3" t="s">
        <v>111</v>
      </c>
      <c r="P812" s="3" t="s">
        <v>28</v>
      </c>
      <c r="Q812" t="str">
        <f t="shared" si="103"/>
        <v>PcbLib\Passive\R0402.PcbLib</v>
      </c>
      <c r="R812" t="str">
        <f t="shared" si="104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105"/>
        <v>6.2 кОм 1% 0.062 Вт 0402</v>
      </c>
      <c r="C813" s="3" t="s">
        <v>25</v>
      </c>
      <c r="D813" t="str">
        <f t="shared" si="100"/>
        <v>SchLib\Passive\Resistor.SchLib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106"/>
        <v>6.2 кОм</v>
      </c>
      <c r="O813" s="3" t="s">
        <v>111</v>
      </c>
      <c r="P813" s="3" t="s">
        <v>28</v>
      </c>
      <c r="Q813" t="str">
        <f t="shared" si="103"/>
        <v>PcbLib\Passive\R0402.PcbLib</v>
      </c>
      <c r="R813" t="str">
        <f t="shared" si="104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105"/>
        <v>6.8 кОм 1% 0.062 Вт 0402</v>
      </c>
      <c r="C814" s="3" t="s">
        <v>25</v>
      </c>
      <c r="D814" t="str">
        <f t="shared" si="100"/>
        <v>SchLib\Passive\Resistor.SchLib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106"/>
        <v>6.8 кОм</v>
      </c>
      <c r="O814" s="3" t="s">
        <v>111</v>
      </c>
      <c r="P814" s="3" t="s">
        <v>28</v>
      </c>
      <c r="Q814" t="str">
        <f t="shared" si="103"/>
        <v>PcbLib\Passive\R0402.PcbLib</v>
      </c>
      <c r="R814" t="str">
        <f t="shared" si="104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105"/>
        <v>7.5 кОм 1% 0.062 Вт 0402</v>
      </c>
      <c r="C815" s="3" t="s">
        <v>25</v>
      </c>
      <c r="D815" t="str">
        <f t="shared" si="100"/>
        <v>SchLib\Passive\Resistor.SchLib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106"/>
        <v>7.5 кОм</v>
      </c>
      <c r="O815" s="3" t="s">
        <v>111</v>
      </c>
      <c r="P815" s="3" t="s">
        <v>28</v>
      </c>
      <c r="Q815" t="str">
        <f t="shared" si="103"/>
        <v>PcbLib\Passive\R0402.PcbLib</v>
      </c>
      <c r="R815" t="str">
        <f t="shared" si="104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105"/>
        <v>8.2 кОм 1% 0.062 Вт 0402</v>
      </c>
      <c r="C816" s="3" t="s">
        <v>25</v>
      </c>
      <c r="D816" t="str">
        <f t="shared" si="100"/>
        <v>SchLib\Passive\Resistor.SchLib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106"/>
        <v>8.2 кОм</v>
      </c>
      <c r="O816" s="3" t="s">
        <v>111</v>
      </c>
      <c r="P816" s="3" t="s">
        <v>28</v>
      </c>
      <c r="Q816" t="str">
        <f t="shared" si="103"/>
        <v>PcbLib\Passive\R0402.PcbLib</v>
      </c>
      <c r="R816" t="str">
        <f t="shared" si="104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105"/>
        <v>9.1 кОм 1% 0.062 Вт 0402</v>
      </c>
      <c r="C817" s="3" t="s">
        <v>25</v>
      </c>
      <c r="D817" t="str">
        <f t="shared" si="100"/>
        <v>SchLib\Passive\Resistor.SchLib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106"/>
        <v>9.1 кОм</v>
      </c>
      <c r="O817" s="3" t="s">
        <v>111</v>
      </c>
      <c r="P817" s="3" t="s">
        <v>28</v>
      </c>
      <c r="Q817" t="str">
        <f t="shared" si="103"/>
        <v>PcbLib\Passive\R0402.PcbLib</v>
      </c>
      <c r="R817" t="str">
        <f t="shared" si="104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t="str">
        <f t="shared" si="100"/>
        <v>SchLib\Passive\Resistor.SchLib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t="str">
        <f t="shared" si="103"/>
        <v>PcbLib\Passive\R0402.PcbLib</v>
      </c>
      <c r="R818" t="str">
        <f t="shared" si="104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107">_xlfn.CONCAT(N819," ",K819," ",S819," ",O819)</f>
        <v>1.1 МОм 1% 0.062 Вт 0402</v>
      </c>
      <c r="C819" s="3" t="s">
        <v>25</v>
      </c>
      <c r="D819" t="str">
        <f t="shared" si="100"/>
        <v>SchLib\Passive\Resistor.SchLib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108">_xlfn.CONCAT(Z819," ",Y819)</f>
        <v>1.1 МОм</v>
      </c>
      <c r="O819" s="3" t="s">
        <v>111</v>
      </c>
      <c r="P819" s="3" t="s">
        <v>28</v>
      </c>
      <c r="Q819" t="str">
        <f t="shared" si="103"/>
        <v>PcbLib\Passive\R0402.PcbLib</v>
      </c>
      <c r="R819" t="str">
        <f t="shared" si="104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107"/>
        <v>1.2 МОм 1% 0.062 Вт 0402</v>
      </c>
      <c r="C820" s="3" t="s">
        <v>25</v>
      </c>
      <c r="D820" t="str">
        <f t="shared" si="100"/>
        <v>SchLib\Passive\Resistor.SchLib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108"/>
        <v>1.2 МОм</v>
      </c>
      <c r="O820" s="3" t="s">
        <v>111</v>
      </c>
      <c r="P820" s="3" t="s">
        <v>28</v>
      </c>
      <c r="Q820" t="str">
        <f t="shared" si="103"/>
        <v>PcbLib\Passive\R0402.PcbLib</v>
      </c>
      <c r="R820" t="str">
        <f t="shared" si="104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107"/>
        <v>1.3 МОм 1% 0.062 Вт 0402</v>
      </c>
      <c r="C821" s="3" t="s">
        <v>25</v>
      </c>
      <c r="D821" t="str">
        <f t="shared" si="100"/>
        <v>SchLib\Passive\Resistor.SchLib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108"/>
        <v>1.3 МОм</v>
      </c>
      <c r="O821" s="3" t="s">
        <v>111</v>
      </c>
      <c r="P821" s="3" t="s">
        <v>28</v>
      </c>
      <c r="Q821" t="str">
        <f t="shared" si="103"/>
        <v>PcbLib\Passive\R0402.PcbLib</v>
      </c>
      <c r="R821" t="str">
        <f t="shared" si="104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107"/>
        <v>1.5 МОм 1% 0.062 Вт 0402</v>
      </c>
      <c r="C822" s="3" t="s">
        <v>25</v>
      </c>
      <c r="D822" t="str">
        <f t="shared" ref="D822:D885" si="109">"SchLib\Passive\"&amp;C822&amp;".SchLib"</f>
        <v>SchLib\Passive\Resistor.SchLib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108"/>
        <v>1.5 МОм</v>
      </c>
      <c r="O822" s="3" t="s">
        <v>111</v>
      </c>
      <c r="P822" s="3" t="s">
        <v>28</v>
      </c>
      <c r="Q822" t="str">
        <f t="shared" si="103"/>
        <v>PcbLib\Passive\R0402.PcbLib</v>
      </c>
      <c r="R822" t="str">
        <f t="shared" si="104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107"/>
        <v>1.6 МОм 1% 0.062 Вт 0402</v>
      </c>
      <c r="C823" s="3" t="s">
        <v>25</v>
      </c>
      <c r="D823" t="str">
        <f t="shared" si="109"/>
        <v>SchLib\Passive\Resistor.SchLib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108"/>
        <v>1.6 МОм</v>
      </c>
      <c r="O823" s="3" t="s">
        <v>111</v>
      </c>
      <c r="P823" s="3" t="s">
        <v>28</v>
      </c>
      <c r="Q823" t="str">
        <f t="shared" si="103"/>
        <v>PcbLib\Passive\R0402.PcbLib</v>
      </c>
      <c r="R823" t="str">
        <f t="shared" si="104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107"/>
        <v>1.8 МОм 1% 0.062 Вт 0402</v>
      </c>
      <c r="C824" s="3" t="s">
        <v>25</v>
      </c>
      <c r="D824" t="str">
        <f t="shared" si="109"/>
        <v>SchLib\Passive\Resistor.SchLib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108"/>
        <v>1.8 МОм</v>
      </c>
      <c r="O824" s="3" t="s">
        <v>111</v>
      </c>
      <c r="P824" s="3" t="s">
        <v>28</v>
      </c>
      <c r="Q824" t="str">
        <f t="shared" si="103"/>
        <v>PcbLib\Passive\R0402.PcbLib</v>
      </c>
      <c r="R824" t="str">
        <f t="shared" si="104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107"/>
        <v>2 МОм 1% 0.062 Вт 0402</v>
      </c>
      <c r="C825" s="3" t="s">
        <v>25</v>
      </c>
      <c r="D825" t="str">
        <f t="shared" si="109"/>
        <v>SchLib\Passive\Resistor.SchLib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108"/>
        <v>2 МОм</v>
      </c>
      <c r="O825" s="3" t="s">
        <v>111</v>
      </c>
      <c r="P825" s="3" t="s">
        <v>28</v>
      </c>
      <c r="Q825" t="str">
        <f t="shared" si="103"/>
        <v>PcbLib\Passive\R0402.PcbLib</v>
      </c>
      <c r="R825" t="str">
        <f t="shared" si="104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107"/>
        <v>2.2 МОм 1% 0.062 Вт 0402</v>
      </c>
      <c r="C826" s="3" t="s">
        <v>25</v>
      </c>
      <c r="D826" t="str">
        <f t="shared" si="109"/>
        <v>SchLib\Passive\Resistor.SchLib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108"/>
        <v>2.2 МОм</v>
      </c>
      <c r="O826" s="3" t="s">
        <v>111</v>
      </c>
      <c r="P826" s="3" t="s">
        <v>28</v>
      </c>
      <c r="Q826" t="str">
        <f t="shared" si="103"/>
        <v>PcbLib\Passive\R0402.PcbLib</v>
      </c>
      <c r="R826" t="str">
        <f t="shared" si="104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107"/>
        <v>2.4 МОм 1% 0.062 Вт 0402</v>
      </c>
      <c r="C827" s="3" t="s">
        <v>25</v>
      </c>
      <c r="D827" t="str">
        <f t="shared" si="109"/>
        <v>SchLib\Passive\Resistor.SchLib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108"/>
        <v>2.4 МОм</v>
      </c>
      <c r="O827" s="3" t="s">
        <v>111</v>
      </c>
      <c r="P827" s="3" t="s">
        <v>28</v>
      </c>
      <c r="Q827" t="str">
        <f t="shared" si="103"/>
        <v>PcbLib\Passive\R0402.PcbLib</v>
      </c>
      <c r="R827" t="str">
        <f t="shared" si="104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107"/>
        <v>2.7 МОм 1% 0.062 Вт 0402</v>
      </c>
      <c r="C828" s="3" t="s">
        <v>25</v>
      </c>
      <c r="D828" t="str">
        <f t="shared" si="109"/>
        <v>SchLib\Passive\Resistor.SchLib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108"/>
        <v>2.7 МОм</v>
      </c>
      <c r="O828" s="3" t="s">
        <v>111</v>
      </c>
      <c r="P828" s="3" t="s">
        <v>28</v>
      </c>
      <c r="Q828" t="str">
        <f t="shared" si="103"/>
        <v>PcbLib\Passive\R0402.PcbLib</v>
      </c>
      <c r="R828" t="str">
        <f t="shared" si="104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107"/>
        <v>3 МОм 1% 0.062 Вт 0402</v>
      </c>
      <c r="C829" s="3" t="s">
        <v>25</v>
      </c>
      <c r="D829" t="str">
        <f t="shared" si="109"/>
        <v>SchLib\Passive\Resistor.SchLib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108"/>
        <v>3 МОм</v>
      </c>
      <c r="O829" s="3" t="s">
        <v>111</v>
      </c>
      <c r="P829" s="3" t="s">
        <v>28</v>
      </c>
      <c r="Q829" t="str">
        <f t="shared" si="103"/>
        <v>PcbLib\Passive\R0402.PcbLib</v>
      </c>
      <c r="R829" t="str">
        <f t="shared" si="104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107"/>
        <v>3.3 МОм 1% 0.062 Вт 0402</v>
      </c>
      <c r="C830" s="3" t="s">
        <v>25</v>
      </c>
      <c r="D830" t="str">
        <f t="shared" si="109"/>
        <v>SchLib\Passive\Resistor.SchLib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108"/>
        <v>3.3 МОм</v>
      </c>
      <c r="O830" s="3" t="s">
        <v>111</v>
      </c>
      <c r="P830" s="3" t="s">
        <v>28</v>
      </c>
      <c r="Q830" t="str">
        <f t="shared" si="103"/>
        <v>PcbLib\Passive\R0402.PcbLib</v>
      </c>
      <c r="R830" t="str">
        <f t="shared" si="104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107"/>
        <v>3.6 МОм 1% 0.062 Вт 0402</v>
      </c>
      <c r="C831" s="3" t="s">
        <v>25</v>
      </c>
      <c r="D831" t="str">
        <f t="shared" si="109"/>
        <v>SchLib\Passive\Resistor.SchLib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108"/>
        <v>3.6 МОм</v>
      </c>
      <c r="O831" s="3" t="s">
        <v>111</v>
      </c>
      <c r="P831" s="3" t="s">
        <v>28</v>
      </c>
      <c r="Q831" t="str">
        <f t="shared" si="103"/>
        <v>PcbLib\Passive\R0402.PcbLib</v>
      </c>
      <c r="R831" t="str">
        <f t="shared" si="104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107"/>
        <v>3.9 МОм 1% 0.062 Вт 0402</v>
      </c>
      <c r="C832" s="3" t="s">
        <v>25</v>
      </c>
      <c r="D832" t="str">
        <f t="shared" si="109"/>
        <v>SchLib\Passive\Resistor.SchLib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108"/>
        <v>3.9 МОм</v>
      </c>
      <c r="O832" s="3" t="s">
        <v>111</v>
      </c>
      <c r="P832" s="3" t="s">
        <v>28</v>
      </c>
      <c r="Q832" t="str">
        <f t="shared" si="103"/>
        <v>PcbLib\Passive\R0402.PcbLib</v>
      </c>
      <c r="R832" t="str">
        <f t="shared" si="104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107"/>
        <v>4.3 МОм 1% 0.062 Вт 0402</v>
      </c>
      <c r="C833" s="3" t="s">
        <v>25</v>
      </c>
      <c r="D833" t="str">
        <f t="shared" si="109"/>
        <v>SchLib\Passive\Resistor.SchLib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108"/>
        <v>4.3 МОм</v>
      </c>
      <c r="O833" s="3" t="s">
        <v>111</v>
      </c>
      <c r="P833" s="3" t="s">
        <v>28</v>
      </c>
      <c r="Q833" t="str">
        <f t="shared" si="103"/>
        <v>PcbLib\Passive\R0402.PcbLib</v>
      </c>
      <c r="R833" t="str">
        <f t="shared" si="104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107"/>
        <v>4.7 МОм 1% 0.062 Вт 0402</v>
      </c>
      <c r="C834" s="3" t="s">
        <v>25</v>
      </c>
      <c r="D834" t="str">
        <f t="shared" si="109"/>
        <v>SchLib\Passive\Resistor.SchLib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108"/>
        <v>4.7 МОм</v>
      </c>
      <c r="O834" s="3" t="s">
        <v>111</v>
      </c>
      <c r="P834" s="3" t="s">
        <v>28</v>
      </c>
      <c r="Q834" t="str">
        <f t="shared" si="103"/>
        <v>PcbLib\Passive\R0402.PcbLib</v>
      </c>
      <c r="R834" t="str">
        <f t="shared" si="104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107"/>
        <v>5.1 МОм 1% 0.062 Вт 0402</v>
      </c>
      <c r="C835" s="3" t="s">
        <v>25</v>
      </c>
      <c r="D835" t="str">
        <f t="shared" si="109"/>
        <v>SchLib\Passive\Resistor.SchLib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108"/>
        <v>5.1 МОм</v>
      </c>
      <c r="O835" s="3" t="s">
        <v>111</v>
      </c>
      <c r="P835" s="3" t="s">
        <v>28</v>
      </c>
      <c r="Q835" t="str">
        <f t="shared" ref="Q835:Q898" si="110">"PcbLib\Passive\"&amp;R835&amp;".PcbLib"</f>
        <v>PcbLib\Passive\R0402.PcbLib</v>
      </c>
      <c r="R835" t="str">
        <f t="shared" ref="R835:R898" si="111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107"/>
        <v>5.6 МОм 1% 0.062 Вт 0402</v>
      </c>
      <c r="C836" s="3" t="s">
        <v>25</v>
      </c>
      <c r="D836" t="str">
        <f t="shared" si="109"/>
        <v>SchLib\Passive\Resistor.SchLib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108"/>
        <v>5.6 МОм</v>
      </c>
      <c r="O836" s="3" t="s">
        <v>111</v>
      </c>
      <c r="P836" s="3" t="s">
        <v>28</v>
      </c>
      <c r="Q836" t="str">
        <f t="shared" si="110"/>
        <v>PcbLib\Passive\R0402.PcbLib</v>
      </c>
      <c r="R836" t="str">
        <f t="shared" si="111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107"/>
        <v>6.2 МОм 1% 0.062 Вт 0402</v>
      </c>
      <c r="C837" s="3" t="s">
        <v>25</v>
      </c>
      <c r="D837" t="str">
        <f t="shared" si="109"/>
        <v>SchLib\Passive\Resistor.SchLib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108"/>
        <v>6.2 МОм</v>
      </c>
      <c r="O837" s="3" t="s">
        <v>111</v>
      </c>
      <c r="P837" s="3" t="s">
        <v>28</v>
      </c>
      <c r="Q837" t="str">
        <f t="shared" si="110"/>
        <v>PcbLib\Passive\R0402.PcbLib</v>
      </c>
      <c r="R837" t="str">
        <f t="shared" si="111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107"/>
        <v>6.8 МОм 1% 0.062 Вт 0402</v>
      </c>
      <c r="C838" s="3" t="s">
        <v>25</v>
      </c>
      <c r="D838" t="str">
        <f t="shared" si="109"/>
        <v>SchLib\Passive\Resistor.SchLib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108"/>
        <v>6.8 МОм</v>
      </c>
      <c r="O838" s="3" t="s">
        <v>111</v>
      </c>
      <c r="P838" s="3" t="s">
        <v>28</v>
      </c>
      <c r="Q838" t="str">
        <f t="shared" si="110"/>
        <v>PcbLib\Passive\R0402.PcbLib</v>
      </c>
      <c r="R838" t="str">
        <f t="shared" si="111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107"/>
        <v>7.5 МОм 1% 0.062 Вт 0402</v>
      </c>
      <c r="C839" s="3" t="s">
        <v>25</v>
      </c>
      <c r="D839" t="str">
        <f t="shared" si="109"/>
        <v>SchLib\Passive\Resistor.SchLib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108"/>
        <v>7.5 МОм</v>
      </c>
      <c r="O839" s="3" t="s">
        <v>111</v>
      </c>
      <c r="P839" s="3" t="s">
        <v>28</v>
      </c>
      <c r="Q839" t="str">
        <f t="shared" si="110"/>
        <v>PcbLib\Passive\R0402.PcbLib</v>
      </c>
      <c r="R839" t="str">
        <f t="shared" si="111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107"/>
        <v>8.2 МОм 1% 0.062 Вт 0402</v>
      </c>
      <c r="C840" s="3" t="s">
        <v>25</v>
      </c>
      <c r="D840" t="str">
        <f t="shared" si="109"/>
        <v>SchLib\Passive\Resistor.SchLib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108"/>
        <v>8.2 МОм</v>
      </c>
      <c r="O840" s="3" t="s">
        <v>111</v>
      </c>
      <c r="P840" s="3" t="s">
        <v>28</v>
      </c>
      <c r="Q840" t="str">
        <f t="shared" si="110"/>
        <v>PcbLib\Passive\R0402.PcbLib</v>
      </c>
      <c r="R840" t="str">
        <f t="shared" si="111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107"/>
        <v>9.1 МОм 1% 0.062 Вт 0402</v>
      </c>
      <c r="C841" s="3" t="s">
        <v>25</v>
      </c>
      <c r="D841" t="str">
        <f t="shared" si="109"/>
        <v>SchLib\Passive\Resistor.SchLib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108"/>
        <v>9.1 МОм</v>
      </c>
      <c r="O841" s="3" t="s">
        <v>111</v>
      </c>
      <c r="P841" s="3" t="s">
        <v>28</v>
      </c>
      <c r="Q841" t="str">
        <f t="shared" si="110"/>
        <v>PcbLib\Passive\R0402.PcbLib</v>
      </c>
      <c r="R841" t="str">
        <f t="shared" si="111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t="str">
        <f t="shared" si="109"/>
        <v>SchLib\Passive\Resistor.SchLib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t="str">
        <f t="shared" si="110"/>
        <v>PcbLib\Passive\R0402.PcbLib</v>
      </c>
      <c r="R842" t="str">
        <f t="shared" si="111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112">_xlfn.CONCAT(N843," ",K843," ",S843," ",O843)</f>
        <v>11 Ом 1% 0.062 Вт 0402</v>
      </c>
      <c r="C843" s="3" t="s">
        <v>25</v>
      </c>
      <c r="D843" t="str">
        <f t="shared" si="109"/>
        <v>SchLib\Passive\Resistor.SchLib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113">_xlfn.CONCAT(Z843," ",Y843)</f>
        <v>11 Ом</v>
      </c>
      <c r="O843" s="3" t="s">
        <v>111</v>
      </c>
      <c r="P843" s="3" t="s">
        <v>28</v>
      </c>
      <c r="Q843" t="str">
        <f t="shared" si="110"/>
        <v>PcbLib\Passive\R0402.PcbLib</v>
      </c>
      <c r="R843" t="str">
        <f t="shared" si="111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112"/>
        <v>12 Ом 1% 0.062 Вт 0402</v>
      </c>
      <c r="C844" s="3" t="s">
        <v>25</v>
      </c>
      <c r="D844" t="str">
        <f t="shared" si="109"/>
        <v>SchLib\Passive\Resistor.SchLib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113"/>
        <v>12 Ом</v>
      </c>
      <c r="O844" s="3" t="s">
        <v>111</v>
      </c>
      <c r="P844" s="3" t="s">
        <v>28</v>
      </c>
      <c r="Q844" t="str">
        <f t="shared" si="110"/>
        <v>PcbLib\Passive\R0402.PcbLib</v>
      </c>
      <c r="R844" t="str">
        <f t="shared" si="111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112"/>
        <v>13 Ом 1% 0.062 Вт 0402</v>
      </c>
      <c r="C845" s="3" t="s">
        <v>25</v>
      </c>
      <c r="D845" t="str">
        <f t="shared" si="109"/>
        <v>SchLib\Passive\Resistor.SchLib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113"/>
        <v>13 Ом</v>
      </c>
      <c r="O845" s="3" t="s">
        <v>111</v>
      </c>
      <c r="P845" s="3" t="s">
        <v>28</v>
      </c>
      <c r="Q845" t="str">
        <f t="shared" si="110"/>
        <v>PcbLib\Passive\R0402.PcbLib</v>
      </c>
      <c r="R845" t="str">
        <f t="shared" si="111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112"/>
        <v>15 Ом 1% 0.062 Вт 0402</v>
      </c>
      <c r="C846" s="3" t="s">
        <v>25</v>
      </c>
      <c r="D846" t="str">
        <f t="shared" si="109"/>
        <v>SchLib\Passive\Resistor.SchLib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113"/>
        <v>15 Ом</v>
      </c>
      <c r="O846" s="3" t="s">
        <v>111</v>
      </c>
      <c r="P846" s="3" t="s">
        <v>28</v>
      </c>
      <c r="Q846" t="str">
        <f t="shared" si="110"/>
        <v>PcbLib\Passive\R0402.PcbLib</v>
      </c>
      <c r="R846" t="str">
        <f t="shared" si="111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112"/>
        <v>16 Ом 1% 0.062 Вт 0402</v>
      </c>
      <c r="C847" s="3" t="s">
        <v>25</v>
      </c>
      <c r="D847" t="str">
        <f t="shared" si="109"/>
        <v>SchLib\Passive\Resistor.SchLib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113"/>
        <v>16 Ом</v>
      </c>
      <c r="O847" s="3" t="s">
        <v>111</v>
      </c>
      <c r="P847" s="3" t="s">
        <v>28</v>
      </c>
      <c r="Q847" t="str">
        <f t="shared" si="110"/>
        <v>PcbLib\Passive\R0402.PcbLib</v>
      </c>
      <c r="R847" t="str">
        <f t="shared" si="111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112"/>
        <v>18 Ом 1% 0.062 Вт 0402</v>
      </c>
      <c r="C848" s="3" t="s">
        <v>25</v>
      </c>
      <c r="D848" t="str">
        <f t="shared" si="109"/>
        <v>SchLib\Passive\Resistor.SchLib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113"/>
        <v>18 Ом</v>
      </c>
      <c r="O848" s="3" t="s">
        <v>111</v>
      </c>
      <c r="P848" s="3" t="s">
        <v>28</v>
      </c>
      <c r="Q848" t="str">
        <f t="shared" si="110"/>
        <v>PcbLib\Passive\R0402.PcbLib</v>
      </c>
      <c r="R848" t="str">
        <f t="shared" si="111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112"/>
        <v>20 Ом 1% 0.062 Вт 0402</v>
      </c>
      <c r="C849" s="3" t="s">
        <v>25</v>
      </c>
      <c r="D849" t="str">
        <f t="shared" si="109"/>
        <v>SchLib\Passive\Resistor.SchLib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113"/>
        <v>20 Ом</v>
      </c>
      <c r="O849" s="3" t="s">
        <v>111</v>
      </c>
      <c r="P849" s="3" t="s">
        <v>28</v>
      </c>
      <c r="Q849" t="str">
        <f t="shared" si="110"/>
        <v>PcbLib\Passive\R0402.PcbLib</v>
      </c>
      <c r="R849" t="str">
        <f t="shared" si="111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112"/>
        <v>22 Ом 1% 0.062 Вт 0402</v>
      </c>
      <c r="C850" s="3" t="s">
        <v>25</v>
      </c>
      <c r="D850" t="str">
        <f t="shared" si="109"/>
        <v>SchLib\Passive\Resistor.SchLib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113"/>
        <v>22 Ом</v>
      </c>
      <c r="O850" s="3" t="s">
        <v>111</v>
      </c>
      <c r="P850" s="3" t="s">
        <v>28</v>
      </c>
      <c r="Q850" t="str">
        <f t="shared" si="110"/>
        <v>PcbLib\Passive\R0402.PcbLib</v>
      </c>
      <c r="R850" t="str">
        <f t="shared" si="111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112"/>
        <v>24 Ом 1% 0.062 Вт 0402</v>
      </c>
      <c r="C851" s="3" t="s">
        <v>25</v>
      </c>
      <c r="D851" t="str">
        <f t="shared" si="109"/>
        <v>SchLib\Passive\Resistor.SchLib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113"/>
        <v>24 Ом</v>
      </c>
      <c r="O851" s="3" t="s">
        <v>111</v>
      </c>
      <c r="P851" s="3" t="s">
        <v>28</v>
      </c>
      <c r="Q851" t="str">
        <f t="shared" si="110"/>
        <v>PcbLib\Passive\R0402.PcbLib</v>
      </c>
      <c r="R851" t="str">
        <f t="shared" si="111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112"/>
        <v>27 Ом 1% 0.062 Вт 0402</v>
      </c>
      <c r="C852" s="3" t="s">
        <v>25</v>
      </c>
      <c r="D852" t="str">
        <f t="shared" si="109"/>
        <v>SchLib\Passive\Resistor.SchLib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113"/>
        <v>27 Ом</v>
      </c>
      <c r="O852" s="3" t="s">
        <v>111</v>
      </c>
      <c r="P852" s="3" t="s">
        <v>28</v>
      </c>
      <c r="Q852" t="str">
        <f t="shared" si="110"/>
        <v>PcbLib\Passive\R0402.PcbLib</v>
      </c>
      <c r="R852" t="str">
        <f t="shared" si="111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112"/>
        <v>30 Ом 1% 0.062 Вт 0402</v>
      </c>
      <c r="C853" s="3" t="s">
        <v>25</v>
      </c>
      <c r="D853" t="str">
        <f t="shared" si="109"/>
        <v>SchLib\Passive\Resistor.SchLib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113"/>
        <v>30 Ом</v>
      </c>
      <c r="O853" s="3" t="s">
        <v>111</v>
      </c>
      <c r="P853" s="3" t="s">
        <v>28</v>
      </c>
      <c r="Q853" t="str">
        <f t="shared" si="110"/>
        <v>PcbLib\Passive\R0402.PcbLib</v>
      </c>
      <c r="R853" t="str">
        <f t="shared" si="111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112"/>
        <v>33 Ом 1% 0.062 Вт 0402</v>
      </c>
      <c r="C854" s="3" t="s">
        <v>25</v>
      </c>
      <c r="D854" t="str">
        <f t="shared" si="109"/>
        <v>SchLib\Passive\Resistor.SchLib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113"/>
        <v>33 Ом</v>
      </c>
      <c r="O854" s="3" t="s">
        <v>111</v>
      </c>
      <c r="P854" s="3" t="s">
        <v>28</v>
      </c>
      <c r="Q854" t="str">
        <f t="shared" si="110"/>
        <v>PcbLib\Passive\R0402.PcbLib</v>
      </c>
      <c r="R854" t="str">
        <f t="shared" si="111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112"/>
        <v>36 Ом 1% 0.062 Вт 0402</v>
      </c>
      <c r="C855" s="3" t="s">
        <v>25</v>
      </c>
      <c r="D855" t="str">
        <f t="shared" si="109"/>
        <v>SchLib\Passive\Resistor.SchLib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113"/>
        <v>36 Ом</v>
      </c>
      <c r="O855" s="3" t="s">
        <v>111</v>
      </c>
      <c r="P855" s="3" t="s">
        <v>28</v>
      </c>
      <c r="Q855" t="str">
        <f t="shared" si="110"/>
        <v>PcbLib\Passive\R0402.PcbLib</v>
      </c>
      <c r="R855" t="str">
        <f t="shared" si="111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112"/>
        <v>39 Ом 1% 0.062 Вт 0402</v>
      </c>
      <c r="C856" s="3" t="s">
        <v>25</v>
      </c>
      <c r="D856" t="str">
        <f t="shared" si="109"/>
        <v>SchLib\Passive\Resistor.SchLib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113"/>
        <v>39 Ом</v>
      </c>
      <c r="O856" s="3" t="s">
        <v>111</v>
      </c>
      <c r="P856" s="3" t="s">
        <v>28</v>
      </c>
      <c r="Q856" t="str">
        <f t="shared" si="110"/>
        <v>PcbLib\Passive\R0402.PcbLib</v>
      </c>
      <c r="R856" t="str">
        <f t="shared" si="111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112"/>
        <v>43 Ом 1% 0.062 Вт 0402</v>
      </c>
      <c r="C857" s="3" t="s">
        <v>25</v>
      </c>
      <c r="D857" t="str">
        <f t="shared" si="109"/>
        <v>SchLib\Passive\Resistor.SchLib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113"/>
        <v>43 Ом</v>
      </c>
      <c r="O857" s="3" t="s">
        <v>111</v>
      </c>
      <c r="P857" s="3" t="s">
        <v>28</v>
      </c>
      <c r="Q857" t="str">
        <f t="shared" si="110"/>
        <v>PcbLib\Passive\R0402.PcbLib</v>
      </c>
      <c r="R857" t="str">
        <f t="shared" si="111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112"/>
        <v>47 Ом 1% 0.062 Вт 0402</v>
      </c>
      <c r="C858" s="3" t="s">
        <v>25</v>
      </c>
      <c r="D858" t="str">
        <f t="shared" si="109"/>
        <v>SchLib\Passive\Resistor.SchLib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113"/>
        <v>47 Ом</v>
      </c>
      <c r="O858" s="3" t="s">
        <v>111</v>
      </c>
      <c r="P858" s="3" t="s">
        <v>28</v>
      </c>
      <c r="Q858" t="str">
        <f t="shared" si="110"/>
        <v>PcbLib\Passive\R0402.PcbLib</v>
      </c>
      <c r="R858" t="str">
        <f t="shared" si="111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112"/>
        <v>51 Ом 1% 0.062 Вт 0402</v>
      </c>
      <c r="C859" s="3" t="s">
        <v>25</v>
      </c>
      <c r="D859" t="str">
        <f t="shared" si="109"/>
        <v>SchLib\Passive\Resistor.SchLib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113"/>
        <v>51 Ом</v>
      </c>
      <c r="O859" s="3" t="s">
        <v>111</v>
      </c>
      <c r="P859" s="3" t="s">
        <v>28</v>
      </c>
      <c r="Q859" t="str">
        <f t="shared" si="110"/>
        <v>PcbLib\Passive\R0402.PcbLib</v>
      </c>
      <c r="R859" t="str">
        <f t="shared" si="111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112"/>
        <v>56 Ом 1% 0.062 Вт 0402</v>
      </c>
      <c r="C860" s="3" t="s">
        <v>25</v>
      </c>
      <c r="D860" t="str">
        <f t="shared" si="109"/>
        <v>SchLib\Passive\Resistor.SchLib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113"/>
        <v>56 Ом</v>
      </c>
      <c r="O860" s="3" t="s">
        <v>111</v>
      </c>
      <c r="P860" s="3" t="s">
        <v>28</v>
      </c>
      <c r="Q860" t="str">
        <f t="shared" si="110"/>
        <v>PcbLib\Passive\R0402.PcbLib</v>
      </c>
      <c r="R860" t="str">
        <f t="shared" si="111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112"/>
        <v>62 Ом 1% 0.062 Вт 0402</v>
      </c>
      <c r="C861" s="3" t="s">
        <v>25</v>
      </c>
      <c r="D861" t="str">
        <f t="shared" si="109"/>
        <v>SchLib\Passive\Resistor.SchLib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113"/>
        <v>62 Ом</v>
      </c>
      <c r="O861" s="3" t="s">
        <v>111</v>
      </c>
      <c r="P861" s="3" t="s">
        <v>28</v>
      </c>
      <c r="Q861" t="str">
        <f t="shared" si="110"/>
        <v>PcbLib\Passive\R0402.PcbLib</v>
      </c>
      <c r="R861" t="str">
        <f t="shared" si="111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112"/>
        <v>68 Ом 1% 0.062 Вт 0402</v>
      </c>
      <c r="C862" s="3" t="s">
        <v>25</v>
      </c>
      <c r="D862" t="str">
        <f t="shared" si="109"/>
        <v>SchLib\Passive\Resistor.SchLib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113"/>
        <v>68 Ом</v>
      </c>
      <c r="O862" s="3" t="s">
        <v>111</v>
      </c>
      <c r="P862" s="3" t="s">
        <v>28</v>
      </c>
      <c r="Q862" t="str">
        <f t="shared" si="110"/>
        <v>PcbLib\Passive\R0402.PcbLib</v>
      </c>
      <c r="R862" t="str">
        <f t="shared" si="111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112"/>
        <v>75 Ом 1% 0.062 Вт 0402</v>
      </c>
      <c r="C863" s="3" t="s">
        <v>25</v>
      </c>
      <c r="D863" t="str">
        <f t="shared" si="109"/>
        <v>SchLib\Passive\Resistor.SchLib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113"/>
        <v>75 Ом</v>
      </c>
      <c r="O863" s="3" t="s">
        <v>111</v>
      </c>
      <c r="P863" s="3" t="s">
        <v>28</v>
      </c>
      <c r="Q863" t="str">
        <f t="shared" si="110"/>
        <v>PcbLib\Passive\R0402.PcbLib</v>
      </c>
      <c r="R863" t="str">
        <f t="shared" si="111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112"/>
        <v>82 Ом 1% 0.062 Вт 0402</v>
      </c>
      <c r="C864" s="3" t="s">
        <v>25</v>
      </c>
      <c r="D864" t="str">
        <f t="shared" si="109"/>
        <v>SchLib\Passive\Resistor.SchLib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113"/>
        <v>82 Ом</v>
      </c>
      <c r="O864" s="3" t="s">
        <v>111</v>
      </c>
      <c r="P864" s="3" t="s">
        <v>28</v>
      </c>
      <c r="Q864" t="str">
        <f t="shared" si="110"/>
        <v>PcbLib\Passive\R0402.PcbLib</v>
      </c>
      <c r="R864" t="str">
        <f t="shared" si="111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112"/>
        <v>91 Ом 1% 0.062 Вт 0402</v>
      </c>
      <c r="C865" s="3" t="s">
        <v>25</v>
      </c>
      <c r="D865" t="str">
        <f t="shared" si="109"/>
        <v>SchLib\Passive\Resistor.SchLib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113"/>
        <v>91 Ом</v>
      </c>
      <c r="O865" s="3" t="s">
        <v>111</v>
      </c>
      <c r="P865" s="3" t="s">
        <v>28</v>
      </c>
      <c r="Q865" t="str">
        <f t="shared" si="110"/>
        <v>PcbLib\Passive\R0402.PcbLib</v>
      </c>
      <c r="R865" t="str">
        <f t="shared" si="111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t="str">
        <f t="shared" si="109"/>
        <v>SchLib\Passive\Resistor.SchLib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t="str">
        <f t="shared" si="110"/>
        <v>PcbLib\Passive\R0402.PcbLib</v>
      </c>
      <c r="R866" t="str">
        <f t="shared" si="111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114">_xlfn.CONCAT(N867," ",K867," ",S867," ",O867)</f>
        <v>11 кОм 1% 0.062 Вт 0402</v>
      </c>
      <c r="C867" s="3" t="s">
        <v>25</v>
      </c>
      <c r="D867" t="str">
        <f t="shared" si="109"/>
        <v>SchLib\Passive\Resistor.SchLib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115">_xlfn.CONCAT(Z867," ",Y867)</f>
        <v>11 кОм</v>
      </c>
      <c r="O867" s="3" t="s">
        <v>111</v>
      </c>
      <c r="P867" s="3" t="s">
        <v>28</v>
      </c>
      <c r="Q867" t="str">
        <f t="shared" si="110"/>
        <v>PcbLib\Passive\R0402.PcbLib</v>
      </c>
      <c r="R867" t="str">
        <f t="shared" si="111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114"/>
        <v>12 кОм 1% 0.062 Вт 0402</v>
      </c>
      <c r="C868" s="3" t="s">
        <v>25</v>
      </c>
      <c r="D868" t="str">
        <f t="shared" si="109"/>
        <v>SchLib\Passive\Resistor.SchLib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115"/>
        <v>12 кОм</v>
      </c>
      <c r="O868" s="3" t="s">
        <v>111</v>
      </c>
      <c r="P868" s="3" t="s">
        <v>28</v>
      </c>
      <c r="Q868" t="str">
        <f t="shared" si="110"/>
        <v>PcbLib\Passive\R0402.PcbLib</v>
      </c>
      <c r="R868" t="str">
        <f t="shared" si="111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114"/>
        <v>13 кОм 1% 0.062 Вт 0402</v>
      </c>
      <c r="C869" s="3" t="s">
        <v>25</v>
      </c>
      <c r="D869" t="str">
        <f t="shared" si="109"/>
        <v>SchLib\Passive\Resistor.SchLib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115"/>
        <v>13 кОм</v>
      </c>
      <c r="O869" s="3" t="s">
        <v>111</v>
      </c>
      <c r="P869" s="3" t="s">
        <v>28</v>
      </c>
      <c r="Q869" t="str">
        <f t="shared" si="110"/>
        <v>PcbLib\Passive\R0402.PcbLib</v>
      </c>
      <c r="R869" t="str">
        <f t="shared" si="111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114"/>
        <v>15 кОм 1% 0.062 Вт 0402</v>
      </c>
      <c r="C870" s="3" t="s">
        <v>25</v>
      </c>
      <c r="D870" t="str">
        <f t="shared" si="109"/>
        <v>SchLib\Passive\Resistor.SchLib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115"/>
        <v>15 кОм</v>
      </c>
      <c r="O870" s="3" t="s">
        <v>111</v>
      </c>
      <c r="P870" s="3" t="s">
        <v>28</v>
      </c>
      <c r="Q870" t="str">
        <f t="shared" si="110"/>
        <v>PcbLib\Passive\R0402.PcbLib</v>
      </c>
      <c r="R870" t="str">
        <f t="shared" si="111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114"/>
        <v>16 кОм 1% 0.062 Вт 0402</v>
      </c>
      <c r="C871" s="3" t="s">
        <v>25</v>
      </c>
      <c r="D871" t="str">
        <f t="shared" si="109"/>
        <v>SchLib\Passive\Resistor.SchLib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115"/>
        <v>16 кОм</v>
      </c>
      <c r="O871" s="3" t="s">
        <v>111</v>
      </c>
      <c r="P871" s="3" t="s">
        <v>28</v>
      </c>
      <c r="Q871" t="str">
        <f t="shared" si="110"/>
        <v>PcbLib\Passive\R0402.PcbLib</v>
      </c>
      <c r="R871" t="str">
        <f t="shared" si="111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114"/>
        <v>18 кОм 1% 0.062 Вт 0402</v>
      </c>
      <c r="C872" s="3" t="s">
        <v>25</v>
      </c>
      <c r="D872" t="str">
        <f t="shared" si="109"/>
        <v>SchLib\Passive\Resistor.SchLib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115"/>
        <v>18 кОм</v>
      </c>
      <c r="O872" s="3" t="s">
        <v>111</v>
      </c>
      <c r="P872" s="3" t="s">
        <v>28</v>
      </c>
      <c r="Q872" t="str">
        <f t="shared" si="110"/>
        <v>PcbLib\Passive\R0402.PcbLib</v>
      </c>
      <c r="R872" t="str">
        <f t="shared" si="111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114"/>
        <v>20 кОм 1% 0.062 Вт 0402</v>
      </c>
      <c r="C873" s="3" t="s">
        <v>25</v>
      </c>
      <c r="D873" t="str">
        <f t="shared" si="109"/>
        <v>SchLib\Passive\Resistor.SchLib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115"/>
        <v>20 кОм</v>
      </c>
      <c r="O873" s="3" t="s">
        <v>111</v>
      </c>
      <c r="P873" s="3" t="s">
        <v>28</v>
      </c>
      <c r="Q873" t="str">
        <f t="shared" si="110"/>
        <v>PcbLib\Passive\R0402.PcbLib</v>
      </c>
      <c r="R873" t="str">
        <f t="shared" si="111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114"/>
        <v>22 кОм 1% 0.062 Вт 0402</v>
      </c>
      <c r="C874" s="3" t="s">
        <v>25</v>
      </c>
      <c r="D874" t="str">
        <f t="shared" si="109"/>
        <v>SchLib\Passive\Resistor.SchLib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115"/>
        <v>22 кОм</v>
      </c>
      <c r="O874" s="3" t="s">
        <v>111</v>
      </c>
      <c r="P874" s="3" t="s">
        <v>28</v>
      </c>
      <c r="Q874" t="str">
        <f t="shared" si="110"/>
        <v>PcbLib\Passive\R0402.PcbLib</v>
      </c>
      <c r="R874" t="str">
        <f t="shared" si="111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114"/>
        <v>24 кОм 1% 0.062 Вт 0402</v>
      </c>
      <c r="C875" s="3" t="s">
        <v>25</v>
      </c>
      <c r="D875" t="str">
        <f t="shared" si="109"/>
        <v>SchLib\Passive\Resistor.SchLib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115"/>
        <v>24 кОм</v>
      </c>
      <c r="O875" s="3" t="s">
        <v>111</v>
      </c>
      <c r="P875" s="3" t="s">
        <v>28</v>
      </c>
      <c r="Q875" t="str">
        <f t="shared" si="110"/>
        <v>PcbLib\Passive\R0402.PcbLib</v>
      </c>
      <c r="R875" t="str">
        <f t="shared" si="111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114"/>
        <v>27 кОм 1% 0.062 Вт 0402</v>
      </c>
      <c r="C876" s="3" t="s">
        <v>25</v>
      </c>
      <c r="D876" t="str">
        <f t="shared" si="109"/>
        <v>SchLib\Passive\Resistor.SchLib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115"/>
        <v>27 кОм</v>
      </c>
      <c r="O876" s="3" t="s">
        <v>111</v>
      </c>
      <c r="P876" s="3" t="s">
        <v>28</v>
      </c>
      <c r="Q876" t="str">
        <f t="shared" si="110"/>
        <v>PcbLib\Passive\R0402.PcbLib</v>
      </c>
      <c r="R876" t="str">
        <f t="shared" si="111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114"/>
        <v>30 кОм 1% 0.062 Вт 0402</v>
      </c>
      <c r="C877" s="3" t="s">
        <v>25</v>
      </c>
      <c r="D877" t="str">
        <f t="shared" si="109"/>
        <v>SchLib\Passive\Resistor.SchLib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115"/>
        <v>30 кОм</v>
      </c>
      <c r="O877" s="3" t="s">
        <v>111</v>
      </c>
      <c r="P877" s="3" t="s">
        <v>28</v>
      </c>
      <c r="Q877" t="str">
        <f t="shared" si="110"/>
        <v>PcbLib\Passive\R0402.PcbLib</v>
      </c>
      <c r="R877" t="str">
        <f t="shared" si="111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114"/>
        <v>33 кОм 1% 0.062 Вт 0402</v>
      </c>
      <c r="C878" s="3" t="s">
        <v>25</v>
      </c>
      <c r="D878" t="str">
        <f t="shared" si="109"/>
        <v>SchLib\Passive\Resistor.SchLib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115"/>
        <v>33 кОм</v>
      </c>
      <c r="O878" s="3" t="s">
        <v>111</v>
      </c>
      <c r="P878" s="3" t="s">
        <v>28</v>
      </c>
      <c r="Q878" t="str">
        <f t="shared" si="110"/>
        <v>PcbLib\Passive\R0402.PcbLib</v>
      </c>
      <c r="R878" t="str">
        <f t="shared" si="111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114"/>
        <v>36 кОм 1% 0.062 Вт 0402</v>
      </c>
      <c r="C879" s="3" t="s">
        <v>25</v>
      </c>
      <c r="D879" t="str">
        <f t="shared" si="109"/>
        <v>SchLib\Passive\Resistor.SchLib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115"/>
        <v>36 кОм</v>
      </c>
      <c r="O879" s="3" t="s">
        <v>111</v>
      </c>
      <c r="P879" s="3" t="s">
        <v>28</v>
      </c>
      <c r="Q879" t="str">
        <f t="shared" si="110"/>
        <v>PcbLib\Passive\R0402.PcbLib</v>
      </c>
      <c r="R879" t="str">
        <f t="shared" si="111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114"/>
        <v>39 кОм 1% 0.062 Вт 0402</v>
      </c>
      <c r="C880" s="3" t="s">
        <v>25</v>
      </c>
      <c r="D880" t="str">
        <f t="shared" si="109"/>
        <v>SchLib\Passive\Resistor.SchLib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115"/>
        <v>39 кОм</v>
      </c>
      <c r="O880" s="3" t="s">
        <v>111</v>
      </c>
      <c r="P880" s="3" t="s">
        <v>28</v>
      </c>
      <c r="Q880" t="str">
        <f t="shared" si="110"/>
        <v>PcbLib\Passive\R0402.PcbLib</v>
      </c>
      <c r="R880" t="str">
        <f t="shared" si="111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114"/>
        <v>43 кОм 1% 0.062 Вт 0402</v>
      </c>
      <c r="C881" s="3" t="s">
        <v>25</v>
      </c>
      <c r="D881" t="str">
        <f t="shared" si="109"/>
        <v>SchLib\Passive\Resistor.SchLib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115"/>
        <v>43 кОм</v>
      </c>
      <c r="O881" s="3" t="s">
        <v>111</v>
      </c>
      <c r="P881" s="3" t="s">
        <v>28</v>
      </c>
      <c r="Q881" t="str">
        <f t="shared" si="110"/>
        <v>PcbLib\Passive\R0402.PcbLib</v>
      </c>
      <c r="R881" t="str">
        <f t="shared" si="111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114"/>
        <v>47 кОм 1% 0.062 Вт 0402</v>
      </c>
      <c r="C882" s="3" t="s">
        <v>25</v>
      </c>
      <c r="D882" t="str">
        <f t="shared" si="109"/>
        <v>SchLib\Passive\Resistor.SchLib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115"/>
        <v>47 кОм</v>
      </c>
      <c r="O882" s="3" t="s">
        <v>111</v>
      </c>
      <c r="P882" s="3" t="s">
        <v>28</v>
      </c>
      <c r="Q882" t="str">
        <f t="shared" si="110"/>
        <v>PcbLib\Passive\R0402.PcbLib</v>
      </c>
      <c r="R882" t="str">
        <f t="shared" si="111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114"/>
        <v>51 кОм 1% 0.062 Вт 0402</v>
      </c>
      <c r="C883" s="3" t="s">
        <v>25</v>
      </c>
      <c r="D883" t="str">
        <f t="shared" si="109"/>
        <v>SchLib\Passive\Resistor.SchLib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115"/>
        <v>51 кОм</v>
      </c>
      <c r="O883" s="3" t="s">
        <v>111</v>
      </c>
      <c r="P883" s="3" t="s">
        <v>28</v>
      </c>
      <c r="Q883" t="str">
        <f t="shared" si="110"/>
        <v>PcbLib\Passive\R0402.PcbLib</v>
      </c>
      <c r="R883" t="str">
        <f t="shared" si="111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114"/>
        <v>56 кОм 1% 0.062 Вт 0402</v>
      </c>
      <c r="C884" s="3" t="s">
        <v>25</v>
      </c>
      <c r="D884" t="str">
        <f t="shared" si="109"/>
        <v>SchLib\Passive\Resistor.SchLib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115"/>
        <v>56 кОм</v>
      </c>
      <c r="O884" s="3" t="s">
        <v>111</v>
      </c>
      <c r="P884" s="3" t="s">
        <v>28</v>
      </c>
      <c r="Q884" t="str">
        <f t="shared" si="110"/>
        <v>PcbLib\Passive\R0402.PcbLib</v>
      </c>
      <c r="R884" t="str">
        <f t="shared" si="111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114"/>
        <v>62 кОм 1% 0.062 Вт 0402</v>
      </c>
      <c r="C885" s="3" t="s">
        <v>25</v>
      </c>
      <c r="D885" t="str">
        <f t="shared" si="109"/>
        <v>SchLib\Passive\Resistor.SchLib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115"/>
        <v>62 кОм</v>
      </c>
      <c r="O885" s="3" t="s">
        <v>111</v>
      </c>
      <c r="P885" s="3" t="s">
        <v>28</v>
      </c>
      <c r="Q885" t="str">
        <f t="shared" si="110"/>
        <v>PcbLib\Passive\R0402.PcbLib</v>
      </c>
      <c r="R885" t="str">
        <f t="shared" si="111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114"/>
        <v>68 кОм 1% 0.062 Вт 0402</v>
      </c>
      <c r="C886" s="3" t="s">
        <v>25</v>
      </c>
      <c r="D886" t="str">
        <f t="shared" ref="D886:D949" si="116">"SchLib\Passive\"&amp;C886&amp;".SchLib"</f>
        <v>SchLib\Passive\Resistor.SchLib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115"/>
        <v>68 кОм</v>
      </c>
      <c r="O886" s="3" t="s">
        <v>111</v>
      </c>
      <c r="P886" s="3" t="s">
        <v>28</v>
      </c>
      <c r="Q886" t="str">
        <f t="shared" si="110"/>
        <v>PcbLib\Passive\R0402.PcbLib</v>
      </c>
      <c r="R886" t="str">
        <f t="shared" si="111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114"/>
        <v>75 кОм 1% 0.062 Вт 0402</v>
      </c>
      <c r="C887" s="3" t="s">
        <v>25</v>
      </c>
      <c r="D887" t="str">
        <f t="shared" si="116"/>
        <v>SchLib\Passive\Resistor.SchLib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115"/>
        <v>75 кОм</v>
      </c>
      <c r="O887" s="3" t="s">
        <v>111</v>
      </c>
      <c r="P887" s="3" t="s">
        <v>28</v>
      </c>
      <c r="Q887" t="str">
        <f t="shared" si="110"/>
        <v>PcbLib\Passive\R0402.PcbLib</v>
      </c>
      <c r="R887" t="str">
        <f t="shared" si="111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114"/>
        <v>82 кОм 1% 0.062 Вт 0402</v>
      </c>
      <c r="C888" s="3" t="s">
        <v>25</v>
      </c>
      <c r="D888" t="str">
        <f t="shared" si="116"/>
        <v>SchLib\Passive\Resistor.SchLib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115"/>
        <v>82 кОм</v>
      </c>
      <c r="O888" s="3" t="s">
        <v>111</v>
      </c>
      <c r="P888" s="3" t="s">
        <v>28</v>
      </c>
      <c r="Q888" t="str">
        <f t="shared" si="110"/>
        <v>PcbLib\Passive\R0402.PcbLib</v>
      </c>
      <c r="R888" t="str">
        <f t="shared" si="111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114"/>
        <v>91 кОм 1% 0.062 Вт 0402</v>
      </c>
      <c r="C889" s="3" t="s">
        <v>25</v>
      </c>
      <c r="D889" t="str">
        <f t="shared" si="116"/>
        <v>SchLib\Passive\Resistor.SchLib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115"/>
        <v>91 кОм</v>
      </c>
      <c r="O889" s="3" t="s">
        <v>111</v>
      </c>
      <c r="P889" s="3" t="s">
        <v>28</v>
      </c>
      <c r="Q889" t="str">
        <f t="shared" si="110"/>
        <v>PcbLib\Passive\R0402.PcbLib</v>
      </c>
      <c r="R889" t="str">
        <f t="shared" si="111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t="str">
        <f t="shared" si="116"/>
        <v>SchLib\Passive\Resistor.SchLib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t="str">
        <f t="shared" si="110"/>
        <v>PcbLib\Passive\R0402.PcbLib</v>
      </c>
      <c r="R890" t="str">
        <f t="shared" si="111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117">_xlfn.CONCAT(N891," ",K891," ",S891," ",O891)</f>
        <v>11 МОм 1% 0.062 Вт 0402</v>
      </c>
      <c r="C891" s="3" t="s">
        <v>25</v>
      </c>
      <c r="D891" t="str">
        <f t="shared" si="116"/>
        <v>SchLib\Passive\Resistor.SchLib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118">_xlfn.CONCAT(Z891," ",Y891)</f>
        <v>11 МОм</v>
      </c>
      <c r="O891" s="3" t="s">
        <v>111</v>
      </c>
      <c r="P891" s="3" t="s">
        <v>28</v>
      </c>
      <c r="Q891" t="str">
        <f t="shared" si="110"/>
        <v>PcbLib\Passive\R0402.PcbLib</v>
      </c>
      <c r="R891" t="str">
        <f t="shared" si="111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117"/>
        <v>12 МОм 1% 0.062 Вт 0402</v>
      </c>
      <c r="C892" s="3" t="s">
        <v>25</v>
      </c>
      <c r="D892" t="str">
        <f t="shared" si="116"/>
        <v>SchLib\Passive\Resistor.SchLib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118"/>
        <v>12 МОм</v>
      </c>
      <c r="O892" s="3" t="s">
        <v>111</v>
      </c>
      <c r="P892" s="3" t="s">
        <v>28</v>
      </c>
      <c r="Q892" t="str">
        <f t="shared" si="110"/>
        <v>PcbLib\Passive\R0402.PcbLib</v>
      </c>
      <c r="R892" t="str">
        <f t="shared" si="111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117"/>
        <v>13 МОм 1% 0.062 Вт 0402</v>
      </c>
      <c r="C893" s="3" t="s">
        <v>25</v>
      </c>
      <c r="D893" t="str">
        <f t="shared" si="116"/>
        <v>SchLib\Passive\Resistor.SchLib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118"/>
        <v>13 МОм</v>
      </c>
      <c r="O893" s="3" t="s">
        <v>111</v>
      </c>
      <c r="P893" s="3" t="s">
        <v>28</v>
      </c>
      <c r="Q893" t="str">
        <f t="shared" si="110"/>
        <v>PcbLib\Passive\R0402.PcbLib</v>
      </c>
      <c r="R893" t="str">
        <f t="shared" si="111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117"/>
        <v>15 МОм 1% 0.062 Вт 0402</v>
      </c>
      <c r="C894" s="3" t="s">
        <v>25</v>
      </c>
      <c r="D894" t="str">
        <f t="shared" si="116"/>
        <v>SchLib\Passive\Resistor.SchLib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118"/>
        <v>15 МОм</v>
      </c>
      <c r="O894" s="3" t="s">
        <v>111</v>
      </c>
      <c r="P894" s="3" t="s">
        <v>28</v>
      </c>
      <c r="Q894" t="str">
        <f t="shared" si="110"/>
        <v>PcbLib\Passive\R0402.PcbLib</v>
      </c>
      <c r="R894" t="str">
        <f t="shared" si="111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117"/>
        <v>16 МОм 1% 0.062 Вт 0402</v>
      </c>
      <c r="C895" s="3" t="s">
        <v>25</v>
      </c>
      <c r="D895" t="str">
        <f t="shared" si="116"/>
        <v>SchLib\Passive\Resistor.SchLib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118"/>
        <v>16 МОм</v>
      </c>
      <c r="O895" s="3" t="s">
        <v>111</v>
      </c>
      <c r="P895" s="3" t="s">
        <v>28</v>
      </c>
      <c r="Q895" t="str">
        <f t="shared" si="110"/>
        <v>PcbLib\Passive\R0402.PcbLib</v>
      </c>
      <c r="R895" t="str">
        <f t="shared" si="111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117"/>
        <v>18 МОм 1% 0.062 Вт 0402</v>
      </c>
      <c r="C896" s="3" t="s">
        <v>25</v>
      </c>
      <c r="D896" t="str">
        <f t="shared" si="116"/>
        <v>SchLib\Passive\Resistor.SchLib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118"/>
        <v>18 МОм</v>
      </c>
      <c r="O896" s="3" t="s">
        <v>111</v>
      </c>
      <c r="P896" s="3" t="s">
        <v>28</v>
      </c>
      <c r="Q896" t="str">
        <f t="shared" si="110"/>
        <v>PcbLib\Passive\R0402.PcbLib</v>
      </c>
      <c r="R896" t="str">
        <f t="shared" si="111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117"/>
        <v>20 МОм 1% 0.062 Вт 0402</v>
      </c>
      <c r="C897" s="3" t="s">
        <v>25</v>
      </c>
      <c r="D897" t="str">
        <f t="shared" si="116"/>
        <v>SchLib\Passive\Resistor.SchLib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118"/>
        <v>20 МОм</v>
      </c>
      <c r="O897" s="3" t="s">
        <v>111</v>
      </c>
      <c r="P897" s="3" t="s">
        <v>28</v>
      </c>
      <c r="Q897" t="str">
        <f t="shared" si="110"/>
        <v>PcbLib\Passive\R0402.PcbLib</v>
      </c>
      <c r="R897" t="str">
        <f t="shared" si="111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117"/>
        <v>22 МОм 1% 0.062 Вт 0402</v>
      </c>
      <c r="C898" s="3" t="s">
        <v>25</v>
      </c>
      <c r="D898" t="str">
        <f t="shared" si="116"/>
        <v>SchLib\Passive\Resistor.SchLib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118"/>
        <v>22 МОм</v>
      </c>
      <c r="O898" s="3" t="s">
        <v>111</v>
      </c>
      <c r="P898" s="3" t="s">
        <v>28</v>
      </c>
      <c r="Q898" t="str">
        <f t="shared" si="110"/>
        <v>PcbLib\Passive\R0402.PcbLib</v>
      </c>
      <c r="R898" t="str">
        <f t="shared" si="111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117"/>
        <v>24 МОм 1% 0.062 Вт 0402</v>
      </c>
      <c r="C899" s="3" t="s">
        <v>25</v>
      </c>
      <c r="D899" t="str">
        <f t="shared" si="116"/>
        <v>SchLib\Passive\Resistor.SchLib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118"/>
        <v>24 МОм</v>
      </c>
      <c r="O899" s="3" t="s">
        <v>111</v>
      </c>
      <c r="P899" s="3" t="s">
        <v>28</v>
      </c>
      <c r="Q899" t="str">
        <f t="shared" ref="Q899:Q962" si="119">"PcbLib\Passive\"&amp;R899&amp;".PcbLib"</f>
        <v>PcbLib\Passive\R0402.PcbLib</v>
      </c>
      <c r="R899" t="str">
        <f t="shared" ref="R899:R962" si="12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117"/>
        <v>27 МОм 1% 0.062 Вт 0402</v>
      </c>
      <c r="C900" s="3" t="s">
        <v>25</v>
      </c>
      <c r="D900" t="str">
        <f t="shared" si="116"/>
        <v>SchLib\Passive\Resistor.SchLib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118"/>
        <v>27 МОм</v>
      </c>
      <c r="O900" s="3" t="s">
        <v>111</v>
      </c>
      <c r="P900" s="3" t="s">
        <v>28</v>
      </c>
      <c r="Q900" t="str">
        <f t="shared" si="119"/>
        <v>PcbLib\Passive\R0402.PcbLib</v>
      </c>
      <c r="R900" t="str">
        <f t="shared" si="12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117"/>
        <v>30 МОм 1% 0.062 Вт 0402</v>
      </c>
      <c r="C901" s="3" t="s">
        <v>25</v>
      </c>
      <c r="D901" t="str">
        <f t="shared" si="116"/>
        <v>SchLib\Passive\Resistor.SchLib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118"/>
        <v>30 МОм</v>
      </c>
      <c r="O901" s="3" t="s">
        <v>111</v>
      </c>
      <c r="P901" s="3" t="s">
        <v>28</v>
      </c>
      <c r="Q901" t="str">
        <f t="shared" si="119"/>
        <v>PcbLib\Passive\R0402.PcbLib</v>
      </c>
      <c r="R901" t="str">
        <f t="shared" si="12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117"/>
        <v>33 МОм 1% 0.062 Вт 0402</v>
      </c>
      <c r="C902" s="3" t="s">
        <v>25</v>
      </c>
      <c r="D902" t="str">
        <f t="shared" si="116"/>
        <v>SchLib\Passive\Resistor.SchLib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118"/>
        <v>33 МОм</v>
      </c>
      <c r="O902" s="3" t="s">
        <v>111</v>
      </c>
      <c r="P902" s="3" t="s">
        <v>28</v>
      </c>
      <c r="Q902" t="str">
        <f t="shared" si="119"/>
        <v>PcbLib\Passive\R0402.PcbLib</v>
      </c>
      <c r="R902" t="str">
        <f t="shared" si="12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117"/>
        <v>36 МОм 1% 0.062 Вт 0402</v>
      </c>
      <c r="C903" s="3" t="s">
        <v>25</v>
      </c>
      <c r="D903" t="str">
        <f t="shared" si="116"/>
        <v>SchLib\Passive\Resistor.SchLib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118"/>
        <v>36 МОм</v>
      </c>
      <c r="O903" s="3" t="s">
        <v>111</v>
      </c>
      <c r="P903" s="3" t="s">
        <v>28</v>
      </c>
      <c r="Q903" t="str">
        <f t="shared" si="119"/>
        <v>PcbLib\Passive\R0402.PcbLib</v>
      </c>
      <c r="R903" t="str">
        <f t="shared" si="12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117"/>
        <v>39 МОм 1% 0.062 Вт 0402</v>
      </c>
      <c r="C904" s="3" t="s">
        <v>25</v>
      </c>
      <c r="D904" t="str">
        <f t="shared" si="116"/>
        <v>SchLib\Passive\Resistor.SchLib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118"/>
        <v>39 МОм</v>
      </c>
      <c r="O904" s="3" t="s">
        <v>111</v>
      </c>
      <c r="P904" s="3" t="s">
        <v>28</v>
      </c>
      <c r="Q904" t="str">
        <f t="shared" si="119"/>
        <v>PcbLib\Passive\R0402.PcbLib</v>
      </c>
      <c r="R904" t="str">
        <f t="shared" si="12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117"/>
        <v>43 МОм 1% 0.062 Вт 0402</v>
      </c>
      <c r="C905" s="3" t="s">
        <v>25</v>
      </c>
      <c r="D905" t="str">
        <f t="shared" si="116"/>
        <v>SchLib\Passive\Resistor.SchLib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118"/>
        <v>43 МОм</v>
      </c>
      <c r="O905" s="3" t="s">
        <v>111</v>
      </c>
      <c r="P905" s="3" t="s">
        <v>28</v>
      </c>
      <c r="Q905" t="str">
        <f t="shared" si="119"/>
        <v>PcbLib\Passive\R0402.PcbLib</v>
      </c>
      <c r="R905" t="str">
        <f t="shared" si="12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117"/>
        <v>47 МОм 1% 0.062 Вт 0402</v>
      </c>
      <c r="C906" s="3" t="s">
        <v>25</v>
      </c>
      <c r="D906" t="str">
        <f t="shared" si="116"/>
        <v>SchLib\Passive\Resistor.SchLib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118"/>
        <v>47 МОм</v>
      </c>
      <c r="O906" s="3" t="s">
        <v>111</v>
      </c>
      <c r="P906" s="3" t="s">
        <v>28</v>
      </c>
      <c r="Q906" t="str">
        <f t="shared" si="119"/>
        <v>PcbLib\Passive\R0402.PcbLib</v>
      </c>
      <c r="R906" t="str">
        <f t="shared" si="12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117"/>
        <v>51 МОм 1% 0.062 Вт 0402</v>
      </c>
      <c r="C907" s="3" t="s">
        <v>25</v>
      </c>
      <c r="D907" t="str">
        <f t="shared" si="116"/>
        <v>SchLib\Passive\Resistor.SchLib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118"/>
        <v>51 МОм</v>
      </c>
      <c r="O907" s="3" t="s">
        <v>111</v>
      </c>
      <c r="P907" s="3" t="s">
        <v>28</v>
      </c>
      <c r="Q907" t="str">
        <f t="shared" si="119"/>
        <v>PcbLib\Passive\R0402.PcbLib</v>
      </c>
      <c r="R907" t="str">
        <f t="shared" si="12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117"/>
        <v>56 МОм 1% 0.062 Вт 0402</v>
      </c>
      <c r="C908" s="3" t="s">
        <v>25</v>
      </c>
      <c r="D908" t="str">
        <f t="shared" si="116"/>
        <v>SchLib\Passive\Resistor.SchLib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118"/>
        <v>56 МОм</v>
      </c>
      <c r="O908" s="3" t="s">
        <v>111</v>
      </c>
      <c r="P908" s="3" t="s">
        <v>28</v>
      </c>
      <c r="Q908" t="str">
        <f t="shared" si="119"/>
        <v>PcbLib\Passive\R0402.PcbLib</v>
      </c>
      <c r="R908" t="str">
        <f t="shared" si="12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117"/>
        <v>62 МОм 1% 0.062 Вт 0402</v>
      </c>
      <c r="C909" s="3" t="s">
        <v>25</v>
      </c>
      <c r="D909" t="str">
        <f t="shared" si="116"/>
        <v>SchLib\Passive\Resistor.SchLib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118"/>
        <v>62 МОм</v>
      </c>
      <c r="O909" s="3" t="s">
        <v>111</v>
      </c>
      <c r="P909" s="3" t="s">
        <v>28</v>
      </c>
      <c r="Q909" t="str">
        <f t="shared" si="119"/>
        <v>PcbLib\Passive\R0402.PcbLib</v>
      </c>
      <c r="R909" t="str">
        <f t="shared" si="12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117"/>
        <v>68 МОм 1% 0.062 Вт 0402</v>
      </c>
      <c r="C910" s="3" t="s">
        <v>25</v>
      </c>
      <c r="D910" t="str">
        <f t="shared" si="116"/>
        <v>SchLib\Passive\Resistor.SchLib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118"/>
        <v>68 МОм</v>
      </c>
      <c r="O910" s="3" t="s">
        <v>111</v>
      </c>
      <c r="P910" s="3" t="s">
        <v>28</v>
      </c>
      <c r="Q910" t="str">
        <f t="shared" si="119"/>
        <v>PcbLib\Passive\R0402.PcbLib</v>
      </c>
      <c r="R910" t="str">
        <f t="shared" si="12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117"/>
        <v>75 МОм 1% 0.062 Вт 0402</v>
      </c>
      <c r="C911" s="3" t="s">
        <v>25</v>
      </c>
      <c r="D911" t="str">
        <f t="shared" si="116"/>
        <v>SchLib\Passive\Resistor.SchLib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118"/>
        <v>75 МОм</v>
      </c>
      <c r="O911" s="3" t="s">
        <v>111</v>
      </c>
      <c r="P911" s="3" t="s">
        <v>28</v>
      </c>
      <c r="Q911" t="str">
        <f t="shared" si="119"/>
        <v>PcbLib\Passive\R0402.PcbLib</v>
      </c>
      <c r="R911" t="str">
        <f t="shared" si="12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117"/>
        <v>82 МОм 1% 0.062 Вт 0402</v>
      </c>
      <c r="C912" s="3" t="s">
        <v>25</v>
      </c>
      <c r="D912" t="str">
        <f t="shared" si="116"/>
        <v>SchLib\Passive\Resistor.SchLib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118"/>
        <v>82 МОм</v>
      </c>
      <c r="O912" s="3" t="s">
        <v>111</v>
      </c>
      <c r="P912" s="3" t="s">
        <v>28</v>
      </c>
      <c r="Q912" t="str">
        <f t="shared" si="119"/>
        <v>PcbLib\Passive\R0402.PcbLib</v>
      </c>
      <c r="R912" t="str">
        <f t="shared" si="12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117"/>
        <v>91 МОм 1% 0.062 Вт 0402</v>
      </c>
      <c r="C913" s="3" t="s">
        <v>25</v>
      </c>
      <c r="D913" t="str">
        <f t="shared" si="116"/>
        <v>SchLib\Passive\Resistor.SchLib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118"/>
        <v>91 МОм</v>
      </c>
      <c r="O913" s="3" t="s">
        <v>111</v>
      </c>
      <c r="P913" s="3" t="s">
        <v>28</v>
      </c>
      <c r="Q913" t="str">
        <f t="shared" si="119"/>
        <v>PcbLib\Passive\R0402.PcbLib</v>
      </c>
      <c r="R913" t="str">
        <f t="shared" si="12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t="str">
        <f t="shared" si="116"/>
        <v>SchLib\Passive\Resistor.SchLib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t="str">
        <f t="shared" si="119"/>
        <v>PcbLib\Passive\R0402.PcbLib</v>
      </c>
      <c r="R914" t="str">
        <f t="shared" si="12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121">_xlfn.CONCAT(N915," ",K915," ",S915," ",O915)</f>
        <v>110 Ом 1% 0.062 Вт 0402</v>
      </c>
      <c r="C915" s="3" t="s">
        <v>25</v>
      </c>
      <c r="D915" t="str">
        <f t="shared" si="116"/>
        <v>SchLib\Passive\Resistor.SchLib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122">_xlfn.CONCAT(Z915," ",Y915)</f>
        <v>110 Ом</v>
      </c>
      <c r="O915" s="3" t="s">
        <v>111</v>
      </c>
      <c r="P915" s="3" t="s">
        <v>28</v>
      </c>
      <c r="Q915" t="str">
        <f t="shared" si="119"/>
        <v>PcbLib\Passive\R0402.PcbLib</v>
      </c>
      <c r="R915" t="str">
        <f t="shared" si="12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121"/>
        <v>120 Ом 1% 0.062 Вт 0402</v>
      </c>
      <c r="C916" s="3" t="s">
        <v>25</v>
      </c>
      <c r="D916" t="str">
        <f t="shared" si="116"/>
        <v>SchLib\Passive\Resistor.SchLib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122"/>
        <v>120 Ом</v>
      </c>
      <c r="O916" s="3" t="s">
        <v>111</v>
      </c>
      <c r="P916" s="3" t="s">
        <v>28</v>
      </c>
      <c r="Q916" t="str">
        <f t="shared" si="119"/>
        <v>PcbLib\Passive\R0402.PcbLib</v>
      </c>
      <c r="R916" t="str">
        <f t="shared" si="12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121"/>
        <v>130 Ом 1% 0.062 Вт 0402</v>
      </c>
      <c r="C917" s="3" t="s">
        <v>25</v>
      </c>
      <c r="D917" t="str">
        <f t="shared" si="116"/>
        <v>SchLib\Passive\Resistor.SchLib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122"/>
        <v>130 Ом</v>
      </c>
      <c r="O917" s="3" t="s">
        <v>111</v>
      </c>
      <c r="P917" s="3" t="s">
        <v>28</v>
      </c>
      <c r="Q917" t="str">
        <f t="shared" si="119"/>
        <v>PcbLib\Passive\R0402.PcbLib</v>
      </c>
      <c r="R917" t="str">
        <f t="shared" si="12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121"/>
        <v>150 Ом 1% 0.062 Вт 0402</v>
      </c>
      <c r="C918" s="3" t="s">
        <v>25</v>
      </c>
      <c r="D918" t="str">
        <f t="shared" si="116"/>
        <v>SchLib\Passive\Resistor.SchLib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122"/>
        <v>150 Ом</v>
      </c>
      <c r="O918" s="3" t="s">
        <v>111</v>
      </c>
      <c r="P918" s="3" t="s">
        <v>28</v>
      </c>
      <c r="Q918" t="str">
        <f t="shared" si="119"/>
        <v>PcbLib\Passive\R0402.PcbLib</v>
      </c>
      <c r="R918" t="str">
        <f t="shared" si="12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121"/>
        <v>160 Ом 1% 0.062 Вт 0402</v>
      </c>
      <c r="C919" s="3" t="s">
        <v>25</v>
      </c>
      <c r="D919" t="str">
        <f t="shared" si="116"/>
        <v>SchLib\Passive\Resistor.SchLib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122"/>
        <v>160 Ом</v>
      </c>
      <c r="O919" s="3" t="s">
        <v>111</v>
      </c>
      <c r="P919" s="3" t="s">
        <v>28</v>
      </c>
      <c r="Q919" t="str">
        <f t="shared" si="119"/>
        <v>PcbLib\Passive\R0402.PcbLib</v>
      </c>
      <c r="R919" t="str">
        <f t="shared" si="12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121"/>
        <v>180 Ом 1% 0.062 Вт 0402</v>
      </c>
      <c r="C920" s="3" t="s">
        <v>25</v>
      </c>
      <c r="D920" t="str">
        <f t="shared" si="116"/>
        <v>SchLib\Passive\Resistor.SchLib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122"/>
        <v>180 Ом</v>
      </c>
      <c r="O920" s="3" t="s">
        <v>111</v>
      </c>
      <c r="P920" s="3" t="s">
        <v>28</v>
      </c>
      <c r="Q920" t="str">
        <f t="shared" si="119"/>
        <v>PcbLib\Passive\R0402.PcbLib</v>
      </c>
      <c r="R920" t="str">
        <f t="shared" si="12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121"/>
        <v>200 Ом 1% 0.062 Вт 0402</v>
      </c>
      <c r="C921" s="3" t="s">
        <v>25</v>
      </c>
      <c r="D921" t="str">
        <f t="shared" si="116"/>
        <v>SchLib\Passive\Resistor.SchLib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122"/>
        <v>200 Ом</v>
      </c>
      <c r="O921" s="3" t="s">
        <v>111</v>
      </c>
      <c r="P921" s="3" t="s">
        <v>28</v>
      </c>
      <c r="Q921" t="str">
        <f t="shared" si="119"/>
        <v>PcbLib\Passive\R0402.PcbLib</v>
      </c>
      <c r="R921" t="str">
        <f t="shared" si="12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121"/>
        <v>220 Ом 1% 0.062 Вт 0402</v>
      </c>
      <c r="C922" s="3" t="s">
        <v>25</v>
      </c>
      <c r="D922" t="str">
        <f t="shared" si="116"/>
        <v>SchLib\Passive\Resistor.SchLib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122"/>
        <v>220 Ом</v>
      </c>
      <c r="O922" s="3" t="s">
        <v>111</v>
      </c>
      <c r="P922" s="3" t="s">
        <v>28</v>
      </c>
      <c r="Q922" t="str">
        <f t="shared" si="119"/>
        <v>PcbLib\Passive\R0402.PcbLib</v>
      </c>
      <c r="R922" t="str">
        <f t="shared" si="12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121"/>
        <v>240 Ом 1% 0.062 Вт 0402</v>
      </c>
      <c r="C923" s="3" t="s">
        <v>25</v>
      </c>
      <c r="D923" t="str">
        <f t="shared" si="116"/>
        <v>SchLib\Passive\Resistor.SchLib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122"/>
        <v>240 Ом</v>
      </c>
      <c r="O923" s="3" t="s">
        <v>111</v>
      </c>
      <c r="P923" s="3" t="s">
        <v>28</v>
      </c>
      <c r="Q923" t="str">
        <f t="shared" si="119"/>
        <v>PcbLib\Passive\R0402.PcbLib</v>
      </c>
      <c r="R923" t="str">
        <f t="shared" si="12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121"/>
        <v>270 Ом 1% 0.062 Вт 0402</v>
      </c>
      <c r="C924" s="3" t="s">
        <v>25</v>
      </c>
      <c r="D924" t="str">
        <f t="shared" si="116"/>
        <v>SchLib\Passive\Resistor.SchLib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122"/>
        <v>270 Ом</v>
      </c>
      <c r="O924" s="3" t="s">
        <v>111</v>
      </c>
      <c r="P924" s="3" t="s">
        <v>28</v>
      </c>
      <c r="Q924" t="str">
        <f t="shared" si="119"/>
        <v>PcbLib\Passive\R0402.PcbLib</v>
      </c>
      <c r="R924" t="str">
        <f t="shared" si="12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121"/>
        <v>300 Ом 1% 0.062 Вт 0402</v>
      </c>
      <c r="C925" s="3" t="s">
        <v>25</v>
      </c>
      <c r="D925" t="str">
        <f t="shared" si="116"/>
        <v>SchLib\Passive\Resistor.SchLib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122"/>
        <v>300 Ом</v>
      </c>
      <c r="O925" s="3" t="s">
        <v>111</v>
      </c>
      <c r="P925" s="3" t="s">
        <v>28</v>
      </c>
      <c r="Q925" t="str">
        <f t="shared" si="119"/>
        <v>PcbLib\Passive\R0402.PcbLib</v>
      </c>
      <c r="R925" t="str">
        <f t="shared" si="12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121"/>
        <v>330 Ом 1% 0.062 Вт 0402</v>
      </c>
      <c r="C926" s="3" t="s">
        <v>25</v>
      </c>
      <c r="D926" t="str">
        <f t="shared" si="116"/>
        <v>SchLib\Passive\Resistor.SchLib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122"/>
        <v>330 Ом</v>
      </c>
      <c r="O926" s="3" t="s">
        <v>111</v>
      </c>
      <c r="P926" s="3" t="s">
        <v>28</v>
      </c>
      <c r="Q926" t="str">
        <f t="shared" si="119"/>
        <v>PcbLib\Passive\R0402.PcbLib</v>
      </c>
      <c r="R926" t="str">
        <f t="shared" si="12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121"/>
        <v>360 Ом 1% 0.062 Вт 0402</v>
      </c>
      <c r="C927" s="3" t="s">
        <v>25</v>
      </c>
      <c r="D927" t="str">
        <f t="shared" si="116"/>
        <v>SchLib\Passive\Resistor.SchLib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122"/>
        <v>360 Ом</v>
      </c>
      <c r="O927" s="3" t="s">
        <v>111</v>
      </c>
      <c r="P927" s="3" t="s">
        <v>28</v>
      </c>
      <c r="Q927" t="str">
        <f t="shared" si="119"/>
        <v>PcbLib\Passive\R0402.PcbLib</v>
      </c>
      <c r="R927" t="str">
        <f t="shared" si="12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121"/>
        <v>390 Ом 1% 0.062 Вт 0402</v>
      </c>
      <c r="C928" s="3" t="s">
        <v>25</v>
      </c>
      <c r="D928" t="str">
        <f t="shared" si="116"/>
        <v>SchLib\Passive\Resistor.SchLib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122"/>
        <v>390 Ом</v>
      </c>
      <c r="O928" s="3" t="s">
        <v>111</v>
      </c>
      <c r="P928" s="3" t="s">
        <v>28</v>
      </c>
      <c r="Q928" t="str">
        <f t="shared" si="119"/>
        <v>PcbLib\Passive\R0402.PcbLib</v>
      </c>
      <c r="R928" t="str">
        <f t="shared" si="12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121"/>
        <v>430 Ом 1% 0.062 Вт 0402</v>
      </c>
      <c r="C929" s="3" t="s">
        <v>25</v>
      </c>
      <c r="D929" t="str">
        <f t="shared" si="116"/>
        <v>SchLib\Passive\Resistor.SchLib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122"/>
        <v>430 Ом</v>
      </c>
      <c r="O929" s="3" t="s">
        <v>111</v>
      </c>
      <c r="P929" s="3" t="s">
        <v>28</v>
      </c>
      <c r="Q929" t="str">
        <f t="shared" si="119"/>
        <v>PcbLib\Passive\R0402.PcbLib</v>
      </c>
      <c r="R929" t="str">
        <f t="shared" si="12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121"/>
        <v>470 Ом 1% 0.062 Вт 0402</v>
      </c>
      <c r="C930" s="3" t="s">
        <v>25</v>
      </c>
      <c r="D930" t="str">
        <f t="shared" si="116"/>
        <v>SchLib\Passive\Resistor.SchLib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122"/>
        <v>470 Ом</v>
      </c>
      <c r="O930" s="3" t="s">
        <v>111</v>
      </c>
      <c r="P930" s="3" t="s">
        <v>28</v>
      </c>
      <c r="Q930" t="str">
        <f t="shared" si="119"/>
        <v>PcbLib\Passive\R0402.PcbLib</v>
      </c>
      <c r="R930" t="str">
        <f t="shared" si="12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121"/>
        <v>510 Ом 1% 0.062 Вт 0402</v>
      </c>
      <c r="C931" s="3" t="s">
        <v>25</v>
      </c>
      <c r="D931" t="str">
        <f t="shared" si="116"/>
        <v>SchLib\Passive\Resistor.SchLib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122"/>
        <v>510 Ом</v>
      </c>
      <c r="O931" s="3" t="s">
        <v>111</v>
      </c>
      <c r="P931" s="3" t="s">
        <v>28</v>
      </c>
      <c r="Q931" t="str">
        <f t="shared" si="119"/>
        <v>PcbLib\Passive\R0402.PcbLib</v>
      </c>
      <c r="R931" t="str">
        <f t="shared" si="12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121"/>
        <v>560 Ом 1% 0.062 Вт 0402</v>
      </c>
      <c r="C932" s="3" t="s">
        <v>25</v>
      </c>
      <c r="D932" t="str">
        <f t="shared" si="116"/>
        <v>SchLib\Passive\Resistor.SchLib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122"/>
        <v>560 Ом</v>
      </c>
      <c r="O932" s="3" t="s">
        <v>111</v>
      </c>
      <c r="P932" s="3" t="s">
        <v>28</v>
      </c>
      <c r="Q932" t="str">
        <f t="shared" si="119"/>
        <v>PcbLib\Passive\R0402.PcbLib</v>
      </c>
      <c r="R932" t="str">
        <f t="shared" si="12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121"/>
        <v>620 Ом 1% 0.062 Вт 0402</v>
      </c>
      <c r="C933" s="3" t="s">
        <v>25</v>
      </c>
      <c r="D933" t="str">
        <f t="shared" si="116"/>
        <v>SchLib\Passive\Resistor.SchLib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122"/>
        <v>620 Ом</v>
      </c>
      <c r="O933" s="3" t="s">
        <v>111</v>
      </c>
      <c r="P933" s="3" t="s">
        <v>28</v>
      </c>
      <c r="Q933" t="str">
        <f t="shared" si="119"/>
        <v>PcbLib\Passive\R0402.PcbLib</v>
      </c>
      <c r="R933" t="str">
        <f t="shared" si="12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121"/>
        <v>680 Ом 1% 0.062 Вт 0402</v>
      </c>
      <c r="C934" s="3" t="s">
        <v>25</v>
      </c>
      <c r="D934" t="str">
        <f t="shared" si="116"/>
        <v>SchLib\Passive\Resistor.SchLib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122"/>
        <v>680 Ом</v>
      </c>
      <c r="O934" s="3" t="s">
        <v>111</v>
      </c>
      <c r="P934" s="3" t="s">
        <v>28</v>
      </c>
      <c r="Q934" t="str">
        <f t="shared" si="119"/>
        <v>PcbLib\Passive\R0402.PcbLib</v>
      </c>
      <c r="R934" t="str">
        <f t="shared" si="12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121"/>
        <v>750 Ом 1% 0.062 Вт 0402</v>
      </c>
      <c r="C935" s="3" t="s">
        <v>25</v>
      </c>
      <c r="D935" t="str">
        <f t="shared" si="116"/>
        <v>SchLib\Passive\Resistor.SchLib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122"/>
        <v>750 Ом</v>
      </c>
      <c r="O935" s="3" t="s">
        <v>111</v>
      </c>
      <c r="P935" s="3" t="s">
        <v>28</v>
      </c>
      <c r="Q935" t="str">
        <f t="shared" si="119"/>
        <v>PcbLib\Passive\R0402.PcbLib</v>
      </c>
      <c r="R935" t="str">
        <f t="shared" si="12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121"/>
        <v>820 Ом 1% 0.062 Вт 0402</v>
      </c>
      <c r="C936" s="3" t="s">
        <v>25</v>
      </c>
      <c r="D936" t="str">
        <f t="shared" si="116"/>
        <v>SchLib\Passive\Resistor.SchLib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122"/>
        <v>820 Ом</v>
      </c>
      <c r="O936" s="3" t="s">
        <v>111</v>
      </c>
      <c r="P936" s="3" t="s">
        <v>28</v>
      </c>
      <c r="Q936" t="str">
        <f t="shared" si="119"/>
        <v>PcbLib\Passive\R0402.PcbLib</v>
      </c>
      <c r="R936" t="str">
        <f t="shared" si="12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121"/>
        <v>910 Ом 1% 0.062 Вт 0402</v>
      </c>
      <c r="C937" s="3" t="s">
        <v>25</v>
      </c>
      <c r="D937" t="str">
        <f t="shared" si="116"/>
        <v>SchLib\Passive\Resistor.SchLib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122"/>
        <v>910 Ом</v>
      </c>
      <c r="O937" s="3" t="s">
        <v>111</v>
      </c>
      <c r="P937" s="3" t="s">
        <v>28</v>
      </c>
      <c r="Q937" t="str">
        <f t="shared" si="119"/>
        <v>PcbLib\Passive\R0402.PcbLib</v>
      </c>
      <c r="R937" t="str">
        <f t="shared" si="12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t="str">
        <f t="shared" si="116"/>
        <v>SchLib\Passive\Resistor.SchLib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t="str">
        <f t="shared" si="119"/>
        <v>PcbLib\Passive\R0402.PcbLib</v>
      </c>
      <c r="R938" t="str">
        <f t="shared" si="12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123">_xlfn.CONCAT(N939," ",K939," ",S939," ",O939)</f>
        <v>110 кОм 1% 0.062 Вт 0402</v>
      </c>
      <c r="C939" s="3" t="s">
        <v>25</v>
      </c>
      <c r="D939" t="str">
        <f t="shared" si="116"/>
        <v>SchLib\Passive\Resistor.SchLib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124">_xlfn.CONCAT(Z939," ",Y939)</f>
        <v>110 кОм</v>
      </c>
      <c r="O939" s="3" t="s">
        <v>111</v>
      </c>
      <c r="P939" s="3" t="s">
        <v>28</v>
      </c>
      <c r="Q939" t="str">
        <f t="shared" si="119"/>
        <v>PcbLib\Passive\R0402.PcbLib</v>
      </c>
      <c r="R939" t="str">
        <f t="shared" si="12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123"/>
        <v>120 кОм 1% 0.062 Вт 0402</v>
      </c>
      <c r="C940" s="3" t="s">
        <v>25</v>
      </c>
      <c r="D940" t="str">
        <f t="shared" si="116"/>
        <v>SchLib\Passive\Resistor.SchLib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124"/>
        <v>120 кОм</v>
      </c>
      <c r="O940" s="3" t="s">
        <v>111</v>
      </c>
      <c r="P940" s="3" t="s">
        <v>28</v>
      </c>
      <c r="Q940" t="str">
        <f t="shared" si="119"/>
        <v>PcbLib\Passive\R0402.PcbLib</v>
      </c>
      <c r="R940" t="str">
        <f t="shared" si="12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123"/>
        <v>130 кОм 1% 0.062 Вт 0402</v>
      </c>
      <c r="C941" s="3" t="s">
        <v>25</v>
      </c>
      <c r="D941" t="str">
        <f t="shared" si="116"/>
        <v>SchLib\Passive\Resistor.SchLib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124"/>
        <v>130 кОм</v>
      </c>
      <c r="O941" s="3" t="s">
        <v>111</v>
      </c>
      <c r="P941" s="3" t="s">
        <v>28</v>
      </c>
      <c r="Q941" t="str">
        <f t="shared" si="119"/>
        <v>PcbLib\Passive\R0402.PcbLib</v>
      </c>
      <c r="R941" t="str">
        <f t="shared" si="12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123"/>
        <v>150 кОм 1% 0.062 Вт 0402</v>
      </c>
      <c r="C942" s="3" t="s">
        <v>25</v>
      </c>
      <c r="D942" t="str">
        <f t="shared" si="116"/>
        <v>SchLib\Passive\Resistor.SchLib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124"/>
        <v>150 кОм</v>
      </c>
      <c r="O942" s="3" t="s">
        <v>111</v>
      </c>
      <c r="P942" s="3" t="s">
        <v>28</v>
      </c>
      <c r="Q942" t="str">
        <f t="shared" si="119"/>
        <v>PcbLib\Passive\R0402.PcbLib</v>
      </c>
      <c r="R942" t="str">
        <f t="shared" si="12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123"/>
        <v>160 кОм 1% 0.062 Вт 0402</v>
      </c>
      <c r="C943" s="3" t="s">
        <v>25</v>
      </c>
      <c r="D943" t="str">
        <f t="shared" si="116"/>
        <v>SchLib\Passive\Resistor.SchLib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124"/>
        <v>160 кОм</v>
      </c>
      <c r="O943" s="3" t="s">
        <v>111</v>
      </c>
      <c r="P943" s="3" t="s">
        <v>28</v>
      </c>
      <c r="Q943" t="str">
        <f t="shared" si="119"/>
        <v>PcbLib\Passive\R0402.PcbLib</v>
      </c>
      <c r="R943" t="str">
        <f t="shared" si="12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123"/>
        <v>180 кОм 1% 0.062 Вт 0402</v>
      </c>
      <c r="C944" s="3" t="s">
        <v>25</v>
      </c>
      <c r="D944" t="str">
        <f t="shared" si="116"/>
        <v>SchLib\Passive\Resistor.SchLib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124"/>
        <v>180 кОм</v>
      </c>
      <c r="O944" s="3" t="s">
        <v>111</v>
      </c>
      <c r="P944" s="3" t="s">
        <v>28</v>
      </c>
      <c r="Q944" t="str">
        <f t="shared" si="119"/>
        <v>PcbLib\Passive\R0402.PcbLib</v>
      </c>
      <c r="R944" t="str">
        <f t="shared" si="12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123"/>
        <v>200 кОм 1% 0.062 Вт 0402</v>
      </c>
      <c r="C945" s="3" t="s">
        <v>25</v>
      </c>
      <c r="D945" t="str">
        <f t="shared" si="116"/>
        <v>SchLib\Passive\Resistor.SchLib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124"/>
        <v>200 кОм</v>
      </c>
      <c r="O945" s="3" t="s">
        <v>111</v>
      </c>
      <c r="P945" s="3" t="s">
        <v>28</v>
      </c>
      <c r="Q945" t="str">
        <f t="shared" si="119"/>
        <v>PcbLib\Passive\R0402.PcbLib</v>
      </c>
      <c r="R945" t="str">
        <f t="shared" si="12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123"/>
        <v>220 кОм 1% 0.062 Вт 0402</v>
      </c>
      <c r="C946" s="3" t="s">
        <v>25</v>
      </c>
      <c r="D946" t="str">
        <f t="shared" si="116"/>
        <v>SchLib\Passive\Resistor.SchLib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124"/>
        <v>220 кОм</v>
      </c>
      <c r="O946" s="3" t="s">
        <v>111</v>
      </c>
      <c r="P946" s="3" t="s">
        <v>28</v>
      </c>
      <c r="Q946" t="str">
        <f t="shared" si="119"/>
        <v>PcbLib\Passive\R0402.PcbLib</v>
      </c>
      <c r="R946" t="str">
        <f t="shared" si="12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123"/>
        <v>240 кОм 1% 0.062 Вт 0402</v>
      </c>
      <c r="C947" s="3" t="s">
        <v>25</v>
      </c>
      <c r="D947" t="str">
        <f t="shared" si="116"/>
        <v>SchLib\Passive\Resistor.SchLib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124"/>
        <v>240 кОм</v>
      </c>
      <c r="O947" s="3" t="s">
        <v>111</v>
      </c>
      <c r="P947" s="3" t="s">
        <v>28</v>
      </c>
      <c r="Q947" t="str">
        <f t="shared" si="119"/>
        <v>PcbLib\Passive\R0402.PcbLib</v>
      </c>
      <c r="R947" t="str">
        <f t="shared" si="12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123"/>
        <v>270 кОм 1% 0.062 Вт 0402</v>
      </c>
      <c r="C948" s="3" t="s">
        <v>25</v>
      </c>
      <c r="D948" t="str">
        <f t="shared" si="116"/>
        <v>SchLib\Passive\Resistor.SchLib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124"/>
        <v>270 кОм</v>
      </c>
      <c r="O948" s="3" t="s">
        <v>111</v>
      </c>
      <c r="P948" s="3" t="s">
        <v>28</v>
      </c>
      <c r="Q948" t="str">
        <f t="shared" si="119"/>
        <v>PcbLib\Passive\R0402.PcbLib</v>
      </c>
      <c r="R948" t="str">
        <f t="shared" si="12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123"/>
        <v>300 кОм 1% 0.062 Вт 0402</v>
      </c>
      <c r="C949" s="3" t="s">
        <v>25</v>
      </c>
      <c r="D949" t="str">
        <f t="shared" si="116"/>
        <v>SchLib\Passive\Resistor.SchLib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124"/>
        <v>300 кОм</v>
      </c>
      <c r="O949" s="3" t="s">
        <v>111</v>
      </c>
      <c r="P949" s="3" t="s">
        <v>28</v>
      </c>
      <c r="Q949" t="str">
        <f t="shared" si="119"/>
        <v>PcbLib\Passive\R0402.PcbLib</v>
      </c>
      <c r="R949" t="str">
        <f t="shared" si="12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123"/>
        <v>330 кОм 1% 0.062 Вт 0402</v>
      </c>
      <c r="C950" s="3" t="s">
        <v>25</v>
      </c>
      <c r="D950" t="str">
        <f t="shared" ref="D950:D1013" si="125">"SchLib\Passive\"&amp;C950&amp;".SchLib"</f>
        <v>SchLib\Passive\Resistor.SchLib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124"/>
        <v>330 кОм</v>
      </c>
      <c r="O950" s="3" t="s">
        <v>111</v>
      </c>
      <c r="P950" s="3" t="s">
        <v>28</v>
      </c>
      <c r="Q950" t="str">
        <f t="shared" si="119"/>
        <v>PcbLib\Passive\R0402.PcbLib</v>
      </c>
      <c r="R950" t="str">
        <f t="shared" si="12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123"/>
        <v>360 кОм 1% 0.062 Вт 0402</v>
      </c>
      <c r="C951" s="3" t="s">
        <v>25</v>
      </c>
      <c r="D951" t="str">
        <f t="shared" si="125"/>
        <v>SchLib\Passive\Resistor.SchLib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124"/>
        <v>360 кОм</v>
      </c>
      <c r="O951" s="3" t="s">
        <v>111</v>
      </c>
      <c r="P951" s="3" t="s">
        <v>28</v>
      </c>
      <c r="Q951" t="str">
        <f t="shared" si="119"/>
        <v>PcbLib\Passive\R0402.PcbLib</v>
      </c>
      <c r="R951" t="str">
        <f t="shared" si="12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123"/>
        <v>390 кОм 1% 0.062 Вт 0402</v>
      </c>
      <c r="C952" s="3" t="s">
        <v>25</v>
      </c>
      <c r="D952" t="str">
        <f t="shared" si="125"/>
        <v>SchLib\Passive\Resistor.SchLib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124"/>
        <v>390 кОм</v>
      </c>
      <c r="O952" s="3" t="s">
        <v>111</v>
      </c>
      <c r="P952" s="3" t="s">
        <v>28</v>
      </c>
      <c r="Q952" t="str">
        <f t="shared" si="119"/>
        <v>PcbLib\Passive\R0402.PcbLib</v>
      </c>
      <c r="R952" t="str">
        <f t="shared" si="12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123"/>
        <v>430 кОм 1% 0.062 Вт 0402</v>
      </c>
      <c r="C953" s="3" t="s">
        <v>25</v>
      </c>
      <c r="D953" t="str">
        <f t="shared" si="125"/>
        <v>SchLib\Passive\Resistor.SchLib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124"/>
        <v>430 кОм</v>
      </c>
      <c r="O953" s="3" t="s">
        <v>111</v>
      </c>
      <c r="P953" s="3" t="s">
        <v>28</v>
      </c>
      <c r="Q953" t="str">
        <f t="shared" si="119"/>
        <v>PcbLib\Passive\R0402.PcbLib</v>
      </c>
      <c r="R953" t="str">
        <f t="shared" si="12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123"/>
        <v>470 кОм 1% 0.062 Вт 0402</v>
      </c>
      <c r="C954" s="3" t="s">
        <v>25</v>
      </c>
      <c r="D954" t="str">
        <f t="shared" si="125"/>
        <v>SchLib\Passive\Resistor.SchLib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124"/>
        <v>470 кОм</v>
      </c>
      <c r="O954" s="3" t="s">
        <v>111</v>
      </c>
      <c r="P954" s="3" t="s">
        <v>28</v>
      </c>
      <c r="Q954" t="str">
        <f t="shared" si="119"/>
        <v>PcbLib\Passive\R0402.PcbLib</v>
      </c>
      <c r="R954" t="str">
        <f t="shared" si="12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123"/>
        <v>510 кОм 1% 0.062 Вт 0402</v>
      </c>
      <c r="C955" s="3" t="s">
        <v>25</v>
      </c>
      <c r="D955" t="str">
        <f t="shared" si="125"/>
        <v>SchLib\Passive\Resistor.SchLib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124"/>
        <v>510 кОм</v>
      </c>
      <c r="O955" s="3" t="s">
        <v>111</v>
      </c>
      <c r="P955" s="3" t="s">
        <v>28</v>
      </c>
      <c r="Q955" t="str">
        <f t="shared" si="119"/>
        <v>PcbLib\Passive\R0402.PcbLib</v>
      </c>
      <c r="R955" t="str">
        <f t="shared" si="12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123"/>
        <v>560 кОм 1% 0.062 Вт 0402</v>
      </c>
      <c r="C956" s="3" t="s">
        <v>25</v>
      </c>
      <c r="D956" t="str">
        <f t="shared" si="125"/>
        <v>SchLib\Passive\Resistor.SchLib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124"/>
        <v>560 кОм</v>
      </c>
      <c r="O956" s="3" t="s">
        <v>111</v>
      </c>
      <c r="P956" s="3" t="s">
        <v>28</v>
      </c>
      <c r="Q956" t="str">
        <f t="shared" si="119"/>
        <v>PcbLib\Passive\R0402.PcbLib</v>
      </c>
      <c r="R956" t="str">
        <f t="shared" si="12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123"/>
        <v>620 кОм 1% 0.062 Вт 0402</v>
      </c>
      <c r="C957" s="3" t="s">
        <v>25</v>
      </c>
      <c r="D957" t="str">
        <f t="shared" si="125"/>
        <v>SchLib\Passive\Resistor.SchLib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124"/>
        <v>620 кОм</v>
      </c>
      <c r="O957" s="3" t="s">
        <v>111</v>
      </c>
      <c r="P957" s="3" t="s">
        <v>28</v>
      </c>
      <c r="Q957" t="str">
        <f t="shared" si="119"/>
        <v>PcbLib\Passive\R0402.PcbLib</v>
      </c>
      <c r="R957" t="str">
        <f t="shared" si="12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123"/>
        <v>680 кОм 1% 0.062 Вт 0402</v>
      </c>
      <c r="C958" s="3" t="s">
        <v>25</v>
      </c>
      <c r="D958" t="str">
        <f t="shared" si="125"/>
        <v>SchLib\Passive\Resistor.SchLib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124"/>
        <v>680 кОм</v>
      </c>
      <c r="O958" s="3" t="s">
        <v>111</v>
      </c>
      <c r="P958" s="3" t="s">
        <v>28</v>
      </c>
      <c r="Q958" t="str">
        <f t="shared" si="119"/>
        <v>PcbLib\Passive\R0402.PcbLib</v>
      </c>
      <c r="R958" t="str">
        <f t="shared" si="12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123"/>
        <v>750 кОм 1% 0.062 Вт 0402</v>
      </c>
      <c r="C959" s="3" t="s">
        <v>25</v>
      </c>
      <c r="D959" t="str">
        <f t="shared" si="125"/>
        <v>SchLib\Passive\Resistor.SchLib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124"/>
        <v>750 кОм</v>
      </c>
      <c r="O959" s="3" t="s">
        <v>111</v>
      </c>
      <c r="P959" s="3" t="s">
        <v>28</v>
      </c>
      <c r="Q959" t="str">
        <f t="shared" si="119"/>
        <v>PcbLib\Passive\R0402.PcbLib</v>
      </c>
      <c r="R959" t="str">
        <f t="shared" si="12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123"/>
        <v>820 кОм 1% 0.062 Вт 0402</v>
      </c>
      <c r="C960" s="3" t="s">
        <v>25</v>
      </c>
      <c r="D960" t="str">
        <f t="shared" si="125"/>
        <v>SchLib\Passive\Resistor.SchLib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124"/>
        <v>820 кОм</v>
      </c>
      <c r="O960" s="3" t="s">
        <v>111</v>
      </c>
      <c r="P960" s="3" t="s">
        <v>28</v>
      </c>
      <c r="Q960" t="str">
        <f t="shared" si="119"/>
        <v>PcbLib\Passive\R0402.PcbLib</v>
      </c>
      <c r="R960" t="str">
        <f t="shared" si="12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123"/>
        <v>910 кОм 1% 0.062 Вт 0402</v>
      </c>
      <c r="C961" s="3" t="s">
        <v>25</v>
      </c>
      <c r="D961" t="str">
        <f t="shared" si="125"/>
        <v>SchLib\Passive\Resistor.SchLib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124"/>
        <v>910 кОм</v>
      </c>
      <c r="O961" s="3" t="s">
        <v>111</v>
      </c>
      <c r="P961" s="3" t="s">
        <v>28</v>
      </c>
      <c r="Q961" t="str">
        <f t="shared" si="119"/>
        <v>PcbLib\Passive\R0402.PcbLib</v>
      </c>
      <c r="R961" t="str">
        <f t="shared" si="12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t="str">
        <f t="shared" si="125"/>
        <v>SchLib\Passive\Resistor.SchLib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t="str">
        <f t="shared" si="119"/>
        <v>PcbLib\Passive\R2512.PcbLib</v>
      </c>
      <c r="R962" t="str">
        <f t="shared" si="12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126">_xlfn.CONCAT(N963," ",K963," ",S963," ",O963)</f>
        <v>1.1 Ом 1% 1 Вт 2512</v>
      </c>
      <c r="C963" s="3" t="s">
        <v>25</v>
      </c>
      <c r="D963" t="str">
        <f t="shared" si="125"/>
        <v>SchLib\Passive\Resistor.SchLib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127">_xlfn.CONCAT(Z963," ",Y963)</f>
        <v>1.1 Ом</v>
      </c>
      <c r="O963" s="3" t="s">
        <v>113</v>
      </c>
      <c r="P963" s="3" t="s">
        <v>28</v>
      </c>
      <c r="Q963" t="str">
        <f t="shared" ref="Q963:Q1026" si="128">"PcbLib\Passive\"&amp;R963&amp;".PcbLib"</f>
        <v>PcbLib\Passive\R2512.PcbLib</v>
      </c>
      <c r="R963" t="str">
        <f t="shared" ref="R963:R1026" si="129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126"/>
        <v>1.2 Ом 1% 1 Вт 2512</v>
      </c>
      <c r="C964" s="3" t="s">
        <v>25</v>
      </c>
      <c r="D964" t="str">
        <f t="shared" si="125"/>
        <v>SchLib\Passive\Resistor.SchLib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127"/>
        <v>1.2 Ом</v>
      </c>
      <c r="O964" s="3" t="s">
        <v>113</v>
      </c>
      <c r="P964" s="3" t="s">
        <v>28</v>
      </c>
      <c r="Q964" t="str">
        <f t="shared" si="128"/>
        <v>PcbLib\Passive\R2512.PcbLib</v>
      </c>
      <c r="R964" t="str">
        <f t="shared" si="129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126"/>
        <v>1.3 Ом 1% 1 Вт 2512</v>
      </c>
      <c r="C965" s="3" t="s">
        <v>25</v>
      </c>
      <c r="D965" t="str">
        <f t="shared" si="125"/>
        <v>SchLib\Passive\Resistor.SchLib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127"/>
        <v>1.3 Ом</v>
      </c>
      <c r="O965" s="3" t="s">
        <v>113</v>
      </c>
      <c r="P965" s="3" t="s">
        <v>28</v>
      </c>
      <c r="Q965" t="str">
        <f t="shared" si="128"/>
        <v>PcbLib\Passive\R2512.PcbLib</v>
      </c>
      <c r="R965" t="str">
        <f t="shared" si="129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126"/>
        <v>1.5 Ом 1% 1 Вт 2512</v>
      </c>
      <c r="C966" s="3" t="s">
        <v>25</v>
      </c>
      <c r="D966" t="str">
        <f t="shared" si="125"/>
        <v>SchLib\Passive\Resistor.SchLib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127"/>
        <v>1.5 Ом</v>
      </c>
      <c r="O966" s="3" t="s">
        <v>113</v>
      </c>
      <c r="P966" s="3" t="s">
        <v>28</v>
      </c>
      <c r="Q966" t="str">
        <f t="shared" si="128"/>
        <v>PcbLib\Passive\R2512.PcbLib</v>
      </c>
      <c r="R966" t="str">
        <f t="shared" si="129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126"/>
        <v>1.6 Ом 1% 1 Вт 2512</v>
      </c>
      <c r="C967" s="3" t="s">
        <v>25</v>
      </c>
      <c r="D967" t="str">
        <f t="shared" si="125"/>
        <v>SchLib\Passive\Resistor.SchLib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127"/>
        <v>1.6 Ом</v>
      </c>
      <c r="O967" s="3" t="s">
        <v>113</v>
      </c>
      <c r="P967" s="3" t="s">
        <v>28</v>
      </c>
      <c r="Q967" t="str">
        <f t="shared" si="128"/>
        <v>PcbLib\Passive\R2512.PcbLib</v>
      </c>
      <c r="R967" t="str">
        <f t="shared" si="129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126"/>
        <v>1.8 Ом 1% 1 Вт 2512</v>
      </c>
      <c r="C968" s="3" t="s">
        <v>25</v>
      </c>
      <c r="D968" t="str">
        <f t="shared" si="125"/>
        <v>SchLib\Passive\Resistor.SchLib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127"/>
        <v>1.8 Ом</v>
      </c>
      <c r="O968" s="3" t="s">
        <v>113</v>
      </c>
      <c r="P968" s="3" t="s">
        <v>28</v>
      </c>
      <c r="Q968" t="str">
        <f t="shared" si="128"/>
        <v>PcbLib\Passive\R2512.PcbLib</v>
      </c>
      <c r="R968" t="str">
        <f t="shared" si="129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126"/>
        <v>2 Ом 1% 1 Вт 2512</v>
      </c>
      <c r="C969" s="3" t="s">
        <v>25</v>
      </c>
      <c r="D969" t="str">
        <f t="shared" si="125"/>
        <v>SchLib\Passive\Resistor.SchLib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127"/>
        <v>2 Ом</v>
      </c>
      <c r="O969" s="3" t="s">
        <v>113</v>
      </c>
      <c r="P969" s="3" t="s">
        <v>28</v>
      </c>
      <c r="Q969" t="str">
        <f t="shared" si="128"/>
        <v>PcbLib\Passive\R2512.PcbLib</v>
      </c>
      <c r="R969" t="str">
        <f t="shared" si="129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126"/>
        <v>2.2 Ом 1% 1 Вт 2512</v>
      </c>
      <c r="C970" s="3" t="s">
        <v>25</v>
      </c>
      <c r="D970" t="str">
        <f t="shared" si="125"/>
        <v>SchLib\Passive\Resistor.SchLib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127"/>
        <v>2.2 Ом</v>
      </c>
      <c r="O970" s="3" t="s">
        <v>113</v>
      </c>
      <c r="P970" s="3" t="s">
        <v>28</v>
      </c>
      <c r="Q970" t="str">
        <f t="shared" si="128"/>
        <v>PcbLib\Passive\R2512.PcbLib</v>
      </c>
      <c r="R970" t="str">
        <f t="shared" si="129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126"/>
        <v>2.4 Ом 1% 1 Вт 2512</v>
      </c>
      <c r="C971" s="3" t="s">
        <v>25</v>
      </c>
      <c r="D971" t="str">
        <f t="shared" si="125"/>
        <v>SchLib\Passive\Resistor.SchLib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127"/>
        <v>2.4 Ом</v>
      </c>
      <c r="O971" s="3" t="s">
        <v>113</v>
      </c>
      <c r="P971" s="3" t="s">
        <v>28</v>
      </c>
      <c r="Q971" t="str">
        <f t="shared" si="128"/>
        <v>PcbLib\Passive\R2512.PcbLib</v>
      </c>
      <c r="R971" t="str">
        <f t="shared" si="129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126"/>
        <v>2.7 Ом 1% 1 Вт 2512</v>
      </c>
      <c r="C972" s="3" t="s">
        <v>25</v>
      </c>
      <c r="D972" t="str">
        <f t="shared" si="125"/>
        <v>SchLib\Passive\Resistor.SchLib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127"/>
        <v>2.7 Ом</v>
      </c>
      <c r="O972" s="3" t="s">
        <v>113</v>
      </c>
      <c r="P972" s="3" t="s">
        <v>28</v>
      </c>
      <c r="Q972" t="str">
        <f t="shared" si="128"/>
        <v>PcbLib\Passive\R2512.PcbLib</v>
      </c>
      <c r="R972" t="str">
        <f t="shared" si="129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126"/>
        <v>3 Ом 1% 1 Вт 2512</v>
      </c>
      <c r="C973" s="3" t="s">
        <v>25</v>
      </c>
      <c r="D973" t="str">
        <f t="shared" si="125"/>
        <v>SchLib\Passive\Resistor.SchLib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127"/>
        <v>3 Ом</v>
      </c>
      <c r="O973" s="3" t="s">
        <v>113</v>
      </c>
      <c r="P973" s="3" t="s">
        <v>28</v>
      </c>
      <c r="Q973" t="str">
        <f t="shared" si="128"/>
        <v>PcbLib\Passive\R2512.PcbLib</v>
      </c>
      <c r="R973" t="str">
        <f t="shared" si="129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126"/>
        <v>3.3 Ом 1% 1 Вт 2512</v>
      </c>
      <c r="C974" s="3" t="s">
        <v>25</v>
      </c>
      <c r="D974" t="str">
        <f t="shared" si="125"/>
        <v>SchLib\Passive\Resistor.SchLib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127"/>
        <v>3.3 Ом</v>
      </c>
      <c r="O974" s="3" t="s">
        <v>113</v>
      </c>
      <c r="P974" s="3" t="s">
        <v>28</v>
      </c>
      <c r="Q974" t="str">
        <f t="shared" si="128"/>
        <v>PcbLib\Passive\R2512.PcbLib</v>
      </c>
      <c r="R974" t="str">
        <f t="shared" si="129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126"/>
        <v>3.6 Ом 1% 1 Вт 2512</v>
      </c>
      <c r="C975" s="3" t="s">
        <v>25</v>
      </c>
      <c r="D975" t="str">
        <f t="shared" si="125"/>
        <v>SchLib\Passive\Resistor.SchLib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127"/>
        <v>3.6 Ом</v>
      </c>
      <c r="O975" s="3" t="s">
        <v>113</v>
      </c>
      <c r="P975" s="3" t="s">
        <v>28</v>
      </c>
      <c r="Q975" t="str">
        <f t="shared" si="128"/>
        <v>PcbLib\Passive\R2512.PcbLib</v>
      </c>
      <c r="R975" t="str">
        <f t="shared" si="129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126"/>
        <v>3.9 Ом 1% 1 Вт 2512</v>
      </c>
      <c r="C976" s="3" t="s">
        <v>25</v>
      </c>
      <c r="D976" t="str">
        <f t="shared" si="125"/>
        <v>SchLib\Passive\Resistor.SchLib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127"/>
        <v>3.9 Ом</v>
      </c>
      <c r="O976" s="3" t="s">
        <v>113</v>
      </c>
      <c r="P976" s="3" t="s">
        <v>28</v>
      </c>
      <c r="Q976" t="str">
        <f t="shared" si="128"/>
        <v>PcbLib\Passive\R2512.PcbLib</v>
      </c>
      <c r="R976" t="str">
        <f t="shared" si="129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126"/>
        <v>4.3 Ом 1% 1 Вт 2512</v>
      </c>
      <c r="C977" s="3" t="s">
        <v>25</v>
      </c>
      <c r="D977" t="str">
        <f t="shared" si="125"/>
        <v>SchLib\Passive\Resistor.SchLib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127"/>
        <v>4.3 Ом</v>
      </c>
      <c r="O977" s="3" t="s">
        <v>113</v>
      </c>
      <c r="P977" s="3" t="s">
        <v>28</v>
      </c>
      <c r="Q977" t="str">
        <f t="shared" si="128"/>
        <v>PcbLib\Passive\R2512.PcbLib</v>
      </c>
      <c r="R977" t="str">
        <f t="shared" si="129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126"/>
        <v>4.7 Ом 1% 1 Вт 2512</v>
      </c>
      <c r="C978" s="3" t="s">
        <v>25</v>
      </c>
      <c r="D978" t="str">
        <f t="shared" si="125"/>
        <v>SchLib\Passive\Resistor.SchLib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127"/>
        <v>4.7 Ом</v>
      </c>
      <c r="O978" s="3" t="s">
        <v>113</v>
      </c>
      <c r="P978" s="3" t="s">
        <v>28</v>
      </c>
      <c r="Q978" t="str">
        <f t="shared" si="128"/>
        <v>PcbLib\Passive\R2512.PcbLib</v>
      </c>
      <c r="R978" t="str">
        <f t="shared" si="129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126"/>
        <v>5.1 Ом 1% 1 Вт 2512</v>
      </c>
      <c r="C979" s="3" t="s">
        <v>25</v>
      </c>
      <c r="D979" t="str">
        <f t="shared" si="125"/>
        <v>SchLib\Passive\Resistor.SchLib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127"/>
        <v>5.1 Ом</v>
      </c>
      <c r="O979" s="3" t="s">
        <v>113</v>
      </c>
      <c r="P979" s="3" t="s">
        <v>28</v>
      </c>
      <c r="Q979" t="str">
        <f t="shared" si="128"/>
        <v>PcbLib\Passive\R2512.PcbLib</v>
      </c>
      <c r="R979" t="str">
        <f t="shared" si="129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126"/>
        <v>5.6 Ом 1% 1 Вт 2512</v>
      </c>
      <c r="C980" s="3" t="s">
        <v>25</v>
      </c>
      <c r="D980" t="str">
        <f t="shared" si="125"/>
        <v>SchLib\Passive\Resistor.SchLib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127"/>
        <v>5.6 Ом</v>
      </c>
      <c r="O980" s="3" t="s">
        <v>113</v>
      </c>
      <c r="P980" s="3" t="s">
        <v>28</v>
      </c>
      <c r="Q980" t="str">
        <f t="shared" si="128"/>
        <v>PcbLib\Passive\R2512.PcbLib</v>
      </c>
      <c r="R980" t="str">
        <f t="shared" si="129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126"/>
        <v>6.2 Ом 1% 1 Вт 2512</v>
      </c>
      <c r="C981" s="3" t="s">
        <v>25</v>
      </c>
      <c r="D981" t="str">
        <f t="shared" si="125"/>
        <v>SchLib\Passive\Resistor.SchLib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127"/>
        <v>6.2 Ом</v>
      </c>
      <c r="O981" s="3" t="s">
        <v>113</v>
      </c>
      <c r="P981" s="3" t="s">
        <v>28</v>
      </c>
      <c r="Q981" t="str">
        <f t="shared" si="128"/>
        <v>PcbLib\Passive\R2512.PcbLib</v>
      </c>
      <c r="R981" t="str">
        <f t="shared" si="129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126"/>
        <v>6.8 Ом 1% 1 Вт 2512</v>
      </c>
      <c r="C982" s="3" t="s">
        <v>25</v>
      </c>
      <c r="D982" t="str">
        <f t="shared" si="125"/>
        <v>SchLib\Passive\Resistor.SchLib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127"/>
        <v>6.8 Ом</v>
      </c>
      <c r="O982" s="3" t="s">
        <v>113</v>
      </c>
      <c r="P982" s="3" t="s">
        <v>28</v>
      </c>
      <c r="Q982" t="str">
        <f t="shared" si="128"/>
        <v>PcbLib\Passive\R2512.PcbLib</v>
      </c>
      <c r="R982" t="str">
        <f t="shared" si="129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126"/>
        <v>7.5 Ом 1% 1 Вт 2512</v>
      </c>
      <c r="C983" s="3" t="s">
        <v>25</v>
      </c>
      <c r="D983" t="str">
        <f t="shared" si="125"/>
        <v>SchLib\Passive\Resistor.SchLib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127"/>
        <v>7.5 Ом</v>
      </c>
      <c r="O983" s="3" t="s">
        <v>113</v>
      </c>
      <c r="P983" s="3" t="s">
        <v>28</v>
      </c>
      <c r="Q983" t="str">
        <f t="shared" si="128"/>
        <v>PcbLib\Passive\R2512.PcbLib</v>
      </c>
      <c r="R983" t="str">
        <f t="shared" si="129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126"/>
        <v>8.2 Ом 1% 1 Вт 2512</v>
      </c>
      <c r="C984" s="3" t="s">
        <v>25</v>
      </c>
      <c r="D984" t="str">
        <f t="shared" si="125"/>
        <v>SchLib\Passive\Resistor.SchLib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127"/>
        <v>8.2 Ом</v>
      </c>
      <c r="O984" s="3" t="s">
        <v>113</v>
      </c>
      <c r="P984" s="3" t="s">
        <v>28</v>
      </c>
      <c r="Q984" t="str">
        <f t="shared" si="128"/>
        <v>PcbLib\Passive\R2512.PcbLib</v>
      </c>
      <c r="R984" t="str">
        <f t="shared" si="129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126"/>
        <v>9.1 Ом 1% 1 Вт 2512</v>
      </c>
      <c r="C985" s="3" t="s">
        <v>25</v>
      </c>
      <c r="D985" t="str">
        <f t="shared" si="125"/>
        <v>SchLib\Passive\Resistor.SchLib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127"/>
        <v>9.1 Ом</v>
      </c>
      <c r="O985" s="3" t="s">
        <v>113</v>
      </c>
      <c r="P985" s="3" t="s">
        <v>28</v>
      </c>
      <c r="Q985" t="str">
        <f t="shared" si="128"/>
        <v>PcbLib\Passive\R2512.PcbLib</v>
      </c>
      <c r="R985" t="str">
        <f t="shared" si="129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t="str">
        <f t="shared" si="125"/>
        <v>SchLib\Passive\Resistor.SchLib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t="str">
        <f t="shared" si="128"/>
        <v>PcbLib\Passive\R2512.PcbLib</v>
      </c>
      <c r="R986" t="str">
        <f t="shared" si="129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130">_xlfn.CONCAT(N987," ",K987," ",S987," ",O987)</f>
        <v>1.1 кОм 1% 1 Вт 2512</v>
      </c>
      <c r="C987" s="3" t="s">
        <v>25</v>
      </c>
      <c r="D987" t="str">
        <f t="shared" si="125"/>
        <v>SchLib\Passive\Resistor.SchLib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131">_xlfn.CONCAT(Z987," ",Y987)</f>
        <v>1.1 кОм</v>
      </c>
      <c r="O987" s="3" t="s">
        <v>113</v>
      </c>
      <c r="P987" s="3" t="s">
        <v>28</v>
      </c>
      <c r="Q987" t="str">
        <f t="shared" si="128"/>
        <v>PcbLib\Passive\R2512.PcbLib</v>
      </c>
      <c r="R987" t="str">
        <f t="shared" si="129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130"/>
        <v>1.2 кОм 1% 1 Вт 2512</v>
      </c>
      <c r="C988" s="3" t="s">
        <v>25</v>
      </c>
      <c r="D988" t="str">
        <f t="shared" si="125"/>
        <v>SchLib\Passive\Resistor.SchLib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131"/>
        <v>1.2 кОм</v>
      </c>
      <c r="O988" s="3" t="s">
        <v>113</v>
      </c>
      <c r="P988" s="3" t="s">
        <v>28</v>
      </c>
      <c r="Q988" t="str">
        <f t="shared" si="128"/>
        <v>PcbLib\Passive\R2512.PcbLib</v>
      </c>
      <c r="R988" t="str">
        <f t="shared" si="129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130"/>
        <v>1.3 кОм 1% 1 Вт 2512</v>
      </c>
      <c r="C989" s="3" t="s">
        <v>25</v>
      </c>
      <c r="D989" t="str">
        <f t="shared" si="125"/>
        <v>SchLib\Passive\Resistor.SchLib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131"/>
        <v>1.3 кОм</v>
      </c>
      <c r="O989" s="3" t="s">
        <v>113</v>
      </c>
      <c r="P989" s="3" t="s">
        <v>28</v>
      </c>
      <c r="Q989" t="str">
        <f t="shared" si="128"/>
        <v>PcbLib\Passive\R2512.PcbLib</v>
      </c>
      <c r="R989" t="str">
        <f t="shared" si="129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130"/>
        <v>1.5 кОм 1% 1 Вт 2512</v>
      </c>
      <c r="C990" s="3" t="s">
        <v>25</v>
      </c>
      <c r="D990" t="str">
        <f t="shared" si="125"/>
        <v>SchLib\Passive\Resistor.SchLib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131"/>
        <v>1.5 кОм</v>
      </c>
      <c r="O990" s="3" t="s">
        <v>113</v>
      </c>
      <c r="P990" s="3" t="s">
        <v>28</v>
      </c>
      <c r="Q990" t="str">
        <f t="shared" si="128"/>
        <v>PcbLib\Passive\R2512.PcbLib</v>
      </c>
      <c r="R990" t="str">
        <f t="shared" si="129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130"/>
        <v>1.6 кОм 1% 1 Вт 2512</v>
      </c>
      <c r="C991" s="3" t="s">
        <v>25</v>
      </c>
      <c r="D991" t="str">
        <f t="shared" si="125"/>
        <v>SchLib\Passive\Resistor.SchLib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131"/>
        <v>1.6 кОм</v>
      </c>
      <c r="O991" s="3" t="s">
        <v>113</v>
      </c>
      <c r="P991" s="3" t="s">
        <v>28</v>
      </c>
      <c r="Q991" t="str">
        <f t="shared" si="128"/>
        <v>PcbLib\Passive\R2512.PcbLib</v>
      </c>
      <c r="R991" t="str">
        <f t="shared" si="129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130"/>
        <v>1.8 кОм 1% 1 Вт 2512</v>
      </c>
      <c r="C992" s="3" t="s">
        <v>25</v>
      </c>
      <c r="D992" t="str">
        <f t="shared" si="125"/>
        <v>SchLib\Passive\Resistor.SchLib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131"/>
        <v>1.8 кОм</v>
      </c>
      <c r="O992" s="3" t="s">
        <v>113</v>
      </c>
      <c r="P992" s="3" t="s">
        <v>28</v>
      </c>
      <c r="Q992" t="str">
        <f t="shared" si="128"/>
        <v>PcbLib\Passive\R2512.PcbLib</v>
      </c>
      <c r="R992" t="str">
        <f t="shared" si="129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130"/>
        <v>2 кОм 1% 1 Вт 2512</v>
      </c>
      <c r="C993" s="3" t="s">
        <v>25</v>
      </c>
      <c r="D993" t="str">
        <f t="shared" si="125"/>
        <v>SchLib\Passive\Resistor.SchLib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131"/>
        <v>2 кОм</v>
      </c>
      <c r="O993" s="3" t="s">
        <v>113</v>
      </c>
      <c r="P993" s="3" t="s">
        <v>28</v>
      </c>
      <c r="Q993" t="str">
        <f t="shared" si="128"/>
        <v>PcbLib\Passive\R2512.PcbLib</v>
      </c>
      <c r="R993" t="str">
        <f t="shared" si="129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130"/>
        <v>2.2 кОм 1% 1 Вт 2512</v>
      </c>
      <c r="C994" s="3" t="s">
        <v>25</v>
      </c>
      <c r="D994" t="str">
        <f t="shared" si="125"/>
        <v>SchLib\Passive\Resistor.SchLib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131"/>
        <v>2.2 кОм</v>
      </c>
      <c r="O994" s="3" t="s">
        <v>113</v>
      </c>
      <c r="P994" s="3" t="s">
        <v>28</v>
      </c>
      <c r="Q994" t="str">
        <f t="shared" si="128"/>
        <v>PcbLib\Passive\R2512.PcbLib</v>
      </c>
      <c r="R994" t="str">
        <f t="shared" si="129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130"/>
        <v>2.4 кОм 1% 1 Вт 2512</v>
      </c>
      <c r="C995" s="3" t="s">
        <v>25</v>
      </c>
      <c r="D995" t="str">
        <f t="shared" si="125"/>
        <v>SchLib\Passive\Resistor.SchLib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131"/>
        <v>2.4 кОм</v>
      </c>
      <c r="O995" s="3" t="s">
        <v>113</v>
      </c>
      <c r="P995" s="3" t="s">
        <v>28</v>
      </c>
      <c r="Q995" t="str">
        <f t="shared" si="128"/>
        <v>PcbLib\Passive\R2512.PcbLib</v>
      </c>
      <c r="R995" t="str">
        <f t="shared" si="129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130"/>
        <v>2.7 кОм 1% 1 Вт 2512</v>
      </c>
      <c r="C996" s="3" t="s">
        <v>25</v>
      </c>
      <c r="D996" t="str">
        <f t="shared" si="125"/>
        <v>SchLib\Passive\Resistor.SchLib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131"/>
        <v>2.7 кОм</v>
      </c>
      <c r="O996" s="3" t="s">
        <v>113</v>
      </c>
      <c r="P996" s="3" t="s">
        <v>28</v>
      </c>
      <c r="Q996" t="str">
        <f t="shared" si="128"/>
        <v>PcbLib\Passive\R2512.PcbLib</v>
      </c>
      <c r="R996" t="str">
        <f t="shared" si="129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130"/>
        <v>3 кОм 1% 1 Вт 2512</v>
      </c>
      <c r="C997" s="3" t="s">
        <v>25</v>
      </c>
      <c r="D997" t="str">
        <f t="shared" si="125"/>
        <v>SchLib\Passive\Resistor.SchLib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131"/>
        <v>3 кОм</v>
      </c>
      <c r="O997" s="3" t="s">
        <v>113</v>
      </c>
      <c r="P997" s="3" t="s">
        <v>28</v>
      </c>
      <c r="Q997" t="str">
        <f t="shared" si="128"/>
        <v>PcbLib\Passive\R2512.PcbLib</v>
      </c>
      <c r="R997" t="str">
        <f t="shared" si="129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130"/>
        <v>3.3 кОм 1% 1 Вт 2512</v>
      </c>
      <c r="C998" s="3" t="s">
        <v>25</v>
      </c>
      <c r="D998" t="str">
        <f t="shared" si="125"/>
        <v>SchLib\Passive\Resistor.SchLib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131"/>
        <v>3.3 кОм</v>
      </c>
      <c r="O998" s="3" t="s">
        <v>113</v>
      </c>
      <c r="P998" s="3" t="s">
        <v>28</v>
      </c>
      <c r="Q998" t="str">
        <f t="shared" si="128"/>
        <v>PcbLib\Passive\R2512.PcbLib</v>
      </c>
      <c r="R998" t="str">
        <f t="shared" si="129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130"/>
        <v>3.6 кОм 1% 1 Вт 2512</v>
      </c>
      <c r="C999" s="3" t="s">
        <v>25</v>
      </c>
      <c r="D999" t="str">
        <f t="shared" si="125"/>
        <v>SchLib\Passive\Resistor.SchLib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131"/>
        <v>3.6 кОм</v>
      </c>
      <c r="O999" s="3" t="s">
        <v>113</v>
      </c>
      <c r="P999" s="3" t="s">
        <v>28</v>
      </c>
      <c r="Q999" t="str">
        <f t="shared" si="128"/>
        <v>PcbLib\Passive\R2512.PcbLib</v>
      </c>
      <c r="R999" t="str">
        <f t="shared" si="129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130"/>
        <v>3.9 кОм 1% 1 Вт 2512</v>
      </c>
      <c r="C1000" s="3" t="s">
        <v>25</v>
      </c>
      <c r="D1000" t="str">
        <f t="shared" si="125"/>
        <v>SchLib\Passive\Resistor.SchLib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131"/>
        <v>3.9 кОм</v>
      </c>
      <c r="O1000" s="3" t="s">
        <v>113</v>
      </c>
      <c r="P1000" s="3" t="s">
        <v>28</v>
      </c>
      <c r="Q1000" t="str">
        <f t="shared" si="128"/>
        <v>PcbLib\Passive\R2512.PcbLib</v>
      </c>
      <c r="R1000" t="str">
        <f t="shared" si="129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130"/>
        <v>4.3 кОм 1% 1 Вт 2512</v>
      </c>
      <c r="C1001" s="3" t="s">
        <v>25</v>
      </c>
      <c r="D1001" t="str">
        <f t="shared" si="125"/>
        <v>SchLib\Passive\Resistor.SchLib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131"/>
        <v>4.3 кОм</v>
      </c>
      <c r="O1001" s="3" t="s">
        <v>113</v>
      </c>
      <c r="P1001" s="3" t="s">
        <v>28</v>
      </c>
      <c r="Q1001" t="str">
        <f t="shared" si="128"/>
        <v>PcbLib\Passive\R2512.PcbLib</v>
      </c>
      <c r="R1001" t="str">
        <f t="shared" si="129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130"/>
        <v>4.7 кОм 1% 1 Вт 2512</v>
      </c>
      <c r="C1002" s="3" t="s">
        <v>25</v>
      </c>
      <c r="D1002" t="str">
        <f t="shared" si="125"/>
        <v>SchLib\Passive\Resistor.SchLib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131"/>
        <v>4.7 кОм</v>
      </c>
      <c r="O1002" s="3" t="s">
        <v>113</v>
      </c>
      <c r="P1002" s="3" t="s">
        <v>28</v>
      </c>
      <c r="Q1002" t="str">
        <f t="shared" si="128"/>
        <v>PcbLib\Passive\R2512.PcbLib</v>
      </c>
      <c r="R1002" t="str">
        <f t="shared" si="129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130"/>
        <v>5.1 кОм 1% 1 Вт 2512</v>
      </c>
      <c r="C1003" s="3" t="s">
        <v>25</v>
      </c>
      <c r="D1003" t="str">
        <f t="shared" si="125"/>
        <v>SchLib\Passive\Resistor.SchLib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131"/>
        <v>5.1 кОм</v>
      </c>
      <c r="O1003" s="3" t="s">
        <v>113</v>
      </c>
      <c r="P1003" s="3" t="s">
        <v>28</v>
      </c>
      <c r="Q1003" t="str">
        <f t="shared" si="128"/>
        <v>PcbLib\Passive\R2512.PcbLib</v>
      </c>
      <c r="R1003" t="str">
        <f t="shared" si="129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130"/>
        <v>5.6 кОм 1% 1 Вт 2512</v>
      </c>
      <c r="C1004" s="3" t="s">
        <v>25</v>
      </c>
      <c r="D1004" t="str">
        <f t="shared" si="125"/>
        <v>SchLib\Passive\Resistor.SchLib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131"/>
        <v>5.6 кОм</v>
      </c>
      <c r="O1004" s="3" t="s">
        <v>113</v>
      </c>
      <c r="P1004" s="3" t="s">
        <v>28</v>
      </c>
      <c r="Q1004" t="str">
        <f t="shared" si="128"/>
        <v>PcbLib\Passive\R2512.PcbLib</v>
      </c>
      <c r="R1004" t="str">
        <f t="shared" si="129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130"/>
        <v>6.2 кОм 1% 1 Вт 2512</v>
      </c>
      <c r="C1005" s="3" t="s">
        <v>25</v>
      </c>
      <c r="D1005" t="str">
        <f t="shared" si="125"/>
        <v>SchLib\Passive\Resistor.SchLib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131"/>
        <v>6.2 кОм</v>
      </c>
      <c r="O1005" s="3" t="s">
        <v>113</v>
      </c>
      <c r="P1005" s="3" t="s">
        <v>28</v>
      </c>
      <c r="Q1005" t="str">
        <f t="shared" si="128"/>
        <v>PcbLib\Passive\R2512.PcbLib</v>
      </c>
      <c r="R1005" t="str">
        <f t="shared" si="129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130"/>
        <v>6.8 кОм 1% 1 Вт 2512</v>
      </c>
      <c r="C1006" s="3" t="s">
        <v>25</v>
      </c>
      <c r="D1006" t="str">
        <f t="shared" si="125"/>
        <v>SchLib\Passive\Resistor.SchLib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131"/>
        <v>6.8 кОм</v>
      </c>
      <c r="O1006" s="3" t="s">
        <v>113</v>
      </c>
      <c r="P1006" s="3" t="s">
        <v>28</v>
      </c>
      <c r="Q1006" t="str">
        <f t="shared" si="128"/>
        <v>PcbLib\Passive\R2512.PcbLib</v>
      </c>
      <c r="R1006" t="str">
        <f t="shared" si="129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130"/>
        <v>7.5 кОм 1% 1 Вт 2512</v>
      </c>
      <c r="C1007" s="3" t="s">
        <v>25</v>
      </c>
      <c r="D1007" t="str">
        <f t="shared" si="125"/>
        <v>SchLib\Passive\Resistor.SchLib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131"/>
        <v>7.5 кОм</v>
      </c>
      <c r="O1007" s="3" t="s">
        <v>113</v>
      </c>
      <c r="P1007" s="3" t="s">
        <v>28</v>
      </c>
      <c r="Q1007" t="str">
        <f t="shared" si="128"/>
        <v>PcbLib\Passive\R2512.PcbLib</v>
      </c>
      <c r="R1007" t="str">
        <f t="shared" si="129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130"/>
        <v>8.2 кОм 1% 1 Вт 2512</v>
      </c>
      <c r="C1008" s="3" t="s">
        <v>25</v>
      </c>
      <c r="D1008" t="str">
        <f t="shared" si="125"/>
        <v>SchLib\Passive\Resistor.SchLib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131"/>
        <v>8.2 кОм</v>
      </c>
      <c r="O1008" s="3" t="s">
        <v>113</v>
      </c>
      <c r="P1008" s="3" t="s">
        <v>28</v>
      </c>
      <c r="Q1008" t="str">
        <f t="shared" si="128"/>
        <v>PcbLib\Passive\R2512.PcbLib</v>
      </c>
      <c r="R1008" t="str">
        <f t="shared" si="129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130"/>
        <v>9.1 кОм 1% 1 Вт 2512</v>
      </c>
      <c r="C1009" s="3" t="s">
        <v>25</v>
      </c>
      <c r="D1009" t="str">
        <f t="shared" si="125"/>
        <v>SchLib\Passive\Resistor.SchLib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131"/>
        <v>9.1 кОм</v>
      </c>
      <c r="O1009" s="3" t="s">
        <v>113</v>
      </c>
      <c r="P1009" s="3" t="s">
        <v>28</v>
      </c>
      <c r="Q1009" t="str">
        <f t="shared" si="128"/>
        <v>PcbLib\Passive\R2512.PcbLib</v>
      </c>
      <c r="R1009" t="str">
        <f t="shared" si="129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t="str">
        <f t="shared" si="125"/>
        <v>SchLib\Passive\Resistor.SchLib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t="str">
        <f t="shared" si="128"/>
        <v>PcbLib\Passive\R2512.PcbLib</v>
      </c>
      <c r="R1010" t="str">
        <f t="shared" si="129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32">_xlfn.CONCAT(N1011," ",K1011," ",S1011," ",O1011)</f>
        <v>1.1 МОм 1% 1 Вт 2512</v>
      </c>
      <c r="C1011" s="3" t="s">
        <v>25</v>
      </c>
      <c r="D1011" t="str">
        <f t="shared" si="125"/>
        <v>SchLib\Passive\Resistor.SchLib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33">_xlfn.CONCAT(Z1011," ",Y1011)</f>
        <v>1.1 МОм</v>
      </c>
      <c r="O1011" s="3" t="s">
        <v>113</v>
      </c>
      <c r="P1011" s="3" t="s">
        <v>28</v>
      </c>
      <c r="Q1011" t="str">
        <f t="shared" si="128"/>
        <v>PcbLib\Passive\R2512.PcbLib</v>
      </c>
      <c r="R1011" t="str">
        <f t="shared" si="129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32"/>
        <v>1.2 МОм 1% 1 Вт 2512</v>
      </c>
      <c r="C1012" s="3" t="s">
        <v>25</v>
      </c>
      <c r="D1012" t="str">
        <f t="shared" si="125"/>
        <v>SchLib\Passive\Resistor.SchLib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33"/>
        <v>1.2 МОм</v>
      </c>
      <c r="O1012" s="3" t="s">
        <v>113</v>
      </c>
      <c r="P1012" s="3" t="s">
        <v>28</v>
      </c>
      <c r="Q1012" t="str">
        <f t="shared" si="128"/>
        <v>PcbLib\Passive\R2512.PcbLib</v>
      </c>
      <c r="R1012" t="str">
        <f t="shared" si="129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32"/>
        <v>1.3 МОм 1% 1 Вт 2512</v>
      </c>
      <c r="C1013" s="3" t="s">
        <v>25</v>
      </c>
      <c r="D1013" t="str">
        <f t="shared" si="125"/>
        <v>SchLib\Passive\Resistor.SchLib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33"/>
        <v>1.3 МОм</v>
      </c>
      <c r="O1013" s="3" t="s">
        <v>113</v>
      </c>
      <c r="P1013" s="3" t="s">
        <v>28</v>
      </c>
      <c r="Q1013" t="str">
        <f t="shared" si="128"/>
        <v>PcbLib\Passive\R2512.PcbLib</v>
      </c>
      <c r="R1013" t="str">
        <f t="shared" si="129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32"/>
        <v>1.5 МОм 1% 1 Вт 2512</v>
      </c>
      <c r="C1014" s="3" t="s">
        <v>25</v>
      </c>
      <c r="D1014" t="str">
        <f t="shared" ref="D1014:D1077" si="134">"SchLib\Passive\"&amp;C1014&amp;".SchLib"</f>
        <v>SchLib\Passive\Resistor.SchLib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33"/>
        <v>1.5 МОм</v>
      </c>
      <c r="O1014" s="3" t="s">
        <v>113</v>
      </c>
      <c r="P1014" s="3" t="s">
        <v>28</v>
      </c>
      <c r="Q1014" t="str">
        <f t="shared" si="128"/>
        <v>PcbLib\Passive\R2512.PcbLib</v>
      </c>
      <c r="R1014" t="str">
        <f t="shared" si="129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32"/>
        <v>1.6 МОм 1% 1 Вт 2512</v>
      </c>
      <c r="C1015" s="3" t="s">
        <v>25</v>
      </c>
      <c r="D1015" t="str">
        <f t="shared" si="134"/>
        <v>SchLib\Passive\Resistor.SchLib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33"/>
        <v>1.6 МОм</v>
      </c>
      <c r="O1015" s="3" t="s">
        <v>113</v>
      </c>
      <c r="P1015" s="3" t="s">
        <v>28</v>
      </c>
      <c r="Q1015" t="str">
        <f t="shared" si="128"/>
        <v>PcbLib\Passive\R2512.PcbLib</v>
      </c>
      <c r="R1015" t="str">
        <f t="shared" si="129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32"/>
        <v>1.8 МОм 1% 1 Вт 2512</v>
      </c>
      <c r="C1016" s="3" t="s">
        <v>25</v>
      </c>
      <c r="D1016" t="str">
        <f t="shared" si="134"/>
        <v>SchLib\Passive\Resistor.SchLib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33"/>
        <v>1.8 МОм</v>
      </c>
      <c r="O1016" s="3" t="s">
        <v>113</v>
      </c>
      <c r="P1016" s="3" t="s">
        <v>28</v>
      </c>
      <c r="Q1016" t="str">
        <f t="shared" si="128"/>
        <v>PcbLib\Passive\R2512.PcbLib</v>
      </c>
      <c r="R1016" t="str">
        <f t="shared" si="129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32"/>
        <v>2 МОм 1% 1 Вт 2512</v>
      </c>
      <c r="C1017" s="3" t="s">
        <v>25</v>
      </c>
      <c r="D1017" t="str">
        <f t="shared" si="134"/>
        <v>SchLib\Passive\Resistor.SchLib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33"/>
        <v>2 МОм</v>
      </c>
      <c r="O1017" s="3" t="s">
        <v>113</v>
      </c>
      <c r="P1017" s="3" t="s">
        <v>28</v>
      </c>
      <c r="Q1017" t="str">
        <f t="shared" si="128"/>
        <v>PcbLib\Passive\R2512.PcbLib</v>
      </c>
      <c r="R1017" t="str">
        <f t="shared" si="129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32"/>
        <v>2.2 МОм 1% 1 Вт 2512</v>
      </c>
      <c r="C1018" s="3" t="s">
        <v>25</v>
      </c>
      <c r="D1018" t="str">
        <f t="shared" si="134"/>
        <v>SchLib\Passive\Resistor.SchLib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33"/>
        <v>2.2 МОм</v>
      </c>
      <c r="O1018" s="3" t="s">
        <v>113</v>
      </c>
      <c r="P1018" s="3" t="s">
        <v>28</v>
      </c>
      <c r="Q1018" t="str">
        <f t="shared" si="128"/>
        <v>PcbLib\Passive\R2512.PcbLib</v>
      </c>
      <c r="R1018" t="str">
        <f t="shared" si="129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32"/>
        <v>2.4 МОм 1% 1 Вт 2512</v>
      </c>
      <c r="C1019" s="3" t="s">
        <v>25</v>
      </c>
      <c r="D1019" t="str">
        <f t="shared" si="134"/>
        <v>SchLib\Passive\Resistor.SchLib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33"/>
        <v>2.4 МОм</v>
      </c>
      <c r="O1019" s="3" t="s">
        <v>113</v>
      </c>
      <c r="P1019" s="3" t="s">
        <v>28</v>
      </c>
      <c r="Q1019" t="str">
        <f t="shared" si="128"/>
        <v>PcbLib\Passive\R2512.PcbLib</v>
      </c>
      <c r="R1019" t="str">
        <f t="shared" si="129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32"/>
        <v>2.7 МОм 1% 1 Вт 2512</v>
      </c>
      <c r="C1020" s="3" t="s">
        <v>25</v>
      </c>
      <c r="D1020" t="str">
        <f t="shared" si="134"/>
        <v>SchLib\Passive\Resistor.SchLib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33"/>
        <v>2.7 МОм</v>
      </c>
      <c r="O1020" s="3" t="s">
        <v>113</v>
      </c>
      <c r="P1020" s="3" t="s">
        <v>28</v>
      </c>
      <c r="Q1020" t="str">
        <f t="shared" si="128"/>
        <v>PcbLib\Passive\R2512.PcbLib</v>
      </c>
      <c r="R1020" t="str">
        <f t="shared" si="129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32"/>
        <v>3 МОм 1% 1 Вт 2512</v>
      </c>
      <c r="C1021" s="3" t="s">
        <v>25</v>
      </c>
      <c r="D1021" t="str">
        <f t="shared" si="134"/>
        <v>SchLib\Passive\Resistor.SchLib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33"/>
        <v>3 МОм</v>
      </c>
      <c r="O1021" s="3" t="s">
        <v>113</v>
      </c>
      <c r="P1021" s="3" t="s">
        <v>28</v>
      </c>
      <c r="Q1021" t="str">
        <f t="shared" si="128"/>
        <v>PcbLib\Passive\R2512.PcbLib</v>
      </c>
      <c r="R1021" t="str">
        <f t="shared" si="129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32"/>
        <v>3.3 МОм 1% 1 Вт 2512</v>
      </c>
      <c r="C1022" s="3" t="s">
        <v>25</v>
      </c>
      <c r="D1022" t="str">
        <f t="shared" si="134"/>
        <v>SchLib\Passive\Resistor.SchLib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33"/>
        <v>3.3 МОм</v>
      </c>
      <c r="O1022" s="3" t="s">
        <v>113</v>
      </c>
      <c r="P1022" s="3" t="s">
        <v>28</v>
      </c>
      <c r="Q1022" t="str">
        <f t="shared" si="128"/>
        <v>PcbLib\Passive\R2512.PcbLib</v>
      </c>
      <c r="R1022" t="str">
        <f t="shared" si="129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32"/>
        <v>3.6 МОм 1% 1 Вт 2512</v>
      </c>
      <c r="C1023" s="3" t="s">
        <v>25</v>
      </c>
      <c r="D1023" t="str">
        <f t="shared" si="134"/>
        <v>SchLib\Passive\Resistor.SchLib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33"/>
        <v>3.6 МОм</v>
      </c>
      <c r="O1023" s="3" t="s">
        <v>113</v>
      </c>
      <c r="P1023" s="3" t="s">
        <v>28</v>
      </c>
      <c r="Q1023" t="str">
        <f t="shared" si="128"/>
        <v>PcbLib\Passive\R2512.PcbLib</v>
      </c>
      <c r="R1023" t="str">
        <f t="shared" si="129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32"/>
        <v>3.9 МОм 1% 1 Вт 2512</v>
      </c>
      <c r="C1024" s="3" t="s">
        <v>25</v>
      </c>
      <c r="D1024" t="str">
        <f t="shared" si="134"/>
        <v>SchLib\Passive\Resistor.SchLib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33"/>
        <v>3.9 МОм</v>
      </c>
      <c r="O1024" s="3" t="s">
        <v>113</v>
      </c>
      <c r="P1024" s="3" t="s">
        <v>28</v>
      </c>
      <c r="Q1024" t="str">
        <f t="shared" si="128"/>
        <v>PcbLib\Passive\R2512.PcbLib</v>
      </c>
      <c r="R1024" t="str">
        <f t="shared" si="129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32"/>
        <v>4.3 МОм 1% 1 Вт 2512</v>
      </c>
      <c r="C1025" s="3" t="s">
        <v>25</v>
      </c>
      <c r="D1025" t="str">
        <f t="shared" si="134"/>
        <v>SchLib\Passive\Resistor.SchLib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33"/>
        <v>4.3 МОм</v>
      </c>
      <c r="O1025" s="3" t="s">
        <v>113</v>
      </c>
      <c r="P1025" s="3" t="s">
        <v>28</v>
      </c>
      <c r="Q1025" t="str">
        <f t="shared" si="128"/>
        <v>PcbLib\Passive\R2512.PcbLib</v>
      </c>
      <c r="R1025" t="str">
        <f t="shared" si="129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32"/>
        <v>4.7 МОм 1% 1 Вт 2512</v>
      </c>
      <c r="C1026" s="3" t="s">
        <v>25</v>
      </c>
      <c r="D1026" t="str">
        <f t="shared" si="134"/>
        <v>SchLib\Passive\Resistor.SchLib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33"/>
        <v>4.7 МОм</v>
      </c>
      <c r="O1026" s="3" t="s">
        <v>113</v>
      </c>
      <c r="P1026" s="3" t="s">
        <v>28</v>
      </c>
      <c r="Q1026" t="str">
        <f t="shared" si="128"/>
        <v>PcbLib\Passive\R2512.PcbLib</v>
      </c>
      <c r="R1026" t="str">
        <f t="shared" si="129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32"/>
        <v>5.1 МОм 1% 1 Вт 2512</v>
      </c>
      <c r="C1027" s="3" t="s">
        <v>25</v>
      </c>
      <c r="D1027" t="str">
        <f t="shared" si="134"/>
        <v>SchLib\Passive\Resistor.SchLib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33"/>
        <v>5.1 МОм</v>
      </c>
      <c r="O1027" s="3" t="s">
        <v>113</v>
      </c>
      <c r="P1027" s="3" t="s">
        <v>28</v>
      </c>
      <c r="Q1027" t="str">
        <f t="shared" ref="Q1027:Q1090" si="135">"PcbLib\Passive\"&amp;R1027&amp;".PcbLib"</f>
        <v>PcbLib\Passive\R2512.PcbLib</v>
      </c>
      <c r="R1027" t="str">
        <f t="shared" ref="R1027:R1090" si="136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32"/>
        <v>5.6 МОм 1% 1 Вт 2512</v>
      </c>
      <c r="C1028" s="3" t="s">
        <v>25</v>
      </c>
      <c r="D1028" t="str">
        <f t="shared" si="134"/>
        <v>SchLib\Passive\Resistor.SchLib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33"/>
        <v>5.6 МОм</v>
      </c>
      <c r="O1028" s="3" t="s">
        <v>113</v>
      </c>
      <c r="P1028" s="3" t="s">
        <v>28</v>
      </c>
      <c r="Q1028" t="str">
        <f t="shared" si="135"/>
        <v>PcbLib\Passive\R2512.PcbLib</v>
      </c>
      <c r="R1028" t="str">
        <f t="shared" si="136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32"/>
        <v>6.2 МОм 1% 1 Вт 2512</v>
      </c>
      <c r="C1029" s="3" t="s">
        <v>25</v>
      </c>
      <c r="D1029" t="str">
        <f t="shared" si="134"/>
        <v>SchLib\Passive\Resistor.SchLib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33"/>
        <v>6.2 МОм</v>
      </c>
      <c r="O1029" s="3" t="s">
        <v>113</v>
      </c>
      <c r="P1029" s="3" t="s">
        <v>28</v>
      </c>
      <c r="Q1029" t="str">
        <f t="shared" si="135"/>
        <v>PcbLib\Passive\R2512.PcbLib</v>
      </c>
      <c r="R1029" t="str">
        <f t="shared" si="136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32"/>
        <v>6.8 МОм 1% 1 Вт 2512</v>
      </c>
      <c r="C1030" s="3" t="s">
        <v>25</v>
      </c>
      <c r="D1030" t="str">
        <f t="shared" si="134"/>
        <v>SchLib\Passive\Resistor.SchLib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33"/>
        <v>6.8 МОм</v>
      </c>
      <c r="O1030" s="3" t="s">
        <v>113</v>
      </c>
      <c r="P1030" s="3" t="s">
        <v>28</v>
      </c>
      <c r="Q1030" t="str">
        <f t="shared" si="135"/>
        <v>PcbLib\Passive\R2512.PcbLib</v>
      </c>
      <c r="R1030" t="str">
        <f t="shared" si="136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32"/>
        <v>7.5 МОм 1% 1 Вт 2512</v>
      </c>
      <c r="C1031" s="3" t="s">
        <v>25</v>
      </c>
      <c r="D1031" t="str">
        <f t="shared" si="134"/>
        <v>SchLib\Passive\Resistor.SchLib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33"/>
        <v>7.5 МОм</v>
      </c>
      <c r="O1031" s="3" t="s">
        <v>113</v>
      </c>
      <c r="P1031" s="3" t="s">
        <v>28</v>
      </c>
      <c r="Q1031" t="str">
        <f t="shared" si="135"/>
        <v>PcbLib\Passive\R2512.PcbLib</v>
      </c>
      <c r="R1031" t="str">
        <f t="shared" si="136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32"/>
        <v>8.2 МОм 1% 1 Вт 2512</v>
      </c>
      <c r="C1032" s="3" t="s">
        <v>25</v>
      </c>
      <c r="D1032" t="str">
        <f t="shared" si="134"/>
        <v>SchLib\Passive\Resistor.SchLib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33"/>
        <v>8.2 МОм</v>
      </c>
      <c r="O1032" s="3" t="s">
        <v>113</v>
      </c>
      <c r="P1032" s="3" t="s">
        <v>28</v>
      </c>
      <c r="Q1032" t="str">
        <f t="shared" si="135"/>
        <v>PcbLib\Passive\R2512.PcbLib</v>
      </c>
      <c r="R1032" t="str">
        <f t="shared" si="136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32"/>
        <v>9.1 МОм 1% 1 Вт 2512</v>
      </c>
      <c r="C1033" s="3" t="s">
        <v>25</v>
      </c>
      <c r="D1033" t="str">
        <f t="shared" si="134"/>
        <v>SchLib\Passive\Resistor.SchLib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33"/>
        <v>9.1 МОм</v>
      </c>
      <c r="O1033" s="3" t="s">
        <v>113</v>
      </c>
      <c r="P1033" s="3" t="s">
        <v>28</v>
      </c>
      <c r="Q1033" t="str">
        <f t="shared" si="135"/>
        <v>PcbLib\Passive\R2512.PcbLib</v>
      </c>
      <c r="R1033" t="str">
        <f t="shared" si="136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t="str">
        <f t="shared" si="134"/>
        <v>SchLib\Passive\Resistor.SchLib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t="str">
        <f t="shared" si="135"/>
        <v>PcbLib\Passive\R2512.PcbLib</v>
      </c>
      <c r="R1034" t="str">
        <f t="shared" si="136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37">_xlfn.CONCAT(N1035," ",K1035," ",S1035," ",O1035)</f>
        <v>11 Ом 1% 1 Вт 2512</v>
      </c>
      <c r="C1035" s="3" t="s">
        <v>25</v>
      </c>
      <c r="D1035" t="str">
        <f t="shared" si="134"/>
        <v>SchLib\Passive\Resistor.SchLib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38">_xlfn.CONCAT(Z1035," ",Y1035)</f>
        <v>11 Ом</v>
      </c>
      <c r="O1035" s="3" t="s">
        <v>113</v>
      </c>
      <c r="P1035" s="3" t="s">
        <v>28</v>
      </c>
      <c r="Q1035" t="str">
        <f t="shared" si="135"/>
        <v>PcbLib\Passive\R2512.PcbLib</v>
      </c>
      <c r="R1035" t="str">
        <f t="shared" si="136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37"/>
        <v>12 Ом 1% 1 Вт 2512</v>
      </c>
      <c r="C1036" s="3" t="s">
        <v>25</v>
      </c>
      <c r="D1036" t="str">
        <f t="shared" si="134"/>
        <v>SchLib\Passive\Resistor.SchLib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38"/>
        <v>12 Ом</v>
      </c>
      <c r="O1036" s="3" t="s">
        <v>113</v>
      </c>
      <c r="P1036" s="3" t="s">
        <v>28</v>
      </c>
      <c r="Q1036" t="str">
        <f t="shared" si="135"/>
        <v>PcbLib\Passive\R2512.PcbLib</v>
      </c>
      <c r="R1036" t="str">
        <f t="shared" si="136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37"/>
        <v>13 Ом 1% 1 Вт 2512</v>
      </c>
      <c r="C1037" s="3" t="s">
        <v>25</v>
      </c>
      <c r="D1037" t="str">
        <f t="shared" si="134"/>
        <v>SchLib\Passive\Resistor.SchLib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38"/>
        <v>13 Ом</v>
      </c>
      <c r="O1037" s="3" t="s">
        <v>113</v>
      </c>
      <c r="P1037" s="3" t="s">
        <v>28</v>
      </c>
      <c r="Q1037" t="str">
        <f t="shared" si="135"/>
        <v>PcbLib\Passive\R2512.PcbLib</v>
      </c>
      <c r="R1037" t="str">
        <f t="shared" si="136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37"/>
        <v>15 Ом 1% 1 Вт 2512</v>
      </c>
      <c r="C1038" s="3" t="s">
        <v>25</v>
      </c>
      <c r="D1038" t="str">
        <f t="shared" si="134"/>
        <v>SchLib\Passive\Resistor.SchLib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38"/>
        <v>15 Ом</v>
      </c>
      <c r="O1038" s="3" t="s">
        <v>113</v>
      </c>
      <c r="P1038" s="3" t="s">
        <v>28</v>
      </c>
      <c r="Q1038" t="str">
        <f t="shared" si="135"/>
        <v>PcbLib\Passive\R2512.PcbLib</v>
      </c>
      <c r="R1038" t="str">
        <f t="shared" si="136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37"/>
        <v>16 Ом 1% 1 Вт 2512</v>
      </c>
      <c r="C1039" s="3" t="s">
        <v>25</v>
      </c>
      <c r="D1039" t="str">
        <f t="shared" si="134"/>
        <v>SchLib\Passive\Resistor.SchLib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38"/>
        <v>16 Ом</v>
      </c>
      <c r="O1039" s="3" t="s">
        <v>113</v>
      </c>
      <c r="P1039" s="3" t="s">
        <v>28</v>
      </c>
      <c r="Q1039" t="str">
        <f t="shared" si="135"/>
        <v>PcbLib\Passive\R2512.PcbLib</v>
      </c>
      <c r="R1039" t="str">
        <f t="shared" si="136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37"/>
        <v>18 Ом 1% 1 Вт 2512</v>
      </c>
      <c r="C1040" s="3" t="s">
        <v>25</v>
      </c>
      <c r="D1040" t="str">
        <f t="shared" si="134"/>
        <v>SchLib\Passive\Resistor.SchLib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38"/>
        <v>18 Ом</v>
      </c>
      <c r="O1040" s="3" t="s">
        <v>113</v>
      </c>
      <c r="P1040" s="3" t="s">
        <v>28</v>
      </c>
      <c r="Q1040" t="str">
        <f t="shared" si="135"/>
        <v>PcbLib\Passive\R2512.PcbLib</v>
      </c>
      <c r="R1040" t="str">
        <f t="shared" si="136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37"/>
        <v>20 Ом 1% 1 Вт 2512</v>
      </c>
      <c r="C1041" s="3" t="s">
        <v>25</v>
      </c>
      <c r="D1041" t="str">
        <f t="shared" si="134"/>
        <v>SchLib\Passive\Resistor.SchLib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38"/>
        <v>20 Ом</v>
      </c>
      <c r="O1041" s="3" t="s">
        <v>113</v>
      </c>
      <c r="P1041" s="3" t="s">
        <v>28</v>
      </c>
      <c r="Q1041" t="str">
        <f t="shared" si="135"/>
        <v>PcbLib\Passive\R2512.PcbLib</v>
      </c>
      <c r="R1041" t="str">
        <f t="shared" si="136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37"/>
        <v>22 Ом 1% 1 Вт 2512</v>
      </c>
      <c r="C1042" s="3" t="s">
        <v>25</v>
      </c>
      <c r="D1042" t="str">
        <f t="shared" si="134"/>
        <v>SchLib\Passive\Resistor.SchLib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38"/>
        <v>22 Ом</v>
      </c>
      <c r="O1042" s="3" t="s">
        <v>113</v>
      </c>
      <c r="P1042" s="3" t="s">
        <v>28</v>
      </c>
      <c r="Q1042" t="str">
        <f t="shared" si="135"/>
        <v>PcbLib\Passive\R2512.PcbLib</v>
      </c>
      <c r="R1042" t="str">
        <f t="shared" si="136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37"/>
        <v>24 Ом 1% 1 Вт 2512</v>
      </c>
      <c r="C1043" s="3" t="s">
        <v>25</v>
      </c>
      <c r="D1043" t="str">
        <f t="shared" si="134"/>
        <v>SchLib\Passive\Resistor.SchLib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38"/>
        <v>24 Ом</v>
      </c>
      <c r="O1043" s="3" t="s">
        <v>113</v>
      </c>
      <c r="P1043" s="3" t="s">
        <v>28</v>
      </c>
      <c r="Q1043" t="str">
        <f t="shared" si="135"/>
        <v>PcbLib\Passive\R2512.PcbLib</v>
      </c>
      <c r="R1043" t="str">
        <f t="shared" si="136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37"/>
        <v>27 Ом 1% 1 Вт 2512</v>
      </c>
      <c r="C1044" s="3" t="s">
        <v>25</v>
      </c>
      <c r="D1044" t="str">
        <f t="shared" si="134"/>
        <v>SchLib\Passive\Resistor.SchLib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38"/>
        <v>27 Ом</v>
      </c>
      <c r="O1044" s="3" t="s">
        <v>113</v>
      </c>
      <c r="P1044" s="3" t="s">
        <v>28</v>
      </c>
      <c r="Q1044" t="str">
        <f t="shared" si="135"/>
        <v>PcbLib\Passive\R2512.PcbLib</v>
      </c>
      <c r="R1044" t="str">
        <f t="shared" si="136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37"/>
        <v>30 Ом 1% 1 Вт 2512</v>
      </c>
      <c r="C1045" s="3" t="s">
        <v>25</v>
      </c>
      <c r="D1045" t="str">
        <f t="shared" si="134"/>
        <v>SchLib\Passive\Resistor.SchLib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38"/>
        <v>30 Ом</v>
      </c>
      <c r="O1045" s="3" t="s">
        <v>113</v>
      </c>
      <c r="P1045" s="3" t="s">
        <v>28</v>
      </c>
      <c r="Q1045" t="str">
        <f t="shared" si="135"/>
        <v>PcbLib\Passive\R2512.PcbLib</v>
      </c>
      <c r="R1045" t="str">
        <f t="shared" si="136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37"/>
        <v>33 Ом 1% 1 Вт 2512</v>
      </c>
      <c r="C1046" s="3" t="s">
        <v>25</v>
      </c>
      <c r="D1046" t="str">
        <f t="shared" si="134"/>
        <v>SchLib\Passive\Resistor.SchLib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38"/>
        <v>33 Ом</v>
      </c>
      <c r="O1046" s="3" t="s">
        <v>113</v>
      </c>
      <c r="P1046" s="3" t="s">
        <v>28</v>
      </c>
      <c r="Q1046" t="str">
        <f t="shared" si="135"/>
        <v>PcbLib\Passive\R2512.PcbLib</v>
      </c>
      <c r="R1046" t="str">
        <f t="shared" si="136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37"/>
        <v>36 Ом 1% 1 Вт 2512</v>
      </c>
      <c r="C1047" s="3" t="s">
        <v>25</v>
      </c>
      <c r="D1047" t="str">
        <f t="shared" si="134"/>
        <v>SchLib\Passive\Resistor.SchLib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38"/>
        <v>36 Ом</v>
      </c>
      <c r="O1047" s="3" t="s">
        <v>113</v>
      </c>
      <c r="P1047" s="3" t="s">
        <v>28</v>
      </c>
      <c r="Q1047" t="str">
        <f t="shared" si="135"/>
        <v>PcbLib\Passive\R2512.PcbLib</v>
      </c>
      <c r="R1047" t="str">
        <f t="shared" si="136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37"/>
        <v>39 Ом 1% 1 Вт 2512</v>
      </c>
      <c r="C1048" s="3" t="s">
        <v>25</v>
      </c>
      <c r="D1048" t="str">
        <f t="shared" si="134"/>
        <v>SchLib\Passive\Resistor.SchLib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38"/>
        <v>39 Ом</v>
      </c>
      <c r="O1048" s="3" t="s">
        <v>113</v>
      </c>
      <c r="P1048" s="3" t="s">
        <v>28</v>
      </c>
      <c r="Q1048" t="str">
        <f t="shared" si="135"/>
        <v>PcbLib\Passive\R2512.PcbLib</v>
      </c>
      <c r="R1048" t="str">
        <f t="shared" si="136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37"/>
        <v>43 Ом 1% 1 Вт 2512</v>
      </c>
      <c r="C1049" s="3" t="s">
        <v>25</v>
      </c>
      <c r="D1049" t="str">
        <f t="shared" si="134"/>
        <v>SchLib\Passive\Resistor.SchLib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38"/>
        <v>43 Ом</v>
      </c>
      <c r="O1049" s="3" t="s">
        <v>113</v>
      </c>
      <c r="P1049" s="3" t="s">
        <v>28</v>
      </c>
      <c r="Q1049" t="str">
        <f t="shared" si="135"/>
        <v>PcbLib\Passive\R2512.PcbLib</v>
      </c>
      <c r="R1049" t="str">
        <f t="shared" si="136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37"/>
        <v>47 Ом 1% 1 Вт 2512</v>
      </c>
      <c r="C1050" s="3" t="s">
        <v>25</v>
      </c>
      <c r="D1050" t="str">
        <f t="shared" si="134"/>
        <v>SchLib\Passive\Resistor.SchLib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38"/>
        <v>47 Ом</v>
      </c>
      <c r="O1050" s="3" t="s">
        <v>113</v>
      </c>
      <c r="P1050" s="3" t="s">
        <v>28</v>
      </c>
      <c r="Q1050" t="str">
        <f t="shared" si="135"/>
        <v>PcbLib\Passive\R2512.PcbLib</v>
      </c>
      <c r="R1050" t="str">
        <f t="shared" si="136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37"/>
        <v>51 Ом 1% 1 Вт 2512</v>
      </c>
      <c r="C1051" s="3" t="s">
        <v>25</v>
      </c>
      <c r="D1051" t="str">
        <f t="shared" si="134"/>
        <v>SchLib\Passive\Resistor.SchLib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38"/>
        <v>51 Ом</v>
      </c>
      <c r="O1051" s="3" t="s">
        <v>113</v>
      </c>
      <c r="P1051" s="3" t="s">
        <v>28</v>
      </c>
      <c r="Q1051" t="str">
        <f t="shared" si="135"/>
        <v>PcbLib\Passive\R2512.PcbLib</v>
      </c>
      <c r="R1051" t="str">
        <f t="shared" si="136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37"/>
        <v>56 Ом 1% 1 Вт 2512</v>
      </c>
      <c r="C1052" s="3" t="s">
        <v>25</v>
      </c>
      <c r="D1052" t="str">
        <f t="shared" si="134"/>
        <v>SchLib\Passive\Resistor.SchLib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38"/>
        <v>56 Ом</v>
      </c>
      <c r="O1052" s="3" t="s">
        <v>113</v>
      </c>
      <c r="P1052" s="3" t="s">
        <v>28</v>
      </c>
      <c r="Q1052" t="str">
        <f t="shared" si="135"/>
        <v>PcbLib\Passive\R2512.PcbLib</v>
      </c>
      <c r="R1052" t="str">
        <f t="shared" si="136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37"/>
        <v>62 Ом 1% 1 Вт 2512</v>
      </c>
      <c r="C1053" s="3" t="s">
        <v>25</v>
      </c>
      <c r="D1053" t="str">
        <f t="shared" si="134"/>
        <v>SchLib\Passive\Resistor.SchLib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38"/>
        <v>62 Ом</v>
      </c>
      <c r="O1053" s="3" t="s">
        <v>113</v>
      </c>
      <c r="P1053" s="3" t="s">
        <v>28</v>
      </c>
      <c r="Q1053" t="str">
        <f t="shared" si="135"/>
        <v>PcbLib\Passive\R2512.PcbLib</v>
      </c>
      <c r="R1053" t="str">
        <f t="shared" si="136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37"/>
        <v>68 Ом 1% 1 Вт 2512</v>
      </c>
      <c r="C1054" s="3" t="s">
        <v>25</v>
      </c>
      <c r="D1054" t="str">
        <f t="shared" si="134"/>
        <v>SchLib\Passive\Resistor.SchLib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38"/>
        <v>68 Ом</v>
      </c>
      <c r="O1054" s="3" t="s">
        <v>113</v>
      </c>
      <c r="P1054" s="3" t="s">
        <v>28</v>
      </c>
      <c r="Q1054" t="str">
        <f t="shared" si="135"/>
        <v>PcbLib\Passive\R2512.PcbLib</v>
      </c>
      <c r="R1054" t="str">
        <f t="shared" si="136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37"/>
        <v>75 Ом 1% 1 Вт 2512</v>
      </c>
      <c r="C1055" s="3" t="s">
        <v>25</v>
      </c>
      <c r="D1055" t="str">
        <f t="shared" si="134"/>
        <v>SchLib\Passive\Resistor.SchLib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38"/>
        <v>75 Ом</v>
      </c>
      <c r="O1055" s="3" t="s">
        <v>113</v>
      </c>
      <c r="P1055" s="3" t="s">
        <v>28</v>
      </c>
      <c r="Q1055" t="str">
        <f t="shared" si="135"/>
        <v>PcbLib\Passive\R2512.PcbLib</v>
      </c>
      <c r="R1055" t="str">
        <f t="shared" si="136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37"/>
        <v>82 Ом 1% 1 Вт 2512</v>
      </c>
      <c r="C1056" s="3" t="s">
        <v>25</v>
      </c>
      <c r="D1056" t="str">
        <f t="shared" si="134"/>
        <v>SchLib\Passive\Resistor.SchLib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38"/>
        <v>82 Ом</v>
      </c>
      <c r="O1056" s="3" t="s">
        <v>113</v>
      </c>
      <c r="P1056" s="3" t="s">
        <v>28</v>
      </c>
      <c r="Q1056" t="str">
        <f t="shared" si="135"/>
        <v>PcbLib\Passive\R2512.PcbLib</v>
      </c>
      <c r="R1056" t="str">
        <f t="shared" si="136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37"/>
        <v>91 Ом 1% 1 Вт 2512</v>
      </c>
      <c r="C1057" s="3" t="s">
        <v>25</v>
      </c>
      <c r="D1057" t="str">
        <f t="shared" si="134"/>
        <v>SchLib\Passive\Resistor.SchLib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38"/>
        <v>91 Ом</v>
      </c>
      <c r="O1057" s="3" t="s">
        <v>113</v>
      </c>
      <c r="P1057" s="3" t="s">
        <v>28</v>
      </c>
      <c r="Q1057" t="str">
        <f t="shared" si="135"/>
        <v>PcbLib\Passive\R2512.PcbLib</v>
      </c>
      <c r="R1057" t="str">
        <f t="shared" si="136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t="str">
        <f t="shared" si="134"/>
        <v>SchLib\Passive\Resistor.SchLib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t="str">
        <f t="shared" si="135"/>
        <v>PcbLib\Passive\R2512.PcbLib</v>
      </c>
      <c r="R1058" t="str">
        <f t="shared" si="136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39">_xlfn.CONCAT(N1059," ",K1059," ",S1059," ",O1059)</f>
        <v>11 кОм 1% 1 Вт 2512</v>
      </c>
      <c r="C1059" s="3" t="s">
        <v>25</v>
      </c>
      <c r="D1059" t="str">
        <f t="shared" si="134"/>
        <v>SchLib\Passive\Resistor.SchLib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40">_xlfn.CONCAT(Z1059," ",Y1059)</f>
        <v>11 кОм</v>
      </c>
      <c r="O1059" s="3" t="s">
        <v>113</v>
      </c>
      <c r="P1059" s="3" t="s">
        <v>28</v>
      </c>
      <c r="Q1059" t="str">
        <f t="shared" si="135"/>
        <v>PcbLib\Passive\R2512.PcbLib</v>
      </c>
      <c r="R1059" t="str">
        <f t="shared" si="136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39"/>
        <v>12 кОм 1% 1 Вт 2512</v>
      </c>
      <c r="C1060" s="3" t="s">
        <v>25</v>
      </c>
      <c r="D1060" t="str">
        <f t="shared" si="134"/>
        <v>SchLib\Passive\Resistor.SchLib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40"/>
        <v>12 кОм</v>
      </c>
      <c r="O1060" s="3" t="s">
        <v>113</v>
      </c>
      <c r="P1060" s="3" t="s">
        <v>28</v>
      </c>
      <c r="Q1060" t="str">
        <f t="shared" si="135"/>
        <v>PcbLib\Passive\R2512.PcbLib</v>
      </c>
      <c r="R1060" t="str">
        <f t="shared" si="136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39"/>
        <v>13 кОм 1% 1 Вт 2512</v>
      </c>
      <c r="C1061" s="3" t="s">
        <v>25</v>
      </c>
      <c r="D1061" t="str">
        <f t="shared" si="134"/>
        <v>SchLib\Passive\Resistor.SchLib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40"/>
        <v>13 кОм</v>
      </c>
      <c r="O1061" s="3" t="s">
        <v>113</v>
      </c>
      <c r="P1061" s="3" t="s">
        <v>28</v>
      </c>
      <c r="Q1061" t="str">
        <f t="shared" si="135"/>
        <v>PcbLib\Passive\R2512.PcbLib</v>
      </c>
      <c r="R1061" t="str">
        <f t="shared" si="136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39"/>
        <v>15 кОм 1% 1 Вт 2512</v>
      </c>
      <c r="C1062" s="3" t="s">
        <v>25</v>
      </c>
      <c r="D1062" t="str">
        <f t="shared" si="134"/>
        <v>SchLib\Passive\Resistor.SchLib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40"/>
        <v>15 кОм</v>
      </c>
      <c r="O1062" s="3" t="s">
        <v>113</v>
      </c>
      <c r="P1062" s="3" t="s">
        <v>28</v>
      </c>
      <c r="Q1062" t="str">
        <f t="shared" si="135"/>
        <v>PcbLib\Passive\R2512.PcbLib</v>
      </c>
      <c r="R1062" t="str">
        <f t="shared" si="136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39"/>
        <v>16 кОм 1% 1 Вт 2512</v>
      </c>
      <c r="C1063" s="3" t="s">
        <v>25</v>
      </c>
      <c r="D1063" t="str">
        <f t="shared" si="134"/>
        <v>SchLib\Passive\Resistor.SchLib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40"/>
        <v>16 кОм</v>
      </c>
      <c r="O1063" s="3" t="s">
        <v>113</v>
      </c>
      <c r="P1063" s="3" t="s">
        <v>28</v>
      </c>
      <c r="Q1063" t="str">
        <f t="shared" si="135"/>
        <v>PcbLib\Passive\R2512.PcbLib</v>
      </c>
      <c r="R1063" t="str">
        <f t="shared" si="136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39"/>
        <v>18 кОм 1% 1 Вт 2512</v>
      </c>
      <c r="C1064" s="3" t="s">
        <v>25</v>
      </c>
      <c r="D1064" t="str">
        <f t="shared" si="134"/>
        <v>SchLib\Passive\Resistor.SchLib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40"/>
        <v>18 кОм</v>
      </c>
      <c r="O1064" s="3" t="s">
        <v>113</v>
      </c>
      <c r="P1064" s="3" t="s">
        <v>28</v>
      </c>
      <c r="Q1064" t="str">
        <f t="shared" si="135"/>
        <v>PcbLib\Passive\R2512.PcbLib</v>
      </c>
      <c r="R1064" t="str">
        <f t="shared" si="136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39"/>
        <v>20 кОм 1% 1 Вт 2512</v>
      </c>
      <c r="C1065" s="3" t="s">
        <v>25</v>
      </c>
      <c r="D1065" t="str">
        <f t="shared" si="134"/>
        <v>SchLib\Passive\Resistor.SchLib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40"/>
        <v>20 кОм</v>
      </c>
      <c r="O1065" s="3" t="s">
        <v>113</v>
      </c>
      <c r="P1065" s="3" t="s">
        <v>28</v>
      </c>
      <c r="Q1065" t="str">
        <f t="shared" si="135"/>
        <v>PcbLib\Passive\R2512.PcbLib</v>
      </c>
      <c r="R1065" t="str">
        <f t="shared" si="136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39"/>
        <v>22 кОм 1% 1 Вт 2512</v>
      </c>
      <c r="C1066" s="3" t="s">
        <v>25</v>
      </c>
      <c r="D1066" t="str">
        <f t="shared" si="134"/>
        <v>SchLib\Passive\Resistor.SchLib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40"/>
        <v>22 кОм</v>
      </c>
      <c r="O1066" s="3" t="s">
        <v>113</v>
      </c>
      <c r="P1066" s="3" t="s">
        <v>28</v>
      </c>
      <c r="Q1066" t="str">
        <f t="shared" si="135"/>
        <v>PcbLib\Passive\R2512.PcbLib</v>
      </c>
      <c r="R1066" t="str">
        <f t="shared" si="136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39"/>
        <v>24 кОм 1% 1 Вт 2512</v>
      </c>
      <c r="C1067" s="3" t="s">
        <v>25</v>
      </c>
      <c r="D1067" t="str">
        <f t="shared" si="134"/>
        <v>SchLib\Passive\Resistor.SchLib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40"/>
        <v>24 кОм</v>
      </c>
      <c r="O1067" s="3" t="s">
        <v>113</v>
      </c>
      <c r="P1067" s="3" t="s">
        <v>28</v>
      </c>
      <c r="Q1067" t="str">
        <f t="shared" si="135"/>
        <v>PcbLib\Passive\R2512.PcbLib</v>
      </c>
      <c r="R1067" t="str">
        <f t="shared" si="136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39"/>
        <v>27 кОм 1% 1 Вт 2512</v>
      </c>
      <c r="C1068" s="3" t="s">
        <v>25</v>
      </c>
      <c r="D1068" t="str">
        <f t="shared" si="134"/>
        <v>SchLib\Passive\Resistor.SchLib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40"/>
        <v>27 кОм</v>
      </c>
      <c r="O1068" s="3" t="s">
        <v>113</v>
      </c>
      <c r="P1068" s="3" t="s">
        <v>28</v>
      </c>
      <c r="Q1068" t="str">
        <f t="shared" si="135"/>
        <v>PcbLib\Passive\R2512.PcbLib</v>
      </c>
      <c r="R1068" t="str">
        <f t="shared" si="136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39"/>
        <v>30 кОм 1% 1 Вт 2512</v>
      </c>
      <c r="C1069" s="3" t="s">
        <v>25</v>
      </c>
      <c r="D1069" t="str">
        <f t="shared" si="134"/>
        <v>SchLib\Passive\Resistor.SchLib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40"/>
        <v>30 кОм</v>
      </c>
      <c r="O1069" s="3" t="s">
        <v>113</v>
      </c>
      <c r="P1069" s="3" t="s">
        <v>28</v>
      </c>
      <c r="Q1069" t="str">
        <f t="shared" si="135"/>
        <v>PcbLib\Passive\R2512.PcbLib</v>
      </c>
      <c r="R1069" t="str">
        <f t="shared" si="136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39"/>
        <v>33 кОм 1% 1 Вт 2512</v>
      </c>
      <c r="C1070" s="3" t="s">
        <v>25</v>
      </c>
      <c r="D1070" t="str">
        <f t="shared" si="134"/>
        <v>SchLib\Passive\Resistor.SchLib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40"/>
        <v>33 кОм</v>
      </c>
      <c r="O1070" s="3" t="s">
        <v>113</v>
      </c>
      <c r="P1070" s="3" t="s">
        <v>28</v>
      </c>
      <c r="Q1070" t="str">
        <f t="shared" si="135"/>
        <v>PcbLib\Passive\R2512.PcbLib</v>
      </c>
      <c r="R1070" t="str">
        <f t="shared" si="136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39"/>
        <v>36 кОм 1% 1 Вт 2512</v>
      </c>
      <c r="C1071" s="3" t="s">
        <v>25</v>
      </c>
      <c r="D1071" t="str">
        <f t="shared" si="134"/>
        <v>SchLib\Passive\Resistor.SchLib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40"/>
        <v>36 кОм</v>
      </c>
      <c r="O1071" s="3" t="s">
        <v>113</v>
      </c>
      <c r="P1071" s="3" t="s">
        <v>28</v>
      </c>
      <c r="Q1071" t="str">
        <f t="shared" si="135"/>
        <v>PcbLib\Passive\R2512.PcbLib</v>
      </c>
      <c r="R1071" t="str">
        <f t="shared" si="136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39"/>
        <v>39 кОм 1% 1 Вт 2512</v>
      </c>
      <c r="C1072" s="3" t="s">
        <v>25</v>
      </c>
      <c r="D1072" t="str">
        <f t="shared" si="134"/>
        <v>SchLib\Passive\Resistor.SchLib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40"/>
        <v>39 кОм</v>
      </c>
      <c r="O1072" s="3" t="s">
        <v>113</v>
      </c>
      <c r="P1072" s="3" t="s">
        <v>28</v>
      </c>
      <c r="Q1072" t="str">
        <f t="shared" si="135"/>
        <v>PcbLib\Passive\R2512.PcbLib</v>
      </c>
      <c r="R1072" t="str">
        <f t="shared" si="136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39"/>
        <v>43 кОм 1% 1 Вт 2512</v>
      </c>
      <c r="C1073" s="3" t="s">
        <v>25</v>
      </c>
      <c r="D1073" t="str">
        <f t="shared" si="134"/>
        <v>SchLib\Passive\Resistor.SchLib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40"/>
        <v>43 кОм</v>
      </c>
      <c r="O1073" s="3" t="s">
        <v>113</v>
      </c>
      <c r="P1073" s="3" t="s">
        <v>28</v>
      </c>
      <c r="Q1073" t="str">
        <f t="shared" si="135"/>
        <v>PcbLib\Passive\R2512.PcbLib</v>
      </c>
      <c r="R1073" t="str">
        <f t="shared" si="136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39"/>
        <v>47 кОм 1% 1 Вт 2512</v>
      </c>
      <c r="C1074" s="3" t="s">
        <v>25</v>
      </c>
      <c r="D1074" t="str">
        <f t="shared" si="134"/>
        <v>SchLib\Passive\Resistor.SchLib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40"/>
        <v>47 кОм</v>
      </c>
      <c r="O1074" s="3" t="s">
        <v>113</v>
      </c>
      <c r="P1074" s="3" t="s">
        <v>28</v>
      </c>
      <c r="Q1074" t="str">
        <f t="shared" si="135"/>
        <v>PcbLib\Passive\R2512.PcbLib</v>
      </c>
      <c r="R1074" t="str">
        <f t="shared" si="136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39"/>
        <v>51 кОм 1% 1 Вт 2512</v>
      </c>
      <c r="C1075" s="3" t="s">
        <v>25</v>
      </c>
      <c r="D1075" t="str">
        <f t="shared" si="134"/>
        <v>SchLib\Passive\Resistor.SchLib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40"/>
        <v>51 кОм</v>
      </c>
      <c r="O1075" s="3" t="s">
        <v>113</v>
      </c>
      <c r="P1075" s="3" t="s">
        <v>28</v>
      </c>
      <c r="Q1075" t="str">
        <f t="shared" si="135"/>
        <v>PcbLib\Passive\R2512.PcbLib</v>
      </c>
      <c r="R1075" t="str">
        <f t="shared" si="136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39"/>
        <v>56 кОм 1% 1 Вт 2512</v>
      </c>
      <c r="C1076" s="3" t="s">
        <v>25</v>
      </c>
      <c r="D1076" t="str">
        <f t="shared" si="134"/>
        <v>SchLib\Passive\Resistor.SchLib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40"/>
        <v>56 кОм</v>
      </c>
      <c r="O1076" s="3" t="s">
        <v>113</v>
      </c>
      <c r="P1076" s="3" t="s">
        <v>28</v>
      </c>
      <c r="Q1076" t="str">
        <f t="shared" si="135"/>
        <v>PcbLib\Passive\R2512.PcbLib</v>
      </c>
      <c r="R1076" t="str">
        <f t="shared" si="136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39"/>
        <v>62 кОм 1% 1 Вт 2512</v>
      </c>
      <c r="C1077" s="3" t="s">
        <v>25</v>
      </c>
      <c r="D1077" t="str">
        <f t="shared" si="134"/>
        <v>SchLib\Passive\Resistor.SchLib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40"/>
        <v>62 кОм</v>
      </c>
      <c r="O1077" s="3" t="s">
        <v>113</v>
      </c>
      <c r="P1077" s="3" t="s">
        <v>28</v>
      </c>
      <c r="Q1077" t="str">
        <f t="shared" si="135"/>
        <v>PcbLib\Passive\R2512.PcbLib</v>
      </c>
      <c r="R1077" t="str">
        <f t="shared" si="136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39"/>
        <v>68 кОм 1% 1 Вт 2512</v>
      </c>
      <c r="C1078" s="3" t="s">
        <v>25</v>
      </c>
      <c r="D1078" t="str">
        <f t="shared" ref="D1078:D1141" si="141">"SchLib\Passive\"&amp;C1078&amp;".SchLib"</f>
        <v>SchLib\Passive\Resistor.SchLib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40"/>
        <v>68 кОм</v>
      </c>
      <c r="O1078" s="3" t="s">
        <v>113</v>
      </c>
      <c r="P1078" s="3" t="s">
        <v>28</v>
      </c>
      <c r="Q1078" t="str">
        <f t="shared" si="135"/>
        <v>PcbLib\Passive\R2512.PcbLib</v>
      </c>
      <c r="R1078" t="str">
        <f t="shared" si="136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39"/>
        <v>75 кОм 1% 1 Вт 2512</v>
      </c>
      <c r="C1079" s="3" t="s">
        <v>25</v>
      </c>
      <c r="D1079" t="str">
        <f t="shared" si="141"/>
        <v>SchLib\Passive\Resistor.SchLib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40"/>
        <v>75 кОм</v>
      </c>
      <c r="O1079" s="3" t="s">
        <v>113</v>
      </c>
      <c r="P1079" s="3" t="s">
        <v>28</v>
      </c>
      <c r="Q1079" t="str">
        <f t="shared" si="135"/>
        <v>PcbLib\Passive\R2512.PcbLib</v>
      </c>
      <c r="R1079" t="str">
        <f t="shared" si="136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39"/>
        <v>82 кОм 1% 1 Вт 2512</v>
      </c>
      <c r="C1080" s="3" t="s">
        <v>25</v>
      </c>
      <c r="D1080" t="str">
        <f t="shared" si="141"/>
        <v>SchLib\Passive\Resistor.SchLib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40"/>
        <v>82 кОм</v>
      </c>
      <c r="O1080" s="3" t="s">
        <v>113</v>
      </c>
      <c r="P1080" s="3" t="s">
        <v>28</v>
      </c>
      <c r="Q1080" t="str">
        <f t="shared" si="135"/>
        <v>PcbLib\Passive\R2512.PcbLib</v>
      </c>
      <c r="R1080" t="str">
        <f t="shared" si="136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39"/>
        <v>91 кОм 1% 1 Вт 2512</v>
      </c>
      <c r="C1081" s="3" t="s">
        <v>25</v>
      </c>
      <c r="D1081" t="str">
        <f t="shared" si="141"/>
        <v>SchLib\Passive\Resistor.SchLib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40"/>
        <v>91 кОм</v>
      </c>
      <c r="O1081" s="3" t="s">
        <v>113</v>
      </c>
      <c r="P1081" s="3" t="s">
        <v>28</v>
      </c>
      <c r="Q1081" t="str">
        <f t="shared" si="135"/>
        <v>PcbLib\Passive\R2512.PcbLib</v>
      </c>
      <c r="R1081" t="str">
        <f t="shared" si="136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t="str">
        <f t="shared" si="141"/>
        <v>SchLib\Passive\Resistor.SchLib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t="str">
        <f t="shared" si="135"/>
        <v>PcbLib\Passive\R2512.PcbLib</v>
      </c>
      <c r="R1082" t="str">
        <f t="shared" si="136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42">_xlfn.CONCAT(N1083," ",K1083," ",S1083," ",O1083)</f>
        <v>11 МОм 1% 1 Вт 2512</v>
      </c>
      <c r="C1083" s="3" t="s">
        <v>25</v>
      </c>
      <c r="D1083" t="str">
        <f t="shared" si="141"/>
        <v>SchLib\Passive\Resistor.SchLib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43">_xlfn.CONCAT(Z1083," ",Y1083)</f>
        <v>11 МОм</v>
      </c>
      <c r="O1083" s="3" t="s">
        <v>113</v>
      </c>
      <c r="P1083" s="3" t="s">
        <v>28</v>
      </c>
      <c r="Q1083" t="str">
        <f t="shared" si="135"/>
        <v>PcbLib\Passive\R2512.PcbLib</v>
      </c>
      <c r="R1083" t="str">
        <f t="shared" si="136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42"/>
        <v>12 МОм 1% 1 Вт 2512</v>
      </c>
      <c r="C1084" s="3" t="s">
        <v>25</v>
      </c>
      <c r="D1084" t="str">
        <f t="shared" si="141"/>
        <v>SchLib\Passive\Resistor.SchLib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43"/>
        <v>12 МОм</v>
      </c>
      <c r="O1084" s="3" t="s">
        <v>113</v>
      </c>
      <c r="P1084" s="3" t="s">
        <v>28</v>
      </c>
      <c r="Q1084" t="str">
        <f t="shared" si="135"/>
        <v>PcbLib\Passive\R2512.PcbLib</v>
      </c>
      <c r="R1084" t="str">
        <f t="shared" si="136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42"/>
        <v>13 МОм 1% 1 Вт 2512</v>
      </c>
      <c r="C1085" s="3" t="s">
        <v>25</v>
      </c>
      <c r="D1085" t="str">
        <f t="shared" si="141"/>
        <v>SchLib\Passive\Resistor.SchLib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43"/>
        <v>13 МОм</v>
      </c>
      <c r="O1085" s="3" t="s">
        <v>113</v>
      </c>
      <c r="P1085" s="3" t="s">
        <v>28</v>
      </c>
      <c r="Q1085" t="str">
        <f t="shared" si="135"/>
        <v>PcbLib\Passive\R2512.PcbLib</v>
      </c>
      <c r="R1085" t="str">
        <f t="shared" si="136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42"/>
        <v>15 МОм 1% 1 Вт 2512</v>
      </c>
      <c r="C1086" s="3" t="s">
        <v>25</v>
      </c>
      <c r="D1086" t="str">
        <f t="shared" si="141"/>
        <v>SchLib\Passive\Resistor.SchLib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43"/>
        <v>15 МОм</v>
      </c>
      <c r="O1086" s="3" t="s">
        <v>113</v>
      </c>
      <c r="P1086" s="3" t="s">
        <v>28</v>
      </c>
      <c r="Q1086" t="str">
        <f t="shared" si="135"/>
        <v>PcbLib\Passive\R2512.PcbLib</v>
      </c>
      <c r="R1086" t="str">
        <f t="shared" si="136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42"/>
        <v>16 МОм 1% 1 Вт 2512</v>
      </c>
      <c r="C1087" s="3" t="s">
        <v>25</v>
      </c>
      <c r="D1087" t="str">
        <f t="shared" si="141"/>
        <v>SchLib\Passive\Resistor.SchLib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43"/>
        <v>16 МОм</v>
      </c>
      <c r="O1087" s="3" t="s">
        <v>113</v>
      </c>
      <c r="P1087" s="3" t="s">
        <v>28</v>
      </c>
      <c r="Q1087" t="str">
        <f t="shared" si="135"/>
        <v>PcbLib\Passive\R2512.PcbLib</v>
      </c>
      <c r="R1087" t="str">
        <f t="shared" si="136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42"/>
        <v>18 МОм 1% 1 Вт 2512</v>
      </c>
      <c r="C1088" s="3" t="s">
        <v>25</v>
      </c>
      <c r="D1088" t="str">
        <f t="shared" si="141"/>
        <v>SchLib\Passive\Resistor.SchLib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43"/>
        <v>18 МОм</v>
      </c>
      <c r="O1088" s="3" t="s">
        <v>113</v>
      </c>
      <c r="P1088" s="3" t="s">
        <v>28</v>
      </c>
      <c r="Q1088" t="str">
        <f t="shared" si="135"/>
        <v>PcbLib\Passive\R2512.PcbLib</v>
      </c>
      <c r="R1088" t="str">
        <f t="shared" si="136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42"/>
        <v>20 МОм 1% 1 Вт 2512</v>
      </c>
      <c r="C1089" s="3" t="s">
        <v>25</v>
      </c>
      <c r="D1089" t="str">
        <f t="shared" si="141"/>
        <v>SchLib\Passive\Resistor.SchLib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43"/>
        <v>20 МОм</v>
      </c>
      <c r="O1089" s="3" t="s">
        <v>113</v>
      </c>
      <c r="P1089" s="3" t="s">
        <v>28</v>
      </c>
      <c r="Q1089" t="str">
        <f t="shared" si="135"/>
        <v>PcbLib\Passive\R2512.PcbLib</v>
      </c>
      <c r="R1089" t="str">
        <f t="shared" si="136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42"/>
        <v>22 МОм 1% 1 Вт 2512</v>
      </c>
      <c r="C1090" s="3" t="s">
        <v>25</v>
      </c>
      <c r="D1090" t="str">
        <f t="shared" si="141"/>
        <v>SchLib\Passive\Resistor.SchLib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43"/>
        <v>22 МОм</v>
      </c>
      <c r="O1090" s="3" t="s">
        <v>113</v>
      </c>
      <c r="P1090" s="3" t="s">
        <v>28</v>
      </c>
      <c r="Q1090" t="str">
        <f t="shared" si="135"/>
        <v>PcbLib\Passive\R2512.PcbLib</v>
      </c>
      <c r="R1090" t="str">
        <f t="shared" si="136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42"/>
        <v>24 МОм 1% 1 Вт 2512</v>
      </c>
      <c r="C1091" s="3" t="s">
        <v>25</v>
      </c>
      <c r="D1091" t="str">
        <f t="shared" si="141"/>
        <v>SchLib\Passive\Resistor.SchLib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43"/>
        <v>24 МОм</v>
      </c>
      <c r="O1091" s="3" t="s">
        <v>113</v>
      </c>
      <c r="P1091" s="3" t="s">
        <v>28</v>
      </c>
      <c r="Q1091" t="str">
        <f t="shared" ref="Q1091:Q1153" si="144">"PcbLib\Passive\"&amp;R1091&amp;".PcbLib"</f>
        <v>PcbLib\Passive\R2512.PcbLib</v>
      </c>
      <c r="R1091" t="str">
        <f t="shared" ref="R1091:R1153" si="145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42"/>
        <v>27 МОм 1% 1 Вт 2512</v>
      </c>
      <c r="C1092" s="3" t="s">
        <v>25</v>
      </c>
      <c r="D1092" t="str">
        <f t="shared" si="141"/>
        <v>SchLib\Passive\Resistor.SchLib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43"/>
        <v>27 МОм</v>
      </c>
      <c r="O1092" s="3" t="s">
        <v>113</v>
      </c>
      <c r="P1092" s="3" t="s">
        <v>28</v>
      </c>
      <c r="Q1092" t="str">
        <f t="shared" si="144"/>
        <v>PcbLib\Passive\R2512.PcbLib</v>
      </c>
      <c r="R1092" t="str">
        <f t="shared" si="145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42"/>
        <v>30 МОм 1% 1 Вт 2512</v>
      </c>
      <c r="C1093" s="3" t="s">
        <v>25</v>
      </c>
      <c r="D1093" t="str">
        <f t="shared" si="141"/>
        <v>SchLib\Passive\Resistor.SchLib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43"/>
        <v>30 МОм</v>
      </c>
      <c r="O1093" s="3" t="s">
        <v>113</v>
      </c>
      <c r="P1093" s="3" t="s">
        <v>28</v>
      </c>
      <c r="Q1093" t="str">
        <f t="shared" si="144"/>
        <v>PcbLib\Passive\R2512.PcbLib</v>
      </c>
      <c r="R1093" t="str">
        <f t="shared" si="145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42"/>
        <v>33 МОм 1% 1 Вт 2512</v>
      </c>
      <c r="C1094" s="3" t="s">
        <v>25</v>
      </c>
      <c r="D1094" t="str">
        <f t="shared" si="141"/>
        <v>SchLib\Passive\Resistor.SchLib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43"/>
        <v>33 МОм</v>
      </c>
      <c r="O1094" s="3" t="s">
        <v>113</v>
      </c>
      <c r="P1094" s="3" t="s">
        <v>28</v>
      </c>
      <c r="Q1094" t="str">
        <f t="shared" si="144"/>
        <v>PcbLib\Passive\R2512.PcbLib</v>
      </c>
      <c r="R1094" t="str">
        <f t="shared" si="145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42"/>
        <v>36 МОм 1% 1 Вт 2512</v>
      </c>
      <c r="C1095" s="3" t="s">
        <v>25</v>
      </c>
      <c r="D1095" t="str">
        <f t="shared" si="141"/>
        <v>SchLib\Passive\Resistor.SchLib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43"/>
        <v>36 МОм</v>
      </c>
      <c r="O1095" s="3" t="s">
        <v>113</v>
      </c>
      <c r="P1095" s="3" t="s">
        <v>28</v>
      </c>
      <c r="Q1095" t="str">
        <f t="shared" si="144"/>
        <v>PcbLib\Passive\R2512.PcbLib</v>
      </c>
      <c r="R1095" t="str">
        <f t="shared" si="145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42"/>
        <v>39 МОм 1% 1 Вт 2512</v>
      </c>
      <c r="C1096" s="3" t="s">
        <v>25</v>
      </c>
      <c r="D1096" t="str">
        <f t="shared" si="141"/>
        <v>SchLib\Passive\Resistor.SchLib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43"/>
        <v>39 МОм</v>
      </c>
      <c r="O1096" s="3" t="s">
        <v>113</v>
      </c>
      <c r="P1096" s="3" t="s">
        <v>28</v>
      </c>
      <c r="Q1096" t="str">
        <f t="shared" si="144"/>
        <v>PcbLib\Passive\R2512.PcbLib</v>
      </c>
      <c r="R1096" t="str">
        <f t="shared" si="145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42"/>
        <v>43 МОм 1% 1 Вт 2512</v>
      </c>
      <c r="C1097" s="3" t="s">
        <v>25</v>
      </c>
      <c r="D1097" t="str">
        <f t="shared" si="141"/>
        <v>SchLib\Passive\Resistor.SchLib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43"/>
        <v>43 МОм</v>
      </c>
      <c r="O1097" s="3" t="s">
        <v>113</v>
      </c>
      <c r="P1097" s="3" t="s">
        <v>28</v>
      </c>
      <c r="Q1097" t="str">
        <f t="shared" si="144"/>
        <v>PcbLib\Passive\R2512.PcbLib</v>
      </c>
      <c r="R1097" t="str">
        <f t="shared" si="145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42"/>
        <v>47 МОм 1% 1 Вт 2512</v>
      </c>
      <c r="C1098" s="3" t="s">
        <v>25</v>
      </c>
      <c r="D1098" t="str">
        <f t="shared" si="141"/>
        <v>SchLib\Passive\Resistor.SchLib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43"/>
        <v>47 МОм</v>
      </c>
      <c r="O1098" s="3" t="s">
        <v>113</v>
      </c>
      <c r="P1098" s="3" t="s">
        <v>28</v>
      </c>
      <c r="Q1098" t="str">
        <f t="shared" si="144"/>
        <v>PcbLib\Passive\R2512.PcbLib</v>
      </c>
      <c r="R1098" t="str">
        <f t="shared" si="145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42"/>
        <v>51 МОм 1% 1 Вт 2512</v>
      </c>
      <c r="C1099" s="3" t="s">
        <v>25</v>
      </c>
      <c r="D1099" t="str">
        <f t="shared" si="141"/>
        <v>SchLib\Passive\Resistor.SchLib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43"/>
        <v>51 МОм</v>
      </c>
      <c r="O1099" s="3" t="s">
        <v>113</v>
      </c>
      <c r="P1099" s="3" t="s">
        <v>28</v>
      </c>
      <c r="Q1099" t="str">
        <f t="shared" si="144"/>
        <v>PcbLib\Passive\R2512.PcbLib</v>
      </c>
      <c r="R1099" t="str">
        <f t="shared" si="145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42"/>
        <v>56 МОм 1% 1 Вт 2512</v>
      </c>
      <c r="C1100" s="3" t="s">
        <v>25</v>
      </c>
      <c r="D1100" t="str">
        <f t="shared" si="141"/>
        <v>SchLib\Passive\Resistor.SchLib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43"/>
        <v>56 МОм</v>
      </c>
      <c r="O1100" s="3" t="s">
        <v>113</v>
      </c>
      <c r="P1100" s="3" t="s">
        <v>28</v>
      </c>
      <c r="Q1100" t="str">
        <f t="shared" si="144"/>
        <v>PcbLib\Passive\R2512.PcbLib</v>
      </c>
      <c r="R1100" t="str">
        <f t="shared" si="145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42"/>
        <v>62 МОм 1% 1 Вт 2512</v>
      </c>
      <c r="C1101" s="3" t="s">
        <v>25</v>
      </c>
      <c r="D1101" t="str">
        <f t="shared" si="141"/>
        <v>SchLib\Passive\Resistor.SchLib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43"/>
        <v>62 МОм</v>
      </c>
      <c r="O1101" s="3" t="s">
        <v>113</v>
      </c>
      <c r="P1101" s="3" t="s">
        <v>28</v>
      </c>
      <c r="Q1101" t="str">
        <f t="shared" si="144"/>
        <v>PcbLib\Passive\R2512.PcbLib</v>
      </c>
      <c r="R1101" t="str">
        <f t="shared" si="145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42"/>
        <v>68 МОм 1% 1 Вт 2512</v>
      </c>
      <c r="C1102" s="3" t="s">
        <v>25</v>
      </c>
      <c r="D1102" t="str">
        <f t="shared" si="141"/>
        <v>SchLib\Passive\Resistor.SchLib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43"/>
        <v>68 МОм</v>
      </c>
      <c r="O1102" s="3" t="s">
        <v>113</v>
      </c>
      <c r="P1102" s="3" t="s">
        <v>28</v>
      </c>
      <c r="Q1102" t="str">
        <f t="shared" si="144"/>
        <v>PcbLib\Passive\R2512.PcbLib</v>
      </c>
      <c r="R1102" t="str">
        <f t="shared" si="145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42"/>
        <v>75 МОм 1% 1 Вт 2512</v>
      </c>
      <c r="C1103" s="3" t="s">
        <v>25</v>
      </c>
      <c r="D1103" t="str">
        <f t="shared" si="141"/>
        <v>SchLib\Passive\Resistor.SchLib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43"/>
        <v>75 МОм</v>
      </c>
      <c r="O1103" s="3" t="s">
        <v>113</v>
      </c>
      <c r="P1103" s="3" t="s">
        <v>28</v>
      </c>
      <c r="Q1103" t="str">
        <f t="shared" si="144"/>
        <v>PcbLib\Passive\R2512.PcbLib</v>
      </c>
      <c r="R1103" t="str">
        <f t="shared" si="145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42"/>
        <v>82 МОм 1% 1 Вт 2512</v>
      </c>
      <c r="C1104" s="3" t="s">
        <v>25</v>
      </c>
      <c r="D1104" t="str">
        <f t="shared" si="141"/>
        <v>SchLib\Passive\Resistor.SchLib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43"/>
        <v>82 МОм</v>
      </c>
      <c r="O1104" s="3" t="s">
        <v>113</v>
      </c>
      <c r="P1104" s="3" t="s">
        <v>28</v>
      </c>
      <c r="Q1104" t="str">
        <f t="shared" si="144"/>
        <v>PcbLib\Passive\R2512.PcbLib</v>
      </c>
      <c r="R1104" t="str">
        <f t="shared" si="145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42"/>
        <v>91 МОм 1% 1 Вт 2512</v>
      </c>
      <c r="C1105" s="3" t="s">
        <v>25</v>
      </c>
      <c r="D1105" t="str">
        <f t="shared" si="141"/>
        <v>SchLib\Passive\Resistor.SchLib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43"/>
        <v>91 МОм</v>
      </c>
      <c r="O1105" s="3" t="s">
        <v>113</v>
      </c>
      <c r="P1105" s="3" t="s">
        <v>28</v>
      </c>
      <c r="Q1105" t="str">
        <f t="shared" si="144"/>
        <v>PcbLib\Passive\R2512.PcbLib</v>
      </c>
      <c r="R1105" t="str">
        <f t="shared" si="145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t="str">
        <f t="shared" si="141"/>
        <v>SchLib\Passive\Resistor.SchLib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t="str">
        <f t="shared" si="144"/>
        <v>PcbLib\Passive\R2512.PcbLib</v>
      </c>
      <c r="R1106" t="str">
        <f t="shared" si="145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46">_xlfn.CONCAT(N1107," ",K1107," ",S1107," ",O1107)</f>
        <v>110 Ом 1% 1 Вт 2512</v>
      </c>
      <c r="C1107" s="3" t="s">
        <v>25</v>
      </c>
      <c r="D1107" t="str">
        <f t="shared" si="141"/>
        <v>SchLib\Passive\Resistor.SchLib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47">_xlfn.CONCAT(Z1107," ",Y1107)</f>
        <v>110 Ом</v>
      </c>
      <c r="O1107" s="3" t="s">
        <v>113</v>
      </c>
      <c r="P1107" s="3" t="s">
        <v>28</v>
      </c>
      <c r="Q1107" t="str">
        <f t="shared" si="144"/>
        <v>PcbLib\Passive\R2512.PcbLib</v>
      </c>
      <c r="R1107" t="str">
        <f t="shared" si="145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46"/>
        <v>120 Ом 1% 1 Вт 2512</v>
      </c>
      <c r="C1108" s="3" t="s">
        <v>25</v>
      </c>
      <c r="D1108" t="str">
        <f t="shared" si="141"/>
        <v>SchLib\Passive\Resistor.SchLib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47"/>
        <v>120 Ом</v>
      </c>
      <c r="O1108" s="3" t="s">
        <v>113</v>
      </c>
      <c r="P1108" s="3" t="s">
        <v>28</v>
      </c>
      <c r="Q1108" t="str">
        <f t="shared" si="144"/>
        <v>PcbLib\Passive\R2512.PcbLib</v>
      </c>
      <c r="R1108" t="str">
        <f t="shared" si="145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46"/>
        <v>130 Ом 1% 1 Вт 2512</v>
      </c>
      <c r="C1109" s="3" t="s">
        <v>25</v>
      </c>
      <c r="D1109" t="str">
        <f t="shared" si="141"/>
        <v>SchLib\Passive\Resistor.SchLib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47"/>
        <v>130 Ом</v>
      </c>
      <c r="O1109" s="3" t="s">
        <v>113</v>
      </c>
      <c r="P1109" s="3" t="s">
        <v>28</v>
      </c>
      <c r="Q1109" t="str">
        <f t="shared" si="144"/>
        <v>PcbLib\Passive\R2512.PcbLib</v>
      </c>
      <c r="R1109" t="str">
        <f t="shared" si="145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46"/>
        <v>150 Ом 1% 1 Вт 2512</v>
      </c>
      <c r="C1110" s="3" t="s">
        <v>25</v>
      </c>
      <c r="D1110" t="str">
        <f t="shared" si="141"/>
        <v>SchLib\Passive\Resistor.SchLib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47"/>
        <v>150 Ом</v>
      </c>
      <c r="O1110" s="3" t="s">
        <v>113</v>
      </c>
      <c r="P1110" s="3" t="s">
        <v>28</v>
      </c>
      <c r="Q1110" t="str">
        <f t="shared" si="144"/>
        <v>PcbLib\Passive\R2512.PcbLib</v>
      </c>
      <c r="R1110" t="str">
        <f t="shared" si="145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46"/>
        <v>160 Ом 1% 1 Вт 2512</v>
      </c>
      <c r="C1111" s="3" t="s">
        <v>25</v>
      </c>
      <c r="D1111" t="str">
        <f t="shared" si="141"/>
        <v>SchLib\Passive\Resistor.SchLib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47"/>
        <v>160 Ом</v>
      </c>
      <c r="O1111" s="3" t="s">
        <v>113</v>
      </c>
      <c r="P1111" s="3" t="s">
        <v>28</v>
      </c>
      <c r="Q1111" t="str">
        <f t="shared" si="144"/>
        <v>PcbLib\Passive\R2512.PcbLib</v>
      </c>
      <c r="R1111" t="str">
        <f t="shared" si="145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46"/>
        <v>180 Ом 1% 1 Вт 2512</v>
      </c>
      <c r="C1112" s="3" t="s">
        <v>25</v>
      </c>
      <c r="D1112" t="str">
        <f t="shared" si="141"/>
        <v>SchLib\Passive\Resistor.SchLib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47"/>
        <v>180 Ом</v>
      </c>
      <c r="O1112" s="3" t="s">
        <v>113</v>
      </c>
      <c r="P1112" s="3" t="s">
        <v>28</v>
      </c>
      <c r="Q1112" t="str">
        <f t="shared" si="144"/>
        <v>PcbLib\Passive\R2512.PcbLib</v>
      </c>
      <c r="R1112" t="str">
        <f t="shared" si="145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46"/>
        <v>200 Ом 1% 1 Вт 2512</v>
      </c>
      <c r="C1113" s="3" t="s">
        <v>25</v>
      </c>
      <c r="D1113" t="str">
        <f t="shared" si="141"/>
        <v>SchLib\Passive\Resistor.SchLib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47"/>
        <v>200 Ом</v>
      </c>
      <c r="O1113" s="3" t="s">
        <v>113</v>
      </c>
      <c r="P1113" s="3" t="s">
        <v>28</v>
      </c>
      <c r="Q1113" t="str">
        <f t="shared" si="144"/>
        <v>PcbLib\Passive\R2512.PcbLib</v>
      </c>
      <c r="R1113" t="str">
        <f t="shared" si="145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46"/>
        <v>220 Ом 1% 1 Вт 2512</v>
      </c>
      <c r="C1114" s="3" t="s">
        <v>25</v>
      </c>
      <c r="D1114" t="str">
        <f t="shared" si="141"/>
        <v>SchLib\Passive\Resistor.SchLib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47"/>
        <v>220 Ом</v>
      </c>
      <c r="O1114" s="3" t="s">
        <v>113</v>
      </c>
      <c r="P1114" s="3" t="s">
        <v>28</v>
      </c>
      <c r="Q1114" t="str">
        <f t="shared" si="144"/>
        <v>PcbLib\Passive\R2512.PcbLib</v>
      </c>
      <c r="R1114" t="str">
        <f t="shared" si="145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46"/>
        <v>240 Ом 1% 1 Вт 2512</v>
      </c>
      <c r="C1115" s="3" t="s">
        <v>25</v>
      </c>
      <c r="D1115" t="str">
        <f t="shared" si="141"/>
        <v>SchLib\Passive\Resistor.SchLib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47"/>
        <v>240 Ом</v>
      </c>
      <c r="O1115" s="3" t="s">
        <v>113</v>
      </c>
      <c r="P1115" s="3" t="s">
        <v>28</v>
      </c>
      <c r="Q1115" t="str">
        <f t="shared" si="144"/>
        <v>PcbLib\Passive\R2512.PcbLib</v>
      </c>
      <c r="R1115" t="str">
        <f t="shared" si="145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46"/>
        <v>270 Ом 1% 1 Вт 2512</v>
      </c>
      <c r="C1116" s="3" t="s">
        <v>25</v>
      </c>
      <c r="D1116" t="str">
        <f t="shared" si="141"/>
        <v>SchLib\Passive\Resistor.SchLib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47"/>
        <v>270 Ом</v>
      </c>
      <c r="O1116" s="3" t="s">
        <v>113</v>
      </c>
      <c r="P1116" s="3" t="s">
        <v>28</v>
      </c>
      <c r="Q1116" t="str">
        <f t="shared" si="144"/>
        <v>PcbLib\Passive\R2512.PcbLib</v>
      </c>
      <c r="R1116" t="str">
        <f t="shared" si="145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46"/>
        <v>300 Ом 1% 1 Вт 2512</v>
      </c>
      <c r="C1117" s="3" t="s">
        <v>25</v>
      </c>
      <c r="D1117" t="str">
        <f t="shared" si="141"/>
        <v>SchLib\Passive\Resistor.SchLib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47"/>
        <v>300 Ом</v>
      </c>
      <c r="O1117" s="3" t="s">
        <v>113</v>
      </c>
      <c r="P1117" s="3" t="s">
        <v>28</v>
      </c>
      <c r="Q1117" t="str">
        <f t="shared" si="144"/>
        <v>PcbLib\Passive\R2512.PcbLib</v>
      </c>
      <c r="R1117" t="str">
        <f t="shared" si="145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46"/>
        <v>330 Ом 1% 1 Вт 2512</v>
      </c>
      <c r="C1118" s="3" t="s">
        <v>25</v>
      </c>
      <c r="D1118" t="str">
        <f t="shared" si="141"/>
        <v>SchLib\Passive\Resistor.SchLib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47"/>
        <v>330 Ом</v>
      </c>
      <c r="O1118" s="3" t="s">
        <v>113</v>
      </c>
      <c r="P1118" s="3" t="s">
        <v>28</v>
      </c>
      <c r="Q1118" t="str">
        <f t="shared" si="144"/>
        <v>PcbLib\Passive\R2512.PcbLib</v>
      </c>
      <c r="R1118" t="str">
        <f t="shared" si="145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46"/>
        <v>360 Ом 1% 1 Вт 2512</v>
      </c>
      <c r="C1119" s="3" t="s">
        <v>25</v>
      </c>
      <c r="D1119" t="str">
        <f t="shared" si="141"/>
        <v>SchLib\Passive\Resistor.SchLib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47"/>
        <v>360 Ом</v>
      </c>
      <c r="O1119" s="3" t="s">
        <v>113</v>
      </c>
      <c r="P1119" s="3" t="s">
        <v>28</v>
      </c>
      <c r="Q1119" t="str">
        <f t="shared" si="144"/>
        <v>PcbLib\Passive\R2512.PcbLib</v>
      </c>
      <c r="R1119" t="str">
        <f t="shared" si="145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46"/>
        <v>390 Ом 1% 1 Вт 2512</v>
      </c>
      <c r="C1120" s="3" t="s">
        <v>25</v>
      </c>
      <c r="D1120" t="str">
        <f t="shared" si="141"/>
        <v>SchLib\Passive\Resistor.SchLib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47"/>
        <v>390 Ом</v>
      </c>
      <c r="O1120" s="3" t="s">
        <v>113</v>
      </c>
      <c r="P1120" s="3" t="s">
        <v>28</v>
      </c>
      <c r="Q1120" t="str">
        <f t="shared" si="144"/>
        <v>PcbLib\Passive\R2512.PcbLib</v>
      </c>
      <c r="R1120" t="str">
        <f t="shared" si="145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46"/>
        <v>430 Ом 1% 1 Вт 2512</v>
      </c>
      <c r="C1121" s="3" t="s">
        <v>25</v>
      </c>
      <c r="D1121" t="str">
        <f t="shared" si="141"/>
        <v>SchLib\Passive\Resistor.SchLib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47"/>
        <v>430 Ом</v>
      </c>
      <c r="O1121" s="3" t="s">
        <v>113</v>
      </c>
      <c r="P1121" s="3" t="s">
        <v>28</v>
      </c>
      <c r="Q1121" t="str">
        <f t="shared" si="144"/>
        <v>PcbLib\Passive\R2512.PcbLib</v>
      </c>
      <c r="R1121" t="str">
        <f t="shared" si="145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46"/>
        <v>470 Ом 1% 1 Вт 2512</v>
      </c>
      <c r="C1122" s="3" t="s">
        <v>25</v>
      </c>
      <c r="D1122" t="str">
        <f t="shared" si="141"/>
        <v>SchLib\Passive\Resistor.SchLib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47"/>
        <v>470 Ом</v>
      </c>
      <c r="O1122" s="3" t="s">
        <v>113</v>
      </c>
      <c r="P1122" s="3" t="s">
        <v>28</v>
      </c>
      <c r="Q1122" t="str">
        <f t="shared" si="144"/>
        <v>PcbLib\Passive\R2512.PcbLib</v>
      </c>
      <c r="R1122" t="str">
        <f t="shared" si="145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46"/>
        <v>510 Ом 1% 1 Вт 2512</v>
      </c>
      <c r="C1123" s="3" t="s">
        <v>25</v>
      </c>
      <c r="D1123" t="str">
        <f t="shared" si="141"/>
        <v>SchLib\Passive\Resistor.SchLib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47"/>
        <v>510 Ом</v>
      </c>
      <c r="O1123" s="3" t="s">
        <v>113</v>
      </c>
      <c r="P1123" s="3" t="s">
        <v>28</v>
      </c>
      <c r="Q1123" t="str">
        <f t="shared" si="144"/>
        <v>PcbLib\Passive\R2512.PcbLib</v>
      </c>
      <c r="R1123" t="str">
        <f t="shared" si="145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46"/>
        <v>560 Ом 1% 1 Вт 2512</v>
      </c>
      <c r="C1124" s="3" t="s">
        <v>25</v>
      </c>
      <c r="D1124" t="str">
        <f t="shared" si="141"/>
        <v>SchLib\Passive\Resistor.SchLib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47"/>
        <v>560 Ом</v>
      </c>
      <c r="O1124" s="3" t="s">
        <v>113</v>
      </c>
      <c r="P1124" s="3" t="s">
        <v>28</v>
      </c>
      <c r="Q1124" t="str">
        <f t="shared" si="144"/>
        <v>PcbLib\Passive\R2512.PcbLib</v>
      </c>
      <c r="R1124" t="str">
        <f t="shared" si="145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46"/>
        <v>620 Ом 1% 1 Вт 2512</v>
      </c>
      <c r="C1125" s="3" t="s">
        <v>25</v>
      </c>
      <c r="D1125" t="str">
        <f t="shared" si="141"/>
        <v>SchLib\Passive\Resistor.SchLib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47"/>
        <v>620 Ом</v>
      </c>
      <c r="O1125" s="3" t="s">
        <v>113</v>
      </c>
      <c r="P1125" s="3" t="s">
        <v>28</v>
      </c>
      <c r="Q1125" t="str">
        <f t="shared" si="144"/>
        <v>PcbLib\Passive\R2512.PcbLib</v>
      </c>
      <c r="R1125" t="str">
        <f t="shared" si="145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46"/>
        <v>680 Ом 1% 1 Вт 2512</v>
      </c>
      <c r="C1126" s="3" t="s">
        <v>25</v>
      </c>
      <c r="D1126" t="str">
        <f t="shared" si="141"/>
        <v>SchLib\Passive\Resistor.SchLib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47"/>
        <v>680 Ом</v>
      </c>
      <c r="O1126" s="3" t="s">
        <v>113</v>
      </c>
      <c r="P1126" s="3" t="s">
        <v>28</v>
      </c>
      <c r="Q1126" t="str">
        <f t="shared" si="144"/>
        <v>PcbLib\Passive\R2512.PcbLib</v>
      </c>
      <c r="R1126" t="str">
        <f t="shared" si="145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46"/>
        <v>750 Ом 1% 1 Вт 2512</v>
      </c>
      <c r="C1127" s="3" t="s">
        <v>25</v>
      </c>
      <c r="D1127" t="str">
        <f t="shared" si="141"/>
        <v>SchLib\Passive\Resistor.SchLib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47"/>
        <v>750 Ом</v>
      </c>
      <c r="O1127" s="3" t="s">
        <v>113</v>
      </c>
      <c r="P1127" s="3" t="s">
        <v>28</v>
      </c>
      <c r="Q1127" t="str">
        <f t="shared" si="144"/>
        <v>PcbLib\Passive\R2512.PcbLib</v>
      </c>
      <c r="R1127" t="str">
        <f t="shared" si="145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46"/>
        <v>820 Ом 1% 1 Вт 2512</v>
      </c>
      <c r="C1128" s="3" t="s">
        <v>25</v>
      </c>
      <c r="D1128" t="str">
        <f t="shared" si="141"/>
        <v>SchLib\Passive\Resistor.SchLib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47"/>
        <v>820 Ом</v>
      </c>
      <c r="O1128" s="3" t="s">
        <v>113</v>
      </c>
      <c r="P1128" s="3" t="s">
        <v>28</v>
      </c>
      <c r="Q1128" t="str">
        <f t="shared" si="144"/>
        <v>PcbLib\Passive\R2512.PcbLib</v>
      </c>
      <c r="R1128" t="str">
        <f t="shared" si="145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46"/>
        <v>910 Ом 1% 1 Вт 2512</v>
      </c>
      <c r="C1129" s="3" t="s">
        <v>25</v>
      </c>
      <c r="D1129" t="str">
        <f t="shared" si="141"/>
        <v>SchLib\Passive\Resistor.SchLib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47"/>
        <v>910 Ом</v>
      </c>
      <c r="O1129" s="3" t="s">
        <v>113</v>
      </c>
      <c r="P1129" s="3" t="s">
        <v>28</v>
      </c>
      <c r="Q1129" t="str">
        <f t="shared" si="144"/>
        <v>PcbLib\Passive\R2512.PcbLib</v>
      </c>
      <c r="R1129" t="str">
        <f t="shared" si="145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t="str">
        <f t="shared" si="141"/>
        <v>SchLib\Passive\Resistor.SchLib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t="str">
        <f t="shared" si="144"/>
        <v>PcbLib\Passive\R2512.PcbLib</v>
      </c>
      <c r="R1130" t="str">
        <f t="shared" si="145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48">_xlfn.CONCAT(N1131," ",K1131," ",S1131," ",O1131)</f>
        <v>110 кОм 1% 1 Вт 2512</v>
      </c>
      <c r="C1131" s="3" t="s">
        <v>25</v>
      </c>
      <c r="D1131" t="str">
        <f t="shared" si="141"/>
        <v>SchLib\Passive\Resistor.SchLib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49">_xlfn.CONCAT(Z1131," ",Y1131)</f>
        <v>110 кОм</v>
      </c>
      <c r="O1131" s="3" t="s">
        <v>113</v>
      </c>
      <c r="P1131" s="3" t="s">
        <v>28</v>
      </c>
      <c r="Q1131" t="str">
        <f t="shared" si="144"/>
        <v>PcbLib\Passive\R2512.PcbLib</v>
      </c>
      <c r="R1131" t="str">
        <f t="shared" si="145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48"/>
        <v>120 кОм 1% 1 Вт 2512</v>
      </c>
      <c r="C1132" s="3" t="s">
        <v>25</v>
      </c>
      <c r="D1132" t="str">
        <f t="shared" si="141"/>
        <v>SchLib\Passive\Resistor.SchLib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49"/>
        <v>120 кОм</v>
      </c>
      <c r="O1132" s="3" t="s">
        <v>113</v>
      </c>
      <c r="P1132" s="3" t="s">
        <v>28</v>
      </c>
      <c r="Q1132" t="str">
        <f t="shared" si="144"/>
        <v>PcbLib\Passive\R2512.PcbLib</v>
      </c>
      <c r="R1132" t="str">
        <f t="shared" si="145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48"/>
        <v>130 кОм 1% 1 Вт 2512</v>
      </c>
      <c r="C1133" s="3" t="s">
        <v>25</v>
      </c>
      <c r="D1133" t="str">
        <f t="shared" si="141"/>
        <v>SchLib\Passive\Resistor.SchLib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49"/>
        <v>130 кОм</v>
      </c>
      <c r="O1133" s="3" t="s">
        <v>113</v>
      </c>
      <c r="P1133" s="3" t="s">
        <v>28</v>
      </c>
      <c r="Q1133" t="str">
        <f t="shared" si="144"/>
        <v>PcbLib\Passive\R2512.PcbLib</v>
      </c>
      <c r="R1133" t="str">
        <f t="shared" si="145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48"/>
        <v>150 кОм 1% 1 Вт 2512</v>
      </c>
      <c r="C1134" s="3" t="s">
        <v>25</v>
      </c>
      <c r="D1134" t="str">
        <f t="shared" si="141"/>
        <v>SchLib\Passive\Resistor.SchLib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49"/>
        <v>150 кОм</v>
      </c>
      <c r="O1134" s="3" t="s">
        <v>113</v>
      </c>
      <c r="P1134" s="3" t="s">
        <v>28</v>
      </c>
      <c r="Q1134" t="str">
        <f t="shared" si="144"/>
        <v>PcbLib\Passive\R2512.PcbLib</v>
      </c>
      <c r="R1134" t="str">
        <f t="shared" si="145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48"/>
        <v>160 кОм 1% 1 Вт 2512</v>
      </c>
      <c r="C1135" s="3" t="s">
        <v>25</v>
      </c>
      <c r="D1135" t="str">
        <f t="shared" si="141"/>
        <v>SchLib\Passive\Resistor.SchLib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49"/>
        <v>160 кОм</v>
      </c>
      <c r="O1135" s="3" t="s">
        <v>113</v>
      </c>
      <c r="P1135" s="3" t="s">
        <v>28</v>
      </c>
      <c r="Q1135" t="str">
        <f t="shared" si="144"/>
        <v>PcbLib\Passive\R2512.PcbLib</v>
      </c>
      <c r="R1135" t="str">
        <f t="shared" si="145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48"/>
        <v>180 кОм 1% 1 Вт 2512</v>
      </c>
      <c r="C1136" s="3" t="s">
        <v>25</v>
      </c>
      <c r="D1136" t="str">
        <f t="shared" si="141"/>
        <v>SchLib\Passive\Resistor.SchLib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49"/>
        <v>180 кОм</v>
      </c>
      <c r="O1136" s="3" t="s">
        <v>113</v>
      </c>
      <c r="P1136" s="3" t="s">
        <v>28</v>
      </c>
      <c r="Q1136" t="str">
        <f t="shared" si="144"/>
        <v>PcbLib\Passive\R2512.PcbLib</v>
      </c>
      <c r="R1136" t="str">
        <f t="shared" si="145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48"/>
        <v>200 кОм 1% 1 Вт 2512</v>
      </c>
      <c r="C1137" s="3" t="s">
        <v>25</v>
      </c>
      <c r="D1137" t="str">
        <f t="shared" si="141"/>
        <v>SchLib\Passive\Resistor.SchLib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49"/>
        <v>200 кОм</v>
      </c>
      <c r="O1137" s="3" t="s">
        <v>113</v>
      </c>
      <c r="P1137" s="3" t="s">
        <v>28</v>
      </c>
      <c r="Q1137" t="str">
        <f t="shared" si="144"/>
        <v>PcbLib\Passive\R2512.PcbLib</v>
      </c>
      <c r="R1137" t="str">
        <f t="shared" si="145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48"/>
        <v>220 кОм 1% 1 Вт 2512</v>
      </c>
      <c r="C1138" s="3" t="s">
        <v>25</v>
      </c>
      <c r="D1138" t="str">
        <f t="shared" si="141"/>
        <v>SchLib\Passive\Resistor.SchLib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49"/>
        <v>220 кОм</v>
      </c>
      <c r="O1138" s="3" t="s">
        <v>113</v>
      </c>
      <c r="P1138" s="3" t="s">
        <v>28</v>
      </c>
      <c r="Q1138" t="str">
        <f t="shared" si="144"/>
        <v>PcbLib\Passive\R2512.PcbLib</v>
      </c>
      <c r="R1138" t="str">
        <f t="shared" si="145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48"/>
        <v>240 кОм 1% 1 Вт 2512</v>
      </c>
      <c r="C1139" s="3" t="s">
        <v>25</v>
      </c>
      <c r="D1139" t="str">
        <f t="shared" si="141"/>
        <v>SchLib\Passive\Resistor.SchLib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49"/>
        <v>240 кОм</v>
      </c>
      <c r="O1139" s="3" t="s">
        <v>113</v>
      </c>
      <c r="P1139" s="3" t="s">
        <v>28</v>
      </c>
      <c r="Q1139" t="str">
        <f t="shared" si="144"/>
        <v>PcbLib\Passive\R2512.PcbLib</v>
      </c>
      <c r="R1139" t="str">
        <f t="shared" si="145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48"/>
        <v>270 кОм 1% 1 Вт 2512</v>
      </c>
      <c r="C1140" s="3" t="s">
        <v>25</v>
      </c>
      <c r="D1140" t="str">
        <f t="shared" si="141"/>
        <v>SchLib\Passive\Resistor.SchLib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49"/>
        <v>270 кОм</v>
      </c>
      <c r="O1140" s="3" t="s">
        <v>113</v>
      </c>
      <c r="P1140" s="3" t="s">
        <v>28</v>
      </c>
      <c r="Q1140" t="str">
        <f t="shared" si="144"/>
        <v>PcbLib\Passive\R2512.PcbLib</v>
      </c>
      <c r="R1140" t="str">
        <f t="shared" si="145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48"/>
        <v>300 кОм 1% 1 Вт 2512</v>
      </c>
      <c r="C1141" s="3" t="s">
        <v>25</v>
      </c>
      <c r="D1141" t="str">
        <f t="shared" si="141"/>
        <v>SchLib\Passive\Resistor.SchLib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49"/>
        <v>300 кОм</v>
      </c>
      <c r="O1141" s="3" t="s">
        <v>113</v>
      </c>
      <c r="P1141" s="3" t="s">
        <v>28</v>
      </c>
      <c r="Q1141" t="str">
        <f t="shared" si="144"/>
        <v>PcbLib\Passive\R2512.PcbLib</v>
      </c>
      <c r="R1141" t="str">
        <f t="shared" si="145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48"/>
        <v>330 кОм 1% 1 Вт 2512</v>
      </c>
      <c r="C1142" s="3" t="s">
        <v>25</v>
      </c>
      <c r="D1142" t="str">
        <f t="shared" ref="D1142:D1153" si="150">"SchLib\Passive\"&amp;C1142&amp;".SchLib"</f>
        <v>SchLib\Passive\Resistor.SchLib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49"/>
        <v>330 кОм</v>
      </c>
      <c r="O1142" s="3" t="s">
        <v>113</v>
      </c>
      <c r="P1142" s="3" t="s">
        <v>28</v>
      </c>
      <c r="Q1142" t="str">
        <f t="shared" si="144"/>
        <v>PcbLib\Passive\R2512.PcbLib</v>
      </c>
      <c r="R1142" t="str">
        <f t="shared" si="145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48"/>
        <v>360 кОм 1% 1 Вт 2512</v>
      </c>
      <c r="C1143" s="3" t="s">
        <v>25</v>
      </c>
      <c r="D1143" t="str">
        <f t="shared" si="150"/>
        <v>SchLib\Passive\Resistor.SchLib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49"/>
        <v>360 кОм</v>
      </c>
      <c r="O1143" s="3" t="s">
        <v>113</v>
      </c>
      <c r="P1143" s="3" t="s">
        <v>28</v>
      </c>
      <c r="Q1143" t="str">
        <f t="shared" si="144"/>
        <v>PcbLib\Passive\R2512.PcbLib</v>
      </c>
      <c r="R1143" t="str">
        <f t="shared" si="145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48"/>
        <v>390 кОм 1% 1 Вт 2512</v>
      </c>
      <c r="C1144" s="3" t="s">
        <v>25</v>
      </c>
      <c r="D1144" t="str">
        <f t="shared" si="150"/>
        <v>SchLib\Passive\Resistor.SchLib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49"/>
        <v>390 кОм</v>
      </c>
      <c r="O1144" s="3" t="s">
        <v>113</v>
      </c>
      <c r="P1144" s="3" t="s">
        <v>28</v>
      </c>
      <c r="Q1144" t="str">
        <f t="shared" si="144"/>
        <v>PcbLib\Passive\R2512.PcbLib</v>
      </c>
      <c r="R1144" t="str">
        <f t="shared" si="145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48"/>
        <v>430 кОм 1% 1 Вт 2512</v>
      </c>
      <c r="C1145" s="3" t="s">
        <v>25</v>
      </c>
      <c r="D1145" t="str">
        <f t="shared" si="150"/>
        <v>SchLib\Passive\Resistor.SchLib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49"/>
        <v>430 кОм</v>
      </c>
      <c r="O1145" s="3" t="s">
        <v>113</v>
      </c>
      <c r="P1145" s="3" t="s">
        <v>28</v>
      </c>
      <c r="Q1145" t="str">
        <f t="shared" si="144"/>
        <v>PcbLib\Passive\R2512.PcbLib</v>
      </c>
      <c r="R1145" t="str">
        <f t="shared" si="145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48"/>
        <v>470 кОм 1% 1 Вт 2512</v>
      </c>
      <c r="C1146" s="3" t="s">
        <v>25</v>
      </c>
      <c r="D1146" t="str">
        <f t="shared" si="150"/>
        <v>SchLib\Passive\Resistor.SchLib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49"/>
        <v>470 кОм</v>
      </c>
      <c r="O1146" s="3" t="s">
        <v>113</v>
      </c>
      <c r="P1146" s="3" t="s">
        <v>28</v>
      </c>
      <c r="Q1146" t="str">
        <f t="shared" si="144"/>
        <v>PcbLib\Passive\R2512.PcbLib</v>
      </c>
      <c r="R1146" t="str">
        <f t="shared" si="145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48"/>
        <v>510 кОм 1% 1 Вт 2512</v>
      </c>
      <c r="C1147" s="3" t="s">
        <v>25</v>
      </c>
      <c r="D1147" t="str">
        <f t="shared" si="150"/>
        <v>SchLib\Passive\Resistor.SchLib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49"/>
        <v>510 кОм</v>
      </c>
      <c r="O1147" s="3" t="s">
        <v>113</v>
      </c>
      <c r="P1147" s="3" t="s">
        <v>28</v>
      </c>
      <c r="Q1147" t="str">
        <f t="shared" si="144"/>
        <v>PcbLib\Passive\R2512.PcbLib</v>
      </c>
      <c r="R1147" t="str">
        <f t="shared" si="145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48"/>
        <v>560 кОм 1% 1 Вт 2512</v>
      </c>
      <c r="C1148" s="3" t="s">
        <v>25</v>
      </c>
      <c r="D1148" t="str">
        <f t="shared" si="150"/>
        <v>SchLib\Passive\Resistor.SchLib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49"/>
        <v>560 кОм</v>
      </c>
      <c r="O1148" s="3" t="s">
        <v>113</v>
      </c>
      <c r="P1148" s="3" t="s">
        <v>28</v>
      </c>
      <c r="Q1148" t="str">
        <f t="shared" si="144"/>
        <v>PcbLib\Passive\R2512.PcbLib</v>
      </c>
      <c r="R1148" t="str">
        <f t="shared" si="145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48"/>
        <v>620 кОм 1% 1 Вт 2512</v>
      </c>
      <c r="C1149" s="3" t="s">
        <v>25</v>
      </c>
      <c r="D1149" t="str">
        <f t="shared" si="150"/>
        <v>SchLib\Passive\Resistor.SchLib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49"/>
        <v>620 кОм</v>
      </c>
      <c r="O1149" s="3" t="s">
        <v>113</v>
      </c>
      <c r="P1149" s="3" t="s">
        <v>28</v>
      </c>
      <c r="Q1149" t="str">
        <f t="shared" si="144"/>
        <v>PcbLib\Passive\R2512.PcbLib</v>
      </c>
      <c r="R1149" t="str">
        <f t="shared" si="145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48"/>
        <v>680 кОм 1% 1 Вт 2512</v>
      </c>
      <c r="C1150" s="3" t="s">
        <v>25</v>
      </c>
      <c r="D1150" t="str">
        <f t="shared" si="150"/>
        <v>SchLib\Passive\Resistor.SchLib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49"/>
        <v>680 кОм</v>
      </c>
      <c r="O1150" s="3" t="s">
        <v>113</v>
      </c>
      <c r="P1150" s="3" t="s">
        <v>28</v>
      </c>
      <c r="Q1150" t="str">
        <f t="shared" si="144"/>
        <v>PcbLib\Passive\R2512.PcbLib</v>
      </c>
      <c r="R1150" t="str">
        <f t="shared" si="145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48"/>
        <v>750 кОм 1% 1 Вт 2512</v>
      </c>
      <c r="C1151" s="3" t="s">
        <v>25</v>
      </c>
      <c r="D1151" t="str">
        <f t="shared" si="150"/>
        <v>SchLib\Passive\Resistor.SchLib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49"/>
        <v>750 кОм</v>
      </c>
      <c r="O1151" s="3" t="s">
        <v>113</v>
      </c>
      <c r="P1151" s="3" t="s">
        <v>28</v>
      </c>
      <c r="Q1151" t="str">
        <f t="shared" si="144"/>
        <v>PcbLib\Passive\R2512.PcbLib</v>
      </c>
      <c r="R1151" t="str">
        <f t="shared" si="145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48"/>
        <v>820 кОм 1% 1 Вт 2512</v>
      </c>
      <c r="C1152" s="3" t="s">
        <v>25</v>
      </c>
      <c r="D1152" t="str">
        <f t="shared" si="150"/>
        <v>SchLib\Passive\Resistor.SchLib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49"/>
        <v>820 кОм</v>
      </c>
      <c r="O1152" s="3" t="s">
        <v>113</v>
      </c>
      <c r="P1152" s="3" t="s">
        <v>28</v>
      </c>
      <c r="Q1152" t="str">
        <f t="shared" si="144"/>
        <v>PcbLib\Passive\R2512.PcbLib</v>
      </c>
      <c r="R1152" t="str">
        <f t="shared" si="145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48"/>
        <v>910 кОм 1% 1 Вт 2512</v>
      </c>
      <c r="C1153" s="3" t="s">
        <v>25</v>
      </c>
      <c r="D1153" t="str">
        <f t="shared" si="150"/>
        <v>SchLib\Passive\Resistor.SchLib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49"/>
        <v>910 кОм</v>
      </c>
      <c r="O1153" s="3" t="s">
        <v>113</v>
      </c>
      <c r="P1153" s="3" t="s">
        <v>28</v>
      </c>
      <c r="Q1153" t="str">
        <f t="shared" si="144"/>
        <v>PcbLib\Passive\R2512.PcbLib</v>
      </c>
      <c r="R1153" t="str">
        <f t="shared" si="145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31"/>
  <sheetViews>
    <sheetView topLeftCell="N1" workbookViewId="0">
      <pane ySplit="1" topLeftCell="A203" activePane="bottomLeft" state="frozen"/>
      <selection pane="bottomLeft" activeCell="Q216" sqref="Q216"/>
    </sheetView>
  </sheetViews>
  <sheetFormatPr defaultRowHeight="14.4" x14ac:dyDescent="0.3"/>
  <cols>
    <col min="1" max="1" width="30.77734375" customWidth="1"/>
    <col min="2" max="2" width="15.77734375" customWidth="1"/>
    <col min="3" max="3" width="30" customWidth="1"/>
    <col min="4" max="14" width="15.77734375" customWidth="1"/>
    <col min="15" max="15" width="36.21875" customWidth="1"/>
    <col min="16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t="str">
        <f>"SchLib\Passive\"&amp;B2&amp;".SchLib"</f>
        <v>SchLib\Passive\CerCapacitor.SchLib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t="str">
        <f>"PcbLib\Passive\"&amp;P2&amp;".PcbLib"</f>
        <v>PcbLib\Passive\C0603.PcbLib</v>
      </c>
      <c r="P2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t="str">
        <f t="shared" ref="C3:C66" si="1">"SchLib\Passive\"&amp;B3&amp;".SchLib"</f>
        <v>SchLib\Passive\CerCapacitor.SchLib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2">_xlfn.CONCAT(X3," ",W3)</f>
        <v>1.1 пФ</v>
      </c>
      <c r="L3" s="3" t="s">
        <v>192</v>
      </c>
      <c r="M3" s="3" t="s">
        <v>30</v>
      </c>
      <c r="N3" s="3" t="s">
        <v>28</v>
      </c>
      <c r="O3" t="str">
        <f t="shared" ref="O3:O66" si="3">"PcbLib\Passive\"&amp;P3&amp;".PcbLib"</f>
        <v>PcbLib\Passive\C0603.PcbLib</v>
      </c>
      <c r="P3" t="str">
        <f t="shared" ref="P3:P66" si="4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t="str">
        <f t="shared" si="1"/>
        <v>SchLib\Passive\CerCapacitor.SchLib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2"/>
        <v>1.2 пФ</v>
      </c>
      <c r="L4" s="3" t="s">
        <v>193</v>
      </c>
      <c r="M4" s="3" t="s">
        <v>30</v>
      </c>
      <c r="N4" s="3" t="s">
        <v>28</v>
      </c>
      <c r="O4" t="str">
        <f t="shared" si="3"/>
        <v>PcbLib\Passive\C0603.PcbLib</v>
      </c>
      <c r="P4" t="str">
        <f t="shared" si="4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t="str">
        <f t="shared" si="1"/>
        <v>SchLib\Passive\CerCapacitor.SchLib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2"/>
        <v>1.3 пФ</v>
      </c>
      <c r="L5" s="3" t="s">
        <v>1346</v>
      </c>
      <c r="M5" s="3" t="s">
        <v>30</v>
      </c>
      <c r="N5" s="3" t="s">
        <v>28</v>
      </c>
      <c r="O5" t="str">
        <f t="shared" si="3"/>
        <v>PcbLib\Passive\C0603.PcbLib</v>
      </c>
      <c r="P5" t="str">
        <f t="shared" si="4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t="str">
        <f t="shared" si="1"/>
        <v>SchLib\Passive\CerCapacitor.SchLib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2"/>
        <v>1.5 пФ</v>
      </c>
      <c r="L6" s="3" t="s">
        <v>1347</v>
      </c>
      <c r="M6" s="3" t="s">
        <v>30</v>
      </c>
      <c r="N6" s="3" t="s">
        <v>28</v>
      </c>
      <c r="O6" t="str">
        <f t="shared" si="3"/>
        <v>PcbLib\Passive\C0603.PcbLib</v>
      </c>
      <c r="P6" t="str">
        <f t="shared" si="4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t="str">
        <f t="shared" si="1"/>
        <v>SchLib\Passive\CerCapacitor.SchLib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2"/>
        <v>1.6 пФ</v>
      </c>
      <c r="L7" s="3" t="s">
        <v>1348</v>
      </c>
      <c r="M7" s="3" t="s">
        <v>30</v>
      </c>
      <c r="N7" s="3" t="s">
        <v>28</v>
      </c>
      <c r="O7" t="str">
        <f t="shared" si="3"/>
        <v>PcbLib\Passive\C0603.PcbLib</v>
      </c>
      <c r="P7" t="str">
        <f t="shared" si="4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t="str">
        <f t="shared" si="1"/>
        <v>SchLib\Passive\CerCapacitor.SchLib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2"/>
        <v>1.8 пФ</v>
      </c>
      <c r="L8" s="3" t="s">
        <v>1349</v>
      </c>
      <c r="M8" s="3" t="s">
        <v>30</v>
      </c>
      <c r="N8" s="3" t="s">
        <v>28</v>
      </c>
      <c r="O8" t="str">
        <f t="shared" si="3"/>
        <v>PcbLib\Passive\C0603.PcbLib</v>
      </c>
      <c r="P8" t="str">
        <f t="shared" si="4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t="str">
        <f t="shared" si="1"/>
        <v>SchLib\Passive\CerCapacitor.SchLib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2"/>
        <v>2 пФ</v>
      </c>
      <c r="L9" s="3" t="s">
        <v>1350</v>
      </c>
      <c r="M9" s="3" t="s">
        <v>30</v>
      </c>
      <c r="N9" s="3" t="s">
        <v>28</v>
      </c>
      <c r="O9" t="str">
        <f t="shared" si="3"/>
        <v>PcbLib\Passive\C0603.PcbLib</v>
      </c>
      <c r="P9" t="str">
        <f t="shared" si="4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t="str">
        <f t="shared" si="1"/>
        <v>SchLib\Passive\CerCapacitor.SchLib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2"/>
        <v>2.2 пФ</v>
      </c>
      <c r="L10" s="3" t="s">
        <v>1351</v>
      </c>
      <c r="M10" s="3" t="s">
        <v>30</v>
      </c>
      <c r="N10" s="3" t="s">
        <v>28</v>
      </c>
      <c r="O10" t="str">
        <f t="shared" si="3"/>
        <v>PcbLib\Passive\C0603.PcbLib</v>
      </c>
      <c r="P10" t="str">
        <f t="shared" si="4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t="str">
        <f t="shared" si="1"/>
        <v>SchLib\Passive\CerCapacitor.SchLib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2"/>
        <v>2.4 пФ</v>
      </c>
      <c r="L11" s="3" t="s">
        <v>1352</v>
      </c>
      <c r="M11" s="3" t="s">
        <v>30</v>
      </c>
      <c r="N11" s="3" t="s">
        <v>28</v>
      </c>
      <c r="O11" t="str">
        <f t="shared" si="3"/>
        <v>PcbLib\Passive\C0603.PcbLib</v>
      </c>
      <c r="P11" t="str">
        <f t="shared" si="4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t="str">
        <f t="shared" si="1"/>
        <v>SchLib\Passive\CerCapacitor.SchLib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2"/>
        <v>2.7 пФ</v>
      </c>
      <c r="L12" s="3" t="s">
        <v>1353</v>
      </c>
      <c r="M12" s="3" t="s">
        <v>30</v>
      </c>
      <c r="N12" s="3" t="s">
        <v>28</v>
      </c>
      <c r="O12" t="str">
        <f t="shared" si="3"/>
        <v>PcbLib\Passive\C0603.PcbLib</v>
      </c>
      <c r="P12" t="str">
        <f t="shared" si="4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t="str">
        <f t="shared" si="1"/>
        <v>SchLib\Passive\CerCapacitor.SchLib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2"/>
        <v>3 пФ</v>
      </c>
      <c r="L13" s="3" t="s">
        <v>1354</v>
      </c>
      <c r="M13" s="3" t="s">
        <v>30</v>
      </c>
      <c r="N13" s="3" t="s">
        <v>28</v>
      </c>
      <c r="O13" t="str">
        <f t="shared" si="3"/>
        <v>PcbLib\Passive\C0603.PcbLib</v>
      </c>
      <c r="P13" t="str">
        <f t="shared" si="4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t="str">
        <f t="shared" si="1"/>
        <v>SchLib\Passive\CerCapacitor.SchLib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2"/>
        <v>3.3 пФ</v>
      </c>
      <c r="L14" s="3" t="s">
        <v>1355</v>
      </c>
      <c r="M14" s="3" t="s">
        <v>30</v>
      </c>
      <c r="N14" s="3" t="s">
        <v>28</v>
      </c>
      <c r="O14" t="str">
        <f t="shared" si="3"/>
        <v>PcbLib\Passive\C0603.PcbLib</v>
      </c>
      <c r="P14" t="str">
        <f t="shared" si="4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t="str">
        <f t="shared" si="1"/>
        <v>SchLib\Passive\CerCapacitor.SchLib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2"/>
        <v>3.6 пФ</v>
      </c>
      <c r="L15" s="3" t="s">
        <v>1356</v>
      </c>
      <c r="M15" s="3" t="s">
        <v>30</v>
      </c>
      <c r="N15" s="3" t="s">
        <v>28</v>
      </c>
      <c r="O15" t="str">
        <f t="shared" si="3"/>
        <v>PcbLib\Passive\C0603.PcbLib</v>
      </c>
      <c r="P15" t="str">
        <f t="shared" si="4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t="str">
        <f t="shared" si="1"/>
        <v>SchLib\Passive\CerCapacitor.SchLib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2"/>
        <v>3.9 пФ</v>
      </c>
      <c r="L16" s="3" t="s">
        <v>1357</v>
      </c>
      <c r="M16" s="3" t="s">
        <v>30</v>
      </c>
      <c r="N16" s="3" t="s">
        <v>28</v>
      </c>
      <c r="O16" t="str">
        <f t="shared" si="3"/>
        <v>PcbLib\Passive\C0603.PcbLib</v>
      </c>
      <c r="P16" t="str">
        <f t="shared" si="4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t="str">
        <f t="shared" si="1"/>
        <v>SchLib\Passive\CerCapacitor.SchLib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2"/>
        <v>4.3 пФ</v>
      </c>
      <c r="L17" s="3" t="s">
        <v>1358</v>
      </c>
      <c r="M17" s="3" t="s">
        <v>30</v>
      </c>
      <c r="N17" s="3" t="s">
        <v>28</v>
      </c>
      <c r="O17" t="str">
        <f t="shared" si="3"/>
        <v>PcbLib\Passive\C0603.PcbLib</v>
      </c>
      <c r="P17" t="str">
        <f t="shared" si="4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t="str">
        <f t="shared" si="1"/>
        <v>SchLib\Passive\CerCapacitor.SchLib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2"/>
        <v>4.7 пФ</v>
      </c>
      <c r="L18" s="3" t="s">
        <v>1359</v>
      </c>
      <c r="M18" s="3" t="s">
        <v>30</v>
      </c>
      <c r="N18" s="3" t="s">
        <v>28</v>
      </c>
      <c r="O18" t="str">
        <f t="shared" si="3"/>
        <v>PcbLib\Passive\C0603.PcbLib</v>
      </c>
      <c r="P18" t="str">
        <f t="shared" si="4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t="str">
        <f t="shared" si="1"/>
        <v>SchLib\Passive\CerCapacitor.SchLib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2"/>
        <v>5.1 пФ</v>
      </c>
      <c r="L19" s="3" t="s">
        <v>1360</v>
      </c>
      <c r="M19" s="3" t="s">
        <v>30</v>
      </c>
      <c r="N19" s="3" t="s">
        <v>28</v>
      </c>
      <c r="O19" t="str">
        <f t="shared" si="3"/>
        <v>PcbLib\Passive\C0603.PcbLib</v>
      </c>
      <c r="P19" t="str">
        <f t="shared" si="4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t="str">
        <f t="shared" si="1"/>
        <v>SchLib\Passive\CerCapacitor.SchLib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2"/>
        <v>5.6 пФ</v>
      </c>
      <c r="L20" s="3" t="s">
        <v>1361</v>
      </c>
      <c r="M20" s="3" t="s">
        <v>30</v>
      </c>
      <c r="N20" s="3" t="s">
        <v>28</v>
      </c>
      <c r="O20" t="str">
        <f t="shared" si="3"/>
        <v>PcbLib\Passive\C0603.PcbLib</v>
      </c>
      <c r="P20" t="str">
        <f t="shared" si="4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t="str">
        <f t="shared" si="1"/>
        <v>SchLib\Passive\CerCapacitor.SchLib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2"/>
        <v>6.2 пФ</v>
      </c>
      <c r="L21" s="3" t="s">
        <v>1362</v>
      </c>
      <c r="M21" s="3" t="s">
        <v>30</v>
      </c>
      <c r="N21" s="3" t="s">
        <v>28</v>
      </c>
      <c r="O21" t="str">
        <f t="shared" si="3"/>
        <v>PcbLib\Passive\C0603.PcbLib</v>
      </c>
      <c r="P21" t="str">
        <f t="shared" si="4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t="str">
        <f t="shared" si="1"/>
        <v>SchLib\Passive\CerCapacitor.SchLib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2"/>
        <v>6.8 пФ</v>
      </c>
      <c r="L22" s="3" t="s">
        <v>1363</v>
      </c>
      <c r="M22" s="3" t="s">
        <v>30</v>
      </c>
      <c r="N22" s="3" t="s">
        <v>28</v>
      </c>
      <c r="O22" t="str">
        <f t="shared" si="3"/>
        <v>PcbLib\Passive\C0603.PcbLib</v>
      </c>
      <c r="P22" t="str">
        <f t="shared" si="4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t="str">
        <f t="shared" si="1"/>
        <v>SchLib\Passive\CerCapacitor.SchLib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2"/>
        <v>7.5 пФ</v>
      </c>
      <c r="L23" s="3" t="s">
        <v>1364</v>
      </c>
      <c r="M23" s="3" t="s">
        <v>30</v>
      </c>
      <c r="N23" s="3" t="s">
        <v>28</v>
      </c>
      <c r="O23" t="str">
        <f t="shared" si="3"/>
        <v>PcbLib\Passive\C0603.PcbLib</v>
      </c>
      <c r="P23" t="str">
        <f t="shared" si="4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t="str">
        <f t="shared" si="1"/>
        <v>SchLib\Passive\CerCapacitor.SchLib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2"/>
        <v>8.2 пФ</v>
      </c>
      <c r="L24" s="3" t="s">
        <v>1365</v>
      </c>
      <c r="M24" s="3" t="s">
        <v>30</v>
      </c>
      <c r="N24" s="3" t="s">
        <v>28</v>
      </c>
      <c r="O24" t="str">
        <f t="shared" si="3"/>
        <v>PcbLib\Passive\C0603.PcbLib</v>
      </c>
      <c r="P24" t="str">
        <f t="shared" si="4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t="str">
        <f t="shared" si="1"/>
        <v>SchLib\Passive\CerCapacitor.SchLib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2"/>
        <v>9.1 пФ</v>
      </c>
      <c r="L25" s="3" t="s">
        <v>1366</v>
      </c>
      <c r="M25" s="3" t="s">
        <v>30</v>
      </c>
      <c r="N25" s="3" t="s">
        <v>28</v>
      </c>
      <c r="O25" t="str">
        <f t="shared" si="3"/>
        <v>PcbLib\Passive\C0603.PcbLib</v>
      </c>
      <c r="P25" t="str">
        <f t="shared" si="4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t="str">
        <f t="shared" si="1"/>
        <v>SchLib\Passive\CerCapacitor.SchLib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2"/>
        <v>10 пФ</v>
      </c>
      <c r="L26" s="3" t="s">
        <v>1367</v>
      </c>
      <c r="M26" s="3" t="s">
        <v>30</v>
      </c>
      <c r="N26" s="3" t="s">
        <v>28</v>
      </c>
      <c r="O26" t="str">
        <f t="shared" si="3"/>
        <v>PcbLib\Passive\C0603.PcbLib</v>
      </c>
      <c r="P26" t="str">
        <f t="shared" si="4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t="str">
        <f t="shared" si="1"/>
        <v>SchLib\Passive\CerCapacitor.SchLib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2"/>
        <v>11 пФ</v>
      </c>
      <c r="L27" s="3" t="s">
        <v>1368</v>
      </c>
      <c r="M27" s="3" t="s">
        <v>30</v>
      </c>
      <c r="N27" s="3" t="s">
        <v>28</v>
      </c>
      <c r="O27" t="str">
        <f t="shared" si="3"/>
        <v>PcbLib\Passive\C0603.PcbLib</v>
      </c>
      <c r="P27" t="str">
        <f t="shared" si="4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t="str">
        <f t="shared" si="1"/>
        <v>SchLib\Passive\CerCapacitor.SchLib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2"/>
        <v>12 пФ</v>
      </c>
      <c r="L28" s="3" t="s">
        <v>1369</v>
      </c>
      <c r="M28" s="3" t="s">
        <v>30</v>
      </c>
      <c r="N28" s="3" t="s">
        <v>28</v>
      </c>
      <c r="O28" t="str">
        <f t="shared" si="3"/>
        <v>PcbLib\Passive\C0603.PcbLib</v>
      </c>
      <c r="P28" t="str">
        <f t="shared" si="4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t="str">
        <f t="shared" si="1"/>
        <v>SchLib\Passive\CerCapacitor.SchLib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2"/>
        <v>13 пФ</v>
      </c>
      <c r="L29" s="3" t="s">
        <v>1370</v>
      </c>
      <c r="M29" s="3" t="s">
        <v>30</v>
      </c>
      <c r="N29" s="3" t="s">
        <v>28</v>
      </c>
      <c r="O29" t="str">
        <f t="shared" si="3"/>
        <v>PcbLib\Passive\C0603.PcbLib</v>
      </c>
      <c r="P29" t="str">
        <f t="shared" si="4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t="str">
        <f t="shared" si="1"/>
        <v>SchLib\Passive\CerCapacitor.SchLib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2"/>
        <v>15 пФ</v>
      </c>
      <c r="L30" s="3" t="s">
        <v>1371</v>
      </c>
      <c r="M30" s="3" t="s">
        <v>30</v>
      </c>
      <c r="N30" s="3" t="s">
        <v>28</v>
      </c>
      <c r="O30" t="str">
        <f t="shared" si="3"/>
        <v>PcbLib\Passive\C0603.PcbLib</v>
      </c>
      <c r="P30" t="str">
        <f t="shared" si="4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t="str">
        <f t="shared" si="1"/>
        <v>SchLib\Passive\CerCapacitor.SchLib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2"/>
        <v>16 пФ</v>
      </c>
      <c r="L31" s="3" t="s">
        <v>1372</v>
      </c>
      <c r="M31" s="3" t="s">
        <v>30</v>
      </c>
      <c r="N31" s="3" t="s">
        <v>28</v>
      </c>
      <c r="O31" t="str">
        <f t="shared" si="3"/>
        <v>PcbLib\Passive\C0603.PcbLib</v>
      </c>
      <c r="P31" t="str">
        <f t="shared" si="4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t="str">
        <f t="shared" si="1"/>
        <v>SchLib\Passive\CerCapacitor.SchLib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2"/>
        <v>18 пФ</v>
      </c>
      <c r="L32" s="3" t="s">
        <v>1373</v>
      </c>
      <c r="M32" s="3" t="s">
        <v>30</v>
      </c>
      <c r="N32" s="3" t="s">
        <v>28</v>
      </c>
      <c r="O32" t="str">
        <f t="shared" si="3"/>
        <v>PcbLib\Passive\C0603.PcbLib</v>
      </c>
      <c r="P32" t="str">
        <f t="shared" si="4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t="str">
        <f t="shared" si="1"/>
        <v>SchLib\Passive\CerCapacitor.SchLib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2"/>
        <v>20 пФ</v>
      </c>
      <c r="L33" s="3" t="s">
        <v>1374</v>
      </c>
      <c r="M33" s="3" t="s">
        <v>30</v>
      </c>
      <c r="N33" s="3" t="s">
        <v>28</v>
      </c>
      <c r="O33" t="str">
        <f t="shared" si="3"/>
        <v>PcbLib\Passive\C0603.PcbLib</v>
      </c>
      <c r="P33" t="str">
        <f t="shared" si="4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t="str">
        <f t="shared" si="1"/>
        <v>SchLib\Passive\CerCapacitor.SchLib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2"/>
        <v>22 пФ</v>
      </c>
      <c r="L34" s="3" t="s">
        <v>1375</v>
      </c>
      <c r="M34" s="3" t="s">
        <v>30</v>
      </c>
      <c r="N34" s="3" t="s">
        <v>28</v>
      </c>
      <c r="O34" t="str">
        <f t="shared" si="3"/>
        <v>PcbLib\Passive\C0603.PcbLib</v>
      </c>
      <c r="P34" t="str">
        <f t="shared" si="4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t="str">
        <f t="shared" si="1"/>
        <v>SchLib\Passive\CerCapacitor.SchLib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2"/>
        <v>24 пФ</v>
      </c>
      <c r="L35" s="3" t="s">
        <v>1376</v>
      </c>
      <c r="M35" s="3" t="s">
        <v>30</v>
      </c>
      <c r="N35" s="3" t="s">
        <v>28</v>
      </c>
      <c r="O35" t="str">
        <f t="shared" si="3"/>
        <v>PcbLib\Passive\C0603.PcbLib</v>
      </c>
      <c r="P35" t="str">
        <f t="shared" si="4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t="str">
        <f t="shared" si="1"/>
        <v>SchLib\Passive\CerCapacitor.SchLib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2"/>
        <v>27 пФ</v>
      </c>
      <c r="L36" s="3" t="s">
        <v>1377</v>
      </c>
      <c r="M36" s="3" t="s">
        <v>30</v>
      </c>
      <c r="N36" s="3" t="s">
        <v>28</v>
      </c>
      <c r="O36" t="str">
        <f t="shared" si="3"/>
        <v>PcbLib\Passive\C0603.PcbLib</v>
      </c>
      <c r="P36" t="str">
        <f t="shared" si="4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t="str">
        <f t="shared" si="1"/>
        <v>SchLib\Passive\CerCapacitor.SchLib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2"/>
        <v>30 пФ</v>
      </c>
      <c r="L37" s="3" t="s">
        <v>1378</v>
      </c>
      <c r="M37" s="3" t="s">
        <v>30</v>
      </c>
      <c r="N37" s="3" t="s">
        <v>28</v>
      </c>
      <c r="O37" t="str">
        <f t="shared" si="3"/>
        <v>PcbLib\Passive\C0603.PcbLib</v>
      </c>
      <c r="P37" t="str">
        <f t="shared" si="4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t="str">
        <f t="shared" si="1"/>
        <v>SchLib\Passive\CerCapacitor.SchLib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2"/>
        <v>33 пФ</v>
      </c>
      <c r="L38" s="3" t="s">
        <v>1379</v>
      </c>
      <c r="M38" s="3" t="s">
        <v>30</v>
      </c>
      <c r="N38" s="3" t="s">
        <v>28</v>
      </c>
      <c r="O38" t="str">
        <f t="shared" si="3"/>
        <v>PcbLib\Passive\C0603.PcbLib</v>
      </c>
      <c r="P38" t="str">
        <f t="shared" si="4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t="str">
        <f t="shared" si="1"/>
        <v>SchLib\Passive\CerCapacitor.SchLib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2"/>
        <v>36 пФ</v>
      </c>
      <c r="L39" s="3" t="s">
        <v>1380</v>
      </c>
      <c r="M39" s="3" t="s">
        <v>30</v>
      </c>
      <c r="N39" s="3" t="s">
        <v>28</v>
      </c>
      <c r="O39" t="str">
        <f t="shared" si="3"/>
        <v>PcbLib\Passive\C0603.PcbLib</v>
      </c>
      <c r="P39" t="str">
        <f t="shared" si="4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t="str">
        <f t="shared" si="1"/>
        <v>SchLib\Passive\CerCapacitor.SchLib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2"/>
        <v>39 пФ</v>
      </c>
      <c r="L40" s="3" t="s">
        <v>1381</v>
      </c>
      <c r="M40" s="3" t="s">
        <v>30</v>
      </c>
      <c r="N40" s="3" t="s">
        <v>28</v>
      </c>
      <c r="O40" t="str">
        <f t="shared" si="3"/>
        <v>PcbLib\Passive\C0603.PcbLib</v>
      </c>
      <c r="P40" t="str">
        <f t="shared" si="4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t="str">
        <f t="shared" si="1"/>
        <v>SchLib\Passive\CerCapacitor.SchLib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2"/>
        <v>43 пФ</v>
      </c>
      <c r="L41" s="3" t="s">
        <v>1382</v>
      </c>
      <c r="M41" s="3" t="s">
        <v>30</v>
      </c>
      <c r="N41" s="3" t="s">
        <v>28</v>
      </c>
      <c r="O41" t="str">
        <f t="shared" si="3"/>
        <v>PcbLib\Passive\C0603.PcbLib</v>
      </c>
      <c r="P41" t="str">
        <f t="shared" si="4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t="str">
        <f t="shared" si="1"/>
        <v>SchLib\Passive\CerCapacitor.SchLib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2"/>
        <v>47 пФ</v>
      </c>
      <c r="L42" s="3" t="s">
        <v>1383</v>
      </c>
      <c r="M42" s="3" t="s">
        <v>30</v>
      </c>
      <c r="N42" s="3" t="s">
        <v>28</v>
      </c>
      <c r="O42" t="str">
        <f t="shared" si="3"/>
        <v>PcbLib\Passive\C0603.PcbLib</v>
      </c>
      <c r="P42" t="str">
        <f t="shared" si="4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t="str">
        <f t="shared" si="1"/>
        <v>SchLib\Passive\CerCapacitor.SchLib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2"/>
        <v>51 пФ</v>
      </c>
      <c r="L43" s="3" t="s">
        <v>1384</v>
      </c>
      <c r="M43" s="3" t="s">
        <v>30</v>
      </c>
      <c r="N43" s="3" t="s">
        <v>28</v>
      </c>
      <c r="O43" t="str">
        <f t="shared" si="3"/>
        <v>PcbLib\Passive\C0603.PcbLib</v>
      </c>
      <c r="P43" t="str">
        <f t="shared" si="4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t="str">
        <f t="shared" si="1"/>
        <v>SchLib\Passive\CerCapacitor.SchLib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2"/>
        <v>56 пФ</v>
      </c>
      <c r="L44" s="3" t="s">
        <v>1385</v>
      </c>
      <c r="M44" s="3" t="s">
        <v>30</v>
      </c>
      <c r="N44" s="3" t="s">
        <v>28</v>
      </c>
      <c r="O44" t="str">
        <f t="shared" si="3"/>
        <v>PcbLib\Passive\C0603.PcbLib</v>
      </c>
      <c r="P44" t="str">
        <f t="shared" si="4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t="str">
        <f t="shared" si="1"/>
        <v>SchLib\Passive\CerCapacitor.SchLib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2"/>
        <v>62 пФ</v>
      </c>
      <c r="L45" s="3" t="s">
        <v>1386</v>
      </c>
      <c r="M45" s="3" t="s">
        <v>30</v>
      </c>
      <c r="N45" s="3" t="s">
        <v>28</v>
      </c>
      <c r="O45" t="str">
        <f t="shared" si="3"/>
        <v>PcbLib\Passive\C0603.PcbLib</v>
      </c>
      <c r="P45" t="str">
        <f t="shared" si="4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t="str">
        <f t="shared" si="1"/>
        <v>SchLib\Passive\CerCapacitor.SchLib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2"/>
        <v>68 пФ</v>
      </c>
      <c r="L46" s="3" t="s">
        <v>1387</v>
      </c>
      <c r="M46" s="3" t="s">
        <v>30</v>
      </c>
      <c r="N46" s="3" t="s">
        <v>28</v>
      </c>
      <c r="O46" t="str">
        <f t="shared" si="3"/>
        <v>PcbLib\Passive\C0603.PcbLib</v>
      </c>
      <c r="P46" t="str">
        <f t="shared" si="4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t="str">
        <f t="shared" si="1"/>
        <v>SchLib\Passive\CerCapacitor.SchLib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2"/>
        <v>75 пФ</v>
      </c>
      <c r="L47" s="3" t="s">
        <v>1388</v>
      </c>
      <c r="M47" s="3" t="s">
        <v>30</v>
      </c>
      <c r="N47" s="3" t="s">
        <v>28</v>
      </c>
      <c r="O47" t="str">
        <f t="shared" si="3"/>
        <v>PcbLib\Passive\C0603.PcbLib</v>
      </c>
      <c r="P47" t="str">
        <f t="shared" si="4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t="str">
        <f t="shared" si="1"/>
        <v>SchLib\Passive\CerCapacitor.SchLib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2"/>
        <v>82 пФ</v>
      </c>
      <c r="L48" s="3" t="s">
        <v>1389</v>
      </c>
      <c r="M48" s="3" t="s">
        <v>30</v>
      </c>
      <c r="N48" s="3" t="s">
        <v>28</v>
      </c>
      <c r="O48" t="str">
        <f t="shared" si="3"/>
        <v>PcbLib\Passive\C0603.PcbLib</v>
      </c>
      <c r="P48" t="str">
        <f t="shared" si="4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t="str">
        <f t="shared" si="1"/>
        <v>SchLib\Passive\CerCapacitor.SchLib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2"/>
        <v>91 пФ</v>
      </c>
      <c r="L49" s="3" t="s">
        <v>1390</v>
      </c>
      <c r="M49" s="3" t="s">
        <v>30</v>
      </c>
      <c r="N49" s="3" t="s">
        <v>28</v>
      </c>
      <c r="O49" t="str">
        <f t="shared" si="3"/>
        <v>PcbLib\Passive\C0603.PcbLib</v>
      </c>
      <c r="P49" t="str">
        <f t="shared" si="4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t="str">
        <f t="shared" si="1"/>
        <v>SchLib\Passive\CerCapacitor.SchLib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2"/>
        <v>100 пФ</v>
      </c>
      <c r="L50" s="3" t="s">
        <v>1391</v>
      </c>
      <c r="M50" s="3" t="s">
        <v>30</v>
      </c>
      <c r="N50" s="3" t="s">
        <v>28</v>
      </c>
      <c r="O50" t="str">
        <f t="shared" si="3"/>
        <v>PcbLib\Passive\C0603.PcbLib</v>
      </c>
      <c r="P50" t="str">
        <f t="shared" si="4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t="str">
        <f t="shared" si="1"/>
        <v>SchLib\Passive\CerCapacitor.SchLib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2"/>
        <v>110 пФ</v>
      </c>
      <c r="L51" s="3" t="s">
        <v>1392</v>
      </c>
      <c r="M51" s="3" t="s">
        <v>30</v>
      </c>
      <c r="N51" s="3" t="s">
        <v>28</v>
      </c>
      <c r="O51" t="str">
        <f t="shared" si="3"/>
        <v>PcbLib\Passive\C0603.PcbLib</v>
      </c>
      <c r="P51" t="str">
        <f t="shared" si="4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t="str">
        <f t="shared" si="1"/>
        <v>SchLib\Passive\CerCapacitor.SchLib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2"/>
        <v>120 пФ</v>
      </c>
      <c r="L52" s="3" t="s">
        <v>1393</v>
      </c>
      <c r="M52" s="3" t="s">
        <v>30</v>
      </c>
      <c r="N52" s="3" t="s">
        <v>28</v>
      </c>
      <c r="O52" t="str">
        <f t="shared" si="3"/>
        <v>PcbLib\Passive\C0603.PcbLib</v>
      </c>
      <c r="P52" t="str">
        <f t="shared" si="4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t="str">
        <f t="shared" si="1"/>
        <v>SchLib\Passive\CerCapacitor.SchLib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2"/>
        <v>130 пФ</v>
      </c>
      <c r="L53" s="3" t="s">
        <v>1394</v>
      </c>
      <c r="M53" s="3" t="s">
        <v>30</v>
      </c>
      <c r="N53" s="3" t="s">
        <v>28</v>
      </c>
      <c r="O53" t="str">
        <f t="shared" si="3"/>
        <v>PcbLib\Passive\C0603.PcbLib</v>
      </c>
      <c r="P53" t="str">
        <f t="shared" si="4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t="str">
        <f t="shared" si="1"/>
        <v>SchLib\Passive\CerCapacitor.SchLib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2"/>
        <v>150 пФ</v>
      </c>
      <c r="L54" s="3" t="s">
        <v>1395</v>
      </c>
      <c r="M54" s="3" t="s">
        <v>30</v>
      </c>
      <c r="N54" s="3" t="s">
        <v>28</v>
      </c>
      <c r="O54" t="str">
        <f t="shared" si="3"/>
        <v>PcbLib\Passive\C0603.PcbLib</v>
      </c>
      <c r="P54" t="str">
        <f t="shared" si="4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t="str">
        <f t="shared" si="1"/>
        <v>SchLib\Passive\CerCapacitor.SchLib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2"/>
        <v>160 пФ</v>
      </c>
      <c r="L55" s="3" t="s">
        <v>1396</v>
      </c>
      <c r="M55" s="3" t="s">
        <v>30</v>
      </c>
      <c r="N55" s="3" t="s">
        <v>28</v>
      </c>
      <c r="O55" t="str">
        <f t="shared" si="3"/>
        <v>PcbLib\Passive\C0603.PcbLib</v>
      </c>
      <c r="P55" t="str">
        <f t="shared" si="4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t="str">
        <f t="shared" si="1"/>
        <v>SchLib\Passive\CerCapacitor.SchLib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2"/>
        <v>180 пФ</v>
      </c>
      <c r="L56" s="3" t="s">
        <v>1397</v>
      </c>
      <c r="M56" s="3" t="s">
        <v>30</v>
      </c>
      <c r="N56" s="3" t="s">
        <v>28</v>
      </c>
      <c r="O56" t="str">
        <f t="shared" si="3"/>
        <v>PcbLib\Passive\C0603.PcbLib</v>
      </c>
      <c r="P56" t="str">
        <f t="shared" si="4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t="str">
        <f t="shared" si="1"/>
        <v>SchLib\Passive\CerCapacitor.SchLib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2"/>
        <v>200 пФ</v>
      </c>
      <c r="L57" s="3" t="s">
        <v>1398</v>
      </c>
      <c r="M57" s="3" t="s">
        <v>30</v>
      </c>
      <c r="N57" s="3" t="s">
        <v>28</v>
      </c>
      <c r="O57" t="str">
        <f t="shared" si="3"/>
        <v>PcbLib\Passive\C0603.PcbLib</v>
      </c>
      <c r="P57" t="str">
        <f t="shared" si="4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t="str">
        <f t="shared" si="1"/>
        <v>SchLib\Passive\CerCapacitor.SchLib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2"/>
        <v>220 пФ</v>
      </c>
      <c r="L58" s="3" t="s">
        <v>1399</v>
      </c>
      <c r="M58" s="3" t="s">
        <v>30</v>
      </c>
      <c r="N58" s="3" t="s">
        <v>28</v>
      </c>
      <c r="O58" t="str">
        <f t="shared" si="3"/>
        <v>PcbLib\Passive\C0603.PcbLib</v>
      </c>
      <c r="P58" t="str">
        <f t="shared" si="4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t="str">
        <f t="shared" si="1"/>
        <v>SchLib\Passive\CerCapacitor.SchLib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2"/>
        <v>240 пФ</v>
      </c>
      <c r="L59" s="3" t="s">
        <v>1400</v>
      </c>
      <c r="M59" s="3" t="s">
        <v>30</v>
      </c>
      <c r="N59" s="3" t="s">
        <v>28</v>
      </c>
      <c r="O59" t="str">
        <f t="shared" si="3"/>
        <v>PcbLib\Passive\C0603.PcbLib</v>
      </c>
      <c r="P59" t="str">
        <f t="shared" si="4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t="str">
        <f t="shared" si="1"/>
        <v>SchLib\Passive\CerCapacitor.SchLib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2"/>
        <v>270 пФ</v>
      </c>
      <c r="L60" s="3" t="s">
        <v>1401</v>
      </c>
      <c r="M60" s="3" t="s">
        <v>30</v>
      </c>
      <c r="N60" s="3" t="s">
        <v>28</v>
      </c>
      <c r="O60" t="str">
        <f t="shared" si="3"/>
        <v>PcbLib\Passive\C0603.PcbLib</v>
      </c>
      <c r="P60" t="str">
        <f t="shared" si="4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t="str">
        <f t="shared" si="1"/>
        <v>SchLib\Passive\CerCapacitor.SchLib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2"/>
        <v>300 пФ</v>
      </c>
      <c r="L61" s="3" t="s">
        <v>1402</v>
      </c>
      <c r="M61" s="3" t="s">
        <v>30</v>
      </c>
      <c r="N61" s="3" t="s">
        <v>28</v>
      </c>
      <c r="O61" t="str">
        <f t="shared" si="3"/>
        <v>PcbLib\Passive\C0603.PcbLib</v>
      </c>
      <c r="P61" t="str">
        <f t="shared" si="4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t="str">
        <f t="shared" si="1"/>
        <v>SchLib\Passive\CerCapacitor.SchLib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2"/>
        <v>330 пФ</v>
      </c>
      <c r="L62" s="3" t="s">
        <v>1403</v>
      </c>
      <c r="M62" s="3" t="s">
        <v>30</v>
      </c>
      <c r="N62" s="3" t="s">
        <v>28</v>
      </c>
      <c r="O62" t="str">
        <f t="shared" si="3"/>
        <v>PcbLib\Passive\C0603.PcbLib</v>
      </c>
      <c r="P62" t="str">
        <f t="shared" si="4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t="str">
        <f t="shared" si="1"/>
        <v>SchLib\Passive\CerCapacitor.SchLib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2"/>
        <v>360 пФ</v>
      </c>
      <c r="L63" s="3" t="s">
        <v>1404</v>
      </c>
      <c r="M63" s="3" t="s">
        <v>30</v>
      </c>
      <c r="N63" s="3" t="s">
        <v>28</v>
      </c>
      <c r="O63" t="str">
        <f t="shared" si="3"/>
        <v>PcbLib\Passive\C0603.PcbLib</v>
      </c>
      <c r="P63" t="str">
        <f t="shared" si="4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t="str">
        <f t="shared" si="1"/>
        <v>SchLib\Passive\CerCapacitor.SchLib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2"/>
        <v>390 пФ</v>
      </c>
      <c r="L64" s="3" t="s">
        <v>1405</v>
      </c>
      <c r="M64" s="3" t="s">
        <v>30</v>
      </c>
      <c r="N64" s="3" t="s">
        <v>28</v>
      </c>
      <c r="O64" t="str">
        <f t="shared" si="3"/>
        <v>PcbLib\Passive\C0603.PcbLib</v>
      </c>
      <c r="P64" t="str">
        <f t="shared" si="4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t="str">
        <f t="shared" si="1"/>
        <v>SchLib\Passive\CerCapacitor.SchLib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2"/>
        <v>430 пФ</v>
      </c>
      <c r="L65" s="3" t="s">
        <v>1406</v>
      </c>
      <c r="M65" s="3" t="s">
        <v>30</v>
      </c>
      <c r="N65" s="3" t="s">
        <v>28</v>
      </c>
      <c r="O65" t="str">
        <f t="shared" si="3"/>
        <v>PcbLib\Passive\C0603.PcbLib</v>
      </c>
      <c r="P65" t="str">
        <f t="shared" si="4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t="str">
        <f t="shared" si="1"/>
        <v>SchLib\Passive\CerCapacitor.SchLib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2"/>
        <v>470 пФ</v>
      </c>
      <c r="L66" s="3" t="s">
        <v>1407</v>
      </c>
      <c r="M66" s="3" t="s">
        <v>30</v>
      </c>
      <c r="N66" s="3" t="s">
        <v>28</v>
      </c>
      <c r="O66" t="str">
        <f t="shared" si="3"/>
        <v>PcbLib\Passive\C0603.PcbLib</v>
      </c>
      <c r="P66" t="str">
        <f t="shared" si="4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5">_xlfn.CONCAT(K67," ",I67," ",J67," ",Q67," ",M67)</f>
        <v>510 пФ 1% NP0 50В 0603</v>
      </c>
      <c r="B67" s="3" t="s">
        <v>119</v>
      </c>
      <c r="C67" t="str">
        <f t="shared" ref="C67:C130" si="6">"SchLib\Passive\"&amp;B67&amp;".SchLib"</f>
        <v>SchLib\Passive\CerCapacitor.SchLib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7">_xlfn.CONCAT(X67," ",W67)</f>
        <v>510 пФ</v>
      </c>
      <c r="L67" s="3" t="s">
        <v>1408</v>
      </c>
      <c r="M67" s="3" t="s">
        <v>30</v>
      </c>
      <c r="N67" s="3" t="s">
        <v>28</v>
      </c>
      <c r="O67" t="str">
        <f t="shared" ref="O67:O130" si="8">"PcbLib\Passive\"&amp;P67&amp;".PcbLib"</f>
        <v>PcbLib\Passive\C0603.PcbLib</v>
      </c>
      <c r="P67" t="str">
        <f t="shared" ref="P67:P84" si="9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5"/>
        <v>560 пФ 1% NP0 50В 0603</v>
      </c>
      <c r="B68" s="3" t="s">
        <v>119</v>
      </c>
      <c r="C68" t="str">
        <f t="shared" si="6"/>
        <v>SchLib\Passive\CerCapacitor.SchLib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7"/>
        <v>560 пФ</v>
      </c>
      <c r="L68" s="3" t="s">
        <v>1409</v>
      </c>
      <c r="M68" s="3" t="s">
        <v>30</v>
      </c>
      <c r="N68" s="3" t="s">
        <v>28</v>
      </c>
      <c r="O68" t="str">
        <f t="shared" si="8"/>
        <v>PcbLib\Passive\C0603.PcbLib</v>
      </c>
      <c r="P68" t="str">
        <f t="shared" si="9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5"/>
        <v>620 пФ 1% NP0 50В 0603</v>
      </c>
      <c r="B69" s="3" t="s">
        <v>119</v>
      </c>
      <c r="C69" t="str">
        <f t="shared" si="6"/>
        <v>SchLib\Passive\CerCapacitor.SchLib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7"/>
        <v>620 пФ</v>
      </c>
      <c r="L69" s="3" t="s">
        <v>1410</v>
      </c>
      <c r="M69" s="3" t="s">
        <v>30</v>
      </c>
      <c r="N69" s="3" t="s">
        <v>28</v>
      </c>
      <c r="O69" t="str">
        <f t="shared" si="8"/>
        <v>PcbLib\Passive\C0603.PcbLib</v>
      </c>
      <c r="P69" t="str">
        <f t="shared" si="9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5"/>
        <v>680 пФ 1% NP0 50В 0603</v>
      </c>
      <c r="B70" s="3" t="s">
        <v>119</v>
      </c>
      <c r="C70" t="str">
        <f t="shared" si="6"/>
        <v>SchLib\Passive\CerCapacitor.SchLib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7"/>
        <v>680 пФ</v>
      </c>
      <c r="L70" s="3" t="s">
        <v>1411</v>
      </c>
      <c r="M70" s="3" t="s">
        <v>30</v>
      </c>
      <c r="N70" s="3" t="s">
        <v>28</v>
      </c>
      <c r="O70" t="str">
        <f t="shared" si="8"/>
        <v>PcbLib\Passive\C0603.PcbLib</v>
      </c>
      <c r="P70" t="str">
        <f t="shared" si="9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5"/>
        <v>750 пФ 1% NP0 50В 0603</v>
      </c>
      <c r="B71" s="3" t="s">
        <v>119</v>
      </c>
      <c r="C71" t="str">
        <f t="shared" si="6"/>
        <v>SchLib\Passive\CerCapacitor.SchLib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7"/>
        <v>750 пФ</v>
      </c>
      <c r="L71" s="3" t="s">
        <v>1412</v>
      </c>
      <c r="M71" s="3" t="s">
        <v>30</v>
      </c>
      <c r="N71" s="3" t="s">
        <v>28</v>
      </c>
      <c r="O71" t="str">
        <f t="shared" si="8"/>
        <v>PcbLib\Passive\C0603.PcbLib</v>
      </c>
      <c r="P71" t="str">
        <f t="shared" si="9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5"/>
        <v>820 пФ 1% NP0 50В 0603</v>
      </c>
      <c r="B72" s="3" t="s">
        <v>119</v>
      </c>
      <c r="C72" t="str">
        <f t="shared" si="6"/>
        <v>SchLib\Passive\CerCapacitor.SchLib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7"/>
        <v>820 пФ</v>
      </c>
      <c r="L72" s="3" t="s">
        <v>1413</v>
      </c>
      <c r="M72" s="3" t="s">
        <v>30</v>
      </c>
      <c r="N72" s="3" t="s">
        <v>28</v>
      </c>
      <c r="O72" t="str">
        <f t="shared" si="8"/>
        <v>PcbLib\Passive\C0603.PcbLib</v>
      </c>
      <c r="P72" t="str">
        <f t="shared" si="9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5"/>
        <v>910 пФ 1% NP0 50В 0603</v>
      </c>
      <c r="B73" s="3" t="s">
        <v>119</v>
      </c>
      <c r="C73" t="str">
        <f t="shared" si="6"/>
        <v>SchLib\Passive\CerCapacitor.SchLib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7"/>
        <v>910 пФ</v>
      </c>
      <c r="L73" s="3" t="s">
        <v>1414</v>
      </c>
      <c r="M73" s="3" t="s">
        <v>30</v>
      </c>
      <c r="N73" s="3" t="s">
        <v>28</v>
      </c>
      <c r="O73" t="str">
        <f t="shared" si="8"/>
        <v>PcbLib\Passive\C0603.PcbLib</v>
      </c>
      <c r="P73" t="str">
        <f t="shared" si="9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5"/>
        <v>1000 пФ 1% NP0 50В 0603</v>
      </c>
      <c r="B74" s="3" t="s">
        <v>119</v>
      </c>
      <c r="C74" t="str">
        <f t="shared" si="6"/>
        <v>SchLib\Passive\CerCapacitor.SchLib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7"/>
        <v>1000 пФ</v>
      </c>
      <c r="L74" s="3" t="s">
        <v>1415</v>
      </c>
      <c r="M74" s="3" t="s">
        <v>30</v>
      </c>
      <c r="N74" s="3" t="s">
        <v>28</v>
      </c>
      <c r="O74" t="str">
        <f t="shared" si="8"/>
        <v>PcbLib\Passive\C0603.PcbLib</v>
      </c>
      <c r="P74" t="str">
        <f t="shared" si="9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5"/>
        <v>1100 пФ 1% NP0 50В 0603</v>
      </c>
      <c r="B75" s="3" t="s">
        <v>119</v>
      </c>
      <c r="C75" t="str">
        <f t="shared" si="6"/>
        <v>SchLib\Passive\CerCapacitor.SchLib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7"/>
        <v>1100 пФ</v>
      </c>
      <c r="L75" s="3" t="s">
        <v>1416</v>
      </c>
      <c r="M75" s="3" t="s">
        <v>30</v>
      </c>
      <c r="N75" s="3" t="s">
        <v>28</v>
      </c>
      <c r="O75" t="str">
        <f t="shared" si="8"/>
        <v>PcbLib\Passive\C0603.PcbLib</v>
      </c>
      <c r="P75" t="str">
        <f t="shared" si="9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5"/>
        <v>1200 пФ 1% NP0 50В 0603</v>
      </c>
      <c r="B76" s="3" t="s">
        <v>119</v>
      </c>
      <c r="C76" t="str">
        <f t="shared" si="6"/>
        <v>SchLib\Passive\CerCapacitor.SchLib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7"/>
        <v>1200 пФ</v>
      </c>
      <c r="L76" s="3" t="s">
        <v>1417</v>
      </c>
      <c r="M76" s="3" t="s">
        <v>30</v>
      </c>
      <c r="N76" s="3" t="s">
        <v>28</v>
      </c>
      <c r="O76" t="str">
        <f t="shared" si="8"/>
        <v>PcbLib\Passive\C0603.PcbLib</v>
      </c>
      <c r="P76" t="str">
        <f t="shared" si="9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5"/>
        <v>1300 пФ 1% NP0 50В 0603</v>
      </c>
      <c r="B77" s="3" t="s">
        <v>119</v>
      </c>
      <c r="C77" t="str">
        <f t="shared" si="6"/>
        <v>SchLib\Passive\CerCapacitor.SchLib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7"/>
        <v>1300 пФ</v>
      </c>
      <c r="L77" s="3" t="s">
        <v>1418</v>
      </c>
      <c r="M77" s="3" t="s">
        <v>30</v>
      </c>
      <c r="N77" s="3" t="s">
        <v>28</v>
      </c>
      <c r="O77" t="str">
        <f t="shared" si="8"/>
        <v>PcbLib\Passive\C0603.PcbLib</v>
      </c>
      <c r="P77" t="str">
        <f t="shared" si="9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5"/>
        <v>1500 пФ 1% NP0 50В 0603</v>
      </c>
      <c r="B78" s="3" t="s">
        <v>119</v>
      </c>
      <c r="C78" t="str">
        <f t="shared" si="6"/>
        <v>SchLib\Passive\CerCapacitor.SchLib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7"/>
        <v>1500 пФ</v>
      </c>
      <c r="L78" s="3" t="s">
        <v>1419</v>
      </c>
      <c r="M78" s="3" t="s">
        <v>30</v>
      </c>
      <c r="N78" s="3" t="s">
        <v>28</v>
      </c>
      <c r="O78" t="str">
        <f t="shared" si="8"/>
        <v>PcbLib\Passive\C0603.PcbLib</v>
      </c>
      <c r="P78" t="str">
        <f t="shared" si="9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5"/>
        <v>1600 пФ 1% NP0 50В 0603</v>
      </c>
      <c r="B79" s="3" t="s">
        <v>119</v>
      </c>
      <c r="C79" t="str">
        <f t="shared" si="6"/>
        <v>SchLib\Passive\CerCapacitor.SchLib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7"/>
        <v>1600 пФ</v>
      </c>
      <c r="L79" s="3" t="s">
        <v>1420</v>
      </c>
      <c r="M79" s="3" t="s">
        <v>30</v>
      </c>
      <c r="N79" s="3" t="s">
        <v>28</v>
      </c>
      <c r="O79" t="str">
        <f t="shared" si="8"/>
        <v>PcbLib\Passive\C0603.PcbLib</v>
      </c>
      <c r="P79" t="str">
        <f t="shared" si="9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5"/>
        <v>1800 пФ 1% NP0 50В 0603</v>
      </c>
      <c r="B80" s="3" t="s">
        <v>119</v>
      </c>
      <c r="C80" t="str">
        <f t="shared" si="6"/>
        <v>SchLib\Passive\CerCapacitor.SchLib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7"/>
        <v>1800 пФ</v>
      </c>
      <c r="L80" s="3" t="s">
        <v>1421</v>
      </c>
      <c r="M80" s="3" t="s">
        <v>30</v>
      </c>
      <c r="N80" s="3" t="s">
        <v>28</v>
      </c>
      <c r="O80" t="str">
        <f t="shared" si="8"/>
        <v>PcbLib\Passive\C0603.PcbLib</v>
      </c>
      <c r="P80" t="str">
        <f t="shared" si="9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5"/>
        <v>2000 пФ 1% NP0 50В 0603</v>
      </c>
      <c r="B81" s="3" t="s">
        <v>119</v>
      </c>
      <c r="C81" t="str">
        <f t="shared" si="6"/>
        <v>SchLib\Passive\CerCapacitor.SchLib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7"/>
        <v>2000 пФ</v>
      </c>
      <c r="L81" s="3" t="s">
        <v>1422</v>
      </c>
      <c r="M81" s="3" t="s">
        <v>30</v>
      </c>
      <c r="N81" s="3" t="s">
        <v>28</v>
      </c>
      <c r="O81" t="str">
        <f t="shared" si="8"/>
        <v>PcbLib\Passive\C0603.PcbLib</v>
      </c>
      <c r="P81" t="str">
        <f t="shared" si="9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5"/>
        <v>2200 пФ 1% NP0 50В 0603</v>
      </c>
      <c r="B82" s="3" t="s">
        <v>119</v>
      </c>
      <c r="C82" t="str">
        <f t="shared" si="6"/>
        <v>SchLib\Passive\CerCapacitor.SchLib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7"/>
        <v>2200 пФ</v>
      </c>
      <c r="L82" s="3" t="s">
        <v>1423</v>
      </c>
      <c r="M82" s="3" t="s">
        <v>30</v>
      </c>
      <c r="N82" s="3" t="s">
        <v>28</v>
      </c>
      <c r="O82" t="str">
        <f t="shared" si="8"/>
        <v>PcbLib\Passive\C0603.PcbLib</v>
      </c>
      <c r="P82" t="str">
        <f t="shared" si="9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5"/>
        <v>2400 пФ 1% NP0 50В 0603</v>
      </c>
      <c r="B83" s="3" t="s">
        <v>119</v>
      </c>
      <c r="C83" t="str">
        <f t="shared" si="6"/>
        <v>SchLib\Passive\CerCapacitor.SchLib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7"/>
        <v>2400 пФ</v>
      </c>
      <c r="L83" s="3" t="s">
        <v>1424</v>
      </c>
      <c r="M83" s="3" t="s">
        <v>30</v>
      </c>
      <c r="N83" s="3" t="s">
        <v>28</v>
      </c>
      <c r="O83" t="str">
        <f t="shared" si="8"/>
        <v>PcbLib\Passive\C0603.PcbLib</v>
      </c>
      <c r="P83" t="str">
        <f t="shared" si="9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5"/>
        <v>2700 пФ 1% NP0 50В 0603</v>
      </c>
      <c r="B84" s="3" t="s">
        <v>119</v>
      </c>
      <c r="C84" t="str">
        <f t="shared" si="6"/>
        <v>SchLib\Passive\CerCapacitor.SchLib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7"/>
        <v>2700 пФ</v>
      </c>
      <c r="L84" s="3" t="s">
        <v>1425</v>
      </c>
      <c r="M84" s="3" t="s">
        <v>30</v>
      </c>
      <c r="N84" s="3" t="s">
        <v>28</v>
      </c>
      <c r="O84" t="str">
        <f t="shared" si="8"/>
        <v>PcbLib\Passive\C0603.PcbLib</v>
      </c>
      <c r="P84" t="str">
        <f t="shared" si="9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10">_xlfn.CONCAT(K85," ",I85," ",J85," ",Q85," ",M85)</f>
        <v>3000 пФ 1% NP0 50В 0603</v>
      </c>
      <c r="B85" s="3" t="s">
        <v>119</v>
      </c>
      <c r="C85" t="str">
        <f t="shared" si="6"/>
        <v>SchLib\Passive\CerCapacitor.SchLib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11">_xlfn.CONCAT(X85," ",W85)</f>
        <v>3000 пФ</v>
      </c>
      <c r="L85" s="3" t="s">
        <v>1426</v>
      </c>
      <c r="M85" s="3" t="s">
        <v>30</v>
      </c>
      <c r="N85" s="3" t="s">
        <v>28</v>
      </c>
      <c r="O85" t="str">
        <f t="shared" si="8"/>
        <v>PcbLib\Passive\C0603.PcbLib</v>
      </c>
      <c r="P85" t="str">
        <f t="shared" ref="P85:P87" si="12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10"/>
        <v>3300 пФ 1% NP0 50В 0603</v>
      </c>
      <c r="B86" s="3" t="s">
        <v>119</v>
      </c>
      <c r="C86" t="str">
        <f t="shared" si="6"/>
        <v>SchLib\Passive\CerCapacitor.SchLib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11"/>
        <v>3300 пФ</v>
      </c>
      <c r="L86" s="3" t="s">
        <v>1427</v>
      </c>
      <c r="M86" s="3" t="s">
        <v>30</v>
      </c>
      <c r="N86" s="3" t="s">
        <v>28</v>
      </c>
      <c r="O86" t="str">
        <f t="shared" si="8"/>
        <v>PcbLib\Passive\C0603.PcbLib</v>
      </c>
      <c r="P86" t="str">
        <f t="shared" si="12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10"/>
        <v>3600 пФ 5% X7R 50В 0603</v>
      </c>
      <c r="B87" s="3" t="s">
        <v>119</v>
      </c>
      <c r="C87" t="str">
        <f t="shared" si="6"/>
        <v>SchLib\Passive\CerCapacitor.SchLib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11"/>
        <v>3600 пФ</v>
      </c>
      <c r="L87" s="3" t="s">
        <v>1428</v>
      </c>
      <c r="M87" s="3" t="s">
        <v>30</v>
      </c>
      <c r="N87" s="3" t="s">
        <v>28</v>
      </c>
      <c r="O87" t="str">
        <f t="shared" si="8"/>
        <v>PcbLib\Passive\C0603.PcbLib</v>
      </c>
      <c r="P87" t="str">
        <f t="shared" si="12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13">_xlfn.CONCAT(K88," ",I88," ",J88," ",Q88," ",M88)</f>
        <v>3900 пФ 5% X7R 50В 0603</v>
      </c>
      <c r="B88" s="3" t="s">
        <v>119</v>
      </c>
      <c r="C88" t="str">
        <f t="shared" si="6"/>
        <v>SchLib\Passive\CerCapacitor.SchLib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4">_xlfn.CONCAT(X88," ",W88)</f>
        <v>3900 пФ</v>
      </c>
      <c r="L88" s="3" t="s">
        <v>1429</v>
      </c>
      <c r="M88" s="3" t="s">
        <v>30</v>
      </c>
      <c r="N88" s="3" t="s">
        <v>28</v>
      </c>
      <c r="O88" t="str">
        <f t="shared" si="8"/>
        <v>PcbLib\Passive\C0603.PcbLib</v>
      </c>
      <c r="P88" t="str">
        <f t="shared" ref="P88:P97" si="15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13"/>
        <v>4300 пФ 5% X7R 50В 0603</v>
      </c>
      <c r="B89" s="3" t="s">
        <v>119</v>
      </c>
      <c r="C89" t="str">
        <f t="shared" si="6"/>
        <v>SchLib\Passive\CerCapacitor.SchLib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4"/>
        <v>4300 пФ</v>
      </c>
      <c r="L89" s="3" t="s">
        <v>1430</v>
      </c>
      <c r="M89" s="3" t="s">
        <v>30</v>
      </c>
      <c r="N89" s="3" t="s">
        <v>28</v>
      </c>
      <c r="O89" t="str">
        <f t="shared" si="8"/>
        <v>PcbLib\Passive\C0603.PcbLib</v>
      </c>
      <c r="P89" t="str">
        <f t="shared" si="15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13"/>
        <v>4700 пФ 5% X7R 50В 0603</v>
      </c>
      <c r="B90" s="3" t="s">
        <v>119</v>
      </c>
      <c r="C90" t="str">
        <f t="shared" si="6"/>
        <v>SchLib\Passive\CerCapacitor.SchLib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4"/>
        <v>4700 пФ</v>
      </c>
      <c r="L90" s="3" t="s">
        <v>1431</v>
      </c>
      <c r="M90" s="3" t="s">
        <v>30</v>
      </c>
      <c r="N90" s="3" t="s">
        <v>28</v>
      </c>
      <c r="O90" t="str">
        <f t="shared" si="8"/>
        <v>PcbLib\Passive\C0603.PcbLib</v>
      </c>
      <c r="P90" t="str">
        <f t="shared" si="15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13"/>
        <v>5100 пФ 5% X7R 50В 0603</v>
      </c>
      <c r="B91" s="3" t="s">
        <v>119</v>
      </c>
      <c r="C91" t="str">
        <f t="shared" si="6"/>
        <v>SchLib\Passive\CerCapacitor.SchLib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4"/>
        <v>5100 пФ</v>
      </c>
      <c r="L91" s="3" t="s">
        <v>1432</v>
      </c>
      <c r="M91" s="3" t="s">
        <v>30</v>
      </c>
      <c r="N91" s="3" t="s">
        <v>28</v>
      </c>
      <c r="O91" t="str">
        <f t="shared" si="8"/>
        <v>PcbLib\Passive\C0603.PcbLib</v>
      </c>
      <c r="P91" t="str">
        <f t="shared" si="15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13"/>
        <v>5600 пФ 5% X7R 50В 0603</v>
      </c>
      <c r="B92" s="3" t="s">
        <v>119</v>
      </c>
      <c r="C92" t="str">
        <f t="shared" si="6"/>
        <v>SchLib\Passive\CerCapacitor.SchLib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4"/>
        <v>5600 пФ</v>
      </c>
      <c r="L92" s="3" t="s">
        <v>1433</v>
      </c>
      <c r="M92" s="3" t="s">
        <v>30</v>
      </c>
      <c r="N92" s="3" t="s">
        <v>28</v>
      </c>
      <c r="O92" t="str">
        <f t="shared" si="8"/>
        <v>PcbLib\Passive\C0603.PcbLib</v>
      </c>
      <c r="P92" t="str">
        <f t="shared" si="15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13"/>
        <v>6200 пФ 5% X7R 50В 0603</v>
      </c>
      <c r="B93" s="3" t="s">
        <v>119</v>
      </c>
      <c r="C93" t="str">
        <f t="shared" si="6"/>
        <v>SchLib\Passive\CerCapacitor.SchLib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4"/>
        <v>6200 пФ</v>
      </c>
      <c r="L93" s="3" t="s">
        <v>1434</v>
      </c>
      <c r="M93" s="3" t="s">
        <v>30</v>
      </c>
      <c r="N93" s="3" t="s">
        <v>28</v>
      </c>
      <c r="O93" t="str">
        <f t="shared" si="8"/>
        <v>PcbLib\Passive\C0603.PcbLib</v>
      </c>
      <c r="P93" t="str">
        <f t="shared" si="15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13"/>
        <v>6800 пФ 5% X7R 50В 0603</v>
      </c>
      <c r="B94" s="3" t="s">
        <v>119</v>
      </c>
      <c r="C94" t="str">
        <f t="shared" si="6"/>
        <v>SchLib\Passive\CerCapacitor.SchLib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4"/>
        <v>6800 пФ</v>
      </c>
      <c r="L94" s="3" t="s">
        <v>1435</v>
      </c>
      <c r="M94" s="3" t="s">
        <v>30</v>
      </c>
      <c r="N94" s="3" t="s">
        <v>28</v>
      </c>
      <c r="O94" t="str">
        <f t="shared" si="8"/>
        <v>PcbLib\Passive\C0603.PcbLib</v>
      </c>
      <c r="P94" t="str">
        <f t="shared" si="15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13"/>
        <v>7500 пФ 5% X7R 50В 0603</v>
      </c>
      <c r="B95" s="3" t="s">
        <v>119</v>
      </c>
      <c r="C95" t="str">
        <f t="shared" si="6"/>
        <v>SchLib\Passive\CerCapacitor.SchLib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4"/>
        <v>7500 пФ</v>
      </c>
      <c r="L95" s="3" t="s">
        <v>1436</v>
      </c>
      <c r="M95" s="3" t="s">
        <v>30</v>
      </c>
      <c r="N95" s="3" t="s">
        <v>28</v>
      </c>
      <c r="O95" t="str">
        <f t="shared" si="8"/>
        <v>PcbLib\Passive\C0603.PcbLib</v>
      </c>
      <c r="P95" t="str">
        <f t="shared" si="15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13"/>
        <v>8200 пФ 5% X7R 50В 0603</v>
      </c>
      <c r="B96" s="3" t="s">
        <v>119</v>
      </c>
      <c r="C96" t="str">
        <f t="shared" si="6"/>
        <v>SchLib\Passive\CerCapacitor.SchLib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4"/>
        <v>8200 пФ</v>
      </c>
      <c r="L96" s="3" t="s">
        <v>1437</v>
      </c>
      <c r="M96" s="3" t="s">
        <v>30</v>
      </c>
      <c r="N96" s="3" t="s">
        <v>28</v>
      </c>
      <c r="O96" t="str">
        <f t="shared" si="8"/>
        <v>PcbLib\Passive\C0603.PcbLib</v>
      </c>
      <c r="P96" t="str">
        <f t="shared" si="15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13"/>
        <v>9100 пФ 5% X7R 50В 0603</v>
      </c>
      <c r="B97" s="3" t="s">
        <v>119</v>
      </c>
      <c r="C97" t="str">
        <f t="shared" si="6"/>
        <v>SchLib\Passive\CerCapacitor.SchLib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4"/>
        <v>9100 пФ</v>
      </c>
      <c r="L97" s="3" t="s">
        <v>1438</v>
      </c>
      <c r="M97" s="3" t="s">
        <v>30</v>
      </c>
      <c r="N97" s="3" t="s">
        <v>28</v>
      </c>
      <c r="O97" t="str">
        <f t="shared" si="8"/>
        <v>PcbLib\Passive\C0603.PcbLib</v>
      </c>
      <c r="P97" t="str">
        <f t="shared" si="15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6">_xlfn.CONCAT(K98," ",I98," ",J98," ",Q98," ",M98)</f>
        <v>0.01 мкФ 1% X7R 16В 0603</v>
      </c>
      <c r="B98" s="3" t="s">
        <v>119</v>
      </c>
      <c r="C98" t="str">
        <f t="shared" si="6"/>
        <v>SchLib\Passive\CerCapacitor.SchLib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4"/>
        <v>0.01 мкФ</v>
      </c>
      <c r="L98" s="3" t="s">
        <v>1439</v>
      </c>
      <c r="M98" s="3" t="s">
        <v>30</v>
      </c>
      <c r="N98" s="3" t="s">
        <v>28</v>
      </c>
      <c r="O98" t="str">
        <f t="shared" si="8"/>
        <v>PcbLib\Passive\C0603.PcbLib</v>
      </c>
      <c r="P98" t="str">
        <f t="shared" ref="P98:P113" si="17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6"/>
        <v>0.012 мкФ 1% X7R 16В 0603</v>
      </c>
      <c r="B99" s="3" t="s">
        <v>119</v>
      </c>
      <c r="C99" t="str">
        <f t="shared" si="6"/>
        <v>SchLib\Passive\CerCapacitor.SchLib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4"/>
        <v>0.012 мкФ</v>
      </c>
      <c r="L99" s="3" t="s">
        <v>1440</v>
      </c>
      <c r="M99" s="3" t="s">
        <v>30</v>
      </c>
      <c r="N99" s="3" t="s">
        <v>28</v>
      </c>
      <c r="O99" t="str">
        <f t="shared" si="8"/>
        <v>PcbLib\Passive\C0603.PcbLib</v>
      </c>
      <c r="P99" t="str">
        <f t="shared" si="17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6"/>
        <v>0.015 мкФ 1% X7R 16В 0603</v>
      </c>
      <c r="B100" s="3" t="s">
        <v>119</v>
      </c>
      <c r="C100" t="str">
        <f t="shared" si="6"/>
        <v>SchLib\Passive\CerCapacitor.SchLib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4"/>
        <v>0.015 мкФ</v>
      </c>
      <c r="L100" s="3" t="s">
        <v>1441</v>
      </c>
      <c r="M100" s="3" t="s">
        <v>30</v>
      </c>
      <c r="N100" s="3" t="s">
        <v>28</v>
      </c>
      <c r="O100" t="str">
        <f t="shared" si="8"/>
        <v>PcbLib\Passive\C0603.PcbLib</v>
      </c>
      <c r="P100" t="str">
        <f t="shared" si="17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6"/>
        <v>0.018 мкФ 1% X7R 16В 0603</v>
      </c>
      <c r="B101" s="3" t="s">
        <v>119</v>
      </c>
      <c r="C101" t="str">
        <f t="shared" si="6"/>
        <v>SchLib\Passive\CerCapacitor.SchLib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4"/>
        <v>0.018 мкФ</v>
      </c>
      <c r="L101" s="3" t="s">
        <v>1442</v>
      </c>
      <c r="M101" s="3" t="s">
        <v>30</v>
      </c>
      <c r="N101" s="3" t="s">
        <v>28</v>
      </c>
      <c r="O101" t="str">
        <f t="shared" si="8"/>
        <v>PcbLib\Passive\C0603.PcbLib</v>
      </c>
      <c r="P101" t="str">
        <f t="shared" si="17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6"/>
        <v>0.02 мкФ 1% X7R 16В 0603</v>
      </c>
      <c r="B102" s="3" t="s">
        <v>119</v>
      </c>
      <c r="C102" t="str">
        <f t="shared" si="6"/>
        <v>SchLib\Passive\CerCapacitor.SchLib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4"/>
        <v>0.02 мкФ</v>
      </c>
      <c r="L102" s="3" t="s">
        <v>1443</v>
      </c>
      <c r="M102" s="3" t="s">
        <v>30</v>
      </c>
      <c r="N102" s="3" t="s">
        <v>28</v>
      </c>
      <c r="O102" t="str">
        <f t="shared" si="8"/>
        <v>PcbLib\Passive\C0603.PcbLib</v>
      </c>
      <c r="P102" t="str">
        <f t="shared" si="17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6"/>
        <v>0.022 мкФ 1% X7R 16В 0603</v>
      </c>
      <c r="B103" s="3" t="s">
        <v>119</v>
      </c>
      <c r="C103" t="str">
        <f t="shared" si="6"/>
        <v>SchLib\Passive\CerCapacitor.SchLib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4"/>
        <v>0.022 мкФ</v>
      </c>
      <c r="L103" s="3" t="s">
        <v>1444</v>
      </c>
      <c r="M103" s="3" t="s">
        <v>30</v>
      </c>
      <c r="N103" s="3" t="s">
        <v>28</v>
      </c>
      <c r="O103" t="str">
        <f t="shared" si="8"/>
        <v>PcbLib\Passive\C0603.PcbLib</v>
      </c>
      <c r="P103" t="str">
        <f t="shared" si="17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6"/>
        <v>0.024 мкФ 1% X7R 16В 0603</v>
      </c>
      <c r="B104" s="3" t="s">
        <v>119</v>
      </c>
      <c r="C104" t="str">
        <f t="shared" si="6"/>
        <v>SchLib\Passive\CerCapacitor.SchLib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4"/>
        <v>0.024 мкФ</v>
      </c>
      <c r="L104" s="3" t="s">
        <v>1445</v>
      </c>
      <c r="M104" s="3" t="s">
        <v>30</v>
      </c>
      <c r="N104" s="3" t="s">
        <v>28</v>
      </c>
      <c r="O104" t="str">
        <f t="shared" si="8"/>
        <v>PcbLib\Passive\C0603.PcbLib</v>
      </c>
      <c r="P104" t="str">
        <f t="shared" si="17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6"/>
        <v>0.027 мкФ 1% X7R 16В 0603</v>
      </c>
      <c r="B105" s="3" t="s">
        <v>119</v>
      </c>
      <c r="C105" t="str">
        <f t="shared" si="6"/>
        <v>SchLib\Passive\CerCapacitor.SchLib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4"/>
        <v>0.027 мкФ</v>
      </c>
      <c r="L105" s="3" t="s">
        <v>1446</v>
      </c>
      <c r="M105" s="3" t="s">
        <v>30</v>
      </c>
      <c r="N105" s="3" t="s">
        <v>28</v>
      </c>
      <c r="O105" t="str">
        <f t="shared" si="8"/>
        <v>PcbLib\Passive\C0603.PcbLib</v>
      </c>
      <c r="P105" t="str">
        <f t="shared" si="17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6"/>
        <v>0.033 мкФ 1% X7R 16В 0603</v>
      </c>
      <c r="B106" s="3" t="s">
        <v>119</v>
      </c>
      <c r="C106" t="str">
        <f t="shared" si="6"/>
        <v>SchLib\Passive\CerCapacitor.SchLib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4"/>
        <v>0.033 мкФ</v>
      </c>
      <c r="L106" s="3" t="s">
        <v>1447</v>
      </c>
      <c r="M106" s="3" t="s">
        <v>30</v>
      </c>
      <c r="N106" s="3" t="s">
        <v>28</v>
      </c>
      <c r="O106" t="str">
        <f t="shared" si="8"/>
        <v>PcbLib\Passive\C0603.PcbLib</v>
      </c>
      <c r="P106" t="str">
        <f t="shared" si="17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6"/>
        <v>0.036 мкФ 1% X7R 16В 0603</v>
      </c>
      <c r="B107" s="3" t="s">
        <v>119</v>
      </c>
      <c r="C107" t="str">
        <f t="shared" si="6"/>
        <v>SchLib\Passive\CerCapacitor.SchLib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4"/>
        <v>0.036 мкФ</v>
      </c>
      <c r="L107" s="3" t="s">
        <v>1448</v>
      </c>
      <c r="M107" s="3" t="s">
        <v>30</v>
      </c>
      <c r="N107" s="3" t="s">
        <v>28</v>
      </c>
      <c r="O107" t="str">
        <f t="shared" si="8"/>
        <v>PcbLib\Passive\C0603.PcbLib</v>
      </c>
      <c r="P107" t="str">
        <f t="shared" si="17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6"/>
        <v>0.039 мкФ 1% X7R 16В 0603</v>
      </c>
      <c r="B108" s="3" t="s">
        <v>119</v>
      </c>
      <c r="C108" t="str">
        <f t="shared" si="6"/>
        <v>SchLib\Passive\CerCapacitor.SchLib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4"/>
        <v>0.039 мкФ</v>
      </c>
      <c r="L108" s="3" t="s">
        <v>1449</v>
      </c>
      <c r="M108" s="3" t="s">
        <v>30</v>
      </c>
      <c r="N108" s="3" t="s">
        <v>28</v>
      </c>
      <c r="O108" t="str">
        <f t="shared" si="8"/>
        <v>PcbLib\Passive\C0603.PcbLib</v>
      </c>
      <c r="P108" t="str">
        <f t="shared" si="17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6"/>
        <v>0.047 мкФ 1% X7R 16В 0603</v>
      </c>
      <c r="B109" s="3" t="s">
        <v>119</v>
      </c>
      <c r="C109" t="str">
        <f t="shared" si="6"/>
        <v>SchLib\Passive\CerCapacitor.SchLib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4"/>
        <v>0.047 мкФ</v>
      </c>
      <c r="L109" s="3" t="s">
        <v>1450</v>
      </c>
      <c r="M109" s="3" t="s">
        <v>30</v>
      </c>
      <c r="N109" s="3" t="s">
        <v>28</v>
      </c>
      <c r="O109" t="str">
        <f t="shared" si="8"/>
        <v>PcbLib\Passive\C0603.PcbLib</v>
      </c>
      <c r="P109" t="str">
        <f t="shared" si="17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6"/>
        <v>0.05 мкФ 1% X7R 16В 0603</v>
      </c>
      <c r="B110" s="3" t="s">
        <v>119</v>
      </c>
      <c r="C110" t="str">
        <f t="shared" si="6"/>
        <v>SchLib\Passive\CerCapacitor.SchLib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4"/>
        <v>0.05 мкФ</v>
      </c>
      <c r="L110" s="3" t="s">
        <v>1451</v>
      </c>
      <c r="M110" s="3" t="s">
        <v>30</v>
      </c>
      <c r="N110" s="3" t="s">
        <v>28</v>
      </c>
      <c r="O110" t="str">
        <f t="shared" si="8"/>
        <v>PcbLib\Passive\C0603.PcbLib</v>
      </c>
      <c r="P110" t="str">
        <f t="shared" si="17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6"/>
        <v>0.056 мкФ 1% X7R 16В 0603</v>
      </c>
      <c r="B111" s="3" t="s">
        <v>119</v>
      </c>
      <c r="C111" t="str">
        <f t="shared" si="6"/>
        <v>SchLib\Passive\CerCapacitor.SchLib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4"/>
        <v>0.056 мкФ</v>
      </c>
      <c r="L111" s="3" t="s">
        <v>1452</v>
      </c>
      <c r="M111" s="3" t="s">
        <v>30</v>
      </c>
      <c r="N111" s="3" t="s">
        <v>28</v>
      </c>
      <c r="O111" t="str">
        <f t="shared" si="8"/>
        <v>PcbLib\Passive\C0603.PcbLib</v>
      </c>
      <c r="P111" t="str">
        <f t="shared" si="17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6"/>
        <v>0.068 мкФ 1% X7R 16В 0603</v>
      </c>
      <c r="B112" s="3" t="s">
        <v>119</v>
      </c>
      <c r="C112" t="str">
        <f t="shared" si="6"/>
        <v>SchLib\Passive\CerCapacitor.SchLib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4"/>
        <v>0.068 мкФ</v>
      </c>
      <c r="L112" s="3" t="s">
        <v>1453</v>
      </c>
      <c r="M112" s="3" t="s">
        <v>30</v>
      </c>
      <c r="N112" s="3" t="s">
        <v>28</v>
      </c>
      <c r="O112" t="str">
        <f t="shared" si="8"/>
        <v>PcbLib\Passive\C0603.PcbLib</v>
      </c>
      <c r="P112" t="str">
        <f t="shared" si="17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6"/>
        <v>0.082 мкФ 1% X7R 16В 0603</v>
      </c>
      <c r="B113" s="3" t="s">
        <v>119</v>
      </c>
      <c r="C113" t="str">
        <f t="shared" si="6"/>
        <v>SchLib\Passive\CerCapacitor.SchLib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4"/>
        <v>0.082 мкФ</v>
      </c>
      <c r="L113" s="3" t="s">
        <v>1454</v>
      </c>
      <c r="M113" s="3" t="s">
        <v>30</v>
      </c>
      <c r="N113" s="3" t="s">
        <v>28</v>
      </c>
      <c r="O113" t="str">
        <f t="shared" si="8"/>
        <v>PcbLib\Passive\C0603.PcbLib</v>
      </c>
      <c r="P113" t="str">
        <f t="shared" si="17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8">_xlfn.CONCAT(K114," ",I114," ",J114," ",Q114," ",M114)</f>
        <v>0.1 мкФ 1% X7R 16В 0603</v>
      </c>
      <c r="B114" s="3" t="s">
        <v>119</v>
      </c>
      <c r="C114" t="str">
        <f t="shared" si="6"/>
        <v>SchLib\Passive\CerCapacitor.SchLib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9">_xlfn.CONCAT(X114," ",W114)</f>
        <v>0.1 мкФ</v>
      </c>
      <c r="L114" s="3" t="s">
        <v>1455</v>
      </c>
      <c r="M114" s="3" t="s">
        <v>30</v>
      </c>
      <c r="N114" s="3" t="s">
        <v>28</v>
      </c>
      <c r="O114" t="str">
        <f t="shared" si="8"/>
        <v>PcbLib\Passive\C0603.PcbLib</v>
      </c>
      <c r="P114" t="str">
        <f t="shared" ref="P114:P127" si="20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8"/>
        <v>0.12 мкФ 1% X7R 16В 0603</v>
      </c>
      <c r="B115" s="3" t="s">
        <v>119</v>
      </c>
      <c r="C115" t="str">
        <f t="shared" si="6"/>
        <v>SchLib\Passive\CerCapacitor.SchLib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9"/>
        <v>0.12 мкФ</v>
      </c>
      <c r="L115" s="3" t="s">
        <v>1456</v>
      </c>
      <c r="M115" s="3" t="s">
        <v>30</v>
      </c>
      <c r="N115" s="3" t="s">
        <v>28</v>
      </c>
      <c r="O115" t="str">
        <f t="shared" si="8"/>
        <v>PcbLib\Passive\C0603.PcbLib</v>
      </c>
      <c r="P115" t="str">
        <f t="shared" si="20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8"/>
        <v>0.15 мкФ 1% X7R 16В 0603</v>
      </c>
      <c r="B116" s="3" t="s">
        <v>119</v>
      </c>
      <c r="C116" t="str">
        <f t="shared" si="6"/>
        <v>SchLib\Passive\CerCapacitor.SchLib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9"/>
        <v>0.15 мкФ</v>
      </c>
      <c r="L116" s="3" t="s">
        <v>1457</v>
      </c>
      <c r="M116" s="3" t="s">
        <v>30</v>
      </c>
      <c r="N116" s="3" t="s">
        <v>28</v>
      </c>
      <c r="O116" t="str">
        <f t="shared" si="8"/>
        <v>PcbLib\Passive\C0603.PcbLib</v>
      </c>
      <c r="P116" t="str">
        <f t="shared" si="20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8"/>
        <v>0.18 мкФ 1% X7R 16В 0603</v>
      </c>
      <c r="B117" s="3" t="s">
        <v>119</v>
      </c>
      <c r="C117" t="str">
        <f t="shared" si="6"/>
        <v>SchLib\Passive\CerCapacitor.SchLib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9"/>
        <v>0.18 мкФ</v>
      </c>
      <c r="L117" s="3" t="s">
        <v>1458</v>
      </c>
      <c r="M117" s="3" t="s">
        <v>30</v>
      </c>
      <c r="N117" s="3" t="s">
        <v>28</v>
      </c>
      <c r="O117" t="str">
        <f t="shared" si="8"/>
        <v>PcbLib\Passive\C0603.PcbLib</v>
      </c>
      <c r="P117" t="str">
        <f t="shared" si="20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8"/>
        <v>0.2 мкФ 1% X7R 16В 0603</v>
      </c>
      <c r="B118" s="3" t="s">
        <v>119</v>
      </c>
      <c r="C118" t="str">
        <f t="shared" si="6"/>
        <v>SchLib\Passive\CerCapacitor.SchLib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9"/>
        <v>0.2 мкФ</v>
      </c>
      <c r="L118" s="3" t="s">
        <v>1459</v>
      </c>
      <c r="M118" s="3" t="s">
        <v>30</v>
      </c>
      <c r="N118" s="3" t="s">
        <v>28</v>
      </c>
      <c r="O118" t="str">
        <f t="shared" si="8"/>
        <v>PcbLib\Passive\C0603.PcbLib</v>
      </c>
      <c r="P118" t="str">
        <f t="shared" si="20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8"/>
        <v>0.22 мкФ 1% X7R 16В 0603</v>
      </c>
      <c r="B119" s="3" t="s">
        <v>119</v>
      </c>
      <c r="C119" t="str">
        <f t="shared" si="6"/>
        <v>SchLib\Passive\CerCapacitor.SchLib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9"/>
        <v>0.22 мкФ</v>
      </c>
      <c r="L119" s="3" t="s">
        <v>1460</v>
      </c>
      <c r="M119" s="3" t="s">
        <v>30</v>
      </c>
      <c r="N119" s="3" t="s">
        <v>28</v>
      </c>
      <c r="O119" t="str">
        <f t="shared" si="8"/>
        <v>PcbLib\Passive\C0603.PcbLib</v>
      </c>
      <c r="P119" t="str">
        <f t="shared" si="20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8"/>
        <v>0.3 мкФ 1% X7R 16В 0603</v>
      </c>
      <c r="B120" s="3" t="s">
        <v>119</v>
      </c>
      <c r="C120" t="str">
        <f t="shared" si="6"/>
        <v>SchLib\Passive\CerCapacitor.SchLib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9"/>
        <v>0.3 мкФ</v>
      </c>
      <c r="L120" s="3" t="s">
        <v>1461</v>
      </c>
      <c r="M120" s="3" t="s">
        <v>30</v>
      </c>
      <c r="N120" s="3" t="s">
        <v>28</v>
      </c>
      <c r="O120" t="str">
        <f t="shared" si="8"/>
        <v>PcbLib\Passive\C0603.PcbLib</v>
      </c>
      <c r="P120" t="str">
        <f t="shared" si="20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8"/>
        <v>0.33 мкФ 1% X7R 16В 0603</v>
      </c>
      <c r="B121" s="3" t="s">
        <v>119</v>
      </c>
      <c r="C121" t="str">
        <f t="shared" si="6"/>
        <v>SchLib\Passive\CerCapacitor.SchLib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9"/>
        <v>0.33 мкФ</v>
      </c>
      <c r="L121" s="3" t="s">
        <v>1462</v>
      </c>
      <c r="M121" s="3" t="s">
        <v>30</v>
      </c>
      <c r="N121" s="3" t="s">
        <v>28</v>
      </c>
      <c r="O121" t="str">
        <f t="shared" si="8"/>
        <v>PcbLib\Passive\C0603.PcbLib</v>
      </c>
      <c r="P121" t="str">
        <f t="shared" si="20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8"/>
        <v>0.39 мкФ 1% X7R 16В 0603</v>
      </c>
      <c r="B122" s="3" t="s">
        <v>119</v>
      </c>
      <c r="C122" t="str">
        <f t="shared" si="6"/>
        <v>SchLib\Passive\CerCapacitor.SchLib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9"/>
        <v>0.39 мкФ</v>
      </c>
      <c r="L122" s="3" t="s">
        <v>1463</v>
      </c>
      <c r="M122" s="3" t="s">
        <v>30</v>
      </c>
      <c r="N122" s="3" t="s">
        <v>28</v>
      </c>
      <c r="O122" t="str">
        <f t="shared" si="8"/>
        <v>PcbLib\Passive\C0603.PcbLib</v>
      </c>
      <c r="P122" t="str">
        <f t="shared" si="20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8"/>
        <v>0.4 мкФ 1% X7R 16В 0603</v>
      </c>
      <c r="B123" s="3" t="s">
        <v>119</v>
      </c>
      <c r="C123" t="str">
        <f t="shared" si="6"/>
        <v>SchLib\Passive\CerCapacitor.SchLib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9"/>
        <v>0.4 мкФ</v>
      </c>
      <c r="L123" s="3" t="s">
        <v>1464</v>
      </c>
      <c r="M123" s="3" t="s">
        <v>30</v>
      </c>
      <c r="N123" s="3" t="s">
        <v>28</v>
      </c>
      <c r="O123" t="str">
        <f t="shared" si="8"/>
        <v>PcbLib\Passive\C0603.PcbLib</v>
      </c>
      <c r="P123" t="str">
        <f t="shared" si="20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8"/>
        <v>0.47 мкФ 1% X7R 16В 0603</v>
      </c>
      <c r="B124" s="3" t="s">
        <v>119</v>
      </c>
      <c r="C124" t="str">
        <f t="shared" si="6"/>
        <v>SchLib\Passive\CerCapacitor.SchLib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9"/>
        <v>0.47 мкФ</v>
      </c>
      <c r="L124" s="3" t="s">
        <v>1465</v>
      </c>
      <c r="M124" s="3" t="s">
        <v>30</v>
      </c>
      <c r="N124" s="3" t="s">
        <v>28</v>
      </c>
      <c r="O124" t="str">
        <f t="shared" si="8"/>
        <v>PcbLib\Passive\C0603.PcbLib</v>
      </c>
      <c r="P124" t="str">
        <f t="shared" si="20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8"/>
        <v>0.56 мкФ 1% X7R 16В 0603</v>
      </c>
      <c r="B125" s="3" t="s">
        <v>119</v>
      </c>
      <c r="C125" t="str">
        <f t="shared" si="6"/>
        <v>SchLib\Passive\CerCapacitor.SchLib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9"/>
        <v>0.56 мкФ</v>
      </c>
      <c r="L125" s="3" t="s">
        <v>1466</v>
      </c>
      <c r="M125" s="3" t="s">
        <v>30</v>
      </c>
      <c r="N125" s="3" t="s">
        <v>28</v>
      </c>
      <c r="O125" t="str">
        <f t="shared" si="8"/>
        <v>PcbLib\Passive\C0603.PcbLib</v>
      </c>
      <c r="P125" t="str">
        <f t="shared" si="20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8"/>
        <v>0.68 мкФ 1% X7R 16В 0603</v>
      </c>
      <c r="B126" s="3" t="s">
        <v>119</v>
      </c>
      <c r="C126" t="str">
        <f t="shared" si="6"/>
        <v>SchLib\Passive\CerCapacitor.SchLib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9"/>
        <v>0.68 мкФ</v>
      </c>
      <c r="L126" s="3" t="s">
        <v>1467</v>
      </c>
      <c r="M126" s="3" t="s">
        <v>30</v>
      </c>
      <c r="N126" s="3" t="s">
        <v>28</v>
      </c>
      <c r="O126" t="str">
        <f t="shared" si="8"/>
        <v>PcbLib\Passive\C0603.PcbLib</v>
      </c>
      <c r="P126" t="str">
        <f t="shared" si="20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8"/>
        <v>0.82 мкФ 1% X7R 16В 0603</v>
      </c>
      <c r="B127" s="3" t="s">
        <v>119</v>
      </c>
      <c r="C127" t="str">
        <f t="shared" si="6"/>
        <v>SchLib\Passive\CerCapacitor.SchLib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9"/>
        <v>0.82 мкФ</v>
      </c>
      <c r="L127" s="3" t="s">
        <v>1468</v>
      </c>
      <c r="M127" s="3" t="s">
        <v>30</v>
      </c>
      <c r="N127" s="3" t="s">
        <v>28</v>
      </c>
      <c r="O127" t="str">
        <f t="shared" si="8"/>
        <v>PcbLib\Passive\C0603.PcbLib</v>
      </c>
      <c r="P127" t="str">
        <f t="shared" si="20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21">_xlfn.CONCAT(K128," ",I128," ",J128," ",Q128," ",M128)</f>
        <v>1 мкФ 1% X7R 16В 0603</v>
      </c>
      <c r="B128" s="3" t="s">
        <v>119</v>
      </c>
      <c r="C128" t="str">
        <f t="shared" si="6"/>
        <v>SchLib\Passive\CerCapacitor.SchLib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22">_xlfn.CONCAT(X128," ",W128)</f>
        <v>1 мкФ</v>
      </c>
      <c r="L128" s="3" t="s">
        <v>1469</v>
      </c>
      <c r="M128" s="3" t="s">
        <v>30</v>
      </c>
      <c r="N128" s="3" t="s">
        <v>28</v>
      </c>
      <c r="O128" t="str">
        <f t="shared" si="8"/>
        <v>PcbLib\Passive\C0603.PcbLib</v>
      </c>
      <c r="P128" t="str">
        <f t="shared" ref="P128:P141" si="23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1"/>
        <v>1.2 мкФ 1% X7R 16В 0603</v>
      </c>
      <c r="B129" s="3" t="s">
        <v>119</v>
      </c>
      <c r="C129" t="str">
        <f t="shared" si="6"/>
        <v>SchLib\Passive\CerCapacitor.SchLib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22"/>
        <v>1.2 мкФ</v>
      </c>
      <c r="L129" s="3" t="s">
        <v>1470</v>
      </c>
      <c r="M129" s="3" t="s">
        <v>30</v>
      </c>
      <c r="N129" s="3" t="s">
        <v>28</v>
      </c>
      <c r="O129" t="str">
        <f t="shared" si="8"/>
        <v>PcbLib\Passive\C0603.PcbLib</v>
      </c>
      <c r="P129" t="str">
        <f t="shared" si="23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1"/>
        <v>1.3 мкФ 1% X7R 16В 0603</v>
      </c>
      <c r="B130" s="3" t="s">
        <v>119</v>
      </c>
      <c r="C130" t="str">
        <f t="shared" si="6"/>
        <v>SchLib\Passive\CerCapacitor.SchLib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22"/>
        <v>1.3 мкФ</v>
      </c>
      <c r="L130" s="3" t="s">
        <v>1471</v>
      </c>
      <c r="M130" s="3" t="s">
        <v>30</v>
      </c>
      <c r="N130" s="3" t="s">
        <v>28</v>
      </c>
      <c r="O130" t="str">
        <f t="shared" si="8"/>
        <v>PcbLib\Passive\C0603.PcbLib</v>
      </c>
      <c r="P130" t="str">
        <f t="shared" si="23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21"/>
        <v>1.5 мкФ 1% X7R 16В 0603</v>
      </c>
      <c r="B131" s="3" t="s">
        <v>119</v>
      </c>
      <c r="C131" t="str">
        <f t="shared" ref="C131:C194" si="24">"SchLib\Passive\"&amp;B131&amp;".SchLib"</f>
        <v>SchLib\Passive\CerCapacitor.SchLib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22"/>
        <v>1.5 мкФ</v>
      </c>
      <c r="L131" s="3" t="s">
        <v>1472</v>
      </c>
      <c r="M131" s="3" t="s">
        <v>30</v>
      </c>
      <c r="N131" s="3" t="s">
        <v>28</v>
      </c>
      <c r="O131" t="str">
        <f t="shared" ref="O131:O194" si="25">"PcbLib\Passive\"&amp;P131&amp;".PcbLib"</f>
        <v>PcbLib\Passive\C0603.PcbLib</v>
      </c>
      <c r="P131" t="str">
        <f t="shared" si="23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21"/>
        <v>1.8 мкФ 1% X7R 16В 0603</v>
      </c>
      <c r="B132" s="3" t="s">
        <v>119</v>
      </c>
      <c r="C132" t="str">
        <f t="shared" si="24"/>
        <v>SchLib\Passive\CerCapacitor.SchLib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22"/>
        <v>1.8 мкФ</v>
      </c>
      <c r="L132" s="3" t="s">
        <v>1473</v>
      </c>
      <c r="M132" s="3" t="s">
        <v>30</v>
      </c>
      <c r="N132" s="3" t="s">
        <v>28</v>
      </c>
      <c r="O132" t="str">
        <f t="shared" si="25"/>
        <v>PcbLib\Passive\C0603.PcbLib</v>
      </c>
      <c r="P132" t="str">
        <f t="shared" si="23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21"/>
        <v>2.2 мкФ 1% X7R 16В 0603</v>
      </c>
      <c r="B133" s="3" t="s">
        <v>119</v>
      </c>
      <c r="C133" t="str">
        <f t="shared" si="24"/>
        <v>SchLib\Passive\CerCapacitor.SchLib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22"/>
        <v>2.2 мкФ</v>
      </c>
      <c r="L133" s="3" t="s">
        <v>1474</v>
      </c>
      <c r="M133" s="3" t="s">
        <v>30</v>
      </c>
      <c r="N133" s="3" t="s">
        <v>28</v>
      </c>
      <c r="O133" t="str">
        <f t="shared" si="25"/>
        <v>PcbLib\Passive\C0603.PcbLib</v>
      </c>
      <c r="P133" t="str">
        <f t="shared" si="23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21"/>
        <v>2.7 мкФ 1% X7R 16В 0603</v>
      </c>
      <c r="B134" s="3" t="s">
        <v>119</v>
      </c>
      <c r="C134" t="str">
        <f t="shared" si="24"/>
        <v>SchLib\Passive\CerCapacitor.SchLib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22"/>
        <v>2.7 мкФ</v>
      </c>
      <c r="L134" s="3" t="s">
        <v>1475</v>
      </c>
      <c r="M134" s="3" t="s">
        <v>30</v>
      </c>
      <c r="N134" s="3" t="s">
        <v>28</v>
      </c>
      <c r="O134" t="str">
        <f t="shared" si="25"/>
        <v>PcbLib\Passive\C0603.PcbLib</v>
      </c>
      <c r="P134" t="str">
        <f t="shared" si="23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21"/>
        <v>3.3 мкФ 1% X7R 16В 0603</v>
      </c>
      <c r="B135" s="3" t="s">
        <v>119</v>
      </c>
      <c r="C135" t="str">
        <f t="shared" si="24"/>
        <v>SchLib\Passive\CerCapacitor.SchLib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22"/>
        <v>3.3 мкФ</v>
      </c>
      <c r="L135" s="3" t="s">
        <v>1476</v>
      </c>
      <c r="M135" s="3" t="s">
        <v>30</v>
      </c>
      <c r="N135" s="3" t="s">
        <v>28</v>
      </c>
      <c r="O135" t="str">
        <f t="shared" si="25"/>
        <v>PcbLib\Passive\C0603.PcbLib</v>
      </c>
      <c r="P135" t="str">
        <f t="shared" si="23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21"/>
        <v>3.6 мкФ 1% X7R 16В 0603</v>
      </c>
      <c r="B136" s="3" t="s">
        <v>119</v>
      </c>
      <c r="C136" t="str">
        <f t="shared" si="24"/>
        <v>SchLib\Passive\CerCapacitor.SchLib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22"/>
        <v>3.6 мкФ</v>
      </c>
      <c r="L136" s="3" t="s">
        <v>1477</v>
      </c>
      <c r="M136" s="3" t="s">
        <v>30</v>
      </c>
      <c r="N136" s="3" t="s">
        <v>28</v>
      </c>
      <c r="O136" t="str">
        <f t="shared" si="25"/>
        <v>PcbLib\Passive\C0603.PcbLib</v>
      </c>
      <c r="P136" t="str">
        <f t="shared" si="23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21"/>
        <v>3.9 мкФ 1% X7R 16В 0603</v>
      </c>
      <c r="B137" s="3" t="s">
        <v>119</v>
      </c>
      <c r="C137" t="str">
        <f t="shared" si="24"/>
        <v>SchLib\Passive\CerCapacitor.SchLib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22"/>
        <v>3.9 мкФ</v>
      </c>
      <c r="L137" s="3" t="s">
        <v>1478</v>
      </c>
      <c r="M137" s="3" t="s">
        <v>30</v>
      </c>
      <c r="N137" s="3" t="s">
        <v>28</v>
      </c>
      <c r="O137" t="str">
        <f t="shared" si="25"/>
        <v>PcbLib\Passive\C0603.PcbLib</v>
      </c>
      <c r="P137" t="str">
        <f t="shared" si="23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21"/>
        <v>4.7 мкФ 1% X7R 16В 0603</v>
      </c>
      <c r="B138" s="3" t="s">
        <v>119</v>
      </c>
      <c r="C138" t="str">
        <f t="shared" si="24"/>
        <v>SchLib\Passive\CerCapacitor.SchLib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22"/>
        <v>4.7 мкФ</v>
      </c>
      <c r="L138" s="3" t="s">
        <v>1479</v>
      </c>
      <c r="M138" s="3" t="s">
        <v>30</v>
      </c>
      <c r="N138" s="3" t="s">
        <v>28</v>
      </c>
      <c r="O138" t="str">
        <f t="shared" si="25"/>
        <v>PcbLib\Passive\C0603.PcbLib</v>
      </c>
      <c r="P138" t="str">
        <f t="shared" si="23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21"/>
        <v>5.6 мкФ 1% X7R 16В 0603</v>
      </c>
      <c r="B139" s="3" t="s">
        <v>119</v>
      </c>
      <c r="C139" t="str">
        <f t="shared" si="24"/>
        <v>SchLib\Passive\CerCapacitor.SchLib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22"/>
        <v>5.6 мкФ</v>
      </c>
      <c r="L139" s="3" t="s">
        <v>1480</v>
      </c>
      <c r="M139" s="3" t="s">
        <v>30</v>
      </c>
      <c r="N139" s="3" t="s">
        <v>28</v>
      </c>
      <c r="O139" t="str">
        <f t="shared" si="25"/>
        <v>PcbLib\Passive\C0603.PcbLib</v>
      </c>
      <c r="P139" t="str">
        <f t="shared" si="23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21"/>
        <v>6.8 мкФ 1% X7R 16В 0603</v>
      </c>
      <c r="B140" s="3" t="s">
        <v>119</v>
      </c>
      <c r="C140" t="str">
        <f t="shared" si="24"/>
        <v>SchLib\Passive\CerCapacitor.SchLib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22"/>
        <v>6.8 мкФ</v>
      </c>
      <c r="L140" s="3" t="s">
        <v>1481</v>
      </c>
      <c r="M140" s="3" t="s">
        <v>30</v>
      </c>
      <c r="N140" s="3" t="s">
        <v>28</v>
      </c>
      <c r="O140" t="str">
        <f t="shared" si="25"/>
        <v>PcbLib\Passive\C0603.PcbLib</v>
      </c>
      <c r="P140" t="str">
        <f t="shared" si="23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21"/>
        <v>8.2 мкФ 1% X7R 16В 0603</v>
      </c>
      <c r="B141" s="3" t="s">
        <v>119</v>
      </c>
      <c r="C141" t="str">
        <f t="shared" si="24"/>
        <v>SchLib\Passive\CerCapacitor.SchLib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22"/>
        <v>8.2 мкФ</v>
      </c>
      <c r="L141" s="3" t="s">
        <v>1482</v>
      </c>
      <c r="M141" s="3" t="s">
        <v>30</v>
      </c>
      <c r="N141" s="3" t="s">
        <v>28</v>
      </c>
      <c r="O141" t="str">
        <f t="shared" si="25"/>
        <v>PcbLib\Passive\C0603.PcbLib</v>
      </c>
      <c r="P141" t="str">
        <f t="shared" si="23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t="str">
        <f t="shared" si="24"/>
        <v>SchLib\Passive\CerCapacitor.SchLib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t="str">
        <f t="shared" si="25"/>
        <v>PcbLib\Passive\C0805.PcbLib</v>
      </c>
      <c r="P142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6">_xlfn.CONCAT(K143," ",I143," ",J143," ",Q143," ",M143)</f>
        <v>1.1 пФ 1% NP0 50В 0805</v>
      </c>
      <c r="B143" s="3" t="s">
        <v>119</v>
      </c>
      <c r="C143" t="str">
        <f t="shared" si="24"/>
        <v>SchLib\Passive\CerCapacitor.SchLib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7">_xlfn.CONCAT(X143," ",W143)</f>
        <v>1.1 пФ</v>
      </c>
      <c r="L143" s="3" t="s">
        <v>1484</v>
      </c>
      <c r="M143" s="3" t="s">
        <v>105</v>
      </c>
      <c r="N143" s="3" t="s">
        <v>28</v>
      </c>
      <c r="O143" t="str">
        <f t="shared" si="25"/>
        <v>PcbLib\Passive\C0805.PcbLib</v>
      </c>
      <c r="P143" t="str">
        <f t="shared" ref="P143:P206" si="28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6"/>
        <v>1.2 пФ 1% NP0 50В 0805</v>
      </c>
      <c r="B144" s="3" t="s">
        <v>119</v>
      </c>
      <c r="C144" t="str">
        <f t="shared" si="24"/>
        <v>SchLib\Passive\CerCapacitor.SchLib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7"/>
        <v>1.2 пФ</v>
      </c>
      <c r="L144" s="3" t="s">
        <v>1485</v>
      </c>
      <c r="M144" s="3" t="s">
        <v>105</v>
      </c>
      <c r="N144" s="3" t="s">
        <v>28</v>
      </c>
      <c r="O144" t="str">
        <f t="shared" si="25"/>
        <v>PcbLib\Passive\C0805.PcbLib</v>
      </c>
      <c r="P144" t="str">
        <f t="shared" si="28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6"/>
        <v>1.3 пФ 1% NP0 50В 0805</v>
      </c>
      <c r="B145" s="3" t="s">
        <v>119</v>
      </c>
      <c r="C145" t="str">
        <f t="shared" si="24"/>
        <v>SchLib\Passive\CerCapacitor.SchLib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7"/>
        <v>1.3 пФ</v>
      </c>
      <c r="L145" s="3" t="s">
        <v>1486</v>
      </c>
      <c r="M145" s="3" t="s">
        <v>105</v>
      </c>
      <c r="N145" s="3" t="s">
        <v>28</v>
      </c>
      <c r="O145" t="str">
        <f t="shared" si="25"/>
        <v>PcbLib\Passive\C0805.PcbLib</v>
      </c>
      <c r="P145" t="str">
        <f t="shared" si="28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6"/>
        <v>1.5 пФ 1% NP0 50В 0805</v>
      </c>
      <c r="B146" s="3" t="s">
        <v>119</v>
      </c>
      <c r="C146" t="str">
        <f t="shared" si="24"/>
        <v>SchLib\Passive\CerCapacitor.SchLib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7"/>
        <v>1.5 пФ</v>
      </c>
      <c r="L146" s="3" t="s">
        <v>1487</v>
      </c>
      <c r="M146" s="3" t="s">
        <v>105</v>
      </c>
      <c r="N146" s="3" t="s">
        <v>28</v>
      </c>
      <c r="O146" t="str">
        <f t="shared" si="25"/>
        <v>PcbLib\Passive\C0805.PcbLib</v>
      </c>
      <c r="P146" t="str">
        <f t="shared" si="28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6"/>
        <v>1.6 пФ 1% NP0 50В 0805</v>
      </c>
      <c r="B147" s="3" t="s">
        <v>119</v>
      </c>
      <c r="C147" t="str">
        <f t="shared" si="24"/>
        <v>SchLib\Passive\CerCapacitor.SchLib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7"/>
        <v>1.6 пФ</v>
      </c>
      <c r="L147" s="3" t="s">
        <v>1488</v>
      </c>
      <c r="M147" s="3" t="s">
        <v>105</v>
      </c>
      <c r="N147" s="3" t="s">
        <v>28</v>
      </c>
      <c r="O147" t="str">
        <f t="shared" si="25"/>
        <v>PcbLib\Passive\C0805.PcbLib</v>
      </c>
      <c r="P147" t="str">
        <f t="shared" si="28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6"/>
        <v>1.8 пФ 1% NP0 50В 0805</v>
      </c>
      <c r="B148" s="3" t="s">
        <v>119</v>
      </c>
      <c r="C148" t="str">
        <f t="shared" si="24"/>
        <v>SchLib\Passive\CerCapacitor.SchLib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7"/>
        <v>1.8 пФ</v>
      </c>
      <c r="L148" s="3" t="s">
        <v>1489</v>
      </c>
      <c r="M148" s="3" t="s">
        <v>105</v>
      </c>
      <c r="N148" s="3" t="s">
        <v>28</v>
      </c>
      <c r="O148" t="str">
        <f t="shared" si="25"/>
        <v>PcbLib\Passive\C0805.PcbLib</v>
      </c>
      <c r="P148" t="str">
        <f t="shared" si="28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6"/>
        <v>2 пФ 1% NP0 50В 0805</v>
      </c>
      <c r="B149" s="3" t="s">
        <v>119</v>
      </c>
      <c r="C149" t="str">
        <f t="shared" si="24"/>
        <v>SchLib\Passive\CerCapacitor.SchLib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7"/>
        <v>2 пФ</v>
      </c>
      <c r="L149" s="3" t="s">
        <v>1490</v>
      </c>
      <c r="M149" s="3" t="s">
        <v>105</v>
      </c>
      <c r="N149" s="3" t="s">
        <v>28</v>
      </c>
      <c r="O149" t="str">
        <f t="shared" si="25"/>
        <v>PcbLib\Passive\C0805.PcbLib</v>
      </c>
      <c r="P149" t="str">
        <f t="shared" si="28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6"/>
        <v>2.2 пФ 1% NP0 50В 0805</v>
      </c>
      <c r="B150" s="3" t="s">
        <v>119</v>
      </c>
      <c r="C150" t="str">
        <f t="shared" si="24"/>
        <v>SchLib\Passive\CerCapacitor.SchLib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7"/>
        <v>2.2 пФ</v>
      </c>
      <c r="L150" s="3" t="s">
        <v>1491</v>
      </c>
      <c r="M150" s="3" t="s">
        <v>105</v>
      </c>
      <c r="N150" s="3" t="s">
        <v>28</v>
      </c>
      <c r="O150" t="str">
        <f t="shared" si="25"/>
        <v>PcbLib\Passive\C0805.PcbLib</v>
      </c>
      <c r="P150" t="str">
        <f t="shared" si="28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6"/>
        <v>2.4 пФ 1% NP0 50В 0805</v>
      </c>
      <c r="B151" s="3" t="s">
        <v>119</v>
      </c>
      <c r="C151" t="str">
        <f t="shared" si="24"/>
        <v>SchLib\Passive\CerCapacitor.SchLib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7"/>
        <v>2.4 пФ</v>
      </c>
      <c r="L151" s="3" t="s">
        <v>1492</v>
      </c>
      <c r="M151" s="3" t="s">
        <v>105</v>
      </c>
      <c r="N151" s="3" t="s">
        <v>28</v>
      </c>
      <c r="O151" t="str">
        <f t="shared" si="25"/>
        <v>PcbLib\Passive\C0805.PcbLib</v>
      </c>
      <c r="P151" t="str">
        <f t="shared" si="28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6"/>
        <v>2.7 пФ 1% NP0 50В 0805</v>
      </c>
      <c r="B152" s="3" t="s">
        <v>119</v>
      </c>
      <c r="C152" t="str">
        <f t="shared" si="24"/>
        <v>SchLib\Passive\CerCapacitor.SchLib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7"/>
        <v>2.7 пФ</v>
      </c>
      <c r="L152" s="3" t="s">
        <v>1493</v>
      </c>
      <c r="M152" s="3" t="s">
        <v>105</v>
      </c>
      <c r="N152" s="3" t="s">
        <v>28</v>
      </c>
      <c r="O152" t="str">
        <f t="shared" si="25"/>
        <v>PcbLib\Passive\C0805.PcbLib</v>
      </c>
      <c r="P152" t="str">
        <f t="shared" si="28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6"/>
        <v>3 пФ 1% NP0 50В 0805</v>
      </c>
      <c r="B153" s="3" t="s">
        <v>119</v>
      </c>
      <c r="C153" t="str">
        <f t="shared" si="24"/>
        <v>SchLib\Passive\CerCapacitor.SchLib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7"/>
        <v>3 пФ</v>
      </c>
      <c r="L153" s="3" t="s">
        <v>1494</v>
      </c>
      <c r="M153" s="3" t="s">
        <v>105</v>
      </c>
      <c r="N153" s="3" t="s">
        <v>28</v>
      </c>
      <c r="O153" t="str">
        <f t="shared" si="25"/>
        <v>PcbLib\Passive\C0805.PcbLib</v>
      </c>
      <c r="P153" t="str">
        <f t="shared" si="28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6"/>
        <v>3.3 пФ 1% NP0 50В 0805</v>
      </c>
      <c r="B154" s="3" t="s">
        <v>119</v>
      </c>
      <c r="C154" t="str">
        <f t="shared" si="24"/>
        <v>SchLib\Passive\CerCapacitor.SchLib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7"/>
        <v>3.3 пФ</v>
      </c>
      <c r="L154" s="3" t="s">
        <v>1495</v>
      </c>
      <c r="M154" s="3" t="s">
        <v>105</v>
      </c>
      <c r="N154" s="3" t="s">
        <v>28</v>
      </c>
      <c r="O154" t="str">
        <f t="shared" si="25"/>
        <v>PcbLib\Passive\C0805.PcbLib</v>
      </c>
      <c r="P154" t="str">
        <f t="shared" si="28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6"/>
        <v>3.6 пФ 1% NP0 50В 0805</v>
      </c>
      <c r="B155" s="3" t="s">
        <v>119</v>
      </c>
      <c r="C155" t="str">
        <f t="shared" si="24"/>
        <v>SchLib\Passive\CerCapacitor.SchLib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7"/>
        <v>3.6 пФ</v>
      </c>
      <c r="L155" s="3" t="s">
        <v>1496</v>
      </c>
      <c r="M155" s="3" t="s">
        <v>105</v>
      </c>
      <c r="N155" s="3" t="s">
        <v>28</v>
      </c>
      <c r="O155" t="str">
        <f t="shared" si="25"/>
        <v>PcbLib\Passive\C0805.PcbLib</v>
      </c>
      <c r="P155" t="str">
        <f t="shared" si="28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6"/>
        <v>3.9 пФ 1% NP0 50В 0805</v>
      </c>
      <c r="B156" s="3" t="s">
        <v>119</v>
      </c>
      <c r="C156" t="str">
        <f t="shared" si="24"/>
        <v>SchLib\Passive\CerCapacitor.SchLib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7"/>
        <v>3.9 пФ</v>
      </c>
      <c r="L156" s="3" t="s">
        <v>1497</v>
      </c>
      <c r="M156" s="3" t="s">
        <v>105</v>
      </c>
      <c r="N156" s="3" t="s">
        <v>28</v>
      </c>
      <c r="O156" t="str">
        <f t="shared" si="25"/>
        <v>PcbLib\Passive\C0805.PcbLib</v>
      </c>
      <c r="P156" t="str">
        <f t="shared" si="28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6"/>
        <v>4.3 пФ 1% NP0 50В 0805</v>
      </c>
      <c r="B157" s="3" t="s">
        <v>119</v>
      </c>
      <c r="C157" t="str">
        <f t="shared" si="24"/>
        <v>SchLib\Passive\CerCapacitor.SchLib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7"/>
        <v>4.3 пФ</v>
      </c>
      <c r="L157" s="3" t="s">
        <v>1498</v>
      </c>
      <c r="M157" s="3" t="s">
        <v>105</v>
      </c>
      <c r="N157" s="3" t="s">
        <v>28</v>
      </c>
      <c r="O157" t="str">
        <f t="shared" si="25"/>
        <v>PcbLib\Passive\C0805.PcbLib</v>
      </c>
      <c r="P157" t="str">
        <f t="shared" si="28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6"/>
        <v>4.7 пФ 1% NP0 50В 0805</v>
      </c>
      <c r="B158" s="3" t="s">
        <v>119</v>
      </c>
      <c r="C158" t="str">
        <f t="shared" si="24"/>
        <v>SchLib\Passive\CerCapacitor.SchLib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7"/>
        <v>4.7 пФ</v>
      </c>
      <c r="L158" s="3" t="s">
        <v>1499</v>
      </c>
      <c r="M158" s="3" t="s">
        <v>105</v>
      </c>
      <c r="N158" s="3" t="s">
        <v>28</v>
      </c>
      <c r="O158" t="str">
        <f t="shared" si="25"/>
        <v>PcbLib\Passive\C0805.PcbLib</v>
      </c>
      <c r="P158" t="str">
        <f t="shared" si="28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6"/>
        <v>5.1 пФ 1% NP0 50В 0805</v>
      </c>
      <c r="B159" s="3" t="s">
        <v>119</v>
      </c>
      <c r="C159" t="str">
        <f t="shared" si="24"/>
        <v>SchLib\Passive\CerCapacitor.SchLib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7"/>
        <v>5.1 пФ</v>
      </c>
      <c r="L159" s="3" t="s">
        <v>1500</v>
      </c>
      <c r="M159" s="3" t="s">
        <v>105</v>
      </c>
      <c r="N159" s="3" t="s">
        <v>28</v>
      </c>
      <c r="O159" t="str">
        <f t="shared" si="25"/>
        <v>PcbLib\Passive\C0805.PcbLib</v>
      </c>
      <c r="P159" t="str">
        <f t="shared" si="28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6"/>
        <v>5.6 пФ 1% NP0 50В 0805</v>
      </c>
      <c r="B160" s="3" t="s">
        <v>119</v>
      </c>
      <c r="C160" t="str">
        <f t="shared" si="24"/>
        <v>SchLib\Passive\CerCapacitor.SchLib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7"/>
        <v>5.6 пФ</v>
      </c>
      <c r="L160" s="3" t="s">
        <v>1501</v>
      </c>
      <c r="M160" s="3" t="s">
        <v>105</v>
      </c>
      <c r="N160" s="3" t="s">
        <v>28</v>
      </c>
      <c r="O160" t="str">
        <f t="shared" si="25"/>
        <v>PcbLib\Passive\C0805.PcbLib</v>
      </c>
      <c r="P160" t="str">
        <f t="shared" si="28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6"/>
        <v>6.2 пФ 1% NP0 50В 0805</v>
      </c>
      <c r="B161" s="3" t="s">
        <v>119</v>
      </c>
      <c r="C161" t="str">
        <f t="shared" si="24"/>
        <v>SchLib\Passive\CerCapacitor.SchLib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7"/>
        <v>6.2 пФ</v>
      </c>
      <c r="L161" s="3" t="s">
        <v>1502</v>
      </c>
      <c r="M161" s="3" t="s">
        <v>105</v>
      </c>
      <c r="N161" s="3" t="s">
        <v>28</v>
      </c>
      <c r="O161" t="str">
        <f t="shared" si="25"/>
        <v>PcbLib\Passive\C0805.PcbLib</v>
      </c>
      <c r="P161" t="str">
        <f t="shared" si="28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6"/>
        <v>6.8 пФ 1% NP0 50В 0805</v>
      </c>
      <c r="B162" s="3" t="s">
        <v>119</v>
      </c>
      <c r="C162" t="str">
        <f t="shared" si="24"/>
        <v>SchLib\Passive\CerCapacitor.SchLib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7"/>
        <v>6.8 пФ</v>
      </c>
      <c r="L162" s="3" t="s">
        <v>1503</v>
      </c>
      <c r="M162" s="3" t="s">
        <v>105</v>
      </c>
      <c r="N162" s="3" t="s">
        <v>28</v>
      </c>
      <c r="O162" t="str">
        <f t="shared" si="25"/>
        <v>PcbLib\Passive\C0805.PcbLib</v>
      </c>
      <c r="P162" t="str">
        <f t="shared" si="28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6"/>
        <v>7.5 пФ 1% NP0 50В 0805</v>
      </c>
      <c r="B163" s="3" t="s">
        <v>119</v>
      </c>
      <c r="C163" t="str">
        <f t="shared" si="24"/>
        <v>SchLib\Passive\CerCapacitor.SchLib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7"/>
        <v>7.5 пФ</v>
      </c>
      <c r="L163" s="3" t="s">
        <v>1504</v>
      </c>
      <c r="M163" s="3" t="s">
        <v>105</v>
      </c>
      <c r="N163" s="3" t="s">
        <v>28</v>
      </c>
      <c r="O163" t="str">
        <f t="shared" si="25"/>
        <v>PcbLib\Passive\C0805.PcbLib</v>
      </c>
      <c r="P163" t="str">
        <f t="shared" si="28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6"/>
        <v>8.2 пФ 1% NP0 50В 0805</v>
      </c>
      <c r="B164" s="3" t="s">
        <v>119</v>
      </c>
      <c r="C164" t="str">
        <f t="shared" si="24"/>
        <v>SchLib\Passive\CerCapacitor.SchLib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7"/>
        <v>8.2 пФ</v>
      </c>
      <c r="L164" s="3" t="s">
        <v>1505</v>
      </c>
      <c r="M164" s="3" t="s">
        <v>105</v>
      </c>
      <c r="N164" s="3" t="s">
        <v>28</v>
      </c>
      <c r="O164" t="str">
        <f t="shared" si="25"/>
        <v>PcbLib\Passive\C0805.PcbLib</v>
      </c>
      <c r="P164" t="str">
        <f t="shared" si="28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6"/>
        <v>9.1 пФ 1% NP0 50В 0805</v>
      </c>
      <c r="B165" s="3" t="s">
        <v>119</v>
      </c>
      <c r="C165" t="str">
        <f t="shared" si="24"/>
        <v>SchLib\Passive\CerCapacitor.SchLib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7"/>
        <v>9.1 пФ</v>
      </c>
      <c r="L165" s="3" t="s">
        <v>1506</v>
      </c>
      <c r="M165" s="3" t="s">
        <v>105</v>
      </c>
      <c r="N165" s="3" t="s">
        <v>28</v>
      </c>
      <c r="O165" t="str">
        <f t="shared" si="25"/>
        <v>PcbLib\Passive\C0805.PcbLib</v>
      </c>
      <c r="P165" t="str">
        <f t="shared" si="28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6"/>
        <v>10 пФ 1% NP0 50В 0805</v>
      </c>
      <c r="B166" s="3" t="s">
        <v>119</v>
      </c>
      <c r="C166" t="str">
        <f t="shared" si="24"/>
        <v>SchLib\Passive\CerCapacitor.SchLib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7"/>
        <v>10 пФ</v>
      </c>
      <c r="L166" s="3" t="s">
        <v>1507</v>
      </c>
      <c r="M166" s="3" t="s">
        <v>105</v>
      </c>
      <c r="N166" s="3" t="s">
        <v>28</v>
      </c>
      <c r="O166" t="str">
        <f t="shared" si="25"/>
        <v>PcbLib\Passive\C0805.PcbLib</v>
      </c>
      <c r="P166" t="str">
        <f t="shared" si="28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6"/>
        <v>11 пФ 1% NP0 50В 0805</v>
      </c>
      <c r="B167" s="3" t="s">
        <v>119</v>
      </c>
      <c r="C167" t="str">
        <f t="shared" si="24"/>
        <v>SchLib\Passive\CerCapacitor.SchLib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7"/>
        <v>11 пФ</v>
      </c>
      <c r="L167" s="3" t="s">
        <v>1508</v>
      </c>
      <c r="M167" s="3" t="s">
        <v>105</v>
      </c>
      <c r="N167" s="3" t="s">
        <v>28</v>
      </c>
      <c r="O167" t="str">
        <f t="shared" si="25"/>
        <v>PcbLib\Passive\C0805.PcbLib</v>
      </c>
      <c r="P167" t="str">
        <f t="shared" si="28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6"/>
        <v>12 пФ 1% NP0 50В 0805</v>
      </c>
      <c r="B168" s="3" t="s">
        <v>119</v>
      </c>
      <c r="C168" t="str">
        <f t="shared" si="24"/>
        <v>SchLib\Passive\CerCapacitor.SchLib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7"/>
        <v>12 пФ</v>
      </c>
      <c r="L168" s="3" t="s">
        <v>1509</v>
      </c>
      <c r="M168" s="3" t="s">
        <v>105</v>
      </c>
      <c r="N168" s="3" t="s">
        <v>28</v>
      </c>
      <c r="O168" t="str">
        <f t="shared" si="25"/>
        <v>PcbLib\Passive\C0805.PcbLib</v>
      </c>
      <c r="P168" t="str">
        <f t="shared" si="28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6"/>
        <v>13 пФ 1% NP0 50В 0805</v>
      </c>
      <c r="B169" s="3" t="s">
        <v>119</v>
      </c>
      <c r="C169" t="str">
        <f t="shared" si="24"/>
        <v>SchLib\Passive\CerCapacitor.SchLib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7"/>
        <v>13 пФ</v>
      </c>
      <c r="L169" s="3" t="s">
        <v>1510</v>
      </c>
      <c r="M169" s="3" t="s">
        <v>105</v>
      </c>
      <c r="N169" s="3" t="s">
        <v>28</v>
      </c>
      <c r="O169" t="str">
        <f t="shared" si="25"/>
        <v>PcbLib\Passive\C0805.PcbLib</v>
      </c>
      <c r="P169" t="str">
        <f t="shared" si="28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6"/>
        <v>15 пФ 1% NP0 50В 0805</v>
      </c>
      <c r="B170" s="3" t="s">
        <v>119</v>
      </c>
      <c r="C170" t="str">
        <f t="shared" si="24"/>
        <v>SchLib\Passive\CerCapacitor.SchLib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7"/>
        <v>15 пФ</v>
      </c>
      <c r="L170" s="3" t="s">
        <v>1511</v>
      </c>
      <c r="M170" s="3" t="s">
        <v>105</v>
      </c>
      <c r="N170" s="3" t="s">
        <v>28</v>
      </c>
      <c r="O170" t="str">
        <f t="shared" si="25"/>
        <v>PcbLib\Passive\C0805.PcbLib</v>
      </c>
      <c r="P170" t="str">
        <f t="shared" si="28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6"/>
        <v>16 пФ 1% NP0 50В 0805</v>
      </c>
      <c r="B171" s="3" t="s">
        <v>119</v>
      </c>
      <c r="C171" t="str">
        <f t="shared" si="24"/>
        <v>SchLib\Passive\CerCapacitor.SchLib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7"/>
        <v>16 пФ</v>
      </c>
      <c r="L171" s="3" t="s">
        <v>1512</v>
      </c>
      <c r="M171" s="3" t="s">
        <v>105</v>
      </c>
      <c r="N171" s="3" t="s">
        <v>28</v>
      </c>
      <c r="O171" t="str">
        <f t="shared" si="25"/>
        <v>PcbLib\Passive\C0805.PcbLib</v>
      </c>
      <c r="P171" t="str">
        <f t="shared" si="28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6"/>
        <v>18 пФ 1% NP0 50В 0805</v>
      </c>
      <c r="B172" s="3" t="s">
        <v>119</v>
      </c>
      <c r="C172" t="str">
        <f t="shared" si="24"/>
        <v>SchLib\Passive\CerCapacitor.SchLib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7"/>
        <v>18 пФ</v>
      </c>
      <c r="L172" s="3" t="s">
        <v>1513</v>
      </c>
      <c r="M172" s="3" t="s">
        <v>105</v>
      </c>
      <c r="N172" s="3" t="s">
        <v>28</v>
      </c>
      <c r="O172" t="str">
        <f t="shared" si="25"/>
        <v>PcbLib\Passive\C0805.PcbLib</v>
      </c>
      <c r="P172" t="str">
        <f t="shared" si="28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6"/>
        <v>20 пФ 1% NP0 50В 0805</v>
      </c>
      <c r="B173" s="3" t="s">
        <v>119</v>
      </c>
      <c r="C173" t="str">
        <f t="shared" si="24"/>
        <v>SchLib\Passive\CerCapacitor.SchLib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7"/>
        <v>20 пФ</v>
      </c>
      <c r="L173" s="3" t="s">
        <v>1514</v>
      </c>
      <c r="M173" s="3" t="s">
        <v>105</v>
      </c>
      <c r="N173" s="3" t="s">
        <v>28</v>
      </c>
      <c r="O173" t="str">
        <f t="shared" si="25"/>
        <v>PcbLib\Passive\C0805.PcbLib</v>
      </c>
      <c r="P173" t="str">
        <f t="shared" si="28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6"/>
        <v>22 пФ 1% NP0 50В 0805</v>
      </c>
      <c r="B174" s="3" t="s">
        <v>119</v>
      </c>
      <c r="C174" t="str">
        <f t="shared" si="24"/>
        <v>SchLib\Passive\CerCapacitor.SchLib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7"/>
        <v>22 пФ</v>
      </c>
      <c r="L174" s="3" t="s">
        <v>1515</v>
      </c>
      <c r="M174" s="3" t="s">
        <v>105</v>
      </c>
      <c r="N174" s="3" t="s">
        <v>28</v>
      </c>
      <c r="O174" t="str">
        <f t="shared" si="25"/>
        <v>PcbLib\Passive\C0805.PcbLib</v>
      </c>
      <c r="P174" t="str">
        <f t="shared" si="28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6"/>
        <v>24 пФ 1% NP0 50В 0805</v>
      </c>
      <c r="B175" s="3" t="s">
        <v>119</v>
      </c>
      <c r="C175" t="str">
        <f t="shared" si="24"/>
        <v>SchLib\Passive\CerCapacitor.SchLib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7"/>
        <v>24 пФ</v>
      </c>
      <c r="L175" s="3" t="s">
        <v>1516</v>
      </c>
      <c r="M175" s="3" t="s">
        <v>105</v>
      </c>
      <c r="N175" s="3" t="s">
        <v>28</v>
      </c>
      <c r="O175" t="str">
        <f t="shared" si="25"/>
        <v>PcbLib\Passive\C0805.PcbLib</v>
      </c>
      <c r="P175" t="str">
        <f t="shared" si="28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6"/>
        <v>27 пФ 1% NP0 50В 0805</v>
      </c>
      <c r="B176" s="3" t="s">
        <v>119</v>
      </c>
      <c r="C176" t="str">
        <f t="shared" si="24"/>
        <v>SchLib\Passive\CerCapacitor.SchLib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7"/>
        <v>27 пФ</v>
      </c>
      <c r="L176" s="3" t="s">
        <v>1517</v>
      </c>
      <c r="M176" s="3" t="s">
        <v>105</v>
      </c>
      <c r="N176" s="3" t="s">
        <v>28</v>
      </c>
      <c r="O176" t="str">
        <f t="shared" si="25"/>
        <v>PcbLib\Passive\C0805.PcbLib</v>
      </c>
      <c r="P176" t="str">
        <f t="shared" si="28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6"/>
        <v>30 пФ 1% NP0 50В 0805</v>
      </c>
      <c r="B177" s="3" t="s">
        <v>119</v>
      </c>
      <c r="C177" t="str">
        <f t="shared" si="24"/>
        <v>SchLib\Passive\CerCapacitor.SchLib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7"/>
        <v>30 пФ</v>
      </c>
      <c r="L177" s="3" t="s">
        <v>1518</v>
      </c>
      <c r="M177" s="3" t="s">
        <v>105</v>
      </c>
      <c r="N177" s="3" t="s">
        <v>28</v>
      </c>
      <c r="O177" t="str">
        <f t="shared" si="25"/>
        <v>PcbLib\Passive\C0805.PcbLib</v>
      </c>
      <c r="P177" t="str">
        <f t="shared" si="28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6"/>
        <v>33 пФ 1% NP0 50В 0805</v>
      </c>
      <c r="B178" s="3" t="s">
        <v>119</v>
      </c>
      <c r="C178" t="str">
        <f t="shared" si="24"/>
        <v>SchLib\Passive\CerCapacitor.SchLib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7"/>
        <v>33 пФ</v>
      </c>
      <c r="L178" s="3" t="s">
        <v>1519</v>
      </c>
      <c r="M178" s="3" t="s">
        <v>105</v>
      </c>
      <c r="N178" s="3" t="s">
        <v>28</v>
      </c>
      <c r="O178" t="str">
        <f t="shared" si="25"/>
        <v>PcbLib\Passive\C0805.PcbLib</v>
      </c>
      <c r="P178" t="str">
        <f t="shared" si="28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6"/>
        <v>36 пФ 1% NP0 50В 0805</v>
      </c>
      <c r="B179" s="3" t="s">
        <v>119</v>
      </c>
      <c r="C179" t="str">
        <f t="shared" si="24"/>
        <v>SchLib\Passive\CerCapacitor.SchLib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7"/>
        <v>36 пФ</v>
      </c>
      <c r="L179" s="3" t="s">
        <v>1520</v>
      </c>
      <c r="M179" s="3" t="s">
        <v>105</v>
      </c>
      <c r="N179" s="3" t="s">
        <v>28</v>
      </c>
      <c r="O179" t="str">
        <f t="shared" si="25"/>
        <v>PcbLib\Passive\C0805.PcbLib</v>
      </c>
      <c r="P179" t="str">
        <f t="shared" si="28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6"/>
        <v>39 пФ 1% NP0 50В 0805</v>
      </c>
      <c r="B180" s="3" t="s">
        <v>119</v>
      </c>
      <c r="C180" t="str">
        <f t="shared" si="24"/>
        <v>SchLib\Passive\CerCapacitor.SchLib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7"/>
        <v>39 пФ</v>
      </c>
      <c r="L180" s="3" t="s">
        <v>1521</v>
      </c>
      <c r="M180" s="3" t="s">
        <v>105</v>
      </c>
      <c r="N180" s="3" t="s">
        <v>28</v>
      </c>
      <c r="O180" t="str">
        <f t="shared" si="25"/>
        <v>PcbLib\Passive\C0805.PcbLib</v>
      </c>
      <c r="P180" t="str">
        <f t="shared" si="28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6"/>
        <v>43 пФ 1% NP0 50В 0805</v>
      </c>
      <c r="B181" s="3" t="s">
        <v>119</v>
      </c>
      <c r="C181" t="str">
        <f t="shared" si="24"/>
        <v>SchLib\Passive\CerCapacitor.SchLib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7"/>
        <v>43 пФ</v>
      </c>
      <c r="L181" s="3" t="s">
        <v>1522</v>
      </c>
      <c r="M181" s="3" t="s">
        <v>105</v>
      </c>
      <c r="N181" s="3" t="s">
        <v>28</v>
      </c>
      <c r="O181" t="str">
        <f t="shared" si="25"/>
        <v>PcbLib\Passive\C0805.PcbLib</v>
      </c>
      <c r="P181" t="str">
        <f t="shared" si="28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6"/>
        <v>47 пФ 1% NP0 50В 0805</v>
      </c>
      <c r="B182" s="3" t="s">
        <v>119</v>
      </c>
      <c r="C182" t="str">
        <f t="shared" si="24"/>
        <v>SchLib\Passive\CerCapacitor.SchLib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7"/>
        <v>47 пФ</v>
      </c>
      <c r="L182" s="3" t="s">
        <v>1523</v>
      </c>
      <c r="M182" s="3" t="s">
        <v>105</v>
      </c>
      <c r="N182" s="3" t="s">
        <v>28</v>
      </c>
      <c r="O182" t="str">
        <f t="shared" si="25"/>
        <v>PcbLib\Passive\C0805.PcbLib</v>
      </c>
      <c r="P182" t="str">
        <f t="shared" si="28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6"/>
        <v>51 пФ 1% NP0 50В 0805</v>
      </c>
      <c r="B183" s="3" t="s">
        <v>119</v>
      </c>
      <c r="C183" t="str">
        <f t="shared" si="24"/>
        <v>SchLib\Passive\CerCapacitor.SchLib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7"/>
        <v>51 пФ</v>
      </c>
      <c r="L183" s="3" t="s">
        <v>1524</v>
      </c>
      <c r="M183" s="3" t="s">
        <v>105</v>
      </c>
      <c r="N183" s="3" t="s">
        <v>28</v>
      </c>
      <c r="O183" t="str">
        <f t="shared" si="25"/>
        <v>PcbLib\Passive\C0805.PcbLib</v>
      </c>
      <c r="P183" t="str">
        <f t="shared" si="28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6"/>
        <v>56 пФ 1% NP0 50В 0805</v>
      </c>
      <c r="B184" s="3" t="s">
        <v>119</v>
      </c>
      <c r="C184" t="str">
        <f t="shared" si="24"/>
        <v>SchLib\Passive\CerCapacitor.SchLib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7"/>
        <v>56 пФ</v>
      </c>
      <c r="L184" s="3" t="s">
        <v>1525</v>
      </c>
      <c r="M184" s="3" t="s">
        <v>105</v>
      </c>
      <c r="N184" s="3" t="s">
        <v>28</v>
      </c>
      <c r="O184" t="str">
        <f t="shared" si="25"/>
        <v>PcbLib\Passive\C0805.PcbLib</v>
      </c>
      <c r="P184" t="str">
        <f t="shared" si="28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6"/>
        <v>62 пФ 1% NP0 50В 0805</v>
      </c>
      <c r="B185" s="3" t="s">
        <v>119</v>
      </c>
      <c r="C185" t="str">
        <f t="shared" si="24"/>
        <v>SchLib\Passive\CerCapacitor.SchLib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7"/>
        <v>62 пФ</v>
      </c>
      <c r="L185" s="3" t="s">
        <v>1526</v>
      </c>
      <c r="M185" s="3" t="s">
        <v>105</v>
      </c>
      <c r="N185" s="3" t="s">
        <v>28</v>
      </c>
      <c r="O185" t="str">
        <f t="shared" si="25"/>
        <v>PcbLib\Passive\C0805.PcbLib</v>
      </c>
      <c r="P185" t="str">
        <f t="shared" si="28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6"/>
        <v>68 пФ 1% NP0 50В 0805</v>
      </c>
      <c r="B186" s="3" t="s">
        <v>119</v>
      </c>
      <c r="C186" t="str">
        <f t="shared" si="24"/>
        <v>SchLib\Passive\CerCapacitor.SchLib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7"/>
        <v>68 пФ</v>
      </c>
      <c r="L186" s="3" t="s">
        <v>1527</v>
      </c>
      <c r="M186" s="3" t="s">
        <v>105</v>
      </c>
      <c r="N186" s="3" t="s">
        <v>28</v>
      </c>
      <c r="O186" t="str">
        <f t="shared" si="25"/>
        <v>PcbLib\Passive\C0805.PcbLib</v>
      </c>
      <c r="P186" t="str">
        <f t="shared" si="28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6"/>
        <v>75 пФ 1% NP0 50В 0805</v>
      </c>
      <c r="B187" s="3" t="s">
        <v>119</v>
      </c>
      <c r="C187" t="str">
        <f t="shared" si="24"/>
        <v>SchLib\Passive\CerCapacitor.SchLib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7"/>
        <v>75 пФ</v>
      </c>
      <c r="L187" s="3" t="s">
        <v>1528</v>
      </c>
      <c r="M187" s="3" t="s">
        <v>105</v>
      </c>
      <c r="N187" s="3" t="s">
        <v>28</v>
      </c>
      <c r="O187" t="str">
        <f t="shared" si="25"/>
        <v>PcbLib\Passive\C0805.PcbLib</v>
      </c>
      <c r="P187" t="str">
        <f t="shared" si="28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6"/>
        <v>82 пФ 1% NP0 50В 0805</v>
      </c>
      <c r="B188" s="3" t="s">
        <v>119</v>
      </c>
      <c r="C188" t="str">
        <f t="shared" si="24"/>
        <v>SchLib\Passive\CerCapacitor.SchLib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7"/>
        <v>82 пФ</v>
      </c>
      <c r="L188" s="3" t="s">
        <v>1529</v>
      </c>
      <c r="M188" s="3" t="s">
        <v>105</v>
      </c>
      <c r="N188" s="3" t="s">
        <v>28</v>
      </c>
      <c r="O188" t="str">
        <f t="shared" si="25"/>
        <v>PcbLib\Passive\C0805.PcbLib</v>
      </c>
      <c r="P188" t="str">
        <f t="shared" si="28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6"/>
        <v>91 пФ 1% NP0 50В 0805</v>
      </c>
      <c r="B189" s="3" t="s">
        <v>119</v>
      </c>
      <c r="C189" t="str">
        <f t="shared" si="24"/>
        <v>SchLib\Passive\CerCapacitor.SchLib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7"/>
        <v>91 пФ</v>
      </c>
      <c r="L189" s="3" t="s">
        <v>1530</v>
      </c>
      <c r="M189" s="3" t="s">
        <v>105</v>
      </c>
      <c r="N189" s="3" t="s">
        <v>28</v>
      </c>
      <c r="O189" t="str">
        <f t="shared" si="25"/>
        <v>PcbLib\Passive\C0805.PcbLib</v>
      </c>
      <c r="P189" t="str">
        <f t="shared" si="28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6"/>
        <v>100 пФ 1% NP0 50В 0805</v>
      </c>
      <c r="B190" s="3" t="s">
        <v>119</v>
      </c>
      <c r="C190" t="str">
        <f t="shared" si="24"/>
        <v>SchLib\Passive\CerCapacitor.SchLib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7"/>
        <v>100 пФ</v>
      </c>
      <c r="L190" s="3" t="s">
        <v>1531</v>
      </c>
      <c r="M190" s="3" t="s">
        <v>105</v>
      </c>
      <c r="N190" s="3" t="s">
        <v>28</v>
      </c>
      <c r="O190" t="str">
        <f t="shared" si="25"/>
        <v>PcbLib\Passive\C0805.PcbLib</v>
      </c>
      <c r="P190" t="str">
        <f t="shared" si="28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6"/>
        <v>110 пФ 1% NP0 50В 0805</v>
      </c>
      <c r="B191" s="3" t="s">
        <v>119</v>
      </c>
      <c r="C191" t="str">
        <f t="shared" si="24"/>
        <v>SchLib\Passive\CerCapacitor.SchLib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7"/>
        <v>110 пФ</v>
      </c>
      <c r="L191" s="3" t="s">
        <v>1532</v>
      </c>
      <c r="M191" s="3" t="s">
        <v>105</v>
      </c>
      <c r="N191" s="3" t="s">
        <v>28</v>
      </c>
      <c r="O191" t="str">
        <f t="shared" si="25"/>
        <v>PcbLib\Passive\C0805.PcbLib</v>
      </c>
      <c r="P191" t="str">
        <f t="shared" si="28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6"/>
        <v>120 пФ 1% NP0 50В 0805</v>
      </c>
      <c r="B192" s="3" t="s">
        <v>119</v>
      </c>
      <c r="C192" t="str">
        <f t="shared" si="24"/>
        <v>SchLib\Passive\CerCapacitor.SchLib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7"/>
        <v>120 пФ</v>
      </c>
      <c r="L192" s="3" t="s">
        <v>1533</v>
      </c>
      <c r="M192" s="3" t="s">
        <v>105</v>
      </c>
      <c r="N192" s="3" t="s">
        <v>28</v>
      </c>
      <c r="O192" t="str">
        <f t="shared" si="25"/>
        <v>PcbLib\Passive\C0805.PcbLib</v>
      </c>
      <c r="P192" t="str">
        <f t="shared" si="28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6"/>
        <v>130 пФ 1% NP0 50В 0805</v>
      </c>
      <c r="B193" s="3" t="s">
        <v>119</v>
      </c>
      <c r="C193" t="str">
        <f t="shared" si="24"/>
        <v>SchLib\Passive\CerCapacitor.SchLib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7"/>
        <v>130 пФ</v>
      </c>
      <c r="L193" s="3" t="s">
        <v>1534</v>
      </c>
      <c r="M193" s="3" t="s">
        <v>105</v>
      </c>
      <c r="N193" s="3" t="s">
        <v>28</v>
      </c>
      <c r="O193" t="str">
        <f t="shared" si="25"/>
        <v>PcbLib\Passive\C0805.PcbLib</v>
      </c>
      <c r="P193" t="str">
        <f t="shared" si="28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6"/>
        <v>150 пФ 1% NP0 50В 0805</v>
      </c>
      <c r="B194" s="3" t="s">
        <v>119</v>
      </c>
      <c r="C194" t="str">
        <f t="shared" si="24"/>
        <v>SchLib\Passive\CerCapacitor.SchLib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7"/>
        <v>150 пФ</v>
      </c>
      <c r="L194" s="3" t="s">
        <v>1535</v>
      </c>
      <c r="M194" s="3" t="s">
        <v>105</v>
      </c>
      <c r="N194" s="3" t="s">
        <v>28</v>
      </c>
      <c r="O194" t="str">
        <f t="shared" si="25"/>
        <v>PcbLib\Passive\C0805.PcbLib</v>
      </c>
      <c r="P194" t="str">
        <f t="shared" si="28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6"/>
        <v>160 пФ 1% NP0 50В 0805</v>
      </c>
      <c r="B195" s="3" t="s">
        <v>119</v>
      </c>
      <c r="C195" t="str">
        <f t="shared" ref="C195:C258" si="29">"SchLib\Passive\"&amp;B195&amp;".SchLib"</f>
        <v>SchLib\Passive\CerCapacitor.SchLib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7"/>
        <v>160 пФ</v>
      </c>
      <c r="L195" s="3" t="s">
        <v>1536</v>
      </c>
      <c r="M195" s="3" t="s">
        <v>105</v>
      </c>
      <c r="N195" s="3" t="s">
        <v>28</v>
      </c>
      <c r="O195" t="str">
        <f t="shared" ref="O195:O258" si="30">"PcbLib\Passive\"&amp;P195&amp;".PcbLib"</f>
        <v>PcbLib\Passive\C0805.PcbLib</v>
      </c>
      <c r="P195" t="str">
        <f t="shared" si="28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6"/>
        <v>180 пФ 1% NP0 50В 0805</v>
      </c>
      <c r="B196" s="3" t="s">
        <v>119</v>
      </c>
      <c r="C196" t="str">
        <f t="shared" si="29"/>
        <v>SchLib\Passive\CerCapacitor.SchLib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7"/>
        <v>180 пФ</v>
      </c>
      <c r="L196" s="3" t="s">
        <v>1537</v>
      </c>
      <c r="M196" s="3" t="s">
        <v>105</v>
      </c>
      <c r="N196" s="3" t="s">
        <v>28</v>
      </c>
      <c r="O196" t="str">
        <f t="shared" si="30"/>
        <v>PcbLib\Passive\C0805.PcbLib</v>
      </c>
      <c r="P196" t="str">
        <f t="shared" si="28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6"/>
        <v>200 пФ 1% NP0 50В 0805</v>
      </c>
      <c r="B197" s="3" t="s">
        <v>119</v>
      </c>
      <c r="C197" t="str">
        <f t="shared" si="29"/>
        <v>SchLib\Passive\CerCapacitor.SchLib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7"/>
        <v>200 пФ</v>
      </c>
      <c r="L197" s="3" t="s">
        <v>1538</v>
      </c>
      <c r="M197" s="3" t="s">
        <v>105</v>
      </c>
      <c r="N197" s="3" t="s">
        <v>28</v>
      </c>
      <c r="O197" t="str">
        <f t="shared" si="30"/>
        <v>PcbLib\Passive\C0805.PcbLib</v>
      </c>
      <c r="P197" t="str">
        <f t="shared" si="28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6"/>
        <v>220 пФ 1% NP0 50В 0805</v>
      </c>
      <c r="B198" s="3" t="s">
        <v>119</v>
      </c>
      <c r="C198" t="str">
        <f t="shared" si="29"/>
        <v>SchLib\Passive\CerCapacitor.SchLib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7"/>
        <v>220 пФ</v>
      </c>
      <c r="L198" s="3" t="s">
        <v>1539</v>
      </c>
      <c r="M198" s="3" t="s">
        <v>105</v>
      </c>
      <c r="N198" s="3" t="s">
        <v>28</v>
      </c>
      <c r="O198" t="str">
        <f t="shared" si="30"/>
        <v>PcbLib\Passive\C0805.PcbLib</v>
      </c>
      <c r="P198" t="str">
        <f t="shared" si="28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6"/>
        <v>240 пФ 1% NP0 50В 0805</v>
      </c>
      <c r="B199" s="3" t="s">
        <v>119</v>
      </c>
      <c r="C199" t="str">
        <f t="shared" si="29"/>
        <v>SchLib\Passive\CerCapacitor.SchLib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7"/>
        <v>240 пФ</v>
      </c>
      <c r="L199" s="3" t="s">
        <v>1540</v>
      </c>
      <c r="M199" s="3" t="s">
        <v>105</v>
      </c>
      <c r="N199" s="3" t="s">
        <v>28</v>
      </c>
      <c r="O199" t="str">
        <f t="shared" si="30"/>
        <v>PcbLib\Passive\C0805.PcbLib</v>
      </c>
      <c r="P199" t="str">
        <f t="shared" si="28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6"/>
        <v>270 пФ 1% NP0 50В 0805</v>
      </c>
      <c r="B200" s="3" t="s">
        <v>119</v>
      </c>
      <c r="C200" t="str">
        <f t="shared" si="29"/>
        <v>SchLib\Passive\CerCapacitor.SchLib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7"/>
        <v>270 пФ</v>
      </c>
      <c r="L200" s="3" t="s">
        <v>1541</v>
      </c>
      <c r="M200" s="3" t="s">
        <v>105</v>
      </c>
      <c r="N200" s="3" t="s">
        <v>28</v>
      </c>
      <c r="O200" t="str">
        <f t="shared" si="30"/>
        <v>PcbLib\Passive\C0805.PcbLib</v>
      </c>
      <c r="P200" t="str">
        <f t="shared" si="28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6"/>
        <v>300 пФ 1% NP0 50В 0805</v>
      </c>
      <c r="B201" s="3" t="s">
        <v>119</v>
      </c>
      <c r="C201" t="str">
        <f t="shared" si="29"/>
        <v>SchLib\Passive\CerCapacitor.SchLib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7"/>
        <v>300 пФ</v>
      </c>
      <c r="L201" s="3" t="s">
        <v>1542</v>
      </c>
      <c r="M201" s="3" t="s">
        <v>105</v>
      </c>
      <c r="N201" s="3" t="s">
        <v>28</v>
      </c>
      <c r="O201" t="str">
        <f t="shared" si="30"/>
        <v>PcbLib\Passive\C0805.PcbLib</v>
      </c>
      <c r="P201" t="str">
        <f t="shared" si="28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6"/>
        <v>330 пФ 1% NP0 50В 0805</v>
      </c>
      <c r="B202" s="3" t="s">
        <v>119</v>
      </c>
      <c r="C202" t="str">
        <f t="shared" si="29"/>
        <v>SchLib\Passive\CerCapacitor.SchLib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7"/>
        <v>330 пФ</v>
      </c>
      <c r="L202" s="3" t="s">
        <v>1543</v>
      </c>
      <c r="M202" s="3" t="s">
        <v>105</v>
      </c>
      <c r="N202" s="3" t="s">
        <v>28</v>
      </c>
      <c r="O202" t="str">
        <f t="shared" si="30"/>
        <v>PcbLib\Passive\C0805.PcbLib</v>
      </c>
      <c r="P202" t="str">
        <f t="shared" si="28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6"/>
        <v>360 пФ 1% NP0 50В 0805</v>
      </c>
      <c r="B203" s="3" t="s">
        <v>119</v>
      </c>
      <c r="C203" t="str">
        <f t="shared" si="29"/>
        <v>SchLib\Passive\CerCapacitor.SchLib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7"/>
        <v>360 пФ</v>
      </c>
      <c r="L203" s="3" t="s">
        <v>1544</v>
      </c>
      <c r="M203" s="3" t="s">
        <v>105</v>
      </c>
      <c r="N203" s="3" t="s">
        <v>28</v>
      </c>
      <c r="O203" t="str">
        <f t="shared" si="30"/>
        <v>PcbLib\Passive\C0805.PcbLib</v>
      </c>
      <c r="P203" t="str">
        <f t="shared" si="28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6"/>
        <v>390 пФ 1% NP0 50В 0805</v>
      </c>
      <c r="B204" s="3" t="s">
        <v>119</v>
      </c>
      <c r="C204" t="str">
        <f t="shared" si="29"/>
        <v>SchLib\Passive\CerCapacitor.SchLib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7"/>
        <v>390 пФ</v>
      </c>
      <c r="L204" s="3" t="s">
        <v>1545</v>
      </c>
      <c r="M204" s="3" t="s">
        <v>105</v>
      </c>
      <c r="N204" s="3" t="s">
        <v>28</v>
      </c>
      <c r="O204" t="str">
        <f t="shared" si="30"/>
        <v>PcbLib\Passive\C0805.PcbLib</v>
      </c>
      <c r="P204" t="str">
        <f t="shared" si="28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6"/>
        <v>430 пФ 1% NP0 50В 0805</v>
      </c>
      <c r="B205" s="3" t="s">
        <v>119</v>
      </c>
      <c r="C205" t="str">
        <f t="shared" si="29"/>
        <v>SchLib\Passive\CerCapacitor.SchLib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7"/>
        <v>430 пФ</v>
      </c>
      <c r="L205" s="3" t="s">
        <v>1546</v>
      </c>
      <c r="M205" s="3" t="s">
        <v>105</v>
      </c>
      <c r="N205" s="3" t="s">
        <v>28</v>
      </c>
      <c r="O205" t="str">
        <f t="shared" si="30"/>
        <v>PcbLib\Passive\C0805.PcbLib</v>
      </c>
      <c r="P205" t="str">
        <f t="shared" si="28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6"/>
        <v>470 пФ 1% NP0 50В 0805</v>
      </c>
      <c r="B206" s="3" t="s">
        <v>119</v>
      </c>
      <c r="C206" t="str">
        <f t="shared" si="29"/>
        <v>SchLib\Passive\CerCapacitor.SchLib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7"/>
        <v>470 пФ</v>
      </c>
      <c r="L206" s="3" t="s">
        <v>1547</v>
      </c>
      <c r="M206" s="3" t="s">
        <v>105</v>
      </c>
      <c r="N206" s="3" t="s">
        <v>28</v>
      </c>
      <c r="O206" t="str">
        <f t="shared" si="30"/>
        <v>PcbLib\Passive\C0805.PcbLib</v>
      </c>
      <c r="P206" t="str">
        <f t="shared" si="28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31">_xlfn.CONCAT(K207," ",I207," ",J207," ",Q207," ",M207)</f>
        <v>510 пФ 1% NP0 50В 0805</v>
      </c>
      <c r="B207" s="3" t="s">
        <v>119</v>
      </c>
      <c r="C207" t="str">
        <f t="shared" si="29"/>
        <v>SchLib\Passive\CerCapacitor.SchLib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32">_xlfn.CONCAT(X207," ",W207)</f>
        <v>510 пФ</v>
      </c>
      <c r="L207" s="3" t="s">
        <v>1548</v>
      </c>
      <c r="M207" s="3" t="s">
        <v>105</v>
      </c>
      <c r="N207" s="3" t="s">
        <v>28</v>
      </c>
      <c r="O207" t="str">
        <f t="shared" si="30"/>
        <v>PcbLib\Passive\C0805.PcbLib</v>
      </c>
      <c r="P207" t="str">
        <f t="shared" ref="P207:P270" si="33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31"/>
        <v>560 пФ 1% NP0 50В 0805</v>
      </c>
      <c r="B208" s="3" t="s">
        <v>119</v>
      </c>
      <c r="C208" t="str">
        <f t="shared" si="29"/>
        <v>SchLib\Passive\CerCapacitor.SchLib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32"/>
        <v>560 пФ</v>
      </c>
      <c r="L208" s="3" t="s">
        <v>1549</v>
      </c>
      <c r="M208" s="3" t="s">
        <v>105</v>
      </c>
      <c r="N208" s="3" t="s">
        <v>28</v>
      </c>
      <c r="O208" t="str">
        <f t="shared" si="30"/>
        <v>PcbLib\Passive\C0805.PcbLib</v>
      </c>
      <c r="P208" t="str">
        <f t="shared" si="33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31"/>
        <v>620 пФ 1% NP0 50В 0805</v>
      </c>
      <c r="B209" s="3" t="s">
        <v>119</v>
      </c>
      <c r="C209" t="str">
        <f t="shared" si="29"/>
        <v>SchLib\Passive\CerCapacitor.SchLib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32"/>
        <v>620 пФ</v>
      </c>
      <c r="L209" s="3" t="s">
        <v>1550</v>
      </c>
      <c r="M209" s="3" t="s">
        <v>105</v>
      </c>
      <c r="N209" s="3" t="s">
        <v>28</v>
      </c>
      <c r="O209" t="str">
        <f t="shared" si="30"/>
        <v>PcbLib\Passive\C0805.PcbLib</v>
      </c>
      <c r="P209" t="str">
        <f t="shared" si="33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31"/>
        <v>680 пФ 1% NP0 50В 0805</v>
      </c>
      <c r="B210" s="3" t="s">
        <v>119</v>
      </c>
      <c r="C210" t="str">
        <f t="shared" si="29"/>
        <v>SchLib\Passive\CerCapacitor.SchLib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32"/>
        <v>680 пФ</v>
      </c>
      <c r="L210" s="3" t="s">
        <v>1551</v>
      </c>
      <c r="M210" s="3" t="s">
        <v>105</v>
      </c>
      <c r="N210" s="3" t="s">
        <v>28</v>
      </c>
      <c r="O210" t="str">
        <f t="shared" si="30"/>
        <v>PcbLib\Passive\C0805.PcbLib</v>
      </c>
      <c r="P210" t="str">
        <f t="shared" si="33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31"/>
        <v>750 пФ 1% NP0 50В 0805</v>
      </c>
      <c r="B211" s="3" t="s">
        <v>119</v>
      </c>
      <c r="C211" t="str">
        <f t="shared" si="29"/>
        <v>SchLib\Passive\CerCapacitor.SchLib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32"/>
        <v>750 пФ</v>
      </c>
      <c r="L211" s="3" t="s">
        <v>1552</v>
      </c>
      <c r="M211" s="3" t="s">
        <v>105</v>
      </c>
      <c r="N211" s="3" t="s">
        <v>28</v>
      </c>
      <c r="O211" t="str">
        <f t="shared" si="30"/>
        <v>PcbLib\Passive\C0805.PcbLib</v>
      </c>
      <c r="P211" t="str">
        <f t="shared" si="33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31"/>
        <v>820 пФ 1% NP0 50В 0805</v>
      </c>
      <c r="B212" s="3" t="s">
        <v>119</v>
      </c>
      <c r="C212" t="str">
        <f t="shared" si="29"/>
        <v>SchLib\Passive\CerCapacitor.SchLib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32"/>
        <v>820 пФ</v>
      </c>
      <c r="L212" s="3" t="s">
        <v>1553</v>
      </c>
      <c r="M212" s="3" t="s">
        <v>105</v>
      </c>
      <c r="N212" s="3" t="s">
        <v>28</v>
      </c>
      <c r="O212" t="str">
        <f t="shared" si="30"/>
        <v>PcbLib\Passive\C0805.PcbLib</v>
      </c>
      <c r="P212" t="str">
        <f t="shared" si="33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31"/>
        <v>910 пФ 1% NP0 50В 0805</v>
      </c>
      <c r="B213" s="3" t="s">
        <v>119</v>
      </c>
      <c r="C213" t="str">
        <f t="shared" si="29"/>
        <v>SchLib\Passive\CerCapacitor.SchLib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32"/>
        <v>910 пФ</v>
      </c>
      <c r="L213" s="3" t="s">
        <v>1554</v>
      </c>
      <c r="M213" s="3" t="s">
        <v>105</v>
      </c>
      <c r="N213" s="3" t="s">
        <v>28</v>
      </c>
      <c r="O213" t="str">
        <f t="shared" si="30"/>
        <v>PcbLib\Passive\C0805.PcbLib</v>
      </c>
      <c r="P213" t="str">
        <f t="shared" si="33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31"/>
        <v>1000 пФ 1% NP0 50В 0805</v>
      </c>
      <c r="B214" s="3" t="s">
        <v>119</v>
      </c>
      <c r="C214" t="str">
        <f t="shared" si="29"/>
        <v>SchLib\Passive\CerCapacitor.SchLib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32"/>
        <v>1000 пФ</v>
      </c>
      <c r="L214" s="3" t="s">
        <v>1555</v>
      </c>
      <c r="M214" s="3" t="s">
        <v>105</v>
      </c>
      <c r="N214" s="3" t="s">
        <v>28</v>
      </c>
      <c r="O214" t="str">
        <f t="shared" si="30"/>
        <v>PcbLib\Passive\C0805.PcbLib</v>
      </c>
      <c r="P214" t="str">
        <f t="shared" si="33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31"/>
        <v>1100 пФ 1% NP0 50В 0805</v>
      </c>
      <c r="B215" s="3" t="s">
        <v>119</v>
      </c>
      <c r="C215" t="str">
        <f t="shared" si="29"/>
        <v>SchLib\Passive\CerCapacitor.SchLib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32"/>
        <v>1100 пФ</v>
      </c>
      <c r="L215" s="3" t="s">
        <v>1556</v>
      </c>
      <c r="M215" s="3" t="s">
        <v>105</v>
      </c>
      <c r="N215" s="3" t="s">
        <v>28</v>
      </c>
      <c r="O215" t="str">
        <f t="shared" si="30"/>
        <v>PcbLib\Passive\C0805.PcbLib</v>
      </c>
      <c r="P215" t="str">
        <f t="shared" si="33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31"/>
        <v>1200 пФ 1% NP0 50В 0805</v>
      </c>
      <c r="B216" s="3" t="s">
        <v>119</v>
      </c>
      <c r="C216" t="str">
        <f t="shared" si="29"/>
        <v>SchLib\Passive\CerCapacitor.SchLib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32"/>
        <v>1200 пФ</v>
      </c>
      <c r="L216" s="3" t="s">
        <v>1557</v>
      </c>
      <c r="M216" s="3" t="s">
        <v>105</v>
      </c>
      <c r="N216" s="3" t="s">
        <v>28</v>
      </c>
      <c r="O216" t="str">
        <f t="shared" si="30"/>
        <v>PcbLib\Passive\C0805.PcbLib</v>
      </c>
      <c r="P216" t="str">
        <f t="shared" si="33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31"/>
        <v>1300 пФ 1% NP0 50В 0805</v>
      </c>
      <c r="B217" s="3" t="s">
        <v>119</v>
      </c>
      <c r="C217" t="str">
        <f t="shared" si="29"/>
        <v>SchLib\Passive\CerCapacitor.SchLib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32"/>
        <v>1300 пФ</v>
      </c>
      <c r="L217" s="3" t="s">
        <v>1558</v>
      </c>
      <c r="M217" s="3" t="s">
        <v>105</v>
      </c>
      <c r="N217" s="3" t="s">
        <v>28</v>
      </c>
      <c r="O217" t="str">
        <f t="shared" si="30"/>
        <v>PcbLib\Passive\C0805.PcbLib</v>
      </c>
      <c r="P217" t="str">
        <f t="shared" si="33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31"/>
        <v>1500 пФ 1% NP0 50В 0805</v>
      </c>
      <c r="B218" s="3" t="s">
        <v>119</v>
      </c>
      <c r="C218" t="str">
        <f t="shared" si="29"/>
        <v>SchLib\Passive\CerCapacitor.SchLib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32"/>
        <v>1500 пФ</v>
      </c>
      <c r="L218" s="3" t="s">
        <v>1559</v>
      </c>
      <c r="M218" s="3" t="s">
        <v>105</v>
      </c>
      <c r="N218" s="3" t="s">
        <v>28</v>
      </c>
      <c r="O218" t="str">
        <f t="shared" si="30"/>
        <v>PcbLib\Passive\C0805.PcbLib</v>
      </c>
      <c r="P218" t="str">
        <f t="shared" si="33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31"/>
        <v>1600 пФ 1% NP0 50В 0805</v>
      </c>
      <c r="B219" s="3" t="s">
        <v>119</v>
      </c>
      <c r="C219" t="str">
        <f t="shared" si="29"/>
        <v>SchLib\Passive\CerCapacitor.SchLib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32"/>
        <v>1600 пФ</v>
      </c>
      <c r="L219" s="3" t="s">
        <v>1560</v>
      </c>
      <c r="M219" s="3" t="s">
        <v>105</v>
      </c>
      <c r="N219" s="3" t="s">
        <v>28</v>
      </c>
      <c r="O219" t="str">
        <f t="shared" si="30"/>
        <v>PcbLib\Passive\C0805.PcbLib</v>
      </c>
      <c r="P219" t="str">
        <f t="shared" si="33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31"/>
        <v>1800 пФ 1% NP0 50В 0805</v>
      </c>
      <c r="B220" s="3" t="s">
        <v>119</v>
      </c>
      <c r="C220" t="str">
        <f t="shared" si="29"/>
        <v>SchLib\Passive\CerCapacitor.SchLib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32"/>
        <v>1800 пФ</v>
      </c>
      <c r="L220" s="3" t="s">
        <v>1561</v>
      </c>
      <c r="M220" s="3" t="s">
        <v>105</v>
      </c>
      <c r="N220" s="3" t="s">
        <v>28</v>
      </c>
      <c r="O220" t="str">
        <f t="shared" si="30"/>
        <v>PcbLib\Passive\C0805.PcbLib</v>
      </c>
      <c r="P220" t="str">
        <f t="shared" si="33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31"/>
        <v>2000 пФ 1% NP0 50В 0805</v>
      </c>
      <c r="B221" s="3" t="s">
        <v>119</v>
      </c>
      <c r="C221" t="str">
        <f t="shared" si="29"/>
        <v>SchLib\Passive\CerCapacitor.SchLib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32"/>
        <v>2000 пФ</v>
      </c>
      <c r="L221" s="3" t="s">
        <v>1562</v>
      </c>
      <c r="M221" s="3" t="s">
        <v>105</v>
      </c>
      <c r="N221" s="3" t="s">
        <v>28</v>
      </c>
      <c r="O221" t="str">
        <f t="shared" si="30"/>
        <v>PcbLib\Passive\C0805.PcbLib</v>
      </c>
      <c r="P221" t="str">
        <f t="shared" si="33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31"/>
        <v>2200 пФ 1% NP0 50В 0805</v>
      </c>
      <c r="B222" s="3" t="s">
        <v>119</v>
      </c>
      <c r="C222" t="str">
        <f t="shared" si="29"/>
        <v>SchLib\Passive\CerCapacitor.SchLib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32"/>
        <v>2200 пФ</v>
      </c>
      <c r="L222" s="3" t="s">
        <v>1563</v>
      </c>
      <c r="M222" s="3" t="s">
        <v>105</v>
      </c>
      <c r="N222" s="3" t="s">
        <v>28</v>
      </c>
      <c r="O222" t="str">
        <f t="shared" si="30"/>
        <v>PcbLib\Passive\C0805.PcbLib</v>
      </c>
      <c r="P222" t="str">
        <f t="shared" si="33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31"/>
        <v>2400 пФ 1% NP0 50В 0805</v>
      </c>
      <c r="B223" s="3" t="s">
        <v>119</v>
      </c>
      <c r="C223" t="str">
        <f t="shared" si="29"/>
        <v>SchLib\Passive\CerCapacitor.SchLib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32"/>
        <v>2400 пФ</v>
      </c>
      <c r="L223" s="3" t="s">
        <v>1564</v>
      </c>
      <c r="M223" s="3" t="s">
        <v>105</v>
      </c>
      <c r="N223" s="3" t="s">
        <v>28</v>
      </c>
      <c r="O223" t="str">
        <f t="shared" si="30"/>
        <v>PcbLib\Passive\C0805.PcbLib</v>
      </c>
      <c r="P223" t="str">
        <f t="shared" si="33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31"/>
        <v>2700 пФ 1% NP0 50В 0805</v>
      </c>
      <c r="B224" s="3" t="s">
        <v>119</v>
      </c>
      <c r="C224" t="str">
        <f t="shared" si="29"/>
        <v>SchLib\Passive\CerCapacitor.SchLib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32"/>
        <v>2700 пФ</v>
      </c>
      <c r="L224" s="3" t="s">
        <v>1565</v>
      </c>
      <c r="M224" s="3" t="s">
        <v>105</v>
      </c>
      <c r="N224" s="3" t="s">
        <v>28</v>
      </c>
      <c r="O224" t="str">
        <f t="shared" si="30"/>
        <v>PcbLib\Passive\C0805.PcbLib</v>
      </c>
      <c r="P224" t="str">
        <f t="shared" si="33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31"/>
        <v>3000 пФ 1% NP0 50В 0805</v>
      </c>
      <c r="B225" s="3" t="s">
        <v>119</v>
      </c>
      <c r="C225" t="str">
        <f t="shared" si="29"/>
        <v>SchLib\Passive\CerCapacitor.SchLib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32"/>
        <v>3000 пФ</v>
      </c>
      <c r="L225" s="3" t="s">
        <v>1566</v>
      </c>
      <c r="M225" s="3" t="s">
        <v>105</v>
      </c>
      <c r="N225" s="3" t="s">
        <v>28</v>
      </c>
      <c r="O225" t="str">
        <f t="shared" si="30"/>
        <v>PcbLib\Passive\C0805.PcbLib</v>
      </c>
      <c r="P225" t="str">
        <f t="shared" si="33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31"/>
        <v>3300 пФ 1% NP0 50В 0805</v>
      </c>
      <c r="B226" s="3" t="s">
        <v>119</v>
      </c>
      <c r="C226" t="str">
        <f t="shared" si="29"/>
        <v>SchLib\Passive\CerCapacitor.SchLib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32"/>
        <v>3300 пФ</v>
      </c>
      <c r="L226" s="3" t="s">
        <v>1567</v>
      </c>
      <c r="M226" s="3" t="s">
        <v>105</v>
      </c>
      <c r="N226" s="3" t="s">
        <v>28</v>
      </c>
      <c r="O226" t="str">
        <f t="shared" si="30"/>
        <v>PcbLib\Passive\C0805.PcbLib</v>
      </c>
      <c r="P226" t="str">
        <f t="shared" si="33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31"/>
        <v>3600 пФ 5% X7R 50В 0805</v>
      </c>
      <c r="B227" s="3" t="s">
        <v>119</v>
      </c>
      <c r="C227" t="str">
        <f t="shared" si="29"/>
        <v>SchLib\Passive\CerCapacitor.SchLib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32"/>
        <v>3600 пФ</v>
      </c>
      <c r="L227" s="3" t="s">
        <v>1568</v>
      </c>
      <c r="M227" s="3" t="s">
        <v>105</v>
      </c>
      <c r="N227" s="3" t="s">
        <v>28</v>
      </c>
      <c r="O227" t="str">
        <f t="shared" si="30"/>
        <v>PcbLib\Passive\C0805.PcbLib</v>
      </c>
      <c r="P227" t="str">
        <f t="shared" si="33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31"/>
        <v>3900 пФ 5% X7R 50В 0805</v>
      </c>
      <c r="B228" s="3" t="s">
        <v>119</v>
      </c>
      <c r="C228" t="str">
        <f t="shared" si="29"/>
        <v>SchLib\Passive\CerCapacitor.SchLib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32"/>
        <v>3900 пФ</v>
      </c>
      <c r="L228" s="3" t="s">
        <v>1569</v>
      </c>
      <c r="M228" s="3" t="s">
        <v>105</v>
      </c>
      <c r="N228" s="3" t="s">
        <v>28</v>
      </c>
      <c r="O228" t="str">
        <f t="shared" si="30"/>
        <v>PcbLib\Passive\C0805.PcbLib</v>
      </c>
      <c r="P228" t="str">
        <f t="shared" si="33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31"/>
        <v>4300 пФ 5% X7R 50В 0805</v>
      </c>
      <c r="B229" s="3" t="s">
        <v>119</v>
      </c>
      <c r="C229" t="str">
        <f t="shared" si="29"/>
        <v>SchLib\Passive\CerCapacitor.SchLib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32"/>
        <v>4300 пФ</v>
      </c>
      <c r="L229" s="3" t="s">
        <v>1570</v>
      </c>
      <c r="M229" s="3" t="s">
        <v>105</v>
      </c>
      <c r="N229" s="3" t="s">
        <v>28</v>
      </c>
      <c r="O229" t="str">
        <f t="shared" si="30"/>
        <v>PcbLib\Passive\C0805.PcbLib</v>
      </c>
      <c r="P229" t="str">
        <f t="shared" si="33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31"/>
        <v>4700 пФ 5% X7R 50В 0805</v>
      </c>
      <c r="B230" s="3" t="s">
        <v>119</v>
      </c>
      <c r="C230" t="str">
        <f t="shared" si="29"/>
        <v>SchLib\Passive\CerCapacitor.SchLib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32"/>
        <v>4700 пФ</v>
      </c>
      <c r="L230" s="3" t="s">
        <v>1571</v>
      </c>
      <c r="M230" s="3" t="s">
        <v>105</v>
      </c>
      <c r="N230" s="3" t="s">
        <v>28</v>
      </c>
      <c r="O230" t="str">
        <f t="shared" si="30"/>
        <v>PcbLib\Passive\C0805.PcbLib</v>
      </c>
      <c r="P230" t="str">
        <f t="shared" si="33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31"/>
        <v>5100 пФ 5% X7R 50В 0805</v>
      </c>
      <c r="B231" s="3" t="s">
        <v>119</v>
      </c>
      <c r="C231" t="str">
        <f t="shared" si="29"/>
        <v>SchLib\Passive\CerCapacitor.SchLib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32"/>
        <v>5100 пФ</v>
      </c>
      <c r="L231" s="3" t="s">
        <v>1572</v>
      </c>
      <c r="M231" s="3" t="s">
        <v>105</v>
      </c>
      <c r="N231" s="3" t="s">
        <v>28</v>
      </c>
      <c r="O231" t="str">
        <f t="shared" si="30"/>
        <v>PcbLib\Passive\C0805.PcbLib</v>
      </c>
      <c r="P231" t="str">
        <f t="shared" si="33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31"/>
        <v>5600 пФ 5% X7R 50В 0805</v>
      </c>
      <c r="B232" s="3" t="s">
        <v>119</v>
      </c>
      <c r="C232" t="str">
        <f t="shared" si="29"/>
        <v>SchLib\Passive\CerCapacitor.SchLib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32"/>
        <v>5600 пФ</v>
      </c>
      <c r="L232" s="3" t="s">
        <v>1573</v>
      </c>
      <c r="M232" s="3" t="s">
        <v>105</v>
      </c>
      <c r="N232" s="3" t="s">
        <v>28</v>
      </c>
      <c r="O232" t="str">
        <f t="shared" si="30"/>
        <v>PcbLib\Passive\C0805.PcbLib</v>
      </c>
      <c r="P232" t="str">
        <f t="shared" si="33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31"/>
        <v>6200 пФ 5% X7R 50В 0805</v>
      </c>
      <c r="B233" s="3" t="s">
        <v>119</v>
      </c>
      <c r="C233" t="str">
        <f t="shared" si="29"/>
        <v>SchLib\Passive\CerCapacitor.SchLib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32"/>
        <v>6200 пФ</v>
      </c>
      <c r="L233" s="3" t="s">
        <v>1574</v>
      </c>
      <c r="M233" s="3" t="s">
        <v>105</v>
      </c>
      <c r="N233" s="3" t="s">
        <v>28</v>
      </c>
      <c r="O233" t="str">
        <f t="shared" si="30"/>
        <v>PcbLib\Passive\C0805.PcbLib</v>
      </c>
      <c r="P233" t="str">
        <f t="shared" si="33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31"/>
        <v>6800 пФ 5% X7R 50В 0805</v>
      </c>
      <c r="B234" s="3" t="s">
        <v>119</v>
      </c>
      <c r="C234" t="str">
        <f t="shared" si="29"/>
        <v>SchLib\Passive\CerCapacitor.SchLib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32"/>
        <v>6800 пФ</v>
      </c>
      <c r="L234" s="3" t="s">
        <v>1575</v>
      </c>
      <c r="M234" s="3" t="s">
        <v>105</v>
      </c>
      <c r="N234" s="3" t="s">
        <v>28</v>
      </c>
      <c r="O234" t="str">
        <f t="shared" si="30"/>
        <v>PcbLib\Passive\C0805.PcbLib</v>
      </c>
      <c r="P234" t="str">
        <f t="shared" si="33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31"/>
        <v>7500 пФ 5% X7R 50В 0805</v>
      </c>
      <c r="B235" s="3" t="s">
        <v>119</v>
      </c>
      <c r="C235" t="str">
        <f t="shared" si="29"/>
        <v>SchLib\Passive\CerCapacitor.SchLib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32"/>
        <v>7500 пФ</v>
      </c>
      <c r="L235" s="3" t="s">
        <v>1576</v>
      </c>
      <c r="M235" s="3" t="s">
        <v>105</v>
      </c>
      <c r="N235" s="3" t="s">
        <v>28</v>
      </c>
      <c r="O235" t="str">
        <f t="shared" si="30"/>
        <v>PcbLib\Passive\C0805.PcbLib</v>
      </c>
      <c r="P235" t="str">
        <f t="shared" si="33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31"/>
        <v>8200 пФ 5% X7R 50В 0805</v>
      </c>
      <c r="B236" s="3" t="s">
        <v>119</v>
      </c>
      <c r="C236" t="str">
        <f t="shared" si="29"/>
        <v>SchLib\Passive\CerCapacitor.SchLib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32"/>
        <v>8200 пФ</v>
      </c>
      <c r="L236" s="3" t="s">
        <v>1577</v>
      </c>
      <c r="M236" s="3" t="s">
        <v>105</v>
      </c>
      <c r="N236" s="3" t="s">
        <v>28</v>
      </c>
      <c r="O236" t="str">
        <f t="shared" si="30"/>
        <v>PcbLib\Passive\C0805.PcbLib</v>
      </c>
      <c r="P236" t="str">
        <f t="shared" si="33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31"/>
        <v>9100 пФ 5% X7R 50В 0805</v>
      </c>
      <c r="B237" s="3" t="s">
        <v>119</v>
      </c>
      <c r="C237" t="str">
        <f t="shared" si="29"/>
        <v>SchLib\Passive\CerCapacitor.SchLib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32"/>
        <v>9100 пФ</v>
      </c>
      <c r="L237" s="3" t="s">
        <v>1578</v>
      </c>
      <c r="M237" s="3" t="s">
        <v>105</v>
      </c>
      <c r="N237" s="3" t="s">
        <v>28</v>
      </c>
      <c r="O237" t="str">
        <f t="shared" si="30"/>
        <v>PcbLib\Passive\C0805.PcbLib</v>
      </c>
      <c r="P237" t="str">
        <f t="shared" si="33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31"/>
        <v>0.01 мкФ 1% X7R 16В 0805</v>
      </c>
      <c r="B238" s="3" t="s">
        <v>119</v>
      </c>
      <c r="C238" t="str">
        <f t="shared" si="29"/>
        <v>SchLib\Passive\CerCapacitor.SchLib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32"/>
        <v>0.01 мкФ</v>
      </c>
      <c r="L238" s="3" t="s">
        <v>1579</v>
      </c>
      <c r="M238" s="3" t="s">
        <v>105</v>
      </c>
      <c r="N238" s="3" t="s">
        <v>28</v>
      </c>
      <c r="O238" t="str">
        <f t="shared" si="30"/>
        <v>PcbLib\Passive\C0805.PcbLib</v>
      </c>
      <c r="P238" t="str">
        <f t="shared" si="33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31"/>
        <v>0.012 мкФ 1% X7R 16В 0805</v>
      </c>
      <c r="B239" s="3" t="s">
        <v>119</v>
      </c>
      <c r="C239" t="str">
        <f t="shared" si="29"/>
        <v>SchLib\Passive\CerCapacitor.SchLib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32"/>
        <v>0.012 мкФ</v>
      </c>
      <c r="L239" s="3" t="s">
        <v>1580</v>
      </c>
      <c r="M239" s="3" t="s">
        <v>105</v>
      </c>
      <c r="N239" s="3" t="s">
        <v>28</v>
      </c>
      <c r="O239" t="str">
        <f t="shared" si="30"/>
        <v>PcbLib\Passive\C0805.PcbLib</v>
      </c>
      <c r="P239" t="str">
        <f t="shared" si="33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31"/>
        <v>0.015 мкФ 1% X7R 16В 0805</v>
      </c>
      <c r="B240" s="3" t="s">
        <v>119</v>
      </c>
      <c r="C240" t="str">
        <f t="shared" si="29"/>
        <v>SchLib\Passive\CerCapacitor.SchLib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32"/>
        <v>0.015 мкФ</v>
      </c>
      <c r="L240" s="3" t="s">
        <v>1581</v>
      </c>
      <c r="M240" s="3" t="s">
        <v>105</v>
      </c>
      <c r="N240" s="3" t="s">
        <v>28</v>
      </c>
      <c r="O240" t="str">
        <f t="shared" si="30"/>
        <v>PcbLib\Passive\C0805.PcbLib</v>
      </c>
      <c r="P240" t="str">
        <f t="shared" si="33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31"/>
        <v>0.018 мкФ 1% X7R 16В 0805</v>
      </c>
      <c r="B241" s="3" t="s">
        <v>119</v>
      </c>
      <c r="C241" t="str">
        <f t="shared" si="29"/>
        <v>SchLib\Passive\CerCapacitor.SchLib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32"/>
        <v>0.018 мкФ</v>
      </c>
      <c r="L241" s="3" t="s">
        <v>1582</v>
      </c>
      <c r="M241" s="3" t="s">
        <v>105</v>
      </c>
      <c r="N241" s="3" t="s">
        <v>28</v>
      </c>
      <c r="O241" t="str">
        <f t="shared" si="30"/>
        <v>PcbLib\Passive\C0805.PcbLib</v>
      </c>
      <c r="P241" t="str">
        <f t="shared" si="33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31"/>
        <v>0.02 мкФ 1% X7R 16В 0805</v>
      </c>
      <c r="B242" s="3" t="s">
        <v>119</v>
      </c>
      <c r="C242" t="str">
        <f t="shared" si="29"/>
        <v>SchLib\Passive\CerCapacitor.SchLib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32"/>
        <v>0.02 мкФ</v>
      </c>
      <c r="L242" s="3" t="s">
        <v>1583</v>
      </c>
      <c r="M242" s="3" t="s">
        <v>105</v>
      </c>
      <c r="N242" s="3" t="s">
        <v>28</v>
      </c>
      <c r="O242" t="str">
        <f t="shared" si="30"/>
        <v>PcbLib\Passive\C0805.PcbLib</v>
      </c>
      <c r="P242" t="str">
        <f t="shared" si="33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31"/>
        <v>0.022 мкФ 1% X7R 16В 0805</v>
      </c>
      <c r="B243" s="3" t="s">
        <v>119</v>
      </c>
      <c r="C243" t="str">
        <f t="shared" si="29"/>
        <v>SchLib\Passive\CerCapacitor.SchLib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32"/>
        <v>0.022 мкФ</v>
      </c>
      <c r="L243" s="3" t="s">
        <v>1584</v>
      </c>
      <c r="M243" s="3" t="s">
        <v>105</v>
      </c>
      <c r="N243" s="3" t="s">
        <v>28</v>
      </c>
      <c r="O243" t="str">
        <f t="shared" si="30"/>
        <v>PcbLib\Passive\C0805.PcbLib</v>
      </c>
      <c r="P243" t="str">
        <f t="shared" si="33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31"/>
        <v>0.024 мкФ 1% X7R 16В 0805</v>
      </c>
      <c r="B244" s="3" t="s">
        <v>119</v>
      </c>
      <c r="C244" t="str">
        <f t="shared" si="29"/>
        <v>SchLib\Passive\CerCapacitor.SchLib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32"/>
        <v>0.024 мкФ</v>
      </c>
      <c r="L244" s="3" t="s">
        <v>1585</v>
      </c>
      <c r="M244" s="3" t="s">
        <v>105</v>
      </c>
      <c r="N244" s="3" t="s">
        <v>28</v>
      </c>
      <c r="O244" t="str">
        <f t="shared" si="30"/>
        <v>PcbLib\Passive\C0805.PcbLib</v>
      </c>
      <c r="P244" t="str">
        <f t="shared" si="33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31"/>
        <v>0.027 мкФ 1% X7R 16В 0805</v>
      </c>
      <c r="B245" s="3" t="s">
        <v>119</v>
      </c>
      <c r="C245" t="str">
        <f t="shared" si="29"/>
        <v>SchLib\Passive\CerCapacitor.SchLib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32"/>
        <v>0.027 мкФ</v>
      </c>
      <c r="L245" s="3" t="s">
        <v>1586</v>
      </c>
      <c r="M245" s="3" t="s">
        <v>105</v>
      </c>
      <c r="N245" s="3" t="s">
        <v>28</v>
      </c>
      <c r="O245" t="str">
        <f t="shared" si="30"/>
        <v>PcbLib\Passive\C0805.PcbLib</v>
      </c>
      <c r="P245" t="str">
        <f t="shared" si="33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31"/>
        <v>0.033 мкФ 1% X7R 16В 0805</v>
      </c>
      <c r="B246" s="3" t="s">
        <v>119</v>
      </c>
      <c r="C246" t="str">
        <f t="shared" si="29"/>
        <v>SchLib\Passive\CerCapacitor.SchLib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32"/>
        <v>0.033 мкФ</v>
      </c>
      <c r="L246" s="3" t="s">
        <v>1587</v>
      </c>
      <c r="M246" s="3" t="s">
        <v>105</v>
      </c>
      <c r="N246" s="3" t="s">
        <v>28</v>
      </c>
      <c r="O246" t="str">
        <f t="shared" si="30"/>
        <v>PcbLib\Passive\C0805.PcbLib</v>
      </c>
      <c r="P246" t="str">
        <f t="shared" si="33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31"/>
        <v>0.036 мкФ 1% X7R 16В 0805</v>
      </c>
      <c r="B247" s="3" t="s">
        <v>119</v>
      </c>
      <c r="C247" t="str">
        <f t="shared" si="29"/>
        <v>SchLib\Passive\CerCapacitor.SchLib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32"/>
        <v>0.036 мкФ</v>
      </c>
      <c r="L247" s="3" t="s">
        <v>1588</v>
      </c>
      <c r="M247" s="3" t="s">
        <v>105</v>
      </c>
      <c r="N247" s="3" t="s">
        <v>28</v>
      </c>
      <c r="O247" t="str">
        <f t="shared" si="30"/>
        <v>PcbLib\Passive\C0805.PcbLib</v>
      </c>
      <c r="P247" t="str">
        <f t="shared" si="33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31"/>
        <v>0.039 мкФ 1% X7R 16В 0805</v>
      </c>
      <c r="B248" s="3" t="s">
        <v>119</v>
      </c>
      <c r="C248" t="str">
        <f t="shared" si="29"/>
        <v>SchLib\Passive\CerCapacitor.SchLib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32"/>
        <v>0.039 мкФ</v>
      </c>
      <c r="L248" s="3" t="s">
        <v>1589</v>
      </c>
      <c r="M248" s="3" t="s">
        <v>105</v>
      </c>
      <c r="N248" s="3" t="s">
        <v>28</v>
      </c>
      <c r="O248" t="str">
        <f t="shared" si="30"/>
        <v>PcbLib\Passive\C0805.PcbLib</v>
      </c>
      <c r="P248" t="str">
        <f t="shared" si="33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31"/>
        <v>0.047 мкФ 1% X7R 16В 0805</v>
      </c>
      <c r="B249" s="3" t="s">
        <v>119</v>
      </c>
      <c r="C249" t="str">
        <f t="shared" si="29"/>
        <v>SchLib\Passive\CerCapacitor.SchLib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32"/>
        <v>0.047 мкФ</v>
      </c>
      <c r="L249" s="3" t="s">
        <v>1590</v>
      </c>
      <c r="M249" s="3" t="s">
        <v>105</v>
      </c>
      <c r="N249" s="3" t="s">
        <v>28</v>
      </c>
      <c r="O249" t="str">
        <f t="shared" si="30"/>
        <v>PcbLib\Passive\C0805.PcbLib</v>
      </c>
      <c r="P249" t="str">
        <f t="shared" si="33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31"/>
        <v>0.05 мкФ 1% X7R 16В 0805</v>
      </c>
      <c r="B250" s="3" t="s">
        <v>119</v>
      </c>
      <c r="C250" t="str">
        <f t="shared" si="29"/>
        <v>SchLib\Passive\CerCapacitor.SchLib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32"/>
        <v>0.05 мкФ</v>
      </c>
      <c r="L250" s="3" t="s">
        <v>1591</v>
      </c>
      <c r="M250" s="3" t="s">
        <v>105</v>
      </c>
      <c r="N250" s="3" t="s">
        <v>28</v>
      </c>
      <c r="O250" t="str">
        <f t="shared" si="30"/>
        <v>PcbLib\Passive\C0805.PcbLib</v>
      </c>
      <c r="P250" t="str">
        <f t="shared" si="33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31"/>
        <v>0.056 мкФ 1% X7R 16В 0805</v>
      </c>
      <c r="B251" s="3" t="s">
        <v>119</v>
      </c>
      <c r="C251" t="str">
        <f t="shared" si="29"/>
        <v>SchLib\Passive\CerCapacitor.SchLib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32"/>
        <v>0.056 мкФ</v>
      </c>
      <c r="L251" s="3" t="s">
        <v>1592</v>
      </c>
      <c r="M251" s="3" t="s">
        <v>105</v>
      </c>
      <c r="N251" s="3" t="s">
        <v>28</v>
      </c>
      <c r="O251" t="str">
        <f t="shared" si="30"/>
        <v>PcbLib\Passive\C0805.PcbLib</v>
      </c>
      <c r="P251" t="str">
        <f t="shared" si="33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31"/>
        <v>0.068 мкФ 1% X7R 16В 0805</v>
      </c>
      <c r="B252" s="3" t="s">
        <v>119</v>
      </c>
      <c r="C252" t="str">
        <f t="shared" si="29"/>
        <v>SchLib\Passive\CerCapacitor.SchLib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32"/>
        <v>0.068 мкФ</v>
      </c>
      <c r="L252" s="3" t="s">
        <v>1593</v>
      </c>
      <c r="M252" s="3" t="s">
        <v>105</v>
      </c>
      <c r="N252" s="3" t="s">
        <v>28</v>
      </c>
      <c r="O252" t="str">
        <f t="shared" si="30"/>
        <v>PcbLib\Passive\C0805.PcbLib</v>
      </c>
      <c r="P252" t="str">
        <f t="shared" si="33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31"/>
        <v>0.082 мкФ 1% X7R 16В 0805</v>
      </c>
      <c r="B253" s="3" t="s">
        <v>119</v>
      </c>
      <c r="C253" t="str">
        <f t="shared" si="29"/>
        <v>SchLib\Passive\CerCapacitor.SchLib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32"/>
        <v>0.082 мкФ</v>
      </c>
      <c r="L253" s="3" t="s">
        <v>1594</v>
      </c>
      <c r="M253" s="3" t="s">
        <v>105</v>
      </c>
      <c r="N253" s="3" t="s">
        <v>28</v>
      </c>
      <c r="O253" t="str">
        <f t="shared" si="30"/>
        <v>PcbLib\Passive\C0805.PcbLib</v>
      </c>
      <c r="P253" t="str">
        <f t="shared" si="33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31"/>
        <v>0.1 мкФ 1% X7R 16В 0805</v>
      </c>
      <c r="B254" s="3" t="s">
        <v>119</v>
      </c>
      <c r="C254" t="str">
        <f t="shared" si="29"/>
        <v>SchLib\Passive\CerCapacitor.SchLib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32"/>
        <v>0.1 мкФ</v>
      </c>
      <c r="L254" s="3" t="s">
        <v>1595</v>
      </c>
      <c r="M254" s="3" t="s">
        <v>105</v>
      </c>
      <c r="N254" s="3" t="s">
        <v>28</v>
      </c>
      <c r="O254" t="str">
        <f t="shared" si="30"/>
        <v>PcbLib\Passive\C0805.PcbLib</v>
      </c>
      <c r="P254" t="str">
        <f t="shared" si="33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31"/>
        <v>0.12 мкФ 1% X7R 16В 0805</v>
      </c>
      <c r="B255" s="3" t="s">
        <v>119</v>
      </c>
      <c r="C255" t="str">
        <f t="shared" si="29"/>
        <v>SchLib\Passive\CerCapacitor.SchLib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32"/>
        <v>0.12 мкФ</v>
      </c>
      <c r="L255" s="3" t="s">
        <v>1596</v>
      </c>
      <c r="M255" s="3" t="s">
        <v>105</v>
      </c>
      <c r="N255" s="3" t="s">
        <v>28</v>
      </c>
      <c r="O255" t="str">
        <f t="shared" si="30"/>
        <v>PcbLib\Passive\C0805.PcbLib</v>
      </c>
      <c r="P255" t="str">
        <f t="shared" si="33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31"/>
        <v>0.15 мкФ 1% X7R 16В 0805</v>
      </c>
      <c r="B256" s="3" t="s">
        <v>119</v>
      </c>
      <c r="C256" t="str">
        <f t="shared" si="29"/>
        <v>SchLib\Passive\CerCapacitor.SchLib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32"/>
        <v>0.15 мкФ</v>
      </c>
      <c r="L256" s="3" t="s">
        <v>1597</v>
      </c>
      <c r="M256" s="3" t="s">
        <v>105</v>
      </c>
      <c r="N256" s="3" t="s">
        <v>28</v>
      </c>
      <c r="O256" t="str">
        <f t="shared" si="30"/>
        <v>PcbLib\Passive\C0805.PcbLib</v>
      </c>
      <c r="P256" t="str">
        <f t="shared" si="33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31"/>
        <v>0.18 мкФ 1% X7R 16В 0805</v>
      </c>
      <c r="B257" s="3" t="s">
        <v>119</v>
      </c>
      <c r="C257" t="str">
        <f t="shared" si="29"/>
        <v>SchLib\Passive\CerCapacitor.SchLib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32"/>
        <v>0.18 мкФ</v>
      </c>
      <c r="L257" s="3" t="s">
        <v>1598</v>
      </c>
      <c r="M257" s="3" t="s">
        <v>105</v>
      </c>
      <c r="N257" s="3" t="s">
        <v>28</v>
      </c>
      <c r="O257" t="str">
        <f t="shared" si="30"/>
        <v>PcbLib\Passive\C0805.PcbLib</v>
      </c>
      <c r="P257" t="str">
        <f t="shared" si="33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31"/>
        <v>0.2 мкФ 1% X7R 16В 0805</v>
      </c>
      <c r="B258" s="3" t="s">
        <v>119</v>
      </c>
      <c r="C258" t="str">
        <f t="shared" si="29"/>
        <v>SchLib\Passive\CerCapacitor.SchLib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32"/>
        <v>0.2 мкФ</v>
      </c>
      <c r="L258" s="3" t="s">
        <v>1599</v>
      </c>
      <c r="M258" s="3" t="s">
        <v>105</v>
      </c>
      <c r="N258" s="3" t="s">
        <v>28</v>
      </c>
      <c r="O258" t="str">
        <f t="shared" si="30"/>
        <v>PcbLib\Passive\C0805.PcbLib</v>
      </c>
      <c r="P258" t="str">
        <f t="shared" si="33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31"/>
        <v>0.22 мкФ 1% X7R 16В 0805</v>
      </c>
      <c r="B259" s="3" t="s">
        <v>119</v>
      </c>
      <c r="C259" t="str">
        <f t="shared" ref="C259:C322" si="34">"SchLib\Passive\"&amp;B259&amp;".SchLib"</f>
        <v>SchLib\Passive\CerCapacitor.SchLib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32"/>
        <v>0.22 мкФ</v>
      </c>
      <c r="L259" s="3" t="s">
        <v>1600</v>
      </c>
      <c r="M259" s="3" t="s">
        <v>105</v>
      </c>
      <c r="N259" s="3" t="s">
        <v>28</v>
      </c>
      <c r="O259" t="str">
        <f t="shared" ref="O259:O322" si="35">"PcbLib\Passive\"&amp;P259&amp;".PcbLib"</f>
        <v>PcbLib\Passive\C0805.PcbLib</v>
      </c>
      <c r="P259" t="str">
        <f t="shared" si="33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31"/>
        <v>0.3 мкФ 1% X7R 16В 0805</v>
      </c>
      <c r="B260" s="3" t="s">
        <v>119</v>
      </c>
      <c r="C260" t="str">
        <f t="shared" si="34"/>
        <v>SchLib\Passive\CerCapacitor.SchLib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32"/>
        <v>0.3 мкФ</v>
      </c>
      <c r="L260" s="3" t="s">
        <v>1601</v>
      </c>
      <c r="M260" s="3" t="s">
        <v>105</v>
      </c>
      <c r="N260" s="3" t="s">
        <v>28</v>
      </c>
      <c r="O260" t="str">
        <f t="shared" si="35"/>
        <v>PcbLib\Passive\C0805.PcbLib</v>
      </c>
      <c r="P260" t="str">
        <f t="shared" si="33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31"/>
        <v>0.33 мкФ 1% X7R 16В 0805</v>
      </c>
      <c r="B261" s="3" t="s">
        <v>119</v>
      </c>
      <c r="C261" t="str">
        <f t="shared" si="34"/>
        <v>SchLib\Passive\CerCapacitor.SchLib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32"/>
        <v>0.33 мкФ</v>
      </c>
      <c r="L261" s="3" t="s">
        <v>1602</v>
      </c>
      <c r="M261" s="3" t="s">
        <v>105</v>
      </c>
      <c r="N261" s="3" t="s">
        <v>28</v>
      </c>
      <c r="O261" t="str">
        <f t="shared" si="35"/>
        <v>PcbLib\Passive\C0805.PcbLib</v>
      </c>
      <c r="P261" t="str">
        <f t="shared" si="33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31"/>
        <v>0.39 мкФ 1% X7R 16В 0805</v>
      </c>
      <c r="B262" s="3" t="s">
        <v>119</v>
      </c>
      <c r="C262" t="str">
        <f t="shared" si="34"/>
        <v>SchLib\Passive\CerCapacitor.SchLib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32"/>
        <v>0.39 мкФ</v>
      </c>
      <c r="L262" s="3" t="s">
        <v>1603</v>
      </c>
      <c r="M262" s="3" t="s">
        <v>105</v>
      </c>
      <c r="N262" s="3" t="s">
        <v>28</v>
      </c>
      <c r="O262" t="str">
        <f t="shared" si="35"/>
        <v>PcbLib\Passive\C0805.PcbLib</v>
      </c>
      <c r="P262" t="str">
        <f t="shared" si="33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31"/>
        <v>0.4 мкФ 1% X7R 16В 0805</v>
      </c>
      <c r="B263" s="3" t="s">
        <v>119</v>
      </c>
      <c r="C263" t="str">
        <f t="shared" si="34"/>
        <v>SchLib\Passive\CerCapacitor.SchLib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32"/>
        <v>0.4 мкФ</v>
      </c>
      <c r="L263" s="3" t="s">
        <v>1604</v>
      </c>
      <c r="M263" s="3" t="s">
        <v>105</v>
      </c>
      <c r="N263" s="3" t="s">
        <v>28</v>
      </c>
      <c r="O263" t="str">
        <f t="shared" si="35"/>
        <v>PcbLib\Passive\C0805.PcbLib</v>
      </c>
      <c r="P263" t="str">
        <f t="shared" si="33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31"/>
        <v>0.47 мкФ 1% X7R 16В 0805</v>
      </c>
      <c r="B264" s="3" t="s">
        <v>119</v>
      </c>
      <c r="C264" t="str">
        <f t="shared" si="34"/>
        <v>SchLib\Passive\CerCapacitor.SchLib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32"/>
        <v>0.47 мкФ</v>
      </c>
      <c r="L264" s="3" t="s">
        <v>1605</v>
      </c>
      <c r="M264" s="3" t="s">
        <v>105</v>
      </c>
      <c r="N264" s="3" t="s">
        <v>28</v>
      </c>
      <c r="O264" t="str">
        <f t="shared" si="35"/>
        <v>PcbLib\Passive\C0805.PcbLib</v>
      </c>
      <c r="P264" t="str">
        <f t="shared" si="33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31"/>
        <v>0.56 мкФ 1% X7R 16В 0805</v>
      </c>
      <c r="B265" s="3" t="s">
        <v>119</v>
      </c>
      <c r="C265" t="str">
        <f t="shared" si="34"/>
        <v>SchLib\Passive\CerCapacitor.SchLib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32"/>
        <v>0.56 мкФ</v>
      </c>
      <c r="L265" s="3" t="s">
        <v>1606</v>
      </c>
      <c r="M265" s="3" t="s">
        <v>105</v>
      </c>
      <c r="N265" s="3" t="s">
        <v>28</v>
      </c>
      <c r="O265" t="str">
        <f t="shared" si="35"/>
        <v>PcbLib\Passive\C0805.PcbLib</v>
      </c>
      <c r="P265" t="str">
        <f t="shared" si="33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31"/>
        <v>0.68 мкФ 1% X7R 16В 0805</v>
      </c>
      <c r="B266" s="3" t="s">
        <v>119</v>
      </c>
      <c r="C266" t="str">
        <f t="shared" si="34"/>
        <v>SchLib\Passive\CerCapacitor.SchLib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32"/>
        <v>0.68 мкФ</v>
      </c>
      <c r="L266" s="3" t="s">
        <v>1607</v>
      </c>
      <c r="M266" s="3" t="s">
        <v>105</v>
      </c>
      <c r="N266" s="3" t="s">
        <v>28</v>
      </c>
      <c r="O266" t="str">
        <f t="shared" si="35"/>
        <v>PcbLib\Passive\C0805.PcbLib</v>
      </c>
      <c r="P266" t="str">
        <f t="shared" si="33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31"/>
        <v>0.82 мкФ 1% X7R 16В 0805</v>
      </c>
      <c r="B267" s="3" t="s">
        <v>119</v>
      </c>
      <c r="C267" t="str">
        <f t="shared" si="34"/>
        <v>SchLib\Passive\CerCapacitor.SchLib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32"/>
        <v>0.82 мкФ</v>
      </c>
      <c r="L267" s="3" t="s">
        <v>1608</v>
      </c>
      <c r="M267" s="3" t="s">
        <v>105</v>
      </c>
      <c r="N267" s="3" t="s">
        <v>28</v>
      </c>
      <c r="O267" t="str">
        <f t="shared" si="35"/>
        <v>PcbLib\Passive\C0805.PcbLib</v>
      </c>
      <c r="P267" t="str">
        <f t="shared" si="33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31"/>
        <v>1 мкФ 1% X7R 16В 0805</v>
      </c>
      <c r="B268" s="3" t="s">
        <v>119</v>
      </c>
      <c r="C268" t="str">
        <f t="shared" si="34"/>
        <v>SchLib\Passive\CerCapacitor.SchLib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32"/>
        <v>1 мкФ</v>
      </c>
      <c r="L268" s="3" t="s">
        <v>1609</v>
      </c>
      <c r="M268" s="3" t="s">
        <v>105</v>
      </c>
      <c r="N268" s="3" t="s">
        <v>28</v>
      </c>
      <c r="O268" t="str">
        <f t="shared" si="35"/>
        <v>PcbLib\Passive\C0805.PcbLib</v>
      </c>
      <c r="P268" t="str">
        <f t="shared" si="33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31"/>
        <v>1.2 мкФ 1% X7R 16В 0805</v>
      </c>
      <c r="B269" s="3" t="s">
        <v>119</v>
      </c>
      <c r="C269" t="str">
        <f t="shared" si="34"/>
        <v>SchLib\Passive\CerCapacitor.SchLib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32"/>
        <v>1.2 мкФ</v>
      </c>
      <c r="L269" s="3" t="s">
        <v>1610</v>
      </c>
      <c r="M269" s="3" t="s">
        <v>105</v>
      </c>
      <c r="N269" s="3" t="s">
        <v>28</v>
      </c>
      <c r="O269" t="str">
        <f t="shared" si="35"/>
        <v>PcbLib\Passive\C0805.PcbLib</v>
      </c>
      <c r="P269" t="str">
        <f t="shared" si="33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31"/>
        <v>1.3 мкФ 1% X7R 16В 0805</v>
      </c>
      <c r="B270" s="3" t="s">
        <v>119</v>
      </c>
      <c r="C270" t="str">
        <f t="shared" si="34"/>
        <v>SchLib\Passive\CerCapacitor.SchLib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32"/>
        <v>1.3 мкФ</v>
      </c>
      <c r="L270" s="3" t="s">
        <v>1611</v>
      </c>
      <c r="M270" s="3" t="s">
        <v>105</v>
      </c>
      <c r="N270" s="3" t="s">
        <v>28</v>
      </c>
      <c r="O270" t="str">
        <f t="shared" si="35"/>
        <v>PcbLib\Passive\C0805.PcbLib</v>
      </c>
      <c r="P270" t="str">
        <f t="shared" si="33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36">_xlfn.CONCAT(K271," ",I271," ",J271," ",Q271," ",M271)</f>
        <v>1.5 мкФ 1% X7R 16В 0805</v>
      </c>
      <c r="B271" s="3" t="s">
        <v>119</v>
      </c>
      <c r="C271" t="str">
        <f t="shared" si="34"/>
        <v>SchLib\Passive\CerCapacitor.SchLib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37">_xlfn.CONCAT(X271," ",W271)</f>
        <v>1.5 мкФ</v>
      </c>
      <c r="L271" s="3" t="s">
        <v>1612</v>
      </c>
      <c r="M271" s="3" t="s">
        <v>105</v>
      </c>
      <c r="N271" s="3" t="s">
        <v>28</v>
      </c>
      <c r="O271" t="str">
        <f t="shared" si="35"/>
        <v>PcbLib\Passive\C0805.PcbLib</v>
      </c>
      <c r="P271" t="str">
        <f t="shared" ref="P271:P281" si="3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36"/>
        <v>1.8 мкФ 1% X7R 16В 0805</v>
      </c>
      <c r="B272" s="3" t="s">
        <v>119</v>
      </c>
      <c r="C272" t="str">
        <f t="shared" si="34"/>
        <v>SchLib\Passive\CerCapacitor.SchLib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37"/>
        <v>1.8 мкФ</v>
      </c>
      <c r="L272" s="3" t="s">
        <v>1613</v>
      </c>
      <c r="M272" s="3" t="s">
        <v>105</v>
      </c>
      <c r="N272" s="3" t="s">
        <v>28</v>
      </c>
      <c r="O272" t="str">
        <f t="shared" si="35"/>
        <v>PcbLib\Passive\C0805.PcbLib</v>
      </c>
      <c r="P272" t="str">
        <f t="shared" si="3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36"/>
        <v>2.2 мкФ 1% X7R 16В 0805</v>
      </c>
      <c r="B273" s="3" t="s">
        <v>119</v>
      </c>
      <c r="C273" t="str">
        <f t="shared" si="34"/>
        <v>SchLib\Passive\CerCapacitor.SchLib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37"/>
        <v>2.2 мкФ</v>
      </c>
      <c r="L273" s="3" t="s">
        <v>1614</v>
      </c>
      <c r="M273" s="3" t="s">
        <v>105</v>
      </c>
      <c r="N273" s="3" t="s">
        <v>28</v>
      </c>
      <c r="O273" t="str">
        <f t="shared" si="35"/>
        <v>PcbLib\Passive\C0805.PcbLib</v>
      </c>
      <c r="P273" t="str">
        <f t="shared" si="3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36"/>
        <v>2.7 мкФ 1% X7R 16В 0805</v>
      </c>
      <c r="B274" s="3" t="s">
        <v>119</v>
      </c>
      <c r="C274" t="str">
        <f t="shared" si="34"/>
        <v>SchLib\Passive\CerCapacitor.SchLib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37"/>
        <v>2.7 мкФ</v>
      </c>
      <c r="L274" s="3" t="s">
        <v>1615</v>
      </c>
      <c r="M274" s="3" t="s">
        <v>105</v>
      </c>
      <c r="N274" s="3" t="s">
        <v>28</v>
      </c>
      <c r="O274" t="str">
        <f t="shared" si="35"/>
        <v>PcbLib\Passive\C0805.PcbLib</v>
      </c>
      <c r="P274" t="str">
        <f t="shared" si="3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36"/>
        <v>3.3 мкФ 1% X7R 16В 0805</v>
      </c>
      <c r="B275" s="3" t="s">
        <v>119</v>
      </c>
      <c r="C275" t="str">
        <f t="shared" si="34"/>
        <v>SchLib\Passive\CerCapacitor.SchLib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37"/>
        <v>3.3 мкФ</v>
      </c>
      <c r="L275" s="3" t="s">
        <v>1616</v>
      </c>
      <c r="M275" s="3" t="s">
        <v>105</v>
      </c>
      <c r="N275" s="3" t="s">
        <v>28</v>
      </c>
      <c r="O275" t="str">
        <f t="shared" si="35"/>
        <v>PcbLib\Passive\C0805.PcbLib</v>
      </c>
      <c r="P275" t="str">
        <f t="shared" si="3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36"/>
        <v>3.6 мкФ 1% X7R 16В 0805</v>
      </c>
      <c r="B276" s="3" t="s">
        <v>119</v>
      </c>
      <c r="C276" t="str">
        <f t="shared" si="34"/>
        <v>SchLib\Passive\CerCapacitor.SchLib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37"/>
        <v>3.6 мкФ</v>
      </c>
      <c r="L276" s="3" t="s">
        <v>1617</v>
      </c>
      <c r="M276" s="3" t="s">
        <v>105</v>
      </c>
      <c r="N276" s="3" t="s">
        <v>28</v>
      </c>
      <c r="O276" t="str">
        <f t="shared" si="35"/>
        <v>PcbLib\Passive\C0805.PcbLib</v>
      </c>
      <c r="P276" t="str">
        <f t="shared" si="3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36"/>
        <v>3.9 мкФ 1% X7R 16В 0805</v>
      </c>
      <c r="B277" s="3" t="s">
        <v>119</v>
      </c>
      <c r="C277" t="str">
        <f t="shared" si="34"/>
        <v>SchLib\Passive\CerCapacitor.SchLib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37"/>
        <v>3.9 мкФ</v>
      </c>
      <c r="L277" s="3" t="s">
        <v>1618</v>
      </c>
      <c r="M277" s="3" t="s">
        <v>105</v>
      </c>
      <c r="N277" s="3" t="s">
        <v>28</v>
      </c>
      <c r="O277" t="str">
        <f t="shared" si="35"/>
        <v>PcbLib\Passive\C0805.PcbLib</v>
      </c>
      <c r="P277" t="str">
        <f t="shared" si="3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36"/>
        <v>4.7 мкФ 1% X7R 16В 0805</v>
      </c>
      <c r="B278" s="3" t="s">
        <v>119</v>
      </c>
      <c r="C278" t="str">
        <f t="shared" si="34"/>
        <v>SchLib\Passive\CerCapacitor.SchLib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37"/>
        <v>4.7 мкФ</v>
      </c>
      <c r="L278" s="3" t="s">
        <v>1619</v>
      </c>
      <c r="M278" s="3" t="s">
        <v>105</v>
      </c>
      <c r="N278" s="3" t="s">
        <v>28</v>
      </c>
      <c r="O278" t="str">
        <f t="shared" si="35"/>
        <v>PcbLib\Passive\C0805.PcbLib</v>
      </c>
      <c r="P278" t="str">
        <f t="shared" si="3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36"/>
        <v>5.6 мкФ 1% X7R 16В 0805</v>
      </c>
      <c r="B279" s="3" t="s">
        <v>119</v>
      </c>
      <c r="C279" t="str">
        <f t="shared" si="34"/>
        <v>SchLib\Passive\CerCapacitor.SchLib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37"/>
        <v>5.6 мкФ</v>
      </c>
      <c r="L279" s="3" t="s">
        <v>1620</v>
      </c>
      <c r="M279" s="3" t="s">
        <v>105</v>
      </c>
      <c r="N279" s="3" t="s">
        <v>28</v>
      </c>
      <c r="O279" t="str">
        <f t="shared" si="35"/>
        <v>PcbLib\Passive\C0805.PcbLib</v>
      </c>
      <c r="P279" t="str">
        <f t="shared" si="3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36"/>
        <v>6.8 мкФ 1% X7R 16В 0805</v>
      </c>
      <c r="B280" s="3" t="s">
        <v>119</v>
      </c>
      <c r="C280" t="str">
        <f t="shared" si="34"/>
        <v>SchLib\Passive\CerCapacitor.SchLib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37"/>
        <v>6.8 мкФ</v>
      </c>
      <c r="L280" s="3" t="s">
        <v>1621</v>
      </c>
      <c r="M280" s="3" t="s">
        <v>105</v>
      </c>
      <c r="N280" s="3" t="s">
        <v>28</v>
      </c>
      <c r="O280" t="str">
        <f t="shared" si="35"/>
        <v>PcbLib\Passive\C0805.PcbLib</v>
      </c>
      <c r="P280" t="str">
        <f t="shared" si="3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36"/>
        <v>8.2 мкФ 1% X7R 16В 0805</v>
      </c>
      <c r="B281" s="3" t="s">
        <v>119</v>
      </c>
      <c r="C281" t="str">
        <f t="shared" si="34"/>
        <v>SchLib\Passive\CerCapacitor.SchLib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37"/>
        <v>8.2 мкФ</v>
      </c>
      <c r="L281" s="3" t="s">
        <v>1622</v>
      </c>
      <c r="M281" s="3" t="s">
        <v>105</v>
      </c>
      <c r="N281" s="3" t="s">
        <v>28</v>
      </c>
      <c r="O281" t="str">
        <f t="shared" si="35"/>
        <v>PcbLib\Passive\C0805.PcbLib</v>
      </c>
      <c r="P281" t="str">
        <f t="shared" si="3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39">_xlfn.CONCAT(K282," ",I282," ",J282," ",Q282," ",M282)</f>
        <v>10 мкФ 1% X7R 10В 0805</v>
      </c>
      <c r="B282" s="3" t="s">
        <v>119</v>
      </c>
      <c r="C282" t="str">
        <f t="shared" si="34"/>
        <v>SchLib\Passive\CerCapacitor.SchLib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40">_xlfn.CONCAT(X282," ",W282)</f>
        <v>10 мкФ</v>
      </c>
      <c r="L282" s="3" t="s">
        <v>1623</v>
      </c>
      <c r="M282" s="3" t="s">
        <v>105</v>
      </c>
      <c r="N282" s="3" t="s">
        <v>28</v>
      </c>
      <c r="O282" t="str">
        <f t="shared" si="35"/>
        <v>PcbLib\Passive\C0805.PcbLib</v>
      </c>
      <c r="P282" t="str">
        <f t="shared" ref="P282" si="4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t="str">
        <f t="shared" si="34"/>
        <v>SchLib\Passive\CerCapacitor.SchLib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t="str">
        <f t="shared" si="35"/>
        <v>PcbLib\Passive\C1206.PcbLib</v>
      </c>
      <c r="P283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42">_xlfn.CONCAT(K284," ",I284," ",J284," ",Q284," ",M284)</f>
        <v>1.1 пФ 1% NP0 50В 1206</v>
      </c>
      <c r="B284" s="3" t="s">
        <v>119</v>
      </c>
      <c r="C284" t="str">
        <f t="shared" si="34"/>
        <v>SchLib\Passive\CerCapacitor.SchLib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43">_xlfn.CONCAT(X284," ",W284)</f>
        <v>1.1 пФ</v>
      </c>
      <c r="L284" s="3" t="s">
        <v>1625</v>
      </c>
      <c r="M284" s="3" t="s">
        <v>107</v>
      </c>
      <c r="N284" s="3" t="s">
        <v>28</v>
      </c>
      <c r="O284" t="str">
        <f t="shared" si="35"/>
        <v>PcbLib\Passive\C1206.PcbLib</v>
      </c>
      <c r="P284" t="str">
        <f t="shared" ref="P284:P347" si="4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42"/>
        <v>1.2 пФ 1% NP0 50В 1206</v>
      </c>
      <c r="B285" s="3" t="s">
        <v>119</v>
      </c>
      <c r="C285" t="str">
        <f t="shared" si="34"/>
        <v>SchLib\Passive\CerCapacitor.SchLib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43"/>
        <v>1.2 пФ</v>
      </c>
      <c r="L285" s="3" t="s">
        <v>1626</v>
      </c>
      <c r="M285" s="3" t="s">
        <v>107</v>
      </c>
      <c r="N285" s="3" t="s">
        <v>28</v>
      </c>
      <c r="O285" t="str">
        <f t="shared" si="35"/>
        <v>PcbLib\Passive\C1206.PcbLib</v>
      </c>
      <c r="P285" t="str">
        <f t="shared" si="4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42"/>
        <v>1.3 пФ 1% NP0 50В 1206</v>
      </c>
      <c r="B286" s="3" t="s">
        <v>119</v>
      </c>
      <c r="C286" t="str">
        <f t="shared" si="34"/>
        <v>SchLib\Passive\CerCapacitor.SchLib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43"/>
        <v>1.3 пФ</v>
      </c>
      <c r="L286" s="3" t="s">
        <v>1627</v>
      </c>
      <c r="M286" s="3" t="s">
        <v>107</v>
      </c>
      <c r="N286" s="3" t="s">
        <v>28</v>
      </c>
      <c r="O286" t="str">
        <f t="shared" si="35"/>
        <v>PcbLib\Passive\C1206.PcbLib</v>
      </c>
      <c r="P286" t="str">
        <f t="shared" si="4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42"/>
        <v>1.5 пФ 1% NP0 50В 1206</v>
      </c>
      <c r="B287" s="3" t="s">
        <v>119</v>
      </c>
      <c r="C287" t="str">
        <f t="shared" si="34"/>
        <v>SchLib\Passive\CerCapacitor.SchLib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43"/>
        <v>1.5 пФ</v>
      </c>
      <c r="L287" s="3" t="s">
        <v>1628</v>
      </c>
      <c r="M287" s="3" t="s">
        <v>107</v>
      </c>
      <c r="N287" s="3" t="s">
        <v>28</v>
      </c>
      <c r="O287" t="str">
        <f t="shared" si="35"/>
        <v>PcbLib\Passive\C1206.PcbLib</v>
      </c>
      <c r="P287" t="str">
        <f t="shared" si="4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42"/>
        <v>1.6 пФ 1% NP0 50В 1206</v>
      </c>
      <c r="B288" s="3" t="s">
        <v>119</v>
      </c>
      <c r="C288" t="str">
        <f t="shared" si="34"/>
        <v>SchLib\Passive\CerCapacitor.SchLib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43"/>
        <v>1.6 пФ</v>
      </c>
      <c r="L288" s="3" t="s">
        <v>1629</v>
      </c>
      <c r="M288" s="3" t="s">
        <v>107</v>
      </c>
      <c r="N288" s="3" t="s">
        <v>28</v>
      </c>
      <c r="O288" t="str">
        <f t="shared" si="35"/>
        <v>PcbLib\Passive\C1206.PcbLib</v>
      </c>
      <c r="P288" t="str">
        <f t="shared" si="4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42"/>
        <v>1.8 пФ 1% NP0 50В 1206</v>
      </c>
      <c r="B289" s="3" t="s">
        <v>119</v>
      </c>
      <c r="C289" t="str">
        <f t="shared" si="34"/>
        <v>SchLib\Passive\CerCapacitor.SchLib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43"/>
        <v>1.8 пФ</v>
      </c>
      <c r="L289" s="3" t="s">
        <v>1630</v>
      </c>
      <c r="M289" s="3" t="s">
        <v>107</v>
      </c>
      <c r="N289" s="3" t="s">
        <v>28</v>
      </c>
      <c r="O289" t="str">
        <f t="shared" si="35"/>
        <v>PcbLib\Passive\C1206.PcbLib</v>
      </c>
      <c r="P289" t="str">
        <f t="shared" si="4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42"/>
        <v>2 пФ 1% NP0 50В 1206</v>
      </c>
      <c r="B290" s="3" t="s">
        <v>119</v>
      </c>
      <c r="C290" t="str">
        <f t="shared" si="34"/>
        <v>SchLib\Passive\CerCapacitor.SchLib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43"/>
        <v>2 пФ</v>
      </c>
      <c r="L290" s="3" t="s">
        <v>1631</v>
      </c>
      <c r="M290" s="3" t="s">
        <v>107</v>
      </c>
      <c r="N290" s="3" t="s">
        <v>28</v>
      </c>
      <c r="O290" t="str">
        <f t="shared" si="35"/>
        <v>PcbLib\Passive\C1206.PcbLib</v>
      </c>
      <c r="P290" t="str">
        <f t="shared" si="4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42"/>
        <v>2.2 пФ 1% NP0 50В 1206</v>
      </c>
      <c r="B291" s="3" t="s">
        <v>119</v>
      </c>
      <c r="C291" t="str">
        <f t="shared" si="34"/>
        <v>SchLib\Passive\CerCapacitor.SchLib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43"/>
        <v>2.2 пФ</v>
      </c>
      <c r="L291" s="3" t="s">
        <v>1632</v>
      </c>
      <c r="M291" s="3" t="s">
        <v>107</v>
      </c>
      <c r="N291" s="3" t="s">
        <v>28</v>
      </c>
      <c r="O291" t="str">
        <f t="shared" si="35"/>
        <v>PcbLib\Passive\C1206.PcbLib</v>
      </c>
      <c r="P291" t="str">
        <f t="shared" si="4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42"/>
        <v>2.4 пФ 1% NP0 50В 1206</v>
      </c>
      <c r="B292" s="3" t="s">
        <v>119</v>
      </c>
      <c r="C292" t="str">
        <f t="shared" si="34"/>
        <v>SchLib\Passive\CerCapacitor.SchLib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43"/>
        <v>2.4 пФ</v>
      </c>
      <c r="L292" s="3" t="s">
        <v>1633</v>
      </c>
      <c r="M292" s="3" t="s">
        <v>107</v>
      </c>
      <c r="N292" s="3" t="s">
        <v>28</v>
      </c>
      <c r="O292" t="str">
        <f t="shared" si="35"/>
        <v>PcbLib\Passive\C1206.PcbLib</v>
      </c>
      <c r="P292" t="str">
        <f t="shared" si="4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42"/>
        <v>2.7 пФ 1% NP0 50В 1206</v>
      </c>
      <c r="B293" s="3" t="s">
        <v>119</v>
      </c>
      <c r="C293" t="str">
        <f t="shared" si="34"/>
        <v>SchLib\Passive\CerCapacitor.SchLib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43"/>
        <v>2.7 пФ</v>
      </c>
      <c r="L293" s="3" t="s">
        <v>1634</v>
      </c>
      <c r="M293" s="3" t="s">
        <v>107</v>
      </c>
      <c r="N293" s="3" t="s">
        <v>28</v>
      </c>
      <c r="O293" t="str">
        <f t="shared" si="35"/>
        <v>PcbLib\Passive\C1206.PcbLib</v>
      </c>
      <c r="P293" t="str">
        <f t="shared" si="4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42"/>
        <v>3 пФ 1% NP0 50В 1206</v>
      </c>
      <c r="B294" s="3" t="s">
        <v>119</v>
      </c>
      <c r="C294" t="str">
        <f t="shared" si="34"/>
        <v>SchLib\Passive\CerCapacitor.SchLib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43"/>
        <v>3 пФ</v>
      </c>
      <c r="L294" s="3" t="s">
        <v>1635</v>
      </c>
      <c r="M294" s="3" t="s">
        <v>107</v>
      </c>
      <c r="N294" s="3" t="s">
        <v>28</v>
      </c>
      <c r="O294" t="str">
        <f t="shared" si="35"/>
        <v>PcbLib\Passive\C1206.PcbLib</v>
      </c>
      <c r="P294" t="str">
        <f t="shared" si="4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42"/>
        <v>3.3 пФ 1% NP0 50В 1206</v>
      </c>
      <c r="B295" s="3" t="s">
        <v>119</v>
      </c>
      <c r="C295" t="str">
        <f t="shared" si="34"/>
        <v>SchLib\Passive\CerCapacitor.SchLib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43"/>
        <v>3.3 пФ</v>
      </c>
      <c r="L295" s="3" t="s">
        <v>1636</v>
      </c>
      <c r="M295" s="3" t="s">
        <v>107</v>
      </c>
      <c r="N295" s="3" t="s">
        <v>28</v>
      </c>
      <c r="O295" t="str">
        <f t="shared" si="35"/>
        <v>PcbLib\Passive\C1206.PcbLib</v>
      </c>
      <c r="P295" t="str">
        <f t="shared" si="4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42"/>
        <v>3.6 пФ 1% NP0 50В 1206</v>
      </c>
      <c r="B296" s="3" t="s">
        <v>119</v>
      </c>
      <c r="C296" t="str">
        <f t="shared" si="34"/>
        <v>SchLib\Passive\CerCapacitor.SchLib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43"/>
        <v>3.6 пФ</v>
      </c>
      <c r="L296" s="3" t="s">
        <v>1637</v>
      </c>
      <c r="M296" s="3" t="s">
        <v>107</v>
      </c>
      <c r="N296" s="3" t="s">
        <v>28</v>
      </c>
      <c r="O296" t="str">
        <f t="shared" si="35"/>
        <v>PcbLib\Passive\C1206.PcbLib</v>
      </c>
      <c r="P296" t="str">
        <f t="shared" si="4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42"/>
        <v>3.9 пФ 1% NP0 50В 1206</v>
      </c>
      <c r="B297" s="3" t="s">
        <v>119</v>
      </c>
      <c r="C297" t="str">
        <f t="shared" si="34"/>
        <v>SchLib\Passive\CerCapacitor.SchLib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43"/>
        <v>3.9 пФ</v>
      </c>
      <c r="L297" s="3" t="s">
        <v>1638</v>
      </c>
      <c r="M297" s="3" t="s">
        <v>107</v>
      </c>
      <c r="N297" s="3" t="s">
        <v>28</v>
      </c>
      <c r="O297" t="str">
        <f t="shared" si="35"/>
        <v>PcbLib\Passive\C1206.PcbLib</v>
      </c>
      <c r="P297" t="str">
        <f t="shared" si="4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42"/>
        <v>4.3 пФ 1% NP0 50В 1206</v>
      </c>
      <c r="B298" s="3" t="s">
        <v>119</v>
      </c>
      <c r="C298" t="str">
        <f t="shared" si="34"/>
        <v>SchLib\Passive\CerCapacitor.SchLib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43"/>
        <v>4.3 пФ</v>
      </c>
      <c r="L298" s="3" t="s">
        <v>1639</v>
      </c>
      <c r="M298" s="3" t="s">
        <v>107</v>
      </c>
      <c r="N298" s="3" t="s">
        <v>28</v>
      </c>
      <c r="O298" t="str">
        <f t="shared" si="35"/>
        <v>PcbLib\Passive\C1206.PcbLib</v>
      </c>
      <c r="P298" t="str">
        <f t="shared" si="4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42"/>
        <v>4.7 пФ 1% NP0 50В 1206</v>
      </c>
      <c r="B299" s="3" t="s">
        <v>119</v>
      </c>
      <c r="C299" t="str">
        <f t="shared" si="34"/>
        <v>SchLib\Passive\CerCapacitor.SchLib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43"/>
        <v>4.7 пФ</v>
      </c>
      <c r="L299" s="3" t="s">
        <v>1640</v>
      </c>
      <c r="M299" s="3" t="s">
        <v>107</v>
      </c>
      <c r="N299" s="3" t="s">
        <v>28</v>
      </c>
      <c r="O299" t="str">
        <f t="shared" si="35"/>
        <v>PcbLib\Passive\C1206.PcbLib</v>
      </c>
      <c r="P299" t="str">
        <f t="shared" si="4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42"/>
        <v>5.1 пФ 1% NP0 50В 1206</v>
      </c>
      <c r="B300" s="3" t="s">
        <v>119</v>
      </c>
      <c r="C300" t="str">
        <f t="shared" si="34"/>
        <v>SchLib\Passive\CerCapacitor.SchLib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43"/>
        <v>5.1 пФ</v>
      </c>
      <c r="L300" s="3" t="s">
        <v>1641</v>
      </c>
      <c r="M300" s="3" t="s">
        <v>107</v>
      </c>
      <c r="N300" s="3" t="s">
        <v>28</v>
      </c>
      <c r="O300" t="str">
        <f t="shared" si="35"/>
        <v>PcbLib\Passive\C1206.PcbLib</v>
      </c>
      <c r="P300" t="str">
        <f t="shared" si="4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42"/>
        <v>5.6 пФ 1% NP0 50В 1206</v>
      </c>
      <c r="B301" s="3" t="s">
        <v>119</v>
      </c>
      <c r="C301" t="str">
        <f t="shared" si="34"/>
        <v>SchLib\Passive\CerCapacitor.SchLib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43"/>
        <v>5.6 пФ</v>
      </c>
      <c r="L301" s="3" t="s">
        <v>1642</v>
      </c>
      <c r="M301" s="3" t="s">
        <v>107</v>
      </c>
      <c r="N301" s="3" t="s">
        <v>28</v>
      </c>
      <c r="O301" t="str">
        <f t="shared" si="35"/>
        <v>PcbLib\Passive\C1206.PcbLib</v>
      </c>
      <c r="P301" t="str">
        <f t="shared" si="4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42"/>
        <v>6.2 пФ 1% NP0 50В 1206</v>
      </c>
      <c r="B302" s="3" t="s">
        <v>119</v>
      </c>
      <c r="C302" t="str">
        <f t="shared" si="34"/>
        <v>SchLib\Passive\CerCapacitor.SchLib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43"/>
        <v>6.2 пФ</v>
      </c>
      <c r="L302" s="3" t="s">
        <v>1643</v>
      </c>
      <c r="M302" s="3" t="s">
        <v>107</v>
      </c>
      <c r="N302" s="3" t="s">
        <v>28</v>
      </c>
      <c r="O302" t="str">
        <f t="shared" si="35"/>
        <v>PcbLib\Passive\C1206.PcbLib</v>
      </c>
      <c r="P302" t="str">
        <f t="shared" si="4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42"/>
        <v>6.8 пФ 1% NP0 50В 1206</v>
      </c>
      <c r="B303" s="3" t="s">
        <v>119</v>
      </c>
      <c r="C303" t="str">
        <f t="shared" si="34"/>
        <v>SchLib\Passive\CerCapacitor.SchLib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43"/>
        <v>6.8 пФ</v>
      </c>
      <c r="L303" s="3" t="s">
        <v>1644</v>
      </c>
      <c r="M303" s="3" t="s">
        <v>107</v>
      </c>
      <c r="N303" s="3" t="s">
        <v>28</v>
      </c>
      <c r="O303" t="str">
        <f t="shared" si="35"/>
        <v>PcbLib\Passive\C1206.PcbLib</v>
      </c>
      <c r="P303" t="str">
        <f t="shared" si="4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42"/>
        <v>7.5 пФ 1% NP0 50В 1206</v>
      </c>
      <c r="B304" s="3" t="s">
        <v>119</v>
      </c>
      <c r="C304" t="str">
        <f t="shared" si="34"/>
        <v>SchLib\Passive\CerCapacitor.SchLib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43"/>
        <v>7.5 пФ</v>
      </c>
      <c r="L304" s="3" t="s">
        <v>1645</v>
      </c>
      <c r="M304" s="3" t="s">
        <v>107</v>
      </c>
      <c r="N304" s="3" t="s">
        <v>28</v>
      </c>
      <c r="O304" t="str">
        <f t="shared" si="35"/>
        <v>PcbLib\Passive\C1206.PcbLib</v>
      </c>
      <c r="P304" t="str">
        <f t="shared" si="4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42"/>
        <v>8.2 пФ 1% NP0 50В 1206</v>
      </c>
      <c r="B305" s="3" t="s">
        <v>119</v>
      </c>
      <c r="C305" t="str">
        <f t="shared" si="34"/>
        <v>SchLib\Passive\CerCapacitor.SchLib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43"/>
        <v>8.2 пФ</v>
      </c>
      <c r="L305" s="3" t="s">
        <v>1646</v>
      </c>
      <c r="M305" s="3" t="s">
        <v>107</v>
      </c>
      <c r="N305" s="3" t="s">
        <v>28</v>
      </c>
      <c r="O305" t="str">
        <f t="shared" si="35"/>
        <v>PcbLib\Passive\C1206.PcbLib</v>
      </c>
      <c r="P305" t="str">
        <f t="shared" si="4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42"/>
        <v>9.1 пФ 1% NP0 50В 1206</v>
      </c>
      <c r="B306" s="3" t="s">
        <v>119</v>
      </c>
      <c r="C306" t="str">
        <f t="shared" si="34"/>
        <v>SchLib\Passive\CerCapacitor.SchLib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43"/>
        <v>9.1 пФ</v>
      </c>
      <c r="L306" s="3" t="s">
        <v>1647</v>
      </c>
      <c r="M306" s="3" t="s">
        <v>107</v>
      </c>
      <c r="N306" s="3" t="s">
        <v>28</v>
      </c>
      <c r="O306" t="str">
        <f t="shared" si="35"/>
        <v>PcbLib\Passive\C1206.PcbLib</v>
      </c>
      <c r="P306" t="str">
        <f t="shared" si="4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42"/>
        <v>10 пФ 1% NP0 50В 1206</v>
      </c>
      <c r="B307" s="3" t="s">
        <v>119</v>
      </c>
      <c r="C307" t="str">
        <f t="shared" si="34"/>
        <v>SchLib\Passive\CerCapacitor.SchLib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43"/>
        <v>10 пФ</v>
      </c>
      <c r="L307" s="3" t="s">
        <v>1648</v>
      </c>
      <c r="M307" s="3" t="s">
        <v>107</v>
      </c>
      <c r="N307" s="3" t="s">
        <v>28</v>
      </c>
      <c r="O307" t="str">
        <f t="shared" si="35"/>
        <v>PcbLib\Passive\C1206.PcbLib</v>
      </c>
      <c r="P307" t="str">
        <f t="shared" si="4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42"/>
        <v>11 пФ 1% NP0 50В 1206</v>
      </c>
      <c r="B308" s="3" t="s">
        <v>119</v>
      </c>
      <c r="C308" t="str">
        <f t="shared" si="34"/>
        <v>SchLib\Passive\CerCapacitor.SchLib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43"/>
        <v>11 пФ</v>
      </c>
      <c r="L308" s="3" t="s">
        <v>1649</v>
      </c>
      <c r="M308" s="3" t="s">
        <v>107</v>
      </c>
      <c r="N308" s="3" t="s">
        <v>28</v>
      </c>
      <c r="O308" t="str">
        <f t="shared" si="35"/>
        <v>PcbLib\Passive\C1206.PcbLib</v>
      </c>
      <c r="P308" t="str">
        <f t="shared" si="4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42"/>
        <v>12 пФ 1% NP0 50В 1206</v>
      </c>
      <c r="B309" s="3" t="s">
        <v>119</v>
      </c>
      <c r="C309" t="str">
        <f t="shared" si="34"/>
        <v>SchLib\Passive\CerCapacitor.SchLib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43"/>
        <v>12 пФ</v>
      </c>
      <c r="L309" s="3" t="s">
        <v>1650</v>
      </c>
      <c r="M309" s="3" t="s">
        <v>107</v>
      </c>
      <c r="N309" s="3" t="s">
        <v>28</v>
      </c>
      <c r="O309" t="str">
        <f t="shared" si="35"/>
        <v>PcbLib\Passive\C1206.PcbLib</v>
      </c>
      <c r="P309" t="str">
        <f t="shared" si="4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42"/>
        <v>13 пФ 1% NP0 50В 1206</v>
      </c>
      <c r="B310" s="3" t="s">
        <v>119</v>
      </c>
      <c r="C310" t="str">
        <f t="shared" si="34"/>
        <v>SchLib\Passive\CerCapacitor.SchLib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43"/>
        <v>13 пФ</v>
      </c>
      <c r="L310" s="3" t="s">
        <v>1651</v>
      </c>
      <c r="M310" s="3" t="s">
        <v>107</v>
      </c>
      <c r="N310" s="3" t="s">
        <v>28</v>
      </c>
      <c r="O310" t="str">
        <f t="shared" si="35"/>
        <v>PcbLib\Passive\C1206.PcbLib</v>
      </c>
      <c r="P310" t="str">
        <f t="shared" si="4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42"/>
        <v>15 пФ 1% NP0 50В 1206</v>
      </c>
      <c r="B311" s="3" t="s">
        <v>119</v>
      </c>
      <c r="C311" t="str">
        <f t="shared" si="34"/>
        <v>SchLib\Passive\CerCapacitor.SchLib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43"/>
        <v>15 пФ</v>
      </c>
      <c r="L311" s="3" t="s">
        <v>1652</v>
      </c>
      <c r="M311" s="3" t="s">
        <v>107</v>
      </c>
      <c r="N311" s="3" t="s">
        <v>28</v>
      </c>
      <c r="O311" t="str">
        <f t="shared" si="35"/>
        <v>PcbLib\Passive\C1206.PcbLib</v>
      </c>
      <c r="P311" t="str">
        <f t="shared" si="4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42"/>
        <v>16 пФ 1% NP0 50В 1206</v>
      </c>
      <c r="B312" s="3" t="s">
        <v>119</v>
      </c>
      <c r="C312" t="str">
        <f t="shared" si="34"/>
        <v>SchLib\Passive\CerCapacitor.SchLib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43"/>
        <v>16 пФ</v>
      </c>
      <c r="L312" s="3" t="s">
        <v>1653</v>
      </c>
      <c r="M312" s="3" t="s">
        <v>107</v>
      </c>
      <c r="N312" s="3" t="s">
        <v>28</v>
      </c>
      <c r="O312" t="str">
        <f t="shared" si="35"/>
        <v>PcbLib\Passive\C1206.PcbLib</v>
      </c>
      <c r="P312" t="str">
        <f t="shared" si="4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42"/>
        <v>18 пФ 1% NP0 50В 1206</v>
      </c>
      <c r="B313" s="3" t="s">
        <v>119</v>
      </c>
      <c r="C313" t="str">
        <f t="shared" si="34"/>
        <v>SchLib\Passive\CerCapacitor.SchLib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43"/>
        <v>18 пФ</v>
      </c>
      <c r="L313" s="3" t="s">
        <v>1654</v>
      </c>
      <c r="M313" s="3" t="s">
        <v>107</v>
      </c>
      <c r="N313" s="3" t="s">
        <v>28</v>
      </c>
      <c r="O313" t="str">
        <f t="shared" si="35"/>
        <v>PcbLib\Passive\C1206.PcbLib</v>
      </c>
      <c r="P313" t="str">
        <f t="shared" si="4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42"/>
        <v>20 пФ 1% NP0 50В 1206</v>
      </c>
      <c r="B314" s="3" t="s">
        <v>119</v>
      </c>
      <c r="C314" t="str">
        <f t="shared" si="34"/>
        <v>SchLib\Passive\CerCapacitor.SchLib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43"/>
        <v>20 пФ</v>
      </c>
      <c r="L314" s="3" t="s">
        <v>1655</v>
      </c>
      <c r="M314" s="3" t="s">
        <v>107</v>
      </c>
      <c r="N314" s="3" t="s">
        <v>28</v>
      </c>
      <c r="O314" t="str">
        <f t="shared" si="35"/>
        <v>PcbLib\Passive\C1206.PcbLib</v>
      </c>
      <c r="P314" t="str">
        <f t="shared" si="4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42"/>
        <v>22 пФ 1% NP0 50В 1206</v>
      </c>
      <c r="B315" s="3" t="s">
        <v>119</v>
      </c>
      <c r="C315" t="str">
        <f t="shared" si="34"/>
        <v>SchLib\Passive\CerCapacitor.SchLib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43"/>
        <v>22 пФ</v>
      </c>
      <c r="L315" s="3" t="s">
        <v>1656</v>
      </c>
      <c r="M315" s="3" t="s">
        <v>107</v>
      </c>
      <c r="N315" s="3" t="s">
        <v>28</v>
      </c>
      <c r="O315" t="str">
        <f t="shared" si="35"/>
        <v>PcbLib\Passive\C1206.PcbLib</v>
      </c>
      <c r="P315" t="str">
        <f t="shared" si="4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42"/>
        <v>24 пФ 1% NP0 50В 1206</v>
      </c>
      <c r="B316" s="3" t="s">
        <v>119</v>
      </c>
      <c r="C316" t="str">
        <f t="shared" si="34"/>
        <v>SchLib\Passive\CerCapacitor.SchLib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43"/>
        <v>24 пФ</v>
      </c>
      <c r="L316" s="3" t="s">
        <v>1657</v>
      </c>
      <c r="M316" s="3" t="s">
        <v>107</v>
      </c>
      <c r="N316" s="3" t="s">
        <v>28</v>
      </c>
      <c r="O316" t="str">
        <f t="shared" si="35"/>
        <v>PcbLib\Passive\C1206.PcbLib</v>
      </c>
      <c r="P316" t="str">
        <f t="shared" si="4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42"/>
        <v>27 пФ 1% NP0 50В 1206</v>
      </c>
      <c r="B317" s="3" t="s">
        <v>119</v>
      </c>
      <c r="C317" t="str">
        <f t="shared" si="34"/>
        <v>SchLib\Passive\CerCapacitor.SchLib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43"/>
        <v>27 пФ</v>
      </c>
      <c r="L317" s="3" t="s">
        <v>1658</v>
      </c>
      <c r="M317" s="3" t="s">
        <v>107</v>
      </c>
      <c r="N317" s="3" t="s">
        <v>28</v>
      </c>
      <c r="O317" t="str">
        <f t="shared" si="35"/>
        <v>PcbLib\Passive\C1206.PcbLib</v>
      </c>
      <c r="P317" t="str">
        <f t="shared" si="4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42"/>
        <v>30 пФ 1% NP0 50В 1206</v>
      </c>
      <c r="B318" s="3" t="s">
        <v>119</v>
      </c>
      <c r="C318" t="str">
        <f t="shared" si="34"/>
        <v>SchLib\Passive\CerCapacitor.SchLib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43"/>
        <v>30 пФ</v>
      </c>
      <c r="L318" s="3" t="s">
        <v>1659</v>
      </c>
      <c r="M318" s="3" t="s">
        <v>107</v>
      </c>
      <c r="N318" s="3" t="s">
        <v>28</v>
      </c>
      <c r="O318" t="str">
        <f t="shared" si="35"/>
        <v>PcbLib\Passive\C1206.PcbLib</v>
      </c>
      <c r="P318" t="str">
        <f t="shared" si="4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42"/>
        <v>33 пФ 1% NP0 50В 1206</v>
      </c>
      <c r="B319" s="3" t="s">
        <v>119</v>
      </c>
      <c r="C319" t="str">
        <f t="shared" si="34"/>
        <v>SchLib\Passive\CerCapacitor.SchLib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43"/>
        <v>33 пФ</v>
      </c>
      <c r="L319" s="3" t="s">
        <v>1660</v>
      </c>
      <c r="M319" s="3" t="s">
        <v>107</v>
      </c>
      <c r="N319" s="3" t="s">
        <v>28</v>
      </c>
      <c r="O319" t="str">
        <f t="shared" si="35"/>
        <v>PcbLib\Passive\C1206.PcbLib</v>
      </c>
      <c r="P319" t="str">
        <f t="shared" si="4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42"/>
        <v>36 пФ 1% NP0 50В 1206</v>
      </c>
      <c r="B320" s="3" t="s">
        <v>119</v>
      </c>
      <c r="C320" t="str">
        <f t="shared" si="34"/>
        <v>SchLib\Passive\CerCapacitor.SchLib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43"/>
        <v>36 пФ</v>
      </c>
      <c r="L320" s="3" t="s">
        <v>1661</v>
      </c>
      <c r="M320" s="3" t="s">
        <v>107</v>
      </c>
      <c r="N320" s="3" t="s">
        <v>28</v>
      </c>
      <c r="O320" t="str">
        <f t="shared" si="35"/>
        <v>PcbLib\Passive\C1206.PcbLib</v>
      </c>
      <c r="P320" t="str">
        <f t="shared" si="4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42"/>
        <v>39 пФ 1% NP0 50В 1206</v>
      </c>
      <c r="B321" s="3" t="s">
        <v>119</v>
      </c>
      <c r="C321" t="str">
        <f t="shared" si="34"/>
        <v>SchLib\Passive\CerCapacitor.SchLib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43"/>
        <v>39 пФ</v>
      </c>
      <c r="L321" s="3" t="s">
        <v>1662</v>
      </c>
      <c r="M321" s="3" t="s">
        <v>107</v>
      </c>
      <c r="N321" s="3" t="s">
        <v>28</v>
      </c>
      <c r="O321" t="str">
        <f t="shared" si="35"/>
        <v>PcbLib\Passive\C1206.PcbLib</v>
      </c>
      <c r="P321" t="str">
        <f t="shared" si="4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42"/>
        <v>43 пФ 1% NP0 50В 1206</v>
      </c>
      <c r="B322" s="3" t="s">
        <v>119</v>
      </c>
      <c r="C322" t="str">
        <f t="shared" si="34"/>
        <v>SchLib\Passive\CerCapacitor.SchLib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43"/>
        <v>43 пФ</v>
      </c>
      <c r="L322" s="3" t="s">
        <v>1663</v>
      </c>
      <c r="M322" s="3" t="s">
        <v>107</v>
      </c>
      <c r="N322" s="3" t="s">
        <v>28</v>
      </c>
      <c r="O322" t="str">
        <f t="shared" si="35"/>
        <v>PcbLib\Passive\C1206.PcbLib</v>
      </c>
      <c r="P322" t="str">
        <f t="shared" si="4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42"/>
        <v>47 пФ 1% NP0 50В 1206</v>
      </c>
      <c r="B323" s="3" t="s">
        <v>119</v>
      </c>
      <c r="C323" t="str">
        <f t="shared" ref="C323:C386" si="45">"SchLib\Passive\"&amp;B323&amp;".SchLib"</f>
        <v>SchLib\Passive\CerCapacitor.SchLib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43"/>
        <v>47 пФ</v>
      </c>
      <c r="L323" s="3" t="s">
        <v>1664</v>
      </c>
      <c r="M323" s="3" t="s">
        <v>107</v>
      </c>
      <c r="N323" s="3" t="s">
        <v>28</v>
      </c>
      <c r="O323" t="str">
        <f t="shared" ref="O323:O386" si="46">"PcbLib\Passive\"&amp;P323&amp;".PcbLib"</f>
        <v>PcbLib\Passive\C1206.PcbLib</v>
      </c>
      <c r="P323" t="str">
        <f t="shared" si="4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42"/>
        <v>51 пФ 1% NP0 50В 1206</v>
      </c>
      <c r="B324" s="3" t="s">
        <v>119</v>
      </c>
      <c r="C324" t="str">
        <f t="shared" si="45"/>
        <v>SchLib\Passive\CerCapacitor.SchLib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43"/>
        <v>51 пФ</v>
      </c>
      <c r="L324" s="3" t="s">
        <v>1665</v>
      </c>
      <c r="M324" s="3" t="s">
        <v>107</v>
      </c>
      <c r="N324" s="3" t="s">
        <v>28</v>
      </c>
      <c r="O324" t="str">
        <f t="shared" si="46"/>
        <v>PcbLib\Passive\C1206.PcbLib</v>
      </c>
      <c r="P324" t="str">
        <f t="shared" si="4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42"/>
        <v>56 пФ 1% NP0 50В 1206</v>
      </c>
      <c r="B325" s="3" t="s">
        <v>119</v>
      </c>
      <c r="C325" t="str">
        <f t="shared" si="45"/>
        <v>SchLib\Passive\CerCapacitor.SchLib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43"/>
        <v>56 пФ</v>
      </c>
      <c r="L325" s="3" t="s">
        <v>1666</v>
      </c>
      <c r="M325" s="3" t="s">
        <v>107</v>
      </c>
      <c r="N325" s="3" t="s">
        <v>28</v>
      </c>
      <c r="O325" t="str">
        <f t="shared" si="46"/>
        <v>PcbLib\Passive\C1206.PcbLib</v>
      </c>
      <c r="P325" t="str">
        <f t="shared" si="4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42"/>
        <v>62 пФ 1% NP0 50В 1206</v>
      </c>
      <c r="B326" s="3" t="s">
        <v>119</v>
      </c>
      <c r="C326" t="str">
        <f t="shared" si="45"/>
        <v>SchLib\Passive\CerCapacitor.SchLib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43"/>
        <v>62 пФ</v>
      </c>
      <c r="L326" s="3" t="s">
        <v>1667</v>
      </c>
      <c r="M326" s="3" t="s">
        <v>107</v>
      </c>
      <c r="N326" s="3" t="s">
        <v>28</v>
      </c>
      <c r="O326" t="str">
        <f t="shared" si="46"/>
        <v>PcbLib\Passive\C1206.PcbLib</v>
      </c>
      <c r="P326" t="str">
        <f t="shared" si="4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42"/>
        <v>68 пФ 1% NP0 50В 1206</v>
      </c>
      <c r="B327" s="3" t="s">
        <v>119</v>
      </c>
      <c r="C327" t="str">
        <f t="shared" si="45"/>
        <v>SchLib\Passive\CerCapacitor.SchLib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43"/>
        <v>68 пФ</v>
      </c>
      <c r="L327" s="3" t="s">
        <v>1668</v>
      </c>
      <c r="M327" s="3" t="s">
        <v>107</v>
      </c>
      <c r="N327" s="3" t="s">
        <v>28</v>
      </c>
      <c r="O327" t="str">
        <f t="shared" si="46"/>
        <v>PcbLib\Passive\C1206.PcbLib</v>
      </c>
      <c r="P327" t="str">
        <f t="shared" si="4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42"/>
        <v>75 пФ 1% NP0 50В 1206</v>
      </c>
      <c r="B328" s="3" t="s">
        <v>119</v>
      </c>
      <c r="C328" t="str">
        <f t="shared" si="45"/>
        <v>SchLib\Passive\CerCapacitor.SchLib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43"/>
        <v>75 пФ</v>
      </c>
      <c r="L328" s="3" t="s">
        <v>1669</v>
      </c>
      <c r="M328" s="3" t="s">
        <v>107</v>
      </c>
      <c r="N328" s="3" t="s">
        <v>28</v>
      </c>
      <c r="O328" t="str">
        <f t="shared" si="46"/>
        <v>PcbLib\Passive\C1206.PcbLib</v>
      </c>
      <c r="P328" t="str">
        <f t="shared" si="4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42"/>
        <v>82 пФ 1% NP0 50В 1206</v>
      </c>
      <c r="B329" s="3" t="s">
        <v>119</v>
      </c>
      <c r="C329" t="str">
        <f t="shared" si="45"/>
        <v>SchLib\Passive\CerCapacitor.SchLib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43"/>
        <v>82 пФ</v>
      </c>
      <c r="L329" s="3" t="s">
        <v>1670</v>
      </c>
      <c r="M329" s="3" t="s">
        <v>107</v>
      </c>
      <c r="N329" s="3" t="s">
        <v>28</v>
      </c>
      <c r="O329" t="str">
        <f t="shared" si="46"/>
        <v>PcbLib\Passive\C1206.PcbLib</v>
      </c>
      <c r="P329" t="str">
        <f t="shared" si="4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42"/>
        <v>91 пФ 1% NP0 50В 1206</v>
      </c>
      <c r="B330" s="3" t="s">
        <v>119</v>
      </c>
      <c r="C330" t="str">
        <f t="shared" si="45"/>
        <v>SchLib\Passive\CerCapacitor.SchLib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43"/>
        <v>91 пФ</v>
      </c>
      <c r="L330" s="3" t="s">
        <v>1671</v>
      </c>
      <c r="M330" s="3" t="s">
        <v>107</v>
      </c>
      <c r="N330" s="3" t="s">
        <v>28</v>
      </c>
      <c r="O330" t="str">
        <f t="shared" si="46"/>
        <v>PcbLib\Passive\C1206.PcbLib</v>
      </c>
      <c r="P330" t="str">
        <f t="shared" si="4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42"/>
        <v>100 пФ 1% NP0 50В 1206</v>
      </c>
      <c r="B331" s="3" t="s">
        <v>119</v>
      </c>
      <c r="C331" t="str">
        <f t="shared" si="45"/>
        <v>SchLib\Passive\CerCapacitor.SchLib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43"/>
        <v>100 пФ</v>
      </c>
      <c r="L331" s="3" t="s">
        <v>1672</v>
      </c>
      <c r="M331" s="3" t="s">
        <v>107</v>
      </c>
      <c r="N331" s="3" t="s">
        <v>28</v>
      </c>
      <c r="O331" t="str">
        <f t="shared" si="46"/>
        <v>PcbLib\Passive\C1206.PcbLib</v>
      </c>
      <c r="P331" t="str">
        <f t="shared" si="4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42"/>
        <v>110 пФ 1% NP0 50В 1206</v>
      </c>
      <c r="B332" s="3" t="s">
        <v>119</v>
      </c>
      <c r="C332" t="str">
        <f t="shared" si="45"/>
        <v>SchLib\Passive\CerCapacitor.SchLib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43"/>
        <v>110 пФ</v>
      </c>
      <c r="L332" s="3" t="s">
        <v>1673</v>
      </c>
      <c r="M332" s="3" t="s">
        <v>107</v>
      </c>
      <c r="N332" s="3" t="s">
        <v>28</v>
      </c>
      <c r="O332" t="str">
        <f t="shared" si="46"/>
        <v>PcbLib\Passive\C1206.PcbLib</v>
      </c>
      <c r="P332" t="str">
        <f t="shared" si="4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42"/>
        <v>120 пФ 1% NP0 50В 1206</v>
      </c>
      <c r="B333" s="3" t="s">
        <v>119</v>
      </c>
      <c r="C333" t="str">
        <f t="shared" si="45"/>
        <v>SchLib\Passive\CerCapacitor.SchLib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43"/>
        <v>120 пФ</v>
      </c>
      <c r="L333" s="3" t="s">
        <v>1674</v>
      </c>
      <c r="M333" s="3" t="s">
        <v>107</v>
      </c>
      <c r="N333" s="3" t="s">
        <v>28</v>
      </c>
      <c r="O333" t="str">
        <f t="shared" si="46"/>
        <v>PcbLib\Passive\C1206.PcbLib</v>
      </c>
      <c r="P333" t="str">
        <f t="shared" si="4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42"/>
        <v>130 пФ 1% NP0 50В 1206</v>
      </c>
      <c r="B334" s="3" t="s">
        <v>119</v>
      </c>
      <c r="C334" t="str">
        <f t="shared" si="45"/>
        <v>SchLib\Passive\CerCapacitor.SchLib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43"/>
        <v>130 пФ</v>
      </c>
      <c r="L334" s="3" t="s">
        <v>1675</v>
      </c>
      <c r="M334" s="3" t="s">
        <v>107</v>
      </c>
      <c r="N334" s="3" t="s">
        <v>28</v>
      </c>
      <c r="O334" t="str">
        <f t="shared" si="46"/>
        <v>PcbLib\Passive\C1206.PcbLib</v>
      </c>
      <c r="P334" t="str">
        <f t="shared" si="4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42"/>
        <v>150 пФ 1% NP0 50В 1206</v>
      </c>
      <c r="B335" s="3" t="s">
        <v>119</v>
      </c>
      <c r="C335" t="str">
        <f t="shared" si="45"/>
        <v>SchLib\Passive\CerCapacitor.SchLib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43"/>
        <v>150 пФ</v>
      </c>
      <c r="L335" s="3" t="s">
        <v>1676</v>
      </c>
      <c r="M335" s="3" t="s">
        <v>107</v>
      </c>
      <c r="N335" s="3" t="s">
        <v>28</v>
      </c>
      <c r="O335" t="str">
        <f t="shared" si="46"/>
        <v>PcbLib\Passive\C1206.PcbLib</v>
      </c>
      <c r="P335" t="str">
        <f t="shared" si="4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42"/>
        <v>160 пФ 1% NP0 50В 1206</v>
      </c>
      <c r="B336" s="3" t="s">
        <v>119</v>
      </c>
      <c r="C336" t="str">
        <f t="shared" si="45"/>
        <v>SchLib\Passive\CerCapacitor.SchLib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43"/>
        <v>160 пФ</v>
      </c>
      <c r="L336" s="3" t="s">
        <v>1677</v>
      </c>
      <c r="M336" s="3" t="s">
        <v>107</v>
      </c>
      <c r="N336" s="3" t="s">
        <v>28</v>
      </c>
      <c r="O336" t="str">
        <f t="shared" si="46"/>
        <v>PcbLib\Passive\C1206.PcbLib</v>
      </c>
      <c r="P336" t="str">
        <f t="shared" si="4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42"/>
        <v>180 пФ 1% NP0 50В 1206</v>
      </c>
      <c r="B337" s="3" t="s">
        <v>119</v>
      </c>
      <c r="C337" t="str">
        <f t="shared" si="45"/>
        <v>SchLib\Passive\CerCapacitor.SchLib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43"/>
        <v>180 пФ</v>
      </c>
      <c r="L337" s="3" t="s">
        <v>1678</v>
      </c>
      <c r="M337" s="3" t="s">
        <v>107</v>
      </c>
      <c r="N337" s="3" t="s">
        <v>28</v>
      </c>
      <c r="O337" t="str">
        <f t="shared" si="46"/>
        <v>PcbLib\Passive\C1206.PcbLib</v>
      </c>
      <c r="P337" t="str">
        <f t="shared" si="4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42"/>
        <v>200 пФ 1% NP0 50В 1206</v>
      </c>
      <c r="B338" s="3" t="s">
        <v>119</v>
      </c>
      <c r="C338" t="str">
        <f t="shared" si="45"/>
        <v>SchLib\Passive\CerCapacitor.SchLib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43"/>
        <v>200 пФ</v>
      </c>
      <c r="L338" s="3" t="s">
        <v>1679</v>
      </c>
      <c r="M338" s="3" t="s">
        <v>107</v>
      </c>
      <c r="N338" s="3" t="s">
        <v>28</v>
      </c>
      <c r="O338" t="str">
        <f t="shared" si="46"/>
        <v>PcbLib\Passive\C1206.PcbLib</v>
      </c>
      <c r="P338" t="str">
        <f t="shared" si="4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42"/>
        <v>220 пФ 1% NP0 50В 1206</v>
      </c>
      <c r="B339" s="3" t="s">
        <v>119</v>
      </c>
      <c r="C339" t="str">
        <f t="shared" si="45"/>
        <v>SchLib\Passive\CerCapacitor.SchLib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43"/>
        <v>220 пФ</v>
      </c>
      <c r="L339" s="3" t="s">
        <v>1680</v>
      </c>
      <c r="M339" s="3" t="s">
        <v>107</v>
      </c>
      <c r="N339" s="3" t="s">
        <v>28</v>
      </c>
      <c r="O339" t="str">
        <f t="shared" si="46"/>
        <v>PcbLib\Passive\C1206.PcbLib</v>
      </c>
      <c r="P339" t="str">
        <f t="shared" si="4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42"/>
        <v>240 пФ 1% NP0 50В 1206</v>
      </c>
      <c r="B340" s="3" t="s">
        <v>119</v>
      </c>
      <c r="C340" t="str">
        <f t="shared" si="45"/>
        <v>SchLib\Passive\CerCapacitor.SchLib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43"/>
        <v>240 пФ</v>
      </c>
      <c r="L340" s="3" t="s">
        <v>1681</v>
      </c>
      <c r="M340" s="3" t="s">
        <v>107</v>
      </c>
      <c r="N340" s="3" t="s">
        <v>28</v>
      </c>
      <c r="O340" t="str">
        <f t="shared" si="46"/>
        <v>PcbLib\Passive\C1206.PcbLib</v>
      </c>
      <c r="P340" t="str">
        <f t="shared" si="4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42"/>
        <v>270 пФ 1% NP0 50В 1206</v>
      </c>
      <c r="B341" s="3" t="s">
        <v>119</v>
      </c>
      <c r="C341" t="str">
        <f t="shared" si="45"/>
        <v>SchLib\Passive\CerCapacitor.SchLib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43"/>
        <v>270 пФ</v>
      </c>
      <c r="L341" s="3" t="s">
        <v>1682</v>
      </c>
      <c r="M341" s="3" t="s">
        <v>107</v>
      </c>
      <c r="N341" s="3" t="s">
        <v>28</v>
      </c>
      <c r="O341" t="str">
        <f t="shared" si="46"/>
        <v>PcbLib\Passive\C1206.PcbLib</v>
      </c>
      <c r="P341" t="str">
        <f t="shared" si="4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42"/>
        <v>300 пФ 1% NP0 50В 1206</v>
      </c>
      <c r="B342" s="3" t="s">
        <v>119</v>
      </c>
      <c r="C342" t="str">
        <f t="shared" si="45"/>
        <v>SchLib\Passive\CerCapacitor.SchLib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43"/>
        <v>300 пФ</v>
      </c>
      <c r="L342" s="3" t="s">
        <v>1683</v>
      </c>
      <c r="M342" s="3" t="s">
        <v>107</v>
      </c>
      <c r="N342" s="3" t="s">
        <v>28</v>
      </c>
      <c r="O342" t="str">
        <f t="shared" si="46"/>
        <v>PcbLib\Passive\C1206.PcbLib</v>
      </c>
      <c r="P342" t="str">
        <f t="shared" si="4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42"/>
        <v>330 пФ 1% NP0 50В 1206</v>
      </c>
      <c r="B343" s="3" t="s">
        <v>119</v>
      </c>
      <c r="C343" t="str">
        <f t="shared" si="45"/>
        <v>SchLib\Passive\CerCapacitor.SchLib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43"/>
        <v>330 пФ</v>
      </c>
      <c r="L343" s="3" t="s">
        <v>1684</v>
      </c>
      <c r="M343" s="3" t="s">
        <v>107</v>
      </c>
      <c r="N343" s="3" t="s">
        <v>28</v>
      </c>
      <c r="O343" t="str">
        <f t="shared" si="46"/>
        <v>PcbLib\Passive\C1206.PcbLib</v>
      </c>
      <c r="P343" t="str">
        <f t="shared" si="4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42"/>
        <v>360 пФ 1% NP0 50В 1206</v>
      </c>
      <c r="B344" s="3" t="s">
        <v>119</v>
      </c>
      <c r="C344" t="str">
        <f t="shared" si="45"/>
        <v>SchLib\Passive\CerCapacitor.SchLib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43"/>
        <v>360 пФ</v>
      </c>
      <c r="L344" s="3" t="s">
        <v>1685</v>
      </c>
      <c r="M344" s="3" t="s">
        <v>107</v>
      </c>
      <c r="N344" s="3" t="s">
        <v>28</v>
      </c>
      <c r="O344" t="str">
        <f t="shared" si="46"/>
        <v>PcbLib\Passive\C1206.PcbLib</v>
      </c>
      <c r="P344" t="str">
        <f t="shared" si="4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42"/>
        <v>390 пФ 1% NP0 50В 1206</v>
      </c>
      <c r="B345" s="3" t="s">
        <v>119</v>
      </c>
      <c r="C345" t="str">
        <f t="shared" si="45"/>
        <v>SchLib\Passive\CerCapacitor.SchLib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43"/>
        <v>390 пФ</v>
      </c>
      <c r="L345" s="3" t="s">
        <v>1686</v>
      </c>
      <c r="M345" s="3" t="s">
        <v>107</v>
      </c>
      <c r="N345" s="3" t="s">
        <v>28</v>
      </c>
      <c r="O345" t="str">
        <f t="shared" si="46"/>
        <v>PcbLib\Passive\C1206.PcbLib</v>
      </c>
      <c r="P345" t="str">
        <f t="shared" si="4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42"/>
        <v>430 пФ 1% NP0 50В 1206</v>
      </c>
      <c r="B346" s="3" t="s">
        <v>119</v>
      </c>
      <c r="C346" t="str">
        <f t="shared" si="45"/>
        <v>SchLib\Passive\CerCapacitor.SchLib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43"/>
        <v>430 пФ</v>
      </c>
      <c r="L346" s="3" t="s">
        <v>1687</v>
      </c>
      <c r="M346" s="3" t="s">
        <v>107</v>
      </c>
      <c r="N346" s="3" t="s">
        <v>28</v>
      </c>
      <c r="O346" t="str">
        <f t="shared" si="46"/>
        <v>PcbLib\Passive\C1206.PcbLib</v>
      </c>
      <c r="P346" t="str">
        <f t="shared" si="4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42"/>
        <v>470 пФ 1% NP0 50В 1206</v>
      </c>
      <c r="B347" s="3" t="s">
        <v>119</v>
      </c>
      <c r="C347" t="str">
        <f t="shared" si="45"/>
        <v>SchLib\Passive\CerCapacitor.SchLib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43"/>
        <v>470 пФ</v>
      </c>
      <c r="L347" s="3" t="s">
        <v>1688</v>
      </c>
      <c r="M347" s="3" t="s">
        <v>107</v>
      </c>
      <c r="N347" s="3" t="s">
        <v>28</v>
      </c>
      <c r="O347" t="str">
        <f t="shared" si="46"/>
        <v>PcbLib\Passive\C1206.PcbLib</v>
      </c>
      <c r="P347" t="str">
        <f t="shared" si="4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47">_xlfn.CONCAT(K348," ",I348," ",J348," ",Q348," ",M348)</f>
        <v>510 пФ 1% NP0 50В 1206</v>
      </c>
      <c r="B348" s="3" t="s">
        <v>119</v>
      </c>
      <c r="C348" t="str">
        <f t="shared" si="45"/>
        <v>SchLib\Passive\CerCapacitor.SchLib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48">_xlfn.CONCAT(X348," ",W348)</f>
        <v>510 пФ</v>
      </c>
      <c r="L348" s="3" t="s">
        <v>1689</v>
      </c>
      <c r="M348" s="3" t="s">
        <v>107</v>
      </c>
      <c r="N348" s="3" t="s">
        <v>28</v>
      </c>
      <c r="O348" t="str">
        <f t="shared" si="46"/>
        <v>PcbLib\Passive\C1206.PcbLib</v>
      </c>
      <c r="P348" t="str">
        <f t="shared" ref="P348:P411" si="49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47"/>
        <v>560 пФ 1% NP0 50В 1206</v>
      </c>
      <c r="B349" s="3" t="s">
        <v>119</v>
      </c>
      <c r="C349" t="str">
        <f t="shared" si="45"/>
        <v>SchLib\Passive\CerCapacitor.SchLib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48"/>
        <v>560 пФ</v>
      </c>
      <c r="L349" s="3" t="s">
        <v>1690</v>
      </c>
      <c r="M349" s="3" t="s">
        <v>107</v>
      </c>
      <c r="N349" s="3" t="s">
        <v>28</v>
      </c>
      <c r="O349" t="str">
        <f t="shared" si="46"/>
        <v>PcbLib\Passive\C1206.PcbLib</v>
      </c>
      <c r="P349" t="str">
        <f t="shared" si="49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47"/>
        <v>620 пФ 1% NP0 50В 1206</v>
      </c>
      <c r="B350" s="3" t="s">
        <v>119</v>
      </c>
      <c r="C350" t="str">
        <f t="shared" si="45"/>
        <v>SchLib\Passive\CerCapacitor.SchLib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48"/>
        <v>620 пФ</v>
      </c>
      <c r="L350" s="3" t="s">
        <v>1691</v>
      </c>
      <c r="M350" s="3" t="s">
        <v>107</v>
      </c>
      <c r="N350" s="3" t="s">
        <v>28</v>
      </c>
      <c r="O350" t="str">
        <f t="shared" si="46"/>
        <v>PcbLib\Passive\C1206.PcbLib</v>
      </c>
      <c r="P350" t="str">
        <f t="shared" si="49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47"/>
        <v>680 пФ 1% NP0 50В 1206</v>
      </c>
      <c r="B351" s="3" t="s">
        <v>119</v>
      </c>
      <c r="C351" t="str">
        <f t="shared" si="45"/>
        <v>SchLib\Passive\CerCapacitor.SchLib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48"/>
        <v>680 пФ</v>
      </c>
      <c r="L351" s="3" t="s">
        <v>1692</v>
      </c>
      <c r="M351" s="3" t="s">
        <v>107</v>
      </c>
      <c r="N351" s="3" t="s">
        <v>28</v>
      </c>
      <c r="O351" t="str">
        <f t="shared" si="46"/>
        <v>PcbLib\Passive\C1206.PcbLib</v>
      </c>
      <c r="P351" t="str">
        <f t="shared" si="49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47"/>
        <v>750 пФ 1% NP0 50В 1206</v>
      </c>
      <c r="B352" s="3" t="s">
        <v>119</v>
      </c>
      <c r="C352" t="str">
        <f t="shared" si="45"/>
        <v>SchLib\Passive\CerCapacitor.SchLib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48"/>
        <v>750 пФ</v>
      </c>
      <c r="L352" s="3" t="s">
        <v>1693</v>
      </c>
      <c r="M352" s="3" t="s">
        <v>107</v>
      </c>
      <c r="N352" s="3" t="s">
        <v>28</v>
      </c>
      <c r="O352" t="str">
        <f t="shared" si="46"/>
        <v>PcbLib\Passive\C1206.PcbLib</v>
      </c>
      <c r="P352" t="str">
        <f t="shared" si="49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47"/>
        <v>820 пФ 1% NP0 50В 1206</v>
      </c>
      <c r="B353" s="3" t="s">
        <v>119</v>
      </c>
      <c r="C353" t="str">
        <f t="shared" si="45"/>
        <v>SchLib\Passive\CerCapacitor.SchLib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48"/>
        <v>820 пФ</v>
      </c>
      <c r="L353" s="3" t="s">
        <v>1694</v>
      </c>
      <c r="M353" s="3" t="s">
        <v>107</v>
      </c>
      <c r="N353" s="3" t="s">
        <v>28</v>
      </c>
      <c r="O353" t="str">
        <f t="shared" si="46"/>
        <v>PcbLib\Passive\C1206.PcbLib</v>
      </c>
      <c r="P353" t="str">
        <f t="shared" si="49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47"/>
        <v>910 пФ 1% NP0 50В 1206</v>
      </c>
      <c r="B354" s="3" t="s">
        <v>119</v>
      </c>
      <c r="C354" t="str">
        <f t="shared" si="45"/>
        <v>SchLib\Passive\CerCapacitor.SchLib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48"/>
        <v>910 пФ</v>
      </c>
      <c r="L354" s="3" t="s">
        <v>1695</v>
      </c>
      <c r="M354" s="3" t="s">
        <v>107</v>
      </c>
      <c r="N354" s="3" t="s">
        <v>28</v>
      </c>
      <c r="O354" t="str">
        <f t="shared" si="46"/>
        <v>PcbLib\Passive\C1206.PcbLib</v>
      </c>
      <c r="P354" t="str">
        <f t="shared" si="49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47"/>
        <v>1000 пФ 1% NP0 50В 1206</v>
      </c>
      <c r="B355" s="3" t="s">
        <v>119</v>
      </c>
      <c r="C355" t="str">
        <f t="shared" si="45"/>
        <v>SchLib\Passive\CerCapacitor.SchLib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48"/>
        <v>1000 пФ</v>
      </c>
      <c r="L355" s="3" t="s">
        <v>1696</v>
      </c>
      <c r="M355" s="3" t="s">
        <v>107</v>
      </c>
      <c r="N355" s="3" t="s">
        <v>28</v>
      </c>
      <c r="O355" t="str">
        <f t="shared" si="46"/>
        <v>PcbLib\Passive\C1206.PcbLib</v>
      </c>
      <c r="P355" t="str">
        <f t="shared" si="49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47"/>
        <v>1100 пФ 1% NP0 50В 1206</v>
      </c>
      <c r="B356" s="3" t="s">
        <v>119</v>
      </c>
      <c r="C356" t="str">
        <f t="shared" si="45"/>
        <v>SchLib\Passive\CerCapacitor.SchLib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48"/>
        <v>1100 пФ</v>
      </c>
      <c r="L356" s="3" t="s">
        <v>1697</v>
      </c>
      <c r="M356" s="3" t="s">
        <v>107</v>
      </c>
      <c r="N356" s="3" t="s">
        <v>28</v>
      </c>
      <c r="O356" t="str">
        <f t="shared" si="46"/>
        <v>PcbLib\Passive\C1206.PcbLib</v>
      </c>
      <c r="P356" t="str">
        <f t="shared" si="49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47"/>
        <v>1200 пФ 1% NP0 50В 1206</v>
      </c>
      <c r="B357" s="3" t="s">
        <v>119</v>
      </c>
      <c r="C357" t="str">
        <f t="shared" si="45"/>
        <v>SchLib\Passive\CerCapacitor.SchLib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48"/>
        <v>1200 пФ</v>
      </c>
      <c r="L357" s="3" t="s">
        <v>1698</v>
      </c>
      <c r="M357" s="3" t="s">
        <v>107</v>
      </c>
      <c r="N357" s="3" t="s">
        <v>28</v>
      </c>
      <c r="O357" t="str">
        <f t="shared" si="46"/>
        <v>PcbLib\Passive\C1206.PcbLib</v>
      </c>
      <c r="P357" t="str">
        <f t="shared" si="49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47"/>
        <v>1300 пФ 1% NP0 50В 1206</v>
      </c>
      <c r="B358" s="3" t="s">
        <v>119</v>
      </c>
      <c r="C358" t="str">
        <f t="shared" si="45"/>
        <v>SchLib\Passive\CerCapacitor.SchLib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48"/>
        <v>1300 пФ</v>
      </c>
      <c r="L358" s="3" t="s">
        <v>1699</v>
      </c>
      <c r="M358" s="3" t="s">
        <v>107</v>
      </c>
      <c r="N358" s="3" t="s">
        <v>28</v>
      </c>
      <c r="O358" t="str">
        <f t="shared" si="46"/>
        <v>PcbLib\Passive\C1206.PcbLib</v>
      </c>
      <c r="P358" t="str">
        <f t="shared" si="49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47"/>
        <v>1500 пФ 1% NP0 50В 1206</v>
      </c>
      <c r="B359" s="3" t="s">
        <v>119</v>
      </c>
      <c r="C359" t="str">
        <f t="shared" si="45"/>
        <v>SchLib\Passive\CerCapacitor.SchLib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48"/>
        <v>1500 пФ</v>
      </c>
      <c r="L359" s="3" t="s">
        <v>1700</v>
      </c>
      <c r="M359" s="3" t="s">
        <v>107</v>
      </c>
      <c r="N359" s="3" t="s">
        <v>28</v>
      </c>
      <c r="O359" t="str">
        <f t="shared" si="46"/>
        <v>PcbLib\Passive\C1206.PcbLib</v>
      </c>
      <c r="P359" t="str">
        <f t="shared" si="49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47"/>
        <v>1600 пФ 1% NP0 50В 1206</v>
      </c>
      <c r="B360" s="3" t="s">
        <v>119</v>
      </c>
      <c r="C360" t="str">
        <f t="shared" si="45"/>
        <v>SchLib\Passive\CerCapacitor.SchLib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48"/>
        <v>1600 пФ</v>
      </c>
      <c r="L360" s="3" t="s">
        <v>1701</v>
      </c>
      <c r="M360" s="3" t="s">
        <v>107</v>
      </c>
      <c r="N360" s="3" t="s">
        <v>28</v>
      </c>
      <c r="O360" t="str">
        <f t="shared" si="46"/>
        <v>PcbLib\Passive\C1206.PcbLib</v>
      </c>
      <c r="P360" t="str">
        <f t="shared" si="49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47"/>
        <v>1800 пФ 1% NP0 50В 1206</v>
      </c>
      <c r="B361" s="3" t="s">
        <v>119</v>
      </c>
      <c r="C361" t="str">
        <f t="shared" si="45"/>
        <v>SchLib\Passive\CerCapacitor.SchLib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48"/>
        <v>1800 пФ</v>
      </c>
      <c r="L361" s="3" t="s">
        <v>1702</v>
      </c>
      <c r="M361" s="3" t="s">
        <v>107</v>
      </c>
      <c r="N361" s="3" t="s">
        <v>28</v>
      </c>
      <c r="O361" t="str">
        <f t="shared" si="46"/>
        <v>PcbLib\Passive\C1206.PcbLib</v>
      </c>
      <c r="P361" t="str">
        <f t="shared" si="49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47"/>
        <v>2000 пФ 1% NP0 50В 1206</v>
      </c>
      <c r="B362" s="3" t="s">
        <v>119</v>
      </c>
      <c r="C362" t="str">
        <f t="shared" si="45"/>
        <v>SchLib\Passive\CerCapacitor.SchLib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48"/>
        <v>2000 пФ</v>
      </c>
      <c r="L362" s="3" t="s">
        <v>1703</v>
      </c>
      <c r="M362" s="3" t="s">
        <v>107</v>
      </c>
      <c r="N362" s="3" t="s">
        <v>28</v>
      </c>
      <c r="O362" t="str">
        <f t="shared" si="46"/>
        <v>PcbLib\Passive\C1206.PcbLib</v>
      </c>
      <c r="P362" t="str">
        <f t="shared" si="49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47"/>
        <v>2200 пФ 1% NP0 50В 1206</v>
      </c>
      <c r="B363" s="3" t="s">
        <v>119</v>
      </c>
      <c r="C363" t="str">
        <f t="shared" si="45"/>
        <v>SchLib\Passive\CerCapacitor.SchLib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48"/>
        <v>2200 пФ</v>
      </c>
      <c r="L363" s="3" t="s">
        <v>1704</v>
      </c>
      <c r="M363" s="3" t="s">
        <v>107</v>
      </c>
      <c r="N363" s="3" t="s">
        <v>28</v>
      </c>
      <c r="O363" t="str">
        <f t="shared" si="46"/>
        <v>PcbLib\Passive\C1206.PcbLib</v>
      </c>
      <c r="P363" t="str">
        <f t="shared" si="49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47"/>
        <v>2400 пФ 1% NP0 50В 1206</v>
      </c>
      <c r="B364" s="3" t="s">
        <v>119</v>
      </c>
      <c r="C364" t="str">
        <f t="shared" si="45"/>
        <v>SchLib\Passive\CerCapacitor.SchLib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48"/>
        <v>2400 пФ</v>
      </c>
      <c r="L364" s="3" t="s">
        <v>1705</v>
      </c>
      <c r="M364" s="3" t="s">
        <v>107</v>
      </c>
      <c r="N364" s="3" t="s">
        <v>28</v>
      </c>
      <c r="O364" t="str">
        <f t="shared" si="46"/>
        <v>PcbLib\Passive\C1206.PcbLib</v>
      </c>
      <c r="P364" t="str">
        <f t="shared" si="49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47"/>
        <v>2700 пФ 1% NP0 50В 1206</v>
      </c>
      <c r="B365" s="3" t="s">
        <v>119</v>
      </c>
      <c r="C365" t="str">
        <f t="shared" si="45"/>
        <v>SchLib\Passive\CerCapacitor.SchLib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48"/>
        <v>2700 пФ</v>
      </c>
      <c r="L365" s="3" t="s">
        <v>1706</v>
      </c>
      <c r="M365" s="3" t="s">
        <v>107</v>
      </c>
      <c r="N365" s="3" t="s">
        <v>28</v>
      </c>
      <c r="O365" t="str">
        <f t="shared" si="46"/>
        <v>PcbLib\Passive\C1206.PcbLib</v>
      </c>
      <c r="P365" t="str">
        <f t="shared" si="49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47"/>
        <v>3000 пФ 1% NP0 50В 1206</v>
      </c>
      <c r="B366" s="3" t="s">
        <v>119</v>
      </c>
      <c r="C366" t="str">
        <f t="shared" si="45"/>
        <v>SchLib\Passive\CerCapacitor.SchLib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48"/>
        <v>3000 пФ</v>
      </c>
      <c r="L366" s="3" t="s">
        <v>1707</v>
      </c>
      <c r="M366" s="3" t="s">
        <v>107</v>
      </c>
      <c r="N366" s="3" t="s">
        <v>28</v>
      </c>
      <c r="O366" t="str">
        <f t="shared" si="46"/>
        <v>PcbLib\Passive\C1206.PcbLib</v>
      </c>
      <c r="P366" t="str">
        <f t="shared" si="49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47"/>
        <v>3300 пФ 1% NP0 50В 1206</v>
      </c>
      <c r="B367" s="3" t="s">
        <v>119</v>
      </c>
      <c r="C367" t="str">
        <f t="shared" si="45"/>
        <v>SchLib\Passive\CerCapacitor.SchLib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48"/>
        <v>3300 пФ</v>
      </c>
      <c r="L367" s="3" t="s">
        <v>1708</v>
      </c>
      <c r="M367" s="3" t="s">
        <v>107</v>
      </c>
      <c r="N367" s="3" t="s">
        <v>28</v>
      </c>
      <c r="O367" t="str">
        <f t="shared" si="46"/>
        <v>PcbLib\Passive\C1206.PcbLib</v>
      </c>
      <c r="P367" t="str">
        <f t="shared" si="49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47"/>
        <v>3600 пФ 5% X7R 50В 1206</v>
      </c>
      <c r="B368" s="3" t="s">
        <v>119</v>
      </c>
      <c r="C368" t="str">
        <f t="shared" si="45"/>
        <v>SchLib\Passive\CerCapacitor.SchLib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48"/>
        <v>3600 пФ</v>
      </c>
      <c r="L368" s="3" t="s">
        <v>1709</v>
      </c>
      <c r="M368" s="3" t="s">
        <v>107</v>
      </c>
      <c r="N368" s="3" t="s">
        <v>28</v>
      </c>
      <c r="O368" t="str">
        <f t="shared" si="46"/>
        <v>PcbLib\Passive\C1206.PcbLib</v>
      </c>
      <c r="P368" t="str">
        <f t="shared" si="49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47"/>
        <v>3900 пФ 5% X7R 50В 1206</v>
      </c>
      <c r="B369" s="3" t="s">
        <v>119</v>
      </c>
      <c r="C369" t="str">
        <f t="shared" si="45"/>
        <v>SchLib\Passive\CerCapacitor.SchLib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48"/>
        <v>3900 пФ</v>
      </c>
      <c r="L369" s="3" t="s">
        <v>1710</v>
      </c>
      <c r="M369" s="3" t="s">
        <v>107</v>
      </c>
      <c r="N369" s="3" t="s">
        <v>28</v>
      </c>
      <c r="O369" t="str">
        <f t="shared" si="46"/>
        <v>PcbLib\Passive\C1206.PcbLib</v>
      </c>
      <c r="P369" t="str">
        <f t="shared" si="49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47"/>
        <v>4300 пФ 5% X7R 50В 1206</v>
      </c>
      <c r="B370" s="3" t="s">
        <v>119</v>
      </c>
      <c r="C370" t="str">
        <f t="shared" si="45"/>
        <v>SchLib\Passive\CerCapacitor.SchLib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48"/>
        <v>4300 пФ</v>
      </c>
      <c r="L370" s="3" t="s">
        <v>1711</v>
      </c>
      <c r="M370" s="3" t="s">
        <v>107</v>
      </c>
      <c r="N370" s="3" t="s">
        <v>28</v>
      </c>
      <c r="O370" t="str">
        <f t="shared" si="46"/>
        <v>PcbLib\Passive\C1206.PcbLib</v>
      </c>
      <c r="P370" t="str">
        <f t="shared" si="49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47"/>
        <v>4700 пФ 5% X7R 50В 1206</v>
      </c>
      <c r="B371" s="3" t="s">
        <v>119</v>
      </c>
      <c r="C371" t="str">
        <f t="shared" si="45"/>
        <v>SchLib\Passive\CerCapacitor.SchLib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48"/>
        <v>4700 пФ</v>
      </c>
      <c r="L371" s="3" t="s">
        <v>1712</v>
      </c>
      <c r="M371" s="3" t="s">
        <v>107</v>
      </c>
      <c r="N371" s="3" t="s">
        <v>28</v>
      </c>
      <c r="O371" t="str">
        <f t="shared" si="46"/>
        <v>PcbLib\Passive\C1206.PcbLib</v>
      </c>
      <c r="P371" t="str">
        <f t="shared" si="49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47"/>
        <v>5100 пФ 5% X7R 50В 1206</v>
      </c>
      <c r="B372" s="3" t="s">
        <v>119</v>
      </c>
      <c r="C372" t="str">
        <f t="shared" si="45"/>
        <v>SchLib\Passive\CerCapacitor.SchLib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48"/>
        <v>5100 пФ</v>
      </c>
      <c r="L372" s="3" t="s">
        <v>1713</v>
      </c>
      <c r="M372" s="3" t="s">
        <v>107</v>
      </c>
      <c r="N372" s="3" t="s">
        <v>28</v>
      </c>
      <c r="O372" t="str">
        <f t="shared" si="46"/>
        <v>PcbLib\Passive\C1206.PcbLib</v>
      </c>
      <c r="P372" t="str">
        <f t="shared" si="49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47"/>
        <v>5600 пФ 5% X7R 50В 1206</v>
      </c>
      <c r="B373" s="3" t="s">
        <v>119</v>
      </c>
      <c r="C373" t="str">
        <f t="shared" si="45"/>
        <v>SchLib\Passive\CerCapacitor.SchLib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48"/>
        <v>5600 пФ</v>
      </c>
      <c r="L373" s="3" t="s">
        <v>1714</v>
      </c>
      <c r="M373" s="3" t="s">
        <v>107</v>
      </c>
      <c r="N373" s="3" t="s">
        <v>28</v>
      </c>
      <c r="O373" t="str">
        <f t="shared" si="46"/>
        <v>PcbLib\Passive\C1206.PcbLib</v>
      </c>
      <c r="P373" t="str">
        <f t="shared" si="49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47"/>
        <v>6200 пФ 5% X7R 50В 1206</v>
      </c>
      <c r="B374" s="3" t="s">
        <v>119</v>
      </c>
      <c r="C374" t="str">
        <f t="shared" si="45"/>
        <v>SchLib\Passive\CerCapacitor.SchLib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48"/>
        <v>6200 пФ</v>
      </c>
      <c r="L374" s="3" t="s">
        <v>1715</v>
      </c>
      <c r="M374" s="3" t="s">
        <v>107</v>
      </c>
      <c r="N374" s="3" t="s">
        <v>28</v>
      </c>
      <c r="O374" t="str">
        <f t="shared" si="46"/>
        <v>PcbLib\Passive\C1206.PcbLib</v>
      </c>
      <c r="P374" t="str">
        <f t="shared" si="49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47"/>
        <v>6800 пФ 5% X7R 50В 1206</v>
      </c>
      <c r="B375" s="3" t="s">
        <v>119</v>
      </c>
      <c r="C375" t="str">
        <f t="shared" si="45"/>
        <v>SchLib\Passive\CerCapacitor.SchLib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48"/>
        <v>6800 пФ</v>
      </c>
      <c r="L375" s="3" t="s">
        <v>1716</v>
      </c>
      <c r="M375" s="3" t="s">
        <v>107</v>
      </c>
      <c r="N375" s="3" t="s">
        <v>28</v>
      </c>
      <c r="O375" t="str">
        <f t="shared" si="46"/>
        <v>PcbLib\Passive\C1206.PcbLib</v>
      </c>
      <c r="P375" t="str">
        <f t="shared" si="49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47"/>
        <v>7500 пФ 5% X7R 50В 1206</v>
      </c>
      <c r="B376" s="3" t="s">
        <v>119</v>
      </c>
      <c r="C376" t="str">
        <f t="shared" si="45"/>
        <v>SchLib\Passive\CerCapacitor.SchLib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48"/>
        <v>7500 пФ</v>
      </c>
      <c r="L376" s="3" t="s">
        <v>1717</v>
      </c>
      <c r="M376" s="3" t="s">
        <v>107</v>
      </c>
      <c r="N376" s="3" t="s">
        <v>28</v>
      </c>
      <c r="O376" t="str">
        <f t="shared" si="46"/>
        <v>PcbLib\Passive\C1206.PcbLib</v>
      </c>
      <c r="P376" t="str">
        <f t="shared" si="49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47"/>
        <v>8200 пФ 5% X7R 50В 1206</v>
      </c>
      <c r="B377" s="3" t="s">
        <v>119</v>
      </c>
      <c r="C377" t="str">
        <f t="shared" si="45"/>
        <v>SchLib\Passive\CerCapacitor.SchLib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48"/>
        <v>8200 пФ</v>
      </c>
      <c r="L377" s="3" t="s">
        <v>1718</v>
      </c>
      <c r="M377" s="3" t="s">
        <v>107</v>
      </c>
      <c r="N377" s="3" t="s">
        <v>28</v>
      </c>
      <c r="O377" t="str">
        <f t="shared" si="46"/>
        <v>PcbLib\Passive\C1206.PcbLib</v>
      </c>
      <c r="P377" t="str">
        <f t="shared" si="49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47"/>
        <v>9100 пФ 5% X7R 50В 1206</v>
      </c>
      <c r="B378" s="3" t="s">
        <v>119</v>
      </c>
      <c r="C378" t="str">
        <f t="shared" si="45"/>
        <v>SchLib\Passive\CerCapacitor.SchLib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48"/>
        <v>9100 пФ</v>
      </c>
      <c r="L378" s="3" t="s">
        <v>1719</v>
      </c>
      <c r="M378" s="3" t="s">
        <v>107</v>
      </c>
      <c r="N378" s="3" t="s">
        <v>28</v>
      </c>
      <c r="O378" t="str">
        <f t="shared" si="46"/>
        <v>PcbLib\Passive\C1206.PcbLib</v>
      </c>
      <c r="P378" t="str">
        <f t="shared" si="49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47"/>
        <v>0.01 мкФ 1% X7R 16В 1206</v>
      </c>
      <c r="B379" s="3" t="s">
        <v>119</v>
      </c>
      <c r="C379" t="str">
        <f t="shared" si="45"/>
        <v>SchLib\Passive\CerCapacitor.SchLib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48"/>
        <v>0.01 мкФ</v>
      </c>
      <c r="L379" s="3" t="s">
        <v>1720</v>
      </c>
      <c r="M379" s="3" t="s">
        <v>107</v>
      </c>
      <c r="N379" s="3" t="s">
        <v>28</v>
      </c>
      <c r="O379" t="str">
        <f t="shared" si="46"/>
        <v>PcbLib\Passive\C1206.PcbLib</v>
      </c>
      <c r="P379" t="str">
        <f t="shared" si="49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47"/>
        <v>0.012 мкФ 1% X7R 16В 1206</v>
      </c>
      <c r="B380" s="3" t="s">
        <v>119</v>
      </c>
      <c r="C380" t="str">
        <f t="shared" si="45"/>
        <v>SchLib\Passive\CerCapacitor.SchLib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48"/>
        <v>0.012 мкФ</v>
      </c>
      <c r="L380" s="3" t="s">
        <v>1721</v>
      </c>
      <c r="M380" s="3" t="s">
        <v>107</v>
      </c>
      <c r="N380" s="3" t="s">
        <v>28</v>
      </c>
      <c r="O380" t="str">
        <f t="shared" si="46"/>
        <v>PcbLib\Passive\C1206.PcbLib</v>
      </c>
      <c r="P380" t="str">
        <f t="shared" si="49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47"/>
        <v>0.015 мкФ 1% X7R 16В 1206</v>
      </c>
      <c r="B381" s="3" t="s">
        <v>119</v>
      </c>
      <c r="C381" t="str">
        <f t="shared" si="45"/>
        <v>SchLib\Passive\CerCapacitor.SchLib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48"/>
        <v>0.015 мкФ</v>
      </c>
      <c r="L381" s="3" t="s">
        <v>1722</v>
      </c>
      <c r="M381" s="3" t="s">
        <v>107</v>
      </c>
      <c r="N381" s="3" t="s">
        <v>28</v>
      </c>
      <c r="O381" t="str">
        <f t="shared" si="46"/>
        <v>PcbLib\Passive\C1206.PcbLib</v>
      </c>
      <c r="P381" t="str">
        <f t="shared" si="49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47"/>
        <v>0.018 мкФ 1% X7R 16В 1206</v>
      </c>
      <c r="B382" s="3" t="s">
        <v>119</v>
      </c>
      <c r="C382" t="str">
        <f t="shared" si="45"/>
        <v>SchLib\Passive\CerCapacitor.SchLib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48"/>
        <v>0.018 мкФ</v>
      </c>
      <c r="L382" s="3" t="s">
        <v>1723</v>
      </c>
      <c r="M382" s="3" t="s">
        <v>107</v>
      </c>
      <c r="N382" s="3" t="s">
        <v>28</v>
      </c>
      <c r="O382" t="str">
        <f t="shared" si="46"/>
        <v>PcbLib\Passive\C1206.PcbLib</v>
      </c>
      <c r="P382" t="str">
        <f t="shared" si="49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47"/>
        <v>0.02 мкФ 1% X7R 16В 1206</v>
      </c>
      <c r="B383" s="3" t="s">
        <v>119</v>
      </c>
      <c r="C383" t="str">
        <f t="shared" si="45"/>
        <v>SchLib\Passive\CerCapacitor.SchLib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48"/>
        <v>0.02 мкФ</v>
      </c>
      <c r="L383" s="3" t="s">
        <v>1724</v>
      </c>
      <c r="M383" s="3" t="s">
        <v>107</v>
      </c>
      <c r="N383" s="3" t="s">
        <v>28</v>
      </c>
      <c r="O383" t="str">
        <f t="shared" si="46"/>
        <v>PcbLib\Passive\C1206.PcbLib</v>
      </c>
      <c r="P383" t="str">
        <f t="shared" si="49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47"/>
        <v>0.022 мкФ 1% X7R 16В 1206</v>
      </c>
      <c r="B384" s="3" t="s">
        <v>119</v>
      </c>
      <c r="C384" t="str">
        <f t="shared" si="45"/>
        <v>SchLib\Passive\CerCapacitor.SchLib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48"/>
        <v>0.022 мкФ</v>
      </c>
      <c r="L384" s="3" t="s">
        <v>1725</v>
      </c>
      <c r="M384" s="3" t="s">
        <v>107</v>
      </c>
      <c r="N384" s="3" t="s">
        <v>28</v>
      </c>
      <c r="O384" t="str">
        <f t="shared" si="46"/>
        <v>PcbLib\Passive\C1206.PcbLib</v>
      </c>
      <c r="P384" t="str">
        <f t="shared" si="49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47"/>
        <v>0.024 мкФ 1% X7R 16В 1206</v>
      </c>
      <c r="B385" s="3" t="s">
        <v>119</v>
      </c>
      <c r="C385" t="str">
        <f t="shared" si="45"/>
        <v>SchLib\Passive\CerCapacitor.SchLib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48"/>
        <v>0.024 мкФ</v>
      </c>
      <c r="L385" s="3" t="s">
        <v>1726</v>
      </c>
      <c r="M385" s="3" t="s">
        <v>107</v>
      </c>
      <c r="N385" s="3" t="s">
        <v>28</v>
      </c>
      <c r="O385" t="str">
        <f t="shared" si="46"/>
        <v>PcbLib\Passive\C1206.PcbLib</v>
      </c>
      <c r="P385" t="str">
        <f t="shared" si="49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47"/>
        <v>0.027 мкФ 1% X7R 16В 1206</v>
      </c>
      <c r="B386" s="3" t="s">
        <v>119</v>
      </c>
      <c r="C386" t="str">
        <f t="shared" si="45"/>
        <v>SchLib\Passive\CerCapacitor.SchLib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48"/>
        <v>0.027 мкФ</v>
      </c>
      <c r="L386" s="3" t="s">
        <v>1727</v>
      </c>
      <c r="M386" s="3" t="s">
        <v>107</v>
      </c>
      <c r="N386" s="3" t="s">
        <v>28</v>
      </c>
      <c r="O386" t="str">
        <f t="shared" si="46"/>
        <v>PcbLib\Passive\C1206.PcbLib</v>
      </c>
      <c r="P386" t="str">
        <f t="shared" si="49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47"/>
        <v>0.033 мкФ 1% X7R 16В 1206</v>
      </c>
      <c r="B387" s="3" t="s">
        <v>119</v>
      </c>
      <c r="C387" t="str">
        <f t="shared" ref="C387:C450" si="50">"SchLib\Passive\"&amp;B387&amp;".SchLib"</f>
        <v>SchLib\Passive\CerCapacitor.SchLib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48"/>
        <v>0.033 мкФ</v>
      </c>
      <c r="L387" s="3" t="s">
        <v>1728</v>
      </c>
      <c r="M387" s="3" t="s">
        <v>107</v>
      </c>
      <c r="N387" s="3" t="s">
        <v>28</v>
      </c>
      <c r="O387" t="str">
        <f t="shared" ref="O387:O450" si="51">"PcbLib\Passive\"&amp;P387&amp;".PcbLib"</f>
        <v>PcbLib\Passive\C1206.PcbLib</v>
      </c>
      <c r="P387" t="str">
        <f t="shared" si="49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47"/>
        <v>0.036 мкФ 1% X7R 16В 1206</v>
      </c>
      <c r="B388" s="3" t="s">
        <v>119</v>
      </c>
      <c r="C388" t="str">
        <f t="shared" si="50"/>
        <v>SchLib\Passive\CerCapacitor.SchLib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48"/>
        <v>0.036 мкФ</v>
      </c>
      <c r="L388" s="3" t="s">
        <v>1729</v>
      </c>
      <c r="M388" s="3" t="s">
        <v>107</v>
      </c>
      <c r="N388" s="3" t="s">
        <v>28</v>
      </c>
      <c r="O388" t="str">
        <f t="shared" si="51"/>
        <v>PcbLib\Passive\C1206.PcbLib</v>
      </c>
      <c r="P388" t="str">
        <f t="shared" si="49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47"/>
        <v>0.039 мкФ 1% X7R 16В 1206</v>
      </c>
      <c r="B389" s="3" t="s">
        <v>119</v>
      </c>
      <c r="C389" t="str">
        <f t="shared" si="50"/>
        <v>SchLib\Passive\CerCapacitor.SchLib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48"/>
        <v>0.039 мкФ</v>
      </c>
      <c r="L389" s="3" t="s">
        <v>1730</v>
      </c>
      <c r="M389" s="3" t="s">
        <v>107</v>
      </c>
      <c r="N389" s="3" t="s">
        <v>28</v>
      </c>
      <c r="O389" t="str">
        <f t="shared" si="51"/>
        <v>PcbLib\Passive\C1206.PcbLib</v>
      </c>
      <c r="P389" t="str">
        <f t="shared" si="49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47"/>
        <v>0.047 мкФ 1% X7R 16В 1206</v>
      </c>
      <c r="B390" s="3" t="s">
        <v>119</v>
      </c>
      <c r="C390" t="str">
        <f t="shared" si="50"/>
        <v>SchLib\Passive\CerCapacitor.SchLib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48"/>
        <v>0.047 мкФ</v>
      </c>
      <c r="L390" s="3" t="s">
        <v>1731</v>
      </c>
      <c r="M390" s="3" t="s">
        <v>107</v>
      </c>
      <c r="N390" s="3" t="s">
        <v>28</v>
      </c>
      <c r="O390" t="str">
        <f t="shared" si="51"/>
        <v>PcbLib\Passive\C1206.PcbLib</v>
      </c>
      <c r="P390" t="str">
        <f t="shared" si="49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47"/>
        <v>0.05 мкФ 1% X7R 16В 1206</v>
      </c>
      <c r="B391" s="3" t="s">
        <v>119</v>
      </c>
      <c r="C391" t="str">
        <f t="shared" si="50"/>
        <v>SchLib\Passive\CerCapacitor.SchLib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48"/>
        <v>0.05 мкФ</v>
      </c>
      <c r="L391" s="3" t="s">
        <v>1732</v>
      </c>
      <c r="M391" s="3" t="s">
        <v>107</v>
      </c>
      <c r="N391" s="3" t="s">
        <v>28</v>
      </c>
      <c r="O391" t="str">
        <f t="shared" si="51"/>
        <v>PcbLib\Passive\C1206.PcbLib</v>
      </c>
      <c r="P391" t="str">
        <f t="shared" si="49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47"/>
        <v>0.056 мкФ 1% X7R 16В 1206</v>
      </c>
      <c r="B392" s="3" t="s">
        <v>119</v>
      </c>
      <c r="C392" t="str">
        <f t="shared" si="50"/>
        <v>SchLib\Passive\CerCapacitor.SchLib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48"/>
        <v>0.056 мкФ</v>
      </c>
      <c r="L392" s="3" t="s">
        <v>1733</v>
      </c>
      <c r="M392" s="3" t="s">
        <v>107</v>
      </c>
      <c r="N392" s="3" t="s">
        <v>28</v>
      </c>
      <c r="O392" t="str">
        <f t="shared" si="51"/>
        <v>PcbLib\Passive\C1206.PcbLib</v>
      </c>
      <c r="P392" t="str">
        <f t="shared" si="49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47"/>
        <v>0.068 мкФ 1% X7R 16В 1206</v>
      </c>
      <c r="B393" s="3" t="s">
        <v>119</v>
      </c>
      <c r="C393" t="str">
        <f t="shared" si="50"/>
        <v>SchLib\Passive\CerCapacitor.SchLib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48"/>
        <v>0.068 мкФ</v>
      </c>
      <c r="L393" s="3" t="s">
        <v>1734</v>
      </c>
      <c r="M393" s="3" t="s">
        <v>107</v>
      </c>
      <c r="N393" s="3" t="s">
        <v>28</v>
      </c>
      <c r="O393" t="str">
        <f t="shared" si="51"/>
        <v>PcbLib\Passive\C1206.PcbLib</v>
      </c>
      <c r="P393" t="str">
        <f t="shared" si="49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47"/>
        <v>0.082 мкФ 1% X7R 16В 1206</v>
      </c>
      <c r="B394" s="3" t="s">
        <v>119</v>
      </c>
      <c r="C394" t="str">
        <f t="shared" si="50"/>
        <v>SchLib\Passive\CerCapacitor.SchLib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48"/>
        <v>0.082 мкФ</v>
      </c>
      <c r="L394" s="3" t="s">
        <v>1735</v>
      </c>
      <c r="M394" s="3" t="s">
        <v>107</v>
      </c>
      <c r="N394" s="3" t="s">
        <v>28</v>
      </c>
      <c r="O394" t="str">
        <f t="shared" si="51"/>
        <v>PcbLib\Passive\C1206.PcbLib</v>
      </c>
      <c r="P394" t="str">
        <f t="shared" si="49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47"/>
        <v>0.1 мкФ 1% X7R 16В 1206</v>
      </c>
      <c r="B395" s="3" t="s">
        <v>119</v>
      </c>
      <c r="C395" t="str">
        <f t="shared" si="50"/>
        <v>SchLib\Passive\CerCapacitor.SchLib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48"/>
        <v>0.1 мкФ</v>
      </c>
      <c r="L395" s="3" t="s">
        <v>1736</v>
      </c>
      <c r="M395" s="3" t="s">
        <v>107</v>
      </c>
      <c r="N395" s="3" t="s">
        <v>28</v>
      </c>
      <c r="O395" t="str">
        <f t="shared" si="51"/>
        <v>PcbLib\Passive\C1206.PcbLib</v>
      </c>
      <c r="P395" t="str">
        <f t="shared" si="49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47"/>
        <v>0.12 мкФ 1% X7R 16В 1206</v>
      </c>
      <c r="B396" s="3" t="s">
        <v>119</v>
      </c>
      <c r="C396" t="str">
        <f t="shared" si="50"/>
        <v>SchLib\Passive\CerCapacitor.SchLib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48"/>
        <v>0.12 мкФ</v>
      </c>
      <c r="L396" s="3" t="s">
        <v>1737</v>
      </c>
      <c r="M396" s="3" t="s">
        <v>107</v>
      </c>
      <c r="N396" s="3" t="s">
        <v>28</v>
      </c>
      <c r="O396" t="str">
        <f t="shared" si="51"/>
        <v>PcbLib\Passive\C1206.PcbLib</v>
      </c>
      <c r="P396" t="str">
        <f t="shared" si="49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47"/>
        <v>0.15 мкФ 1% X7R 16В 1206</v>
      </c>
      <c r="B397" s="3" t="s">
        <v>119</v>
      </c>
      <c r="C397" t="str">
        <f t="shared" si="50"/>
        <v>SchLib\Passive\CerCapacitor.SchLib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48"/>
        <v>0.15 мкФ</v>
      </c>
      <c r="L397" s="3" t="s">
        <v>1738</v>
      </c>
      <c r="M397" s="3" t="s">
        <v>107</v>
      </c>
      <c r="N397" s="3" t="s">
        <v>28</v>
      </c>
      <c r="O397" t="str">
        <f t="shared" si="51"/>
        <v>PcbLib\Passive\C1206.PcbLib</v>
      </c>
      <c r="P397" t="str">
        <f t="shared" si="49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47"/>
        <v>0.18 мкФ 1% X7R 16В 1206</v>
      </c>
      <c r="B398" s="3" t="s">
        <v>119</v>
      </c>
      <c r="C398" t="str">
        <f t="shared" si="50"/>
        <v>SchLib\Passive\CerCapacitor.SchLib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48"/>
        <v>0.18 мкФ</v>
      </c>
      <c r="L398" s="3" t="s">
        <v>1739</v>
      </c>
      <c r="M398" s="3" t="s">
        <v>107</v>
      </c>
      <c r="N398" s="3" t="s">
        <v>28</v>
      </c>
      <c r="O398" t="str">
        <f t="shared" si="51"/>
        <v>PcbLib\Passive\C1206.PcbLib</v>
      </c>
      <c r="P398" t="str">
        <f t="shared" si="49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47"/>
        <v>0.2 мкФ 1% X7R 16В 1206</v>
      </c>
      <c r="B399" s="3" t="s">
        <v>119</v>
      </c>
      <c r="C399" t="str">
        <f t="shared" si="50"/>
        <v>SchLib\Passive\CerCapacitor.SchLib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48"/>
        <v>0.2 мкФ</v>
      </c>
      <c r="L399" s="3" t="s">
        <v>1740</v>
      </c>
      <c r="M399" s="3" t="s">
        <v>107</v>
      </c>
      <c r="N399" s="3" t="s">
        <v>28</v>
      </c>
      <c r="O399" t="str">
        <f t="shared" si="51"/>
        <v>PcbLib\Passive\C1206.PcbLib</v>
      </c>
      <c r="P399" t="str">
        <f t="shared" si="49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47"/>
        <v>0.22 мкФ 1% X7R 16В 1206</v>
      </c>
      <c r="B400" s="3" t="s">
        <v>119</v>
      </c>
      <c r="C400" t="str">
        <f t="shared" si="50"/>
        <v>SchLib\Passive\CerCapacitor.SchLib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48"/>
        <v>0.22 мкФ</v>
      </c>
      <c r="L400" s="3" t="s">
        <v>1741</v>
      </c>
      <c r="M400" s="3" t="s">
        <v>107</v>
      </c>
      <c r="N400" s="3" t="s">
        <v>28</v>
      </c>
      <c r="O400" t="str">
        <f t="shared" si="51"/>
        <v>PcbLib\Passive\C1206.PcbLib</v>
      </c>
      <c r="P400" t="str">
        <f t="shared" si="49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47"/>
        <v>0.3 мкФ 1% X7R 16В 1206</v>
      </c>
      <c r="B401" s="3" t="s">
        <v>119</v>
      </c>
      <c r="C401" t="str">
        <f t="shared" si="50"/>
        <v>SchLib\Passive\CerCapacitor.SchLib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48"/>
        <v>0.3 мкФ</v>
      </c>
      <c r="L401" s="3" t="s">
        <v>1742</v>
      </c>
      <c r="M401" s="3" t="s">
        <v>107</v>
      </c>
      <c r="N401" s="3" t="s">
        <v>28</v>
      </c>
      <c r="O401" t="str">
        <f t="shared" si="51"/>
        <v>PcbLib\Passive\C1206.PcbLib</v>
      </c>
      <c r="P401" t="str">
        <f t="shared" si="49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47"/>
        <v>0.33 мкФ 1% X7R 16В 1206</v>
      </c>
      <c r="B402" s="3" t="s">
        <v>119</v>
      </c>
      <c r="C402" t="str">
        <f t="shared" si="50"/>
        <v>SchLib\Passive\CerCapacitor.SchLib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48"/>
        <v>0.33 мкФ</v>
      </c>
      <c r="L402" s="3" t="s">
        <v>1743</v>
      </c>
      <c r="M402" s="3" t="s">
        <v>107</v>
      </c>
      <c r="N402" s="3" t="s">
        <v>28</v>
      </c>
      <c r="O402" t="str">
        <f t="shared" si="51"/>
        <v>PcbLib\Passive\C1206.PcbLib</v>
      </c>
      <c r="P402" t="str">
        <f t="shared" si="49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47"/>
        <v>0.39 мкФ 1% X7R 16В 1206</v>
      </c>
      <c r="B403" s="3" t="s">
        <v>119</v>
      </c>
      <c r="C403" t="str">
        <f t="shared" si="50"/>
        <v>SchLib\Passive\CerCapacitor.SchLib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48"/>
        <v>0.39 мкФ</v>
      </c>
      <c r="L403" s="3" t="s">
        <v>1744</v>
      </c>
      <c r="M403" s="3" t="s">
        <v>107</v>
      </c>
      <c r="N403" s="3" t="s">
        <v>28</v>
      </c>
      <c r="O403" t="str">
        <f t="shared" si="51"/>
        <v>PcbLib\Passive\C1206.PcbLib</v>
      </c>
      <c r="P403" t="str">
        <f t="shared" si="49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47"/>
        <v>0.4 мкФ 1% X7R 16В 1206</v>
      </c>
      <c r="B404" s="3" t="s">
        <v>119</v>
      </c>
      <c r="C404" t="str">
        <f t="shared" si="50"/>
        <v>SchLib\Passive\CerCapacitor.SchLib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48"/>
        <v>0.4 мкФ</v>
      </c>
      <c r="L404" s="3" t="s">
        <v>1745</v>
      </c>
      <c r="M404" s="3" t="s">
        <v>107</v>
      </c>
      <c r="N404" s="3" t="s">
        <v>28</v>
      </c>
      <c r="O404" t="str">
        <f t="shared" si="51"/>
        <v>PcbLib\Passive\C1206.PcbLib</v>
      </c>
      <c r="P404" t="str">
        <f t="shared" si="49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47"/>
        <v>0.47 мкФ 1% X7R 16В 1206</v>
      </c>
      <c r="B405" s="3" t="s">
        <v>119</v>
      </c>
      <c r="C405" t="str">
        <f t="shared" si="50"/>
        <v>SchLib\Passive\CerCapacitor.SchLib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48"/>
        <v>0.47 мкФ</v>
      </c>
      <c r="L405" s="3" t="s">
        <v>1746</v>
      </c>
      <c r="M405" s="3" t="s">
        <v>107</v>
      </c>
      <c r="N405" s="3" t="s">
        <v>28</v>
      </c>
      <c r="O405" t="str">
        <f t="shared" si="51"/>
        <v>PcbLib\Passive\C1206.PcbLib</v>
      </c>
      <c r="P405" t="str">
        <f t="shared" si="49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47"/>
        <v>0.56 мкФ 1% X7R 16В 1206</v>
      </c>
      <c r="B406" s="3" t="s">
        <v>119</v>
      </c>
      <c r="C406" t="str">
        <f t="shared" si="50"/>
        <v>SchLib\Passive\CerCapacitor.SchLib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48"/>
        <v>0.56 мкФ</v>
      </c>
      <c r="L406" s="3" t="s">
        <v>1747</v>
      </c>
      <c r="M406" s="3" t="s">
        <v>107</v>
      </c>
      <c r="N406" s="3" t="s">
        <v>28</v>
      </c>
      <c r="O406" t="str">
        <f t="shared" si="51"/>
        <v>PcbLib\Passive\C1206.PcbLib</v>
      </c>
      <c r="P406" t="str">
        <f t="shared" si="49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47"/>
        <v>0.68 мкФ 1% X7R 16В 1206</v>
      </c>
      <c r="B407" s="3" t="s">
        <v>119</v>
      </c>
      <c r="C407" t="str">
        <f t="shared" si="50"/>
        <v>SchLib\Passive\CerCapacitor.SchLib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48"/>
        <v>0.68 мкФ</v>
      </c>
      <c r="L407" s="3" t="s">
        <v>1748</v>
      </c>
      <c r="M407" s="3" t="s">
        <v>107</v>
      </c>
      <c r="N407" s="3" t="s">
        <v>28</v>
      </c>
      <c r="O407" t="str">
        <f t="shared" si="51"/>
        <v>PcbLib\Passive\C1206.PcbLib</v>
      </c>
      <c r="P407" t="str">
        <f t="shared" si="49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47"/>
        <v>0.82 мкФ 1% X7R 16В 1206</v>
      </c>
      <c r="B408" s="3" t="s">
        <v>119</v>
      </c>
      <c r="C408" t="str">
        <f t="shared" si="50"/>
        <v>SchLib\Passive\CerCapacitor.SchLib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48"/>
        <v>0.82 мкФ</v>
      </c>
      <c r="L408" s="3" t="s">
        <v>1749</v>
      </c>
      <c r="M408" s="3" t="s">
        <v>107</v>
      </c>
      <c r="N408" s="3" t="s">
        <v>28</v>
      </c>
      <c r="O408" t="str">
        <f t="shared" si="51"/>
        <v>PcbLib\Passive\C1206.PcbLib</v>
      </c>
      <c r="P408" t="str">
        <f t="shared" si="49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47"/>
        <v>1 мкФ 1% X7R 16В 1206</v>
      </c>
      <c r="B409" s="3" t="s">
        <v>119</v>
      </c>
      <c r="C409" t="str">
        <f t="shared" si="50"/>
        <v>SchLib\Passive\CerCapacitor.SchLib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48"/>
        <v>1 мкФ</v>
      </c>
      <c r="L409" s="3" t="s">
        <v>1750</v>
      </c>
      <c r="M409" s="3" t="s">
        <v>107</v>
      </c>
      <c r="N409" s="3" t="s">
        <v>28</v>
      </c>
      <c r="O409" t="str">
        <f t="shared" si="51"/>
        <v>PcbLib\Passive\C1206.PcbLib</v>
      </c>
      <c r="P409" t="str">
        <f t="shared" si="49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47"/>
        <v>1.2 мкФ 1% X7R 16В 1206</v>
      </c>
      <c r="B410" s="3" t="s">
        <v>119</v>
      </c>
      <c r="C410" t="str">
        <f t="shared" si="50"/>
        <v>SchLib\Passive\CerCapacitor.SchLib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48"/>
        <v>1.2 мкФ</v>
      </c>
      <c r="L410" s="3" t="s">
        <v>1751</v>
      </c>
      <c r="M410" s="3" t="s">
        <v>107</v>
      </c>
      <c r="N410" s="3" t="s">
        <v>28</v>
      </c>
      <c r="O410" t="str">
        <f t="shared" si="51"/>
        <v>PcbLib\Passive\C1206.PcbLib</v>
      </c>
      <c r="P410" t="str">
        <f t="shared" si="49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47"/>
        <v>1.3 мкФ 1% X7R 16В 1206</v>
      </c>
      <c r="B411" s="3" t="s">
        <v>119</v>
      </c>
      <c r="C411" t="str">
        <f t="shared" si="50"/>
        <v>SchLib\Passive\CerCapacitor.SchLib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48"/>
        <v>1.3 мкФ</v>
      </c>
      <c r="L411" s="3" t="s">
        <v>1752</v>
      </c>
      <c r="M411" s="3" t="s">
        <v>107</v>
      </c>
      <c r="N411" s="3" t="s">
        <v>28</v>
      </c>
      <c r="O411" t="str">
        <f t="shared" si="51"/>
        <v>PcbLib\Passive\C1206.PcbLib</v>
      </c>
      <c r="P411" t="str">
        <f t="shared" si="49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52">_xlfn.CONCAT(K412," ",I412," ",J412," ",Q412," ",M412)</f>
        <v>1.5 мкФ 1% X7R 16В 1206</v>
      </c>
      <c r="B412" s="3" t="s">
        <v>119</v>
      </c>
      <c r="C412" t="str">
        <f t="shared" si="50"/>
        <v>SchLib\Passive\CerCapacitor.SchLib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53">_xlfn.CONCAT(X412," ",W412)</f>
        <v>1.5 мкФ</v>
      </c>
      <c r="L412" s="3" t="s">
        <v>1753</v>
      </c>
      <c r="M412" s="3" t="s">
        <v>107</v>
      </c>
      <c r="N412" s="3" t="s">
        <v>28</v>
      </c>
      <c r="O412" t="str">
        <f t="shared" si="51"/>
        <v>PcbLib\Passive\C1206.PcbLib</v>
      </c>
      <c r="P412" t="str">
        <f t="shared" ref="P412:P423" si="54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52"/>
        <v>1.8 мкФ 1% X7R 16В 1206</v>
      </c>
      <c r="B413" s="3" t="s">
        <v>119</v>
      </c>
      <c r="C413" t="str">
        <f t="shared" si="50"/>
        <v>SchLib\Passive\CerCapacitor.SchLib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53"/>
        <v>1.8 мкФ</v>
      </c>
      <c r="L413" s="3" t="s">
        <v>1754</v>
      </c>
      <c r="M413" s="3" t="s">
        <v>107</v>
      </c>
      <c r="N413" s="3" t="s">
        <v>28</v>
      </c>
      <c r="O413" t="str">
        <f t="shared" si="51"/>
        <v>PcbLib\Passive\C1206.PcbLib</v>
      </c>
      <c r="P413" t="str">
        <f t="shared" si="54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52"/>
        <v>2.2 мкФ 1% X7R 16В 1206</v>
      </c>
      <c r="B414" s="3" t="s">
        <v>119</v>
      </c>
      <c r="C414" t="str">
        <f t="shared" si="50"/>
        <v>SchLib\Passive\CerCapacitor.SchLib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53"/>
        <v>2.2 мкФ</v>
      </c>
      <c r="L414" s="3" t="s">
        <v>1755</v>
      </c>
      <c r="M414" s="3" t="s">
        <v>107</v>
      </c>
      <c r="N414" s="3" t="s">
        <v>28</v>
      </c>
      <c r="O414" t="str">
        <f t="shared" si="51"/>
        <v>PcbLib\Passive\C1206.PcbLib</v>
      </c>
      <c r="P414" t="str">
        <f t="shared" si="54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52"/>
        <v>2.7 мкФ 1% X7R 16В 1206</v>
      </c>
      <c r="B415" s="3" t="s">
        <v>119</v>
      </c>
      <c r="C415" t="str">
        <f t="shared" si="50"/>
        <v>SchLib\Passive\CerCapacitor.SchLib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53"/>
        <v>2.7 мкФ</v>
      </c>
      <c r="L415" s="3" t="s">
        <v>1756</v>
      </c>
      <c r="M415" s="3" t="s">
        <v>107</v>
      </c>
      <c r="N415" s="3" t="s">
        <v>28</v>
      </c>
      <c r="O415" t="str">
        <f t="shared" si="51"/>
        <v>PcbLib\Passive\C1206.PcbLib</v>
      </c>
      <c r="P415" t="str">
        <f t="shared" si="54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52"/>
        <v>3.3 мкФ 1% X7R 16В 1206</v>
      </c>
      <c r="B416" s="3" t="s">
        <v>119</v>
      </c>
      <c r="C416" t="str">
        <f t="shared" si="50"/>
        <v>SchLib\Passive\CerCapacitor.SchLib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53"/>
        <v>3.3 мкФ</v>
      </c>
      <c r="L416" s="3" t="s">
        <v>1757</v>
      </c>
      <c r="M416" s="3" t="s">
        <v>107</v>
      </c>
      <c r="N416" s="3" t="s">
        <v>28</v>
      </c>
      <c r="O416" t="str">
        <f t="shared" si="51"/>
        <v>PcbLib\Passive\C1206.PcbLib</v>
      </c>
      <c r="P416" t="str">
        <f t="shared" si="54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52"/>
        <v>3.6 мкФ 1% X7R 16В 1206</v>
      </c>
      <c r="B417" s="3" t="s">
        <v>119</v>
      </c>
      <c r="C417" t="str">
        <f t="shared" si="50"/>
        <v>SchLib\Passive\CerCapacitor.SchLib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53"/>
        <v>3.6 мкФ</v>
      </c>
      <c r="L417" s="3" t="s">
        <v>1758</v>
      </c>
      <c r="M417" s="3" t="s">
        <v>107</v>
      </c>
      <c r="N417" s="3" t="s">
        <v>28</v>
      </c>
      <c r="O417" t="str">
        <f t="shared" si="51"/>
        <v>PcbLib\Passive\C1206.PcbLib</v>
      </c>
      <c r="P417" t="str">
        <f t="shared" si="54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52"/>
        <v>3.9 мкФ 1% X7R 16В 1206</v>
      </c>
      <c r="B418" s="3" t="s">
        <v>119</v>
      </c>
      <c r="C418" t="str">
        <f t="shared" si="50"/>
        <v>SchLib\Passive\CerCapacitor.SchLib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53"/>
        <v>3.9 мкФ</v>
      </c>
      <c r="L418" s="3" t="s">
        <v>1759</v>
      </c>
      <c r="M418" s="3" t="s">
        <v>107</v>
      </c>
      <c r="N418" s="3" t="s">
        <v>28</v>
      </c>
      <c r="O418" t="str">
        <f t="shared" si="51"/>
        <v>PcbLib\Passive\C1206.PcbLib</v>
      </c>
      <c r="P418" t="str">
        <f t="shared" si="54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52"/>
        <v>4.7 мкФ 1% X7R 16В 1206</v>
      </c>
      <c r="B419" s="3" t="s">
        <v>119</v>
      </c>
      <c r="C419" t="str">
        <f t="shared" si="50"/>
        <v>SchLib\Passive\CerCapacitor.SchLib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53"/>
        <v>4.7 мкФ</v>
      </c>
      <c r="L419" s="3" t="s">
        <v>1760</v>
      </c>
      <c r="M419" s="3" t="s">
        <v>107</v>
      </c>
      <c r="N419" s="3" t="s">
        <v>28</v>
      </c>
      <c r="O419" t="str">
        <f t="shared" si="51"/>
        <v>PcbLib\Passive\C1206.PcbLib</v>
      </c>
      <c r="P419" t="str">
        <f t="shared" si="54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52"/>
        <v>5.6 мкФ 1% X7R 16В 1206</v>
      </c>
      <c r="B420" s="3" t="s">
        <v>119</v>
      </c>
      <c r="C420" t="str">
        <f t="shared" si="50"/>
        <v>SchLib\Passive\CerCapacitor.SchLib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53"/>
        <v>5.6 мкФ</v>
      </c>
      <c r="L420" s="3" t="s">
        <v>1761</v>
      </c>
      <c r="M420" s="3" t="s">
        <v>107</v>
      </c>
      <c r="N420" s="3" t="s">
        <v>28</v>
      </c>
      <c r="O420" t="str">
        <f t="shared" si="51"/>
        <v>PcbLib\Passive\C1206.PcbLib</v>
      </c>
      <c r="P420" t="str">
        <f t="shared" si="54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52"/>
        <v>6.8 мкФ 1% X7R 16В 1206</v>
      </c>
      <c r="B421" s="3" t="s">
        <v>119</v>
      </c>
      <c r="C421" t="str">
        <f t="shared" si="50"/>
        <v>SchLib\Passive\CerCapacitor.SchLib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53"/>
        <v>6.8 мкФ</v>
      </c>
      <c r="L421" s="3" t="s">
        <v>1762</v>
      </c>
      <c r="M421" s="3" t="s">
        <v>107</v>
      </c>
      <c r="N421" s="3" t="s">
        <v>28</v>
      </c>
      <c r="O421" t="str">
        <f t="shared" si="51"/>
        <v>PcbLib\Passive\C1206.PcbLib</v>
      </c>
      <c r="P421" t="str">
        <f t="shared" si="54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52"/>
        <v>8.2 мкФ 1% X7R 16В 1206</v>
      </c>
      <c r="B422" s="3" t="s">
        <v>119</v>
      </c>
      <c r="C422" t="str">
        <f t="shared" si="50"/>
        <v>SchLib\Passive\CerCapacitor.SchLib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53"/>
        <v>8.2 мкФ</v>
      </c>
      <c r="L422" s="3" t="s">
        <v>1763</v>
      </c>
      <c r="M422" s="3" t="s">
        <v>107</v>
      </c>
      <c r="N422" s="3" t="s">
        <v>28</v>
      </c>
      <c r="O422" t="str">
        <f t="shared" si="51"/>
        <v>PcbLib\Passive\C1206.PcbLib</v>
      </c>
      <c r="P422" t="str">
        <f t="shared" si="54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52"/>
        <v>10 мкФ 1% X7R 10В 1206</v>
      </c>
      <c r="B423" s="3" t="s">
        <v>119</v>
      </c>
      <c r="C423" t="str">
        <f t="shared" si="50"/>
        <v>SchLib\Passive\CerCapacitor.SchLib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53"/>
        <v>10 мкФ</v>
      </c>
      <c r="L423" s="3" t="s">
        <v>1764</v>
      </c>
      <c r="M423" s="3" t="s">
        <v>107</v>
      </c>
      <c r="N423" s="3" t="s">
        <v>28</v>
      </c>
      <c r="O423" t="str">
        <f t="shared" si="51"/>
        <v>PcbLib\Passive\C1206.PcbLib</v>
      </c>
      <c r="P423" t="str">
        <f t="shared" si="54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55">_xlfn.CONCAT(K424," ",I424," ",J424," ",Q424," ",M424)</f>
        <v>0.1 мкФ 10% X7R 16В 0402</v>
      </c>
      <c r="B424" s="3" t="s">
        <v>119</v>
      </c>
      <c r="C424" t="str">
        <f t="shared" si="50"/>
        <v>SchLib\Passive\CerCapacitor.SchLib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56">_xlfn.CONCAT(X424," ",W424)</f>
        <v>0.1 мкФ</v>
      </c>
      <c r="L424" s="3" t="s">
        <v>1765</v>
      </c>
      <c r="M424" s="3" t="s">
        <v>111</v>
      </c>
      <c r="N424" s="3" t="s">
        <v>28</v>
      </c>
      <c r="O424" t="str">
        <f t="shared" si="51"/>
        <v>PcbLib\Passive\C0402.PcbLib</v>
      </c>
      <c r="P424" t="str">
        <f t="shared" ref="P424:P434" si="57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55"/>
        <v>0.12 мкФ 10% X7R 16В 0402</v>
      </c>
      <c r="B425" s="3" t="s">
        <v>119</v>
      </c>
      <c r="C425" t="str">
        <f t="shared" si="50"/>
        <v>SchLib\Passive\CerCapacitor.SchLib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56"/>
        <v>0.12 мкФ</v>
      </c>
      <c r="L425" s="3" t="s">
        <v>1766</v>
      </c>
      <c r="M425" s="3" t="s">
        <v>111</v>
      </c>
      <c r="N425" s="3" t="s">
        <v>28</v>
      </c>
      <c r="O425" t="str">
        <f t="shared" si="51"/>
        <v>PcbLib\Passive\C0402.PcbLib</v>
      </c>
      <c r="P425" t="str">
        <f t="shared" si="57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55"/>
        <v>0.15 мкФ 10% X7R 16В 0402</v>
      </c>
      <c r="B426" s="3" t="s">
        <v>119</v>
      </c>
      <c r="C426" t="str">
        <f t="shared" si="50"/>
        <v>SchLib\Passive\CerCapacitor.SchLib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56"/>
        <v>0.15 мкФ</v>
      </c>
      <c r="L426" s="3" t="s">
        <v>1767</v>
      </c>
      <c r="M426" s="3" t="s">
        <v>111</v>
      </c>
      <c r="N426" s="3" t="s">
        <v>28</v>
      </c>
      <c r="O426" t="str">
        <f t="shared" si="51"/>
        <v>PcbLib\Passive\C0402.PcbLib</v>
      </c>
      <c r="P426" t="str">
        <f t="shared" si="57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55"/>
        <v>0.18 мкФ 10% X7R 16В 0402</v>
      </c>
      <c r="B427" s="3" t="s">
        <v>119</v>
      </c>
      <c r="C427" t="str">
        <f t="shared" si="50"/>
        <v>SchLib\Passive\CerCapacitor.SchLib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56"/>
        <v>0.18 мкФ</v>
      </c>
      <c r="L427" s="3" t="s">
        <v>1768</v>
      </c>
      <c r="M427" s="3" t="s">
        <v>111</v>
      </c>
      <c r="N427" s="3" t="s">
        <v>28</v>
      </c>
      <c r="O427" t="str">
        <f t="shared" si="51"/>
        <v>PcbLib\Passive\C0402.PcbLib</v>
      </c>
      <c r="P427" t="str">
        <f t="shared" si="57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55"/>
        <v>0.2 мкФ 10% X7R 16В 0402</v>
      </c>
      <c r="B428" s="3" t="s">
        <v>119</v>
      </c>
      <c r="C428" t="str">
        <f t="shared" si="50"/>
        <v>SchLib\Passive\CerCapacitor.SchLib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56"/>
        <v>0.2 мкФ</v>
      </c>
      <c r="L428" s="3" t="s">
        <v>1769</v>
      </c>
      <c r="M428" s="3" t="s">
        <v>111</v>
      </c>
      <c r="N428" s="3" t="s">
        <v>28</v>
      </c>
      <c r="O428" t="str">
        <f t="shared" si="51"/>
        <v>PcbLib\Passive\C0402.PcbLib</v>
      </c>
      <c r="P428" t="str">
        <f t="shared" si="57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55"/>
        <v>0.22 мкФ 10% X7R 16В 0402</v>
      </c>
      <c r="B429" s="3" t="s">
        <v>119</v>
      </c>
      <c r="C429" t="str">
        <f t="shared" si="50"/>
        <v>SchLib\Passive\CerCapacitor.SchLib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56"/>
        <v>0.22 мкФ</v>
      </c>
      <c r="L429" s="3" t="s">
        <v>1770</v>
      </c>
      <c r="M429" s="3" t="s">
        <v>111</v>
      </c>
      <c r="N429" s="3" t="s">
        <v>28</v>
      </c>
      <c r="O429" t="str">
        <f t="shared" si="51"/>
        <v>PcbLib\Passive\C0402.PcbLib</v>
      </c>
      <c r="P429" t="str">
        <f t="shared" si="57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55"/>
        <v>0.3 мкФ 10% X7R 16В 0402</v>
      </c>
      <c r="B430" s="3" t="s">
        <v>119</v>
      </c>
      <c r="C430" t="str">
        <f t="shared" si="50"/>
        <v>SchLib\Passive\CerCapacitor.SchLib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56"/>
        <v>0.3 мкФ</v>
      </c>
      <c r="L430" s="3" t="s">
        <v>1771</v>
      </c>
      <c r="M430" s="3" t="s">
        <v>111</v>
      </c>
      <c r="N430" s="3" t="s">
        <v>28</v>
      </c>
      <c r="O430" t="str">
        <f t="shared" si="51"/>
        <v>PcbLib\Passive\C0402.PcbLib</v>
      </c>
      <c r="P430" t="str">
        <f t="shared" si="57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55"/>
        <v>0.33 мкФ 10% X7R 16В 0402</v>
      </c>
      <c r="B431" s="3" t="s">
        <v>119</v>
      </c>
      <c r="C431" t="str">
        <f t="shared" si="50"/>
        <v>SchLib\Passive\CerCapacitor.SchLib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56"/>
        <v>0.33 мкФ</v>
      </c>
      <c r="L431" s="3" t="s">
        <v>1772</v>
      </c>
      <c r="M431" s="3" t="s">
        <v>111</v>
      </c>
      <c r="N431" s="3" t="s">
        <v>28</v>
      </c>
      <c r="O431" t="str">
        <f t="shared" si="51"/>
        <v>PcbLib\Passive\C0402.PcbLib</v>
      </c>
      <c r="P431" t="str">
        <f t="shared" si="57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55"/>
        <v>0.39 мкФ 10% X7R 16В 0402</v>
      </c>
      <c r="B432" s="3" t="s">
        <v>119</v>
      </c>
      <c r="C432" t="str">
        <f t="shared" si="50"/>
        <v>SchLib\Passive\CerCapacitor.SchLib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56"/>
        <v>0.39 мкФ</v>
      </c>
      <c r="L432" s="3" t="s">
        <v>1773</v>
      </c>
      <c r="M432" s="3" t="s">
        <v>111</v>
      </c>
      <c r="N432" s="3" t="s">
        <v>28</v>
      </c>
      <c r="O432" t="str">
        <f t="shared" si="51"/>
        <v>PcbLib\Passive\C0402.PcbLib</v>
      </c>
      <c r="P432" t="str">
        <f t="shared" si="57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55"/>
        <v>0.4 мкФ 10% X7R 16В 0402</v>
      </c>
      <c r="B433" s="3" t="s">
        <v>119</v>
      </c>
      <c r="C433" t="str">
        <f t="shared" si="50"/>
        <v>SchLib\Passive\CerCapacitor.SchLib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56"/>
        <v>0.4 мкФ</v>
      </c>
      <c r="L433" s="3" t="s">
        <v>1774</v>
      </c>
      <c r="M433" s="3" t="s">
        <v>111</v>
      </c>
      <c r="N433" s="3" t="s">
        <v>28</v>
      </c>
      <c r="O433" t="str">
        <f t="shared" si="51"/>
        <v>PcbLib\Passive\C0402.PcbLib</v>
      </c>
      <c r="P433" t="str">
        <f t="shared" si="57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55"/>
        <v>0.47 мкФ 10% X7R 16В 0402</v>
      </c>
      <c r="B434" s="3" t="s">
        <v>119</v>
      </c>
      <c r="C434" t="str">
        <f t="shared" si="50"/>
        <v>SchLib\Passive\CerCapacitor.SchLib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56"/>
        <v>0.47 мкФ</v>
      </c>
      <c r="L434" s="3" t="s">
        <v>1775</v>
      </c>
      <c r="M434" s="3" t="s">
        <v>111</v>
      </c>
      <c r="N434" s="3" t="s">
        <v>28</v>
      </c>
      <c r="O434" t="str">
        <f t="shared" si="51"/>
        <v>PcbLib\Passive\C0402.PcbLib</v>
      </c>
      <c r="P434" t="str">
        <f t="shared" si="57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0.5 пФ 1% NP0 50В 0402</v>
      </c>
      <c r="B435" s="3" t="s">
        <v>119</v>
      </c>
      <c r="C435" t="str">
        <f t="shared" si="50"/>
        <v>SchLib\Passive\CerCapacitor.SchLib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0.5 пФ</v>
      </c>
      <c r="L435" s="3" t="s">
        <v>1776</v>
      </c>
      <c r="M435" s="3" t="s">
        <v>111</v>
      </c>
      <c r="N435" s="3" t="s">
        <v>28</v>
      </c>
      <c r="O435" t="str">
        <f t="shared" si="51"/>
        <v>PcbLib\Passive\C0402.PcbLib</v>
      </c>
      <c r="P43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 t="s">
        <v>2633</v>
      </c>
    </row>
    <row r="436" spans="1:24" x14ac:dyDescent="0.3">
      <c r="A436" t="str">
        <f t="shared" ref="A436:A441" si="58">_xlfn.CONCAT(K436," ",I436," ",J436," ",Q436," ",M436)</f>
        <v>0.56 пФ 1% NP0 50В 0402</v>
      </c>
      <c r="B436" s="3" t="s">
        <v>119</v>
      </c>
      <c r="C436" t="str">
        <f t="shared" si="50"/>
        <v>SchLib\Passive\CerCapacitor.SchLib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41" si="59">_xlfn.CONCAT(X436," ",W436)</f>
        <v>0.56 пФ</v>
      </c>
      <c r="L436" s="3" t="s">
        <v>1777</v>
      </c>
      <c r="M436" s="3" t="s">
        <v>111</v>
      </c>
      <c r="N436" s="3" t="s">
        <v>28</v>
      </c>
      <c r="O436" t="str">
        <f t="shared" si="51"/>
        <v>PcbLib\Passive\C0402.PcbLib</v>
      </c>
      <c r="P436" t="str">
        <f t="shared" ref="P436:P441" si="60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176</v>
      </c>
    </row>
    <row r="437" spans="1:24" x14ac:dyDescent="0.3">
      <c r="A437" t="str">
        <f t="shared" si="58"/>
        <v>0.6 пФ 1% NP0 50В 0402</v>
      </c>
      <c r="B437" s="3" t="s">
        <v>119</v>
      </c>
      <c r="C437" t="str">
        <f t="shared" si="50"/>
        <v>SchLib\Passive\CerCapacitor.SchLib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59"/>
        <v>0.6 пФ</v>
      </c>
      <c r="L437" s="3" t="s">
        <v>1778</v>
      </c>
      <c r="M437" s="3" t="s">
        <v>111</v>
      </c>
      <c r="N437" s="3" t="s">
        <v>28</v>
      </c>
      <c r="O437" t="str">
        <f t="shared" si="51"/>
        <v>PcbLib\Passive\C0402.PcbLib</v>
      </c>
      <c r="P437" t="str">
        <f t="shared" si="60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2634</v>
      </c>
    </row>
    <row r="438" spans="1:24" x14ac:dyDescent="0.3">
      <c r="A438" t="str">
        <f t="shared" si="58"/>
        <v>0.68 пФ 1% NP0 50В 0402</v>
      </c>
      <c r="B438" s="3" t="s">
        <v>119</v>
      </c>
      <c r="C438" t="str">
        <f t="shared" si="50"/>
        <v>SchLib\Passive\CerCapacitor.SchLib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59"/>
        <v>0.68 пФ</v>
      </c>
      <c r="L438" s="3" t="s">
        <v>1779</v>
      </c>
      <c r="M438" s="3" t="s">
        <v>111</v>
      </c>
      <c r="N438" s="3" t="s">
        <v>28</v>
      </c>
      <c r="O438" t="str">
        <f t="shared" si="51"/>
        <v>PcbLib\Passive\C0402.PcbLib</v>
      </c>
      <c r="P438" t="str">
        <f t="shared" si="60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177</v>
      </c>
    </row>
    <row r="439" spans="1:24" x14ac:dyDescent="0.3">
      <c r="A439" t="str">
        <f t="shared" si="58"/>
        <v>0.7 пФ 1% NP0 50В 0402</v>
      </c>
      <c r="B439" s="3" t="s">
        <v>119</v>
      </c>
      <c r="C439" t="str">
        <f t="shared" si="50"/>
        <v>SchLib\Passive\CerCapacitor.SchLib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59"/>
        <v>0.7 пФ</v>
      </c>
      <c r="L439" s="3" t="s">
        <v>1780</v>
      </c>
      <c r="M439" s="3" t="s">
        <v>111</v>
      </c>
      <c r="N439" s="3" t="s">
        <v>28</v>
      </c>
      <c r="O439" t="str">
        <f t="shared" si="51"/>
        <v>PcbLib\Passive\C0402.PcbLib</v>
      </c>
      <c r="P439" t="str">
        <f t="shared" si="60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2635</v>
      </c>
    </row>
    <row r="440" spans="1:24" x14ac:dyDescent="0.3">
      <c r="A440" t="str">
        <f t="shared" si="58"/>
        <v>0.75 пФ 1% NP0 50В 0402</v>
      </c>
      <c r="B440" s="3" t="s">
        <v>119</v>
      </c>
      <c r="C440" t="str">
        <f t="shared" si="50"/>
        <v>SchLib\Passive\CerCapacitor.SchLib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59"/>
        <v>0.75 пФ</v>
      </c>
      <c r="L440" s="3" t="s">
        <v>1781</v>
      </c>
      <c r="M440" s="3" t="s">
        <v>111</v>
      </c>
      <c r="N440" s="3" t="s">
        <v>28</v>
      </c>
      <c r="O440" t="str">
        <f t="shared" si="51"/>
        <v>PcbLib\Passive\C0402.PcbLib</v>
      </c>
      <c r="P440" t="str">
        <f t="shared" si="60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2636</v>
      </c>
    </row>
    <row r="441" spans="1:24" x14ac:dyDescent="0.3">
      <c r="A441" t="str">
        <f t="shared" si="58"/>
        <v>0.8 пФ 1% NP0 50В 0402</v>
      </c>
      <c r="B441" s="3" t="s">
        <v>119</v>
      </c>
      <c r="C441" t="str">
        <f t="shared" si="50"/>
        <v>SchLib\Passive\CerCapacitor.SchLib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59"/>
        <v>0.8 пФ</v>
      </c>
      <c r="L441" s="3" t="s">
        <v>1782</v>
      </c>
      <c r="M441" s="3" t="s">
        <v>111</v>
      </c>
      <c r="N441" s="3" t="s">
        <v>28</v>
      </c>
      <c r="O441" t="str">
        <f t="shared" si="51"/>
        <v>PcbLib\Passive\C0402.PcbLib</v>
      </c>
      <c r="P441" t="str">
        <f t="shared" si="60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2637</v>
      </c>
    </row>
    <row r="442" spans="1:24" x14ac:dyDescent="0.3">
      <c r="A442" t="str">
        <f>_xlfn.CONCAT(K442," ",I442," ",J442," ",Q442," ",M442)</f>
        <v>1 пФ 1% NP0 50В 0402</v>
      </c>
      <c r="B442" s="3" t="s">
        <v>119</v>
      </c>
      <c r="C442" t="str">
        <f t="shared" si="50"/>
        <v>SchLib\Passive\CerCapacitor.SchLib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>_xlfn.CONCAT(X442," ",W442)</f>
        <v>1 пФ</v>
      </c>
      <c r="L442" s="3" t="s">
        <v>1776</v>
      </c>
      <c r="M442" s="3" t="s">
        <v>111</v>
      </c>
      <c r="N442" s="3" t="s">
        <v>28</v>
      </c>
      <c r="O442" t="str">
        <f t="shared" si="51"/>
        <v>PcbLib\Passive\C0402.PcbLib</v>
      </c>
      <c r="P442" t="str">
        <f>_xlfn.CONCAT("C",M442)</f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1</v>
      </c>
    </row>
    <row r="443" spans="1:24" x14ac:dyDescent="0.3">
      <c r="A443" t="str">
        <f t="shared" ref="A443:A506" si="61">_xlfn.CONCAT(K443," ",I443," ",J443," ",Q443," ",M443)</f>
        <v>1.1 пФ 1% NP0 50В 0402</v>
      </c>
      <c r="B443" s="3" t="s">
        <v>119</v>
      </c>
      <c r="C443" t="str">
        <f t="shared" si="50"/>
        <v>SchLib\Passive\CerCapacitor.SchLib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ref="K443:K506" si="62">_xlfn.CONCAT(X443," ",W443)</f>
        <v>1.1 пФ</v>
      </c>
      <c r="L443" s="3" t="s">
        <v>1777</v>
      </c>
      <c r="M443" s="3" t="s">
        <v>111</v>
      </c>
      <c r="N443" s="3" t="s">
        <v>28</v>
      </c>
      <c r="O443" t="str">
        <f t="shared" si="51"/>
        <v>PcbLib\Passive\C0402.PcbLib</v>
      </c>
      <c r="P443" t="str">
        <f t="shared" ref="P443:P506" si="63">_xlfn.CONCAT("C",M443)</f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33</v>
      </c>
    </row>
    <row r="444" spans="1:24" x14ac:dyDescent="0.3">
      <c r="A444" t="str">
        <f t="shared" si="61"/>
        <v>1.2 пФ 1% NP0 50В 0402</v>
      </c>
      <c r="B444" s="3" t="s">
        <v>119</v>
      </c>
      <c r="C444" t="str">
        <f t="shared" si="50"/>
        <v>SchLib\Passive\CerCapacitor.SchLib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62"/>
        <v>1.2 пФ</v>
      </c>
      <c r="L444" s="3" t="s">
        <v>1778</v>
      </c>
      <c r="M444" s="3" t="s">
        <v>111</v>
      </c>
      <c r="N444" s="3" t="s">
        <v>28</v>
      </c>
      <c r="O444" t="str">
        <f t="shared" si="51"/>
        <v>PcbLib\Passive\C0402.PcbLib</v>
      </c>
      <c r="P444" t="str">
        <f t="shared" si="63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34</v>
      </c>
    </row>
    <row r="445" spans="1:24" x14ac:dyDescent="0.3">
      <c r="A445" t="str">
        <f t="shared" si="61"/>
        <v>1.3 пФ 1% NP0 50В 0402</v>
      </c>
      <c r="B445" s="3" t="s">
        <v>119</v>
      </c>
      <c r="C445" t="str">
        <f t="shared" si="50"/>
        <v>SchLib\Passive\CerCapacitor.SchLib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62"/>
        <v>1.3 пФ</v>
      </c>
      <c r="L445" s="3" t="s">
        <v>1779</v>
      </c>
      <c r="M445" s="3" t="s">
        <v>111</v>
      </c>
      <c r="N445" s="3" t="s">
        <v>28</v>
      </c>
      <c r="O445" t="str">
        <f t="shared" si="51"/>
        <v>PcbLib\Passive\C0402.PcbLib</v>
      </c>
      <c r="P445" t="str">
        <f t="shared" si="63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35</v>
      </c>
    </row>
    <row r="446" spans="1:24" x14ac:dyDescent="0.3">
      <c r="A446" t="str">
        <f t="shared" si="61"/>
        <v>1.5 пФ 1% NP0 50В 0402</v>
      </c>
      <c r="B446" s="3" t="s">
        <v>119</v>
      </c>
      <c r="C446" t="str">
        <f t="shared" si="50"/>
        <v>SchLib\Passive\CerCapacitor.SchLib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62"/>
        <v>1.5 пФ</v>
      </c>
      <c r="L446" s="3" t="s">
        <v>1780</v>
      </c>
      <c r="M446" s="3" t="s">
        <v>111</v>
      </c>
      <c r="N446" s="3" t="s">
        <v>28</v>
      </c>
      <c r="O446" t="str">
        <f t="shared" si="51"/>
        <v>PcbLib\Passive\C0402.PcbLib</v>
      </c>
      <c r="P446" t="str">
        <f t="shared" si="63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36</v>
      </c>
    </row>
    <row r="447" spans="1:24" x14ac:dyDescent="0.3">
      <c r="A447" t="str">
        <f t="shared" si="61"/>
        <v>1.6 пФ 1% NP0 50В 0402</v>
      </c>
      <c r="B447" s="3" t="s">
        <v>119</v>
      </c>
      <c r="C447" t="str">
        <f t="shared" si="50"/>
        <v>SchLib\Passive\CerCapacitor.SchLib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62"/>
        <v>1.6 пФ</v>
      </c>
      <c r="L447" s="3" t="s">
        <v>1781</v>
      </c>
      <c r="M447" s="3" t="s">
        <v>111</v>
      </c>
      <c r="N447" s="3" t="s">
        <v>28</v>
      </c>
      <c r="O447" t="str">
        <f t="shared" si="51"/>
        <v>PcbLib\Passive\C0402.PcbLib</v>
      </c>
      <c r="P447" t="str">
        <f t="shared" si="63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37</v>
      </c>
    </row>
    <row r="448" spans="1:24" x14ac:dyDescent="0.3">
      <c r="A448" t="str">
        <f t="shared" si="61"/>
        <v>1.8 пФ 1% NP0 50В 0402</v>
      </c>
      <c r="B448" s="3" t="s">
        <v>119</v>
      </c>
      <c r="C448" t="str">
        <f t="shared" si="50"/>
        <v>SchLib\Passive\CerCapacitor.SchLib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62"/>
        <v>1.8 пФ</v>
      </c>
      <c r="L448" s="3" t="s">
        <v>1782</v>
      </c>
      <c r="M448" s="3" t="s">
        <v>111</v>
      </c>
      <c r="N448" s="3" t="s">
        <v>28</v>
      </c>
      <c r="O448" t="str">
        <f t="shared" si="51"/>
        <v>PcbLib\Passive\C0402.PcbLib</v>
      </c>
      <c r="P448" t="str">
        <f t="shared" si="63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38</v>
      </c>
    </row>
    <row r="449" spans="1:24" x14ac:dyDescent="0.3">
      <c r="A449" t="str">
        <f t="shared" si="61"/>
        <v>2 пФ 1% NP0 50В 0402</v>
      </c>
      <c r="B449" s="3" t="s">
        <v>119</v>
      </c>
      <c r="C449" t="str">
        <f t="shared" si="50"/>
        <v>SchLib\Passive\CerCapacitor.SchLib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62"/>
        <v>2 пФ</v>
      </c>
      <c r="L449" s="3" t="s">
        <v>1783</v>
      </c>
      <c r="M449" s="3" t="s">
        <v>111</v>
      </c>
      <c r="N449" s="3" t="s">
        <v>28</v>
      </c>
      <c r="O449" t="str">
        <f t="shared" si="51"/>
        <v>PcbLib\Passive\C0402.PcbLib</v>
      </c>
      <c r="P449" t="str">
        <f t="shared" si="63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>
        <v>2</v>
      </c>
    </row>
    <row r="450" spans="1:24" x14ac:dyDescent="0.3">
      <c r="A450" t="str">
        <f t="shared" si="61"/>
        <v>2.2 пФ 1% NP0 50В 0402</v>
      </c>
      <c r="B450" s="3" t="s">
        <v>119</v>
      </c>
      <c r="C450" t="str">
        <f t="shared" si="50"/>
        <v>SchLib\Passive\CerCapacitor.SchLib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62"/>
        <v>2.2 пФ</v>
      </c>
      <c r="L450" s="3" t="s">
        <v>1784</v>
      </c>
      <c r="M450" s="3" t="s">
        <v>111</v>
      </c>
      <c r="N450" s="3" t="s">
        <v>28</v>
      </c>
      <c r="O450" t="str">
        <f t="shared" si="51"/>
        <v>PcbLib\Passive\C0402.PcbLib</v>
      </c>
      <c r="P450" t="str">
        <f t="shared" si="63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39</v>
      </c>
    </row>
    <row r="451" spans="1:24" x14ac:dyDescent="0.3">
      <c r="A451" t="str">
        <f t="shared" si="61"/>
        <v>2.4 пФ 1% NP0 50В 0402</v>
      </c>
      <c r="B451" s="3" t="s">
        <v>119</v>
      </c>
      <c r="C451" t="str">
        <f t="shared" ref="C451:C514" si="64">"SchLib\Passive\"&amp;B451&amp;".SchLib"</f>
        <v>SchLib\Passive\CerCapacitor.SchLib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62"/>
        <v>2.4 пФ</v>
      </c>
      <c r="L451" s="3" t="s">
        <v>1785</v>
      </c>
      <c r="M451" s="3" t="s">
        <v>111</v>
      </c>
      <c r="N451" s="3" t="s">
        <v>28</v>
      </c>
      <c r="O451" t="str">
        <f t="shared" ref="O451:O514" si="65">"PcbLib\Passive\"&amp;P451&amp;".PcbLib"</f>
        <v>PcbLib\Passive\C0402.PcbLib</v>
      </c>
      <c r="P451" t="str">
        <f t="shared" si="63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40</v>
      </c>
    </row>
    <row r="452" spans="1:24" x14ac:dyDescent="0.3">
      <c r="A452" t="str">
        <f t="shared" si="61"/>
        <v>2.7 пФ 1% NP0 50В 0402</v>
      </c>
      <c r="B452" s="3" t="s">
        <v>119</v>
      </c>
      <c r="C452" t="str">
        <f t="shared" si="64"/>
        <v>SchLib\Passive\CerCapacitor.SchLib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62"/>
        <v>2.7 пФ</v>
      </c>
      <c r="L452" s="3" t="s">
        <v>1786</v>
      </c>
      <c r="M452" s="3" t="s">
        <v>111</v>
      </c>
      <c r="N452" s="3" t="s">
        <v>28</v>
      </c>
      <c r="O452" t="str">
        <f t="shared" si="65"/>
        <v>PcbLib\Passive\C0402.PcbLib</v>
      </c>
      <c r="P452" t="str">
        <f t="shared" si="63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41</v>
      </c>
    </row>
    <row r="453" spans="1:24" x14ac:dyDescent="0.3">
      <c r="A453" t="str">
        <f t="shared" si="61"/>
        <v>3 пФ 1% NP0 50В 0402</v>
      </c>
      <c r="B453" s="3" t="s">
        <v>119</v>
      </c>
      <c r="C453" t="str">
        <f t="shared" si="64"/>
        <v>SchLib\Passive\CerCapacitor.SchLib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62"/>
        <v>3 пФ</v>
      </c>
      <c r="L453" s="3" t="s">
        <v>1787</v>
      </c>
      <c r="M453" s="3" t="s">
        <v>111</v>
      </c>
      <c r="N453" s="3" t="s">
        <v>28</v>
      </c>
      <c r="O453" t="str">
        <f t="shared" si="65"/>
        <v>PcbLib\Passive\C0402.PcbLib</v>
      </c>
      <c r="P453" t="str">
        <f t="shared" si="63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42</v>
      </c>
    </row>
    <row r="454" spans="1:24" x14ac:dyDescent="0.3">
      <c r="A454" t="str">
        <f t="shared" si="61"/>
        <v>3.3 пФ 1% NP0 50В 0402</v>
      </c>
      <c r="B454" s="3" t="s">
        <v>119</v>
      </c>
      <c r="C454" t="str">
        <f t="shared" si="64"/>
        <v>SchLib\Passive\CerCapacitor.SchLib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62"/>
        <v>3.3 пФ</v>
      </c>
      <c r="L454" s="3" t="s">
        <v>1788</v>
      </c>
      <c r="M454" s="3" t="s">
        <v>111</v>
      </c>
      <c r="N454" s="3" t="s">
        <v>28</v>
      </c>
      <c r="O454" t="str">
        <f t="shared" si="65"/>
        <v>PcbLib\Passive\C0402.PcbLib</v>
      </c>
      <c r="P454" t="str">
        <f t="shared" si="63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43</v>
      </c>
    </row>
    <row r="455" spans="1:24" x14ac:dyDescent="0.3">
      <c r="A455" t="str">
        <f t="shared" si="61"/>
        <v>3.6 пФ 1% NP0 50В 0402</v>
      </c>
      <c r="B455" s="3" t="s">
        <v>119</v>
      </c>
      <c r="C455" t="str">
        <f t="shared" si="64"/>
        <v>SchLib\Passive\CerCapacitor.SchLib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62"/>
        <v>3.6 пФ</v>
      </c>
      <c r="L455" s="3" t="s">
        <v>1789</v>
      </c>
      <c r="M455" s="3" t="s">
        <v>111</v>
      </c>
      <c r="N455" s="3" t="s">
        <v>28</v>
      </c>
      <c r="O455" t="str">
        <f t="shared" si="65"/>
        <v>PcbLib\Passive\C0402.PcbLib</v>
      </c>
      <c r="P455" t="str">
        <f t="shared" si="63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44</v>
      </c>
    </row>
    <row r="456" spans="1:24" x14ac:dyDescent="0.3">
      <c r="A456" t="str">
        <f t="shared" si="61"/>
        <v>3.9 пФ 1% NP0 50В 0402</v>
      </c>
      <c r="B456" s="3" t="s">
        <v>119</v>
      </c>
      <c r="C456" t="str">
        <f t="shared" si="64"/>
        <v>SchLib\Passive\CerCapacitor.SchLib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62"/>
        <v>3.9 пФ</v>
      </c>
      <c r="L456" s="3" t="s">
        <v>1790</v>
      </c>
      <c r="M456" s="3" t="s">
        <v>111</v>
      </c>
      <c r="N456" s="3" t="s">
        <v>28</v>
      </c>
      <c r="O456" t="str">
        <f t="shared" si="65"/>
        <v>PcbLib\Passive\C0402.PcbLib</v>
      </c>
      <c r="P456" t="str">
        <f t="shared" si="63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45</v>
      </c>
    </row>
    <row r="457" spans="1:24" x14ac:dyDescent="0.3">
      <c r="A457" t="str">
        <f t="shared" si="61"/>
        <v>4.3 пФ 1% NP0 50В 0402</v>
      </c>
      <c r="B457" s="3" t="s">
        <v>119</v>
      </c>
      <c r="C457" t="str">
        <f t="shared" si="64"/>
        <v>SchLib\Passive\CerCapacitor.SchLib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62"/>
        <v>4.3 пФ</v>
      </c>
      <c r="L457" s="3" t="s">
        <v>1791</v>
      </c>
      <c r="M457" s="3" t="s">
        <v>111</v>
      </c>
      <c r="N457" s="3" t="s">
        <v>28</v>
      </c>
      <c r="O457" t="str">
        <f t="shared" si="65"/>
        <v>PcbLib\Passive\C0402.PcbLib</v>
      </c>
      <c r="P457" t="str">
        <f t="shared" si="63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46</v>
      </c>
    </row>
    <row r="458" spans="1:24" x14ac:dyDescent="0.3">
      <c r="A458" t="str">
        <f t="shared" si="61"/>
        <v>4.7 пФ 1% NP0 50В 0402</v>
      </c>
      <c r="B458" s="3" t="s">
        <v>119</v>
      </c>
      <c r="C458" t="str">
        <f t="shared" si="64"/>
        <v>SchLib\Passive\CerCapacitor.SchLib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62"/>
        <v>4.7 пФ</v>
      </c>
      <c r="L458" s="3" t="s">
        <v>1792</v>
      </c>
      <c r="M458" s="3" t="s">
        <v>111</v>
      </c>
      <c r="N458" s="3" t="s">
        <v>28</v>
      </c>
      <c r="O458" t="str">
        <f t="shared" si="65"/>
        <v>PcbLib\Passive\C0402.PcbLib</v>
      </c>
      <c r="P458" t="str">
        <f t="shared" si="63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47</v>
      </c>
    </row>
    <row r="459" spans="1:24" x14ac:dyDescent="0.3">
      <c r="A459" t="str">
        <f t="shared" si="61"/>
        <v>5.1 пФ 1% NP0 50В 0402</v>
      </c>
      <c r="B459" s="3" t="s">
        <v>119</v>
      </c>
      <c r="C459" t="str">
        <f t="shared" si="64"/>
        <v>SchLib\Passive\CerCapacitor.SchLib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62"/>
        <v>5.1 пФ</v>
      </c>
      <c r="L459" s="3" t="s">
        <v>1793</v>
      </c>
      <c r="M459" s="3" t="s">
        <v>111</v>
      </c>
      <c r="N459" s="3" t="s">
        <v>28</v>
      </c>
      <c r="O459" t="str">
        <f t="shared" si="65"/>
        <v>PcbLib\Passive\C0402.PcbLib</v>
      </c>
      <c r="P459" t="str">
        <f t="shared" si="63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48</v>
      </c>
    </row>
    <row r="460" spans="1:24" x14ac:dyDescent="0.3">
      <c r="A460" t="str">
        <f t="shared" si="61"/>
        <v>5.6 пФ 1% NP0 50В 0402</v>
      </c>
      <c r="B460" s="3" t="s">
        <v>119</v>
      </c>
      <c r="C460" t="str">
        <f t="shared" si="64"/>
        <v>SchLib\Passive\CerCapacitor.SchLib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62"/>
        <v>5.6 пФ</v>
      </c>
      <c r="L460" s="3" t="s">
        <v>1794</v>
      </c>
      <c r="M460" s="3" t="s">
        <v>111</v>
      </c>
      <c r="N460" s="3" t="s">
        <v>28</v>
      </c>
      <c r="O460" t="str">
        <f t="shared" si="65"/>
        <v>PcbLib\Passive\C0402.PcbLib</v>
      </c>
      <c r="P460" t="str">
        <f t="shared" si="63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49</v>
      </c>
    </row>
    <row r="461" spans="1:24" x14ac:dyDescent="0.3">
      <c r="A461" t="str">
        <f t="shared" si="61"/>
        <v>6.2 пФ 1% NP0 50В 0402</v>
      </c>
      <c r="B461" s="3" t="s">
        <v>119</v>
      </c>
      <c r="C461" t="str">
        <f t="shared" si="64"/>
        <v>SchLib\Passive\CerCapacitor.SchLib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62"/>
        <v>6.2 пФ</v>
      </c>
      <c r="L461" s="3" t="s">
        <v>1795</v>
      </c>
      <c r="M461" s="3" t="s">
        <v>111</v>
      </c>
      <c r="N461" s="3" t="s">
        <v>28</v>
      </c>
      <c r="O461" t="str">
        <f t="shared" si="65"/>
        <v>PcbLib\Passive\C0402.PcbLib</v>
      </c>
      <c r="P461" t="str">
        <f t="shared" si="63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50</v>
      </c>
    </row>
    <row r="462" spans="1:24" x14ac:dyDescent="0.3">
      <c r="A462" t="str">
        <f t="shared" si="61"/>
        <v>6.8 пФ 1% NP0 50В 0402</v>
      </c>
      <c r="B462" s="3" t="s">
        <v>119</v>
      </c>
      <c r="C462" t="str">
        <f t="shared" si="64"/>
        <v>SchLib\Passive\CerCapacitor.SchLib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62"/>
        <v>6.8 пФ</v>
      </c>
      <c r="L462" s="3" t="s">
        <v>1796</v>
      </c>
      <c r="M462" s="3" t="s">
        <v>111</v>
      </c>
      <c r="N462" s="3" t="s">
        <v>28</v>
      </c>
      <c r="O462" t="str">
        <f t="shared" si="65"/>
        <v>PcbLib\Passive\C0402.PcbLib</v>
      </c>
      <c r="P462" t="str">
        <f t="shared" si="63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51</v>
      </c>
    </row>
    <row r="463" spans="1:24" x14ac:dyDescent="0.3">
      <c r="A463" t="str">
        <f t="shared" si="61"/>
        <v>7.5 пФ 1% NP0 50В 0402</v>
      </c>
      <c r="B463" s="3" t="s">
        <v>119</v>
      </c>
      <c r="C463" t="str">
        <f t="shared" si="64"/>
        <v>SchLib\Passive\CerCapacitor.SchLib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62"/>
        <v>7.5 пФ</v>
      </c>
      <c r="L463" s="3" t="s">
        <v>1797</v>
      </c>
      <c r="M463" s="3" t="s">
        <v>111</v>
      </c>
      <c r="N463" s="3" t="s">
        <v>28</v>
      </c>
      <c r="O463" t="str">
        <f t="shared" si="65"/>
        <v>PcbLib\Passive\C0402.PcbLib</v>
      </c>
      <c r="P463" t="str">
        <f t="shared" si="63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52</v>
      </c>
    </row>
    <row r="464" spans="1:24" x14ac:dyDescent="0.3">
      <c r="A464" t="str">
        <f t="shared" si="61"/>
        <v>8.2 пФ 1% NP0 50В 0402</v>
      </c>
      <c r="B464" s="3" t="s">
        <v>119</v>
      </c>
      <c r="C464" t="str">
        <f t="shared" si="64"/>
        <v>SchLib\Passive\CerCapacitor.SchLib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62"/>
        <v>8.2 пФ</v>
      </c>
      <c r="L464" s="3" t="s">
        <v>1798</v>
      </c>
      <c r="M464" s="3" t="s">
        <v>111</v>
      </c>
      <c r="N464" s="3" t="s">
        <v>28</v>
      </c>
      <c r="O464" t="str">
        <f t="shared" si="65"/>
        <v>PcbLib\Passive\C0402.PcbLib</v>
      </c>
      <c r="P464" t="str">
        <f t="shared" si="63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53</v>
      </c>
    </row>
    <row r="465" spans="1:24" x14ac:dyDescent="0.3">
      <c r="A465" t="str">
        <f t="shared" si="61"/>
        <v>9.1 пФ 1% NP0 50В 0402</v>
      </c>
      <c r="B465" s="3" t="s">
        <v>119</v>
      </c>
      <c r="C465" t="str">
        <f t="shared" si="64"/>
        <v>SchLib\Passive\CerCapacitor.SchLib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62"/>
        <v>9.1 пФ</v>
      </c>
      <c r="L465" s="3" t="s">
        <v>1799</v>
      </c>
      <c r="M465" s="3" t="s">
        <v>111</v>
      </c>
      <c r="N465" s="3" t="s">
        <v>28</v>
      </c>
      <c r="O465" t="str">
        <f t="shared" si="65"/>
        <v>PcbLib\Passive\C0402.PcbLib</v>
      </c>
      <c r="P465" t="str">
        <f t="shared" si="63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54</v>
      </c>
    </row>
    <row r="466" spans="1:24" x14ac:dyDescent="0.3">
      <c r="A466" t="str">
        <f t="shared" si="61"/>
        <v>10 пФ 1% NP0 50В 0402</v>
      </c>
      <c r="B466" s="3" t="s">
        <v>119</v>
      </c>
      <c r="C466" t="str">
        <f t="shared" si="64"/>
        <v>SchLib\Passive\CerCapacitor.SchLib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62"/>
        <v>10 пФ</v>
      </c>
      <c r="L466" s="3" t="s">
        <v>1800</v>
      </c>
      <c r="M466" s="3" t="s">
        <v>111</v>
      </c>
      <c r="N466" s="3" t="s">
        <v>28</v>
      </c>
      <c r="O466" t="str">
        <f t="shared" si="65"/>
        <v>PcbLib\Passive\C0402.PcbLib</v>
      </c>
      <c r="P466" t="str">
        <f t="shared" si="63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57</v>
      </c>
    </row>
    <row r="467" spans="1:24" x14ac:dyDescent="0.3">
      <c r="A467" t="str">
        <f t="shared" si="61"/>
        <v>11 пФ 1% NP0 50В 0402</v>
      </c>
      <c r="B467" s="3" t="s">
        <v>119</v>
      </c>
      <c r="C467" t="str">
        <f t="shared" si="64"/>
        <v>SchLib\Passive\CerCapacitor.SchLib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62"/>
        <v>11 пФ</v>
      </c>
      <c r="L467" s="3" t="s">
        <v>1801</v>
      </c>
      <c r="M467" s="3" t="s">
        <v>111</v>
      </c>
      <c r="N467" s="3" t="s">
        <v>28</v>
      </c>
      <c r="O467" t="str">
        <f t="shared" si="65"/>
        <v>PcbLib\Passive\C0402.PcbLib</v>
      </c>
      <c r="P467" t="str">
        <f t="shared" si="63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58</v>
      </c>
    </row>
    <row r="468" spans="1:24" x14ac:dyDescent="0.3">
      <c r="A468" t="str">
        <f t="shared" si="61"/>
        <v>12 пФ 1% NP0 50В 0402</v>
      </c>
      <c r="B468" s="3" t="s">
        <v>119</v>
      </c>
      <c r="C468" t="str">
        <f t="shared" si="64"/>
        <v>SchLib\Passive\CerCapacitor.SchLib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62"/>
        <v>12 пФ</v>
      </c>
      <c r="L468" s="3" t="s">
        <v>1802</v>
      </c>
      <c r="M468" s="3" t="s">
        <v>111</v>
      </c>
      <c r="N468" s="3" t="s">
        <v>28</v>
      </c>
      <c r="O468" t="str">
        <f t="shared" si="65"/>
        <v>PcbLib\Passive\C0402.PcbLib</v>
      </c>
      <c r="P468" t="str">
        <f t="shared" si="63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59</v>
      </c>
    </row>
    <row r="469" spans="1:24" x14ac:dyDescent="0.3">
      <c r="A469" t="str">
        <f t="shared" si="61"/>
        <v>13 пФ 1% NP0 50В 0402</v>
      </c>
      <c r="B469" s="3" t="s">
        <v>119</v>
      </c>
      <c r="C469" t="str">
        <f t="shared" si="64"/>
        <v>SchLib\Passive\CerCapacitor.SchLib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62"/>
        <v>13 пФ</v>
      </c>
      <c r="L469" s="3" t="s">
        <v>1803</v>
      </c>
      <c r="M469" s="3" t="s">
        <v>111</v>
      </c>
      <c r="N469" s="3" t="s">
        <v>28</v>
      </c>
      <c r="O469" t="str">
        <f t="shared" si="65"/>
        <v>PcbLib\Passive\C0402.PcbLib</v>
      </c>
      <c r="P469" t="str">
        <f t="shared" si="63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60</v>
      </c>
    </row>
    <row r="470" spans="1:24" x14ac:dyDescent="0.3">
      <c r="A470" t="str">
        <f t="shared" si="61"/>
        <v>15 пФ 1% NP0 50В 0402</v>
      </c>
      <c r="B470" s="3" t="s">
        <v>119</v>
      </c>
      <c r="C470" t="str">
        <f t="shared" si="64"/>
        <v>SchLib\Passive\CerCapacitor.SchLib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62"/>
        <v>15 пФ</v>
      </c>
      <c r="L470" s="3" t="s">
        <v>1804</v>
      </c>
      <c r="M470" s="3" t="s">
        <v>111</v>
      </c>
      <c r="N470" s="3" t="s">
        <v>28</v>
      </c>
      <c r="O470" t="str">
        <f t="shared" si="65"/>
        <v>PcbLib\Passive\C0402.PcbLib</v>
      </c>
      <c r="P470" t="str">
        <f t="shared" si="63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61</v>
      </c>
    </row>
    <row r="471" spans="1:24" x14ac:dyDescent="0.3">
      <c r="A471" t="str">
        <f t="shared" si="61"/>
        <v>16 пФ 1% NP0 50В 0402</v>
      </c>
      <c r="B471" s="3" t="s">
        <v>119</v>
      </c>
      <c r="C471" t="str">
        <f t="shared" si="64"/>
        <v>SchLib\Passive\CerCapacitor.SchLib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62"/>
        <v>16 пФ</v>
      </c>
      <c r="L471" s="3" t="s">
        <v>1805</v>
      </c>
      <c r="M471" s="3" t="s">
        <v>111</v>
      </c>
      <c r="N471" s="3" t="s">
        <v>28</v>
      </c>
      <c r="O471" t="str">
        <f t="shared" si="65"/>
        <v>PcbLib\Passive\C0402.PcbLib</v>
      </c>
      <c r="P471" t="str">
        <f t="shared" si="63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62</v>
      </c>
    </row>
    <row r="472" spans="1:24" x14ac:dyDescent="0.3">
      <c r="A472" t="str">
        <f t="shared" si="61"/>
        <v>18 пФ 1% NP0 50В 0402</v>
      </c>
      <c r="B472" s="3" t="s">
        <v>119</v>
      </c>
      <c r="C472" t="str">
        <f t="shared" si="64"/>
        <v>SchLib\Passive\CerCapacitor.SchLib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62"/>
        <v>18 пФ</v>
      </c>
      <c r="L472" s="3" t="s">
        <v>1806</v>
      </c>
      <c r="M472" s="3" t="s">
        <v>111</v>
      </c>
      <c r="N472" s="3" t="s">
        <v>28</v>
      </c>
      <c r="O472" t="str">
        <f t="shared" si="65"/>
        <v>PcbLib\Passive\C0402.PcbLib</v>
      </c>
      <c r="P472" t="str">
        <f t="shared" si="63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63</v>
      </c>
    </row>
    <row r="473" spans="1:24" x14ac:dyDescent="0.3">
      <c r="A473" t="str">
        <f t="shared" si="61"/>
        <v>20 пФ 1% NP0 50В 0402</v>
      </c>
      <c r="B473" s="3" t="s">
        <v>119</v>
      </c>
      <c r="C473" t="str">
        <f t="shared" si="64"/>
        <v>SchLib\Passive\CerCapacitor.SchLib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62"/>
        <v>20 пФ</v>
      </c>
      <c r="L473" s="3" t="s">
        <v>1807</v>
      </c>
      <c r="M473" s="3" t="s">
        <v>111</v>
      </c>
      <c r="N473" s="3" t="s">
        <v>28</v>
      </c>
      <c r="O473" t="str">
        <f t="shared" si="65"/>
        <v>PcbLib\Passive\C0402.PcbLib</v>
      </c>
      <c r="P473" t="str">
        <f t="shared" si="63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64</v>
      </c>
    </row>
    <row r="474" spans="1:24" x14ac:dyDescent="0.3">
      <c r="A474" t="str">
        <f t="shared" si="61"/>
        <v>22 пФ 1% NP0 50В 0402</v>
      </c>
      <c r="B474" s="3" t="s">
        <v>119</v>
      </c>
      <c r="C474" t="str">
        <f t="shared" si="64"/>
        <v>SchLib\Passive\CerCapacitor.SchLib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62"/>
        <v>22 пФ</v>
      </c>
      <c r="L474" s="3" t="s">
        <v>1808</v>
      </c>
      <c r="M474" s="3" t="s">
        <v>111</v>
      </c>
      <c r="N474" s="3" t="s">
        <v>28</v>
      </c>
      <c r="O474" t="str">
        <f t="shared" si="65"/>
        <v>PcbLib\Passive\C0402.PcbLib</v>
      </c>
      <c r="P474" t="str">
        <f t="shared" si="63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65</v>
      </c>
    </row>
    <row r="475" spans="1:24" x14ac:dyDescent="0.3">
      <c r="A475" t="str">
        <f t="shared" si="61"/>
        <v>24 пФ 1% NP0 50В 0402</v>
      </c>
      <c r="B475" s="3" t="s">
        <v>119</v>
      </c>
      <c r="C475" t="str">
        <f t="shared" si="64"/>
        <v>SchLib\Passive\CerCapacitor.SchLib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62"/>
        <v>24 пФ</v>
      </c>
      <c r="L475" s="3" t="s">
        <v>1809</v>
      </c>
      <c r="M475" s="3" t="s">
        <v>111</v>
      </c>
      <c r="N475" s="3" t="s">
        <v>28</v>
      </c>
      <c r="O475" t="str">
        <f t="shared" si="65"/>
        <v>PcbLib\Passive\C0402.PcbLib</v>
      </c>
      <c r="P475" t="str">
        <f t="shared" si="63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66</v>
      </c>
    </row>
    <row r="476" spans="1:24" x14ac:dyDescent="0.3">
      <c r="A476" t="str">
        <f t="shared" si="61"/>
        <v>27 пФ 1% NP0 50В 0402</v>
      </c>
      <c r="B476" s="3" t="s">
        <v>119</v>
      </c>
      <c r="C476" t="str">
        <f t="shared" si="64"/>
        <v>SchLib\Passive\CerCapacitor.SchLib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62"/>
        <v>27 пФ</v>
      </c>
      <c r="L476" s="3" t="s">
        <v>1810</v>
      </c>
      <c r="M476" s="3" t="s">
        <v>111</v>
      </c>
      <c r="N476" s="3" t="s">
        <v>28</v>
      </c>
      <c r="O476" t="str">
        <f t="shared" si="65"/>
        <v>PcbLib\Passive\C0402.PcbLib</v>
      </c>
      <c r="P476" t="str">
        <f t="shared" si="63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67</v>
      </c>
    </row>
    <row r="477" spans="1:24" x14ac:dyDescent="0.3">
      <c r="A477" t="str">
        <f t="shared" si="61"/>
        <v>30 пФ 1% NP0 50В 0402</v>
      </c>
      <c r="B477" s="3" t="s">
        <v>119</v>
      </c>
      <c r="C477" t="str">
        <f t="shared" si="64"/>
        <v>SchLib\Passive\CerCapacitor.SchLib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62"/>
        <v>30 пФ</v>
      </c>
      <c r="L477" s="3" t="s">
        <v>1811</v>
      </c>
      <c r="M477" s="3" t="s">
        <v>111</v>
      </c>
      <c r="N477" s="3" t="s">
        <v>28</v>
      </c>
      <c r="O477" t="str">
        <f t="shared" si="65"/>
        <v>PcbLib\Passive\C0402.PcbLib</v>
      </c>
      <c r="P477" t="str">
        <f t="shared" si="63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68</v>
      </c>
    </row>
    <row r="478" spans="1:24" x14ac:dyDescent="0.3">
      <c r="A478" t="str">
        <f t="shared" si="61"/>
        <v>33 пФ 1% NP0 50В 0402</v>
      </c>
      <c r="B478" s="3" t="s">
        <v>119</v>
      </c>
      <c r="C478" t="str">
        <f t="shared" si="64"/>
        <v>SchLib\Passive\CerCapacitor.SchLib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62"/>
        <v>33 пФ</v>
      </c>
      <c r="L478" s="3" t="s">
        <v>1812</v>
      </c>
      <c r="M478" s="3" t="s">
        <v>111</v>
      </c>
      <c r="N478" s="3" t="s">
        <v>28</v>
      </c>
      <c r="O478" t="str">
        <f t="shared" si="65"/>
        <v>PcbLib\Passive\C0402.PcbLib</v>
      </c>
      <c r="P478" t="str">
        <f t="shared" si="63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69</v>
      </c>
    </row>
    <row r="479" spans="1:24" x14ac:dyDescent="0.3">
      <c r="A479" t="str">
        <f t="shared" si="61"/>
        <v>36 пФ 1% NP0 50В 0402</v>
      </c>
      <c r="B479" s="3" t="s">
        <v>119</v>
      </c>
      <c r="C479" t="str">
        <f t="shared" si="64"/>
        <v>SchLib\Passive\CerCapacitor.SchLib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62"/>
        <v>36 пФ</v>
      </c>
      <c r="L479" s="3" t="s">
        <v>1813</v>
      </c>
      <c r="M479" s="3" t="s">
        <v>111</v>
      </c>
      <c r="N479" s="3" t="s">
        <v>28</v>
      </c>
      <c r="O479" t="str">
        <f t="shared" si="65"/>
        <v>PcbLib\Passive\C0402.PcbLib</v>
      </c>
      <c r="P479" t="str">
        <f t="shared" si="63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70</v>
      </c>
    </row>
    <row r="480" spans="1:24" x14ac:dyDescent="0.3">
      <c r="A480" t="str">
        <f t="shared" si="61"/>
        <v>39 пФ 1% NP0 50В 0402</v>
      </c>
      <c r="B480" s="3" t="s">
        <v>119</v>
      </c>
      <c r="C480" t="str">
        <f t="shared" si="64"/>
        <v>SchLib\Passive\CerCapacitor.SchLib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62"/>
        <v>39 пФ</v>
      </c>
      <c r="L480" s="3" t="s">
        <v>1814</v>
      </c>
      <c r="M480" s="3" t="s">
        <v>111</v>
      </c>
      <c r="N480" s="3" t="s">
        <v>28</v>
      </c>
      <c r="O480" t="str">
        <f t="shared" si="65"/>
        <v>PcbLib\Passive\C0402.PcbLib</v>
      </c>
      <c r="P480" t="str">
        <f t="shared" si="63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71</v>
      </c>
    </row>
    <row r="481" spans="1:24" x14ac:dyDescent="0.3">
      <c r="A481" t="str">
        <f t="shared" si="61"/>
        <v>43 пФ 1% NP0 50В 0402</v>
      </c>
      <c r="B481" s="3" t="s">
        <v>119</v>
      </c>
      <c r="C481" t="str">
        <f t="shared" si="64"/>
        <v>SchLib\Passive\CerCapacitor.SchLib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62"/>
        <v>43 пФ</v>
      </c>
      <c r="L481" s="3" t="s">
        <v>1815</v>
      </c>
      <c r="M481" s="3" t="s">
        <v>111</v>
      </c>
      <c r="N481" s="3" t="s">
        <v>28</v>
      </c>
      <c r="O481" t="str">
        <f t="shared" si="65"/>
        <v>PcbLib\Passive\C0402.PcbLib</v>
      </c>
      <c r="P481" t="str">
        <f t="shared" si="63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72</v>
      </c>
    </row>
    <row r="482" spans="1:24" x14ac:dyDescent="0.3">
      <c r="A482" t="str">
        <f t="shared" si="61"/>
        <v>47 пФ 1% NP0 50В 0402</v>
      </c>
      <c r="B482" s="3" t="s">
        <v>119</v>
      </c>
      <c r="C482" t="str">
        <f t="shared" si="64"/>
        <v>SchLib\Passive\CerCapacitor.SchLib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62"/>
        <v>47 пФ</v>
      </c>
      <c r="L482" s="3" t="s">
        <v>1816</v>
      </c>
      <c r="M482" s="3" t="s">
        <v>111</v>
      </c>
      <c r="N482" s="3" t="s">
        <v>28</v>
      </c>
      <c r="O482" t="str">
        <f t="shared" si="65"/>
        <v>PcbLib\Passive\C0402.PcbLib</v>
      </c>
      <c r="P482" t="str">
        <f t="shared" si="63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73</v>
      </c>
    </row>
    <row r="483" spans="1:24" x14ac:dyDescent="0.3">
      <c r="A483" t="str">
        <f t="shared" si="61"/>
        <v>51 пФ 1% NP0 50В 0402</v>
      </c>
      <c r="B483" s="3" t="s">
        <v>119</v>
      </c>
      <c r="C483" t="str">
        <f t="shared" si="64"/>
        <v>SchLib\Passive\CerCapacitor.SchLib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62"/>
        <v>51 пФ</v>
      </c>
      <c r="L483" s="3" t="s">
        <v>1817</v>
      </c>
      <c r="M483" s="3" t="s">
        <v>111</v>
      </c>
      <c r="N483" s="3" t="s">
        <v>28</v>
      </c>
      <c r="O483" t="str">
        <f t="shared" si="65"/>
        <v>PcbLib\Passive\C0402.PcbLib</v>
      </c>
      <c r="P483" t="str">
        <f t="shared" si="63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74</v>
      </c>
    </row>
    <row r="484" spans="1:24" x14ac:dyDescent="0.3">
      <c r="A484" t="str">
        <f t="shared" si="61"/>
        <v>56 пФ 1% NP0 50В 0402</v>
      </c>
      <c r="B484" s="3" t="s">
        <v>119</v>
      </c>
      <c r="C484" t="str">
        <f t="shared" si="64"/>
        <v>SchLib\Passive\CerCapacitor.SchLib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62"/>
        <v>56 пФ</v>
      </c>
      <c r="L484" s="3" t="s">
        <v>1818</v>
      </c>
      <c r="M484" s="3" t="s">
        <v>111</v>
      </c>
      <c r="N484" s="3" t="s">
        <v>28</v>
      </c>
      <c r="O484" t="str">
        <f t="shared" si="65"/>
        <v>PcbLib\Passive\C0402.PcbLib</v>
      </c>
      <c r="P484" t="str">
        <f t="shared" si="63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75</v>
      </c>
    </row>
    <row r="485" spans="1:24" x14ac:dyDescent="0.3">
      <c r="A485" t="str">
        <f t="shared" si="61"/>
        <v>62 пФ 1% NP0 50В 0402</v>
      </c>
      <c r="B485" s="3" t="s">
        <v>119</v>
      </c>
      <c r="C485" t="str">
        <f t="shared" si="64"/>
        <v>SchLib\Passive\CerCapacitor.SchLib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62"/>
        <v>62 пФ</v>
      </c>
      <c r="L485" s="3" t="s">
        <v>1819</v>
      </c>
      <c r="M485" s="3" t="s">
        <v>111</v>
      </c>
      <c r="N485" s="3" t="s">
        <v>28</v>
      </c>
      <c r="O485" t="str">
        <f t="shared" si="65"/>
        <v>PcbLib\Passive\C0402.PcbLib</v>
      </c>
      <c r="P485" t="str">
        <f t="shared" si="63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76</v>
      </c>
    </row>
    <row r="486" spans="1:24" x14ac:dyDescent="0.3">
      <c r="A486" t="str">
        <f t="shared" si="61"/>
        <v>68 пФ 1% NP0 50В 0402</v>
      </c>
      <c r="B486" s="3" t="s">
        <v>119</v>
      </c>
      <c r="C486" t="str">
        <f t="shared" si="64"/>
        <v>SchLib\Passive\CerCapacitor.SchLib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62"/>
        <v>68 пФ</v>
      </c>
      <c r="L486" s="3" t="s">
        <v>1820</v>
      </c>
      <c r="M486" s="3" t="s">
        <v>111</v>
      </c>
      <c r="N486" s="3" t="s">
        <v>28</v>
      </c>
      <c r="O486" t="str">
        <f t="shared" si="65"/>
        <v>PcbLib\Passive\C0402.PcbLib</v>
      </c>
      <c r="P486" t="str">
        <f t="shared" si="63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77</v>
      </c>
    </row>
    <row r="487" spans="1:24" x14ac:dyDescent="0.3">
      <c r="A487" t="str">
        <f t="shared" si="61"/>
        <v>75 пФ 1% NP0 50В 0402</v>
      </c>
      <c r="B487" s="3" t="s">
        <v>119</v>
      </c>
      <c r="C487" t="str">
        <f t="shared" si="64"/>
        <v>SchLib\Passive\CerCapacitor.SchLib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62"/>
        <v>75 пФ</v>
      </c>
      <c r="L487" s="3" t="s">
        <v>1821</v>
      </c>
      <c r="M487" s="3" t="s">
        <v>111</v>
      </c>
      <c r="N487" s="3" t="s">
        <v>28</v>
      </c>
      <c r="O487" t="str">
        <f t="shared" si="65"/>
        <v>PcbLib\Passive\C0402.PcbLib</v>
      </c>
      <c r="P487" t="str">
        <f t="shared" si="63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78</v>
      </c>
    </row>
    <row r="488" spans="1:24" x14ac:dyDescent="0.3">
      <c r="A488" t="str">
        <f t="shared" si="61"/>
        <v>82 пФ 1% NP0 50В 0402</v>
      </c>
      <c r="B488" s="3" t="s">
        <v>119</v>
      </c>
      <c r="C488" t="str">
        <f t="shared" si="64"/>
        <v>SchLib\Passive\CerCapacitor.SchLib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62"/>
        <v>82 пФ</v>
      </c>
      <c r="L488" s="3" t="s">
        <v>1822</v>
      </c>
      <c r="M488" s="3" t="s">
        <v>111</v>
      </c>
      <c r="N488" s="3" t="s">
        <v>28</v>
      </c>
      <c r="O488" t="str">
        <f t="shared" si="65"/>
        <v>PcbLib\Passive\C0402.PcbLib</v>
      </c>
      <c r="P488" t="str">
        <f t="shared" si="63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79</v>
      </c>
    </row>
    <row r="489" spans="1:24" x14ac:dyDescent="0.3">
      <c r="A489" t="str">
        <f t="shared" si="61"/>
        <v>91 пФ 1% NP0 50В 0402</v>
      </c>
      <c r="B489" s="3" t="s">
        <v>119</v>
      </c>
      <c r="C489" t="str">
        <f t="shared" si="64"/>
        <v>SchLib\Passive\CerCapacitor.SchLib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62"/>
        <v>91 пФ</v>
      </c>
      <c r="L489" s="3" t="s">
        <v>1823</v>
      </c>
      <c r="M489" s="3" t="s">
        <v>111</v>
      </c>
      <c r="N489" s="3" t="s">
        <v>28</v>
      </c>
      <c r="O489" t="str">
        <f t="shared" si="65"/>
        <v>PcbLib\Passive\C0402.PcbLib</v>
      </c>
      <c r="P489" t="str">
        <f t="shared" si="63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80</v>
      </c>
    </row>
    <row r="490" spans="1:24" x14ac:dyDescent="0.3">
      <c r="A490" t="str">
        <f t="shared" si="61"/>
        <v>100 пФ 1% NP0 50В 0402</v>
      </c>
      <c r="B490" s="3" t="s">
        <v>119</v>
      </c>
      <c r="C490" t="str">
        <f t="shared" si="64"/>
        <v>SchLib\Passive\CerCapacitor.SchLib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62"/>
        <v>100 пФ</v>
      </c>
      <c r="L490" s="3" t="s">
        <v>1824</v>
      </c>
      <c r="M490" s="3" t="s">
        <v>111</v>
      </c>
      <c r="N490" s="3" t="s">
        <v>28</v>
      </c>
      <c r="O490" t="str">
        <f t="shared" si="65"/>
        <v>PcbLib\Passive\C0402.PcbLib</v>
      </c>
      <c r="P490" t="str">
        <f t="shared" si="63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81</v>
      </c>
    </row>
    <row r="491" spans="1:24" x14ac:dyDescent="0.3">
      <c r="A491" t="str">
        <f t="shared" si="61"/>
        <v>110 пФ 1% NP0 50В 0402</v>
      </c>
      <c r="B491" s="3" t="s">
        <v>119</v>
      </c>
      <c r="C491" t="str">
        <f t="shared" si="64"/>
        <v>SchLib\Passive\CerCapacitor.SchLib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62"/>
        <v>110 пФ</v>
      </c>
      <c r="L491" s="3" t="s">
        <v>1825</v>
      </c>
      <c r="M491" s="3" t="s">
        <v>111</v>
      </c>
      <c r="N491" s="3" t="s">
        <v>28</v>
      </c>
      <c r="O491" t="str">
        <f t="shared" si="65"/>
        <v>PcbLib\Passive\C0402.PcbLib</v>
      </c>
      <c r="P491" t="str">
        <f t="shared" si="63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82</v>
      </c>
    </row>
    <row r="492" spans="1:24" x14ac:dyDescent="0.3">
      <c r="A492" t="str">
        <f t="shared" si="61"/>
        <v>120 пФ 1% NP0 50В 0402</v>
      </c>
      <c r="B492" s="3" t="s">
        <v>119</v>
      </c>
      <c r="C492" t="str">
        <f t="shared" si="64"/>
        <v>SchLib\Passive\CerCapacitor.SchLib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62"/>
        <v>120 пФ</v>
      </c>
      <c r="L492" s="3" t="s">
        <v>1826</v>
      </c>
      <c r="M492" s="3" t="s">
        <v>111</v>
      </c>
      <c r="N492" s="3" t="s">
        <v>28</v>
      </c>
      <c r="O492" t="str">
        <f t="shared" si="65"/>
        <v>PcbLib\Passive\C0402.PcbLib</v>
      </c>
      <c r="P492" t="str">
        <f t="shared" si="63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83</v>
      </c>
    </row>
    <row r="493" spans="1:24" x14ac:dyDescent="0.3">
      <c r="A493" t="str">
        <f t="shared" si="61"/>
        <v>130 пФ 1% NP0 50В 0402</v>
      </c>
      <c r="B493" s="3" t="s">
        <v>119</v>
      </c>
      <c r="C493" t="str">
        <f t="shared" si="64"/>
        <v>SchLib\Passive\CerCapacitor.SchLib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62"/>
        <v>130 пФ</v>
      </c>
      <c r="L493" s="3" t="s">
        <v>1827</v>
      </c>
      <c r="M493" s="3" t="s">
        <v>111</v>
      </c>
      <c r="N493" s="3" t="s">
        <v>28</v>
      </c>
      <c r="O493" t="str">
        <f t="shared" si="65"/>
        <v>PcbLib\Passive\C0402.PcbLib</v>
      </c>
      <c r="P493" t="str">
        <f t="shared" si="63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84</v>
      </c>
    </row>
    <row r="494" spans="1:24" x14ac:dyDescent="0.3">
      <c r="A494" t="str">
        <f t="shared" si="61"/>
        <v>150 пФ 1% NP0 50В 0402</v>
      </c>
      <c r="B494" s="3" t="s">
        <v>119</v>
      </c>
      <c r="C494" t="str">
        <f t="shared" si="64"/>
        <v>SchLib\Passive\CerCapacitor.SchLib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62"/>
        <v>150 пФ</v>
      </c>
      <c r="L494" s="3" t="s">
        <v>1828</v>
      </c>
      <c r="M494" s="3" t="s">
        <v>111</v>
      </c>
      <c r="N494" s="3" t="s">
        <v>28</v>
      </c>
      <c r="O494" t="str">
        <f t="shared" si="65"/>
        <v>PcbLib\Passive\C0402.PcbLib</v>
      </c>
      <c r="P494" t="str">
        <f t="shared" si="63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85</v>
      </c>
    </row>
    <row r="495" spans="1:24" x14ac:dyDescent="0.3">
      <c r="A495" t="str">
        <f t="shared" si="61"/>
        <v>160 пФ 1% NP0 50В 0402</v>
      </c>
      <c r="B495" s="3" t="s">
        <v>119</v>
      </c>
      <c r="C495" t="str">
        <f t="shared" si="64"/>
        <v>SchLib\Passive\CerCapacitor.SchLib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62"/>
        <v>160 пФ</v>
      </c>
      <c r="L495" s="3" t="s">
        <v>1829</v>
      </c>
      <c r="M495" s="3" t="s">
        <v>111</v>
      </c>
      <c r="N495" s="3" t="s">
        <v>28</v>
      </c>
      <c r="O495" t="str">
        <f t="shared" si="65"/>
        <v>PcbLib\Passive\C0402.PcbLib</v>
      </c>
      <c r="P495" t="str">
        <f t="shared" si="63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86</v>
      </c>
    </row>
    <row r="496" spans="1:24" x14ac:dyDescent="0.3">
      <c r="A496" t="str">
        <f t="shared" si="61"/>
        <v>180 пФ 1% NP0 50В 0402</v>
      </c>
      <c r="B496" s="3" t="s">
        <v>119</v>
      </c>
      <c r="C496" t="str">
        <f t="shared" si="64"/>
        <v>SchLib\Passive\CerCapacitor.SchLib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62"/>
        <v>180 пФ</v>
      </c>
      <c r="L496" s="3" t="s">
        <v>1830</v>
      </c>
      <c r="M496" s="3" t="s">
        <v>111</v>
      </c>
      <c r="N496" s="3" t="s">
        <v>28</v>
      </c>
      <c r="O496" t="str">
        <f t="shared" si="65"/>
        <v>PcbLib\Passive\C0402.PcbLib</v>
      </c>
      <c r="P496" t="str">
        <f t="shared" si="63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87</v>
      </c>
    </row>
    <row r="497" spans="1:24" x14ac:dyDescent="0.3">
      <c r="A497" t="str">
        <f t="shared" si="61"/>
        <v>200 пФ 1% NP0 50В 0402</v>
      </c>
      <c r="B497" s="3" t="s">
        <v>119</v>
      </c>
      <c r="C497" t="str">
        <f t="shared" si="64"/>
        <v>SchLib\Passive\CerCapacitor.SchLib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62"/>
        <v>200 пФ</v>
      </c>
      <c r="L497" s="3" t="s">
        <v>1831</v>
      </c>
      <c r="M497" s="3" t="s">
        <v>111</v>
      </c>
      <c r="N497" s="3" t="s">
        <v>28</v>
      </c>
      <c r="O497" t="str">
        <f t="shared" si="65"/>
        <v>PcbLib\Passive\C0402.PcbLib</v>
      </c>
      <c r="P497" t="str">
        <f t="shared" si="63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88</v>
      </c>
    </row>
    <row r="498" spans="1:24" x14ac:dyDescent="0.3">
      <c r="A498" t="str">
        <f t="shared" si="61"/>
        <v>220 пФ 1% NP0 50В 0402</v>
      </c>
      <c r="B498" s="3" t="s">
        <v>119</v>
      </c>
      <c r="C498" t="str">
        <f t="shared" si="64"/>
        <v>SchLib\Passive\CerCapacitor.SchLib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62"/>
        <v>220 пФ</v>
      </c>
      <c r="L498" s="3" t="s">
        <v>1832</v>
      </c>
      <c r="M498" s="3" t="s">
        <v>111</v>
      </c>
      <c r="N498" s="3" t="s">
        <v>28</v>
      </c>
      <c r="O498" t="str">
        <f t="shared" si="65"/>
        <v>PcbLib\Passive\C0402.PcbLib</v>
      </c>
      <c r="P498" t="str">
        <f t="shared" si="63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89</v>
      </c>
    </row>
    <row r="499" spans="1:24" x14ac:dyDescent="0.3">
      <c r="A499" t="str">
        <f t="shared" si="61"/>
        <v>240 пФ 1% NP0 50В 0402</v>
      </c>
      <c r="B499" s="3" t="s">
        <v>119</v>
      </c>
      <c r="C499" t="str">
        <f t="shared" si="64"/>
        <v>SchLib\Passive\CerCapacitor.SchLib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62"/>
        <v>240 пФ</v>
      </c>
      <c r="L499" s="3" t="s">
        <v>1833</v>
      </c>
      <c r="M499" s="3" t="s">
        <v>111</v>
      </c>
      <c r="N499" s="3" t="s">
        <v>28</v>
      </c>
      <c r="O499" t="str">
        <f t="shared" si="65"/>
        <v>PcbLib\Passive\C0402.PcbLib</v>
      </c>
      <c r="P499" t="str">
        <f t="shared" si="63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90</v>
      </c>
    </row>
    <row r="500" spans="1:24" x14ac:dyDescent="0.3">
      <c r="A500" t="str">
        <f t="shared" si="61"/>
        <v>270 пФ 1% NP0 50В 0402</v>
      </c>
      <c r="B500" s="3" t="s">
        <v>119</v>
      </c>
      <c r="C500" t="str">
        <f t="shared" si="64"/>
        <v>SchLib\Passive\CerCapacitor.SchLib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si="62"/>
        <v>270 пФ</v>
      </c>
      <c r="L500" s="3" t="s">
        <v>1834</v>
      </c>
      <c r="M500" s="3" t="s">
        <v>111</v>
      </c>
      <c r="N500" s="3" t="s">
        <v>28</v>
      </c>
      <c r="O500" t="str">
        <f t="shared" si="65"/>
        <v>PcbLib\Passive\C0402.PcbLib</v>
      </c>
      <c r="P500" t="str">
        <f t="shared" si="63"/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91</v>
      </c>
    </row>
    <row r="501" spans="1:24" x14ac:dyDescent="0.3">
      <c r="A501" t="str">
        <f t="shared" si="61"/>
        <v>300 пФ 1% NP0 50В 0402</v>
      </c>
      <c r="B501" s="3" t="s">
        <v>119</v>
      </c>
      <c r="C501" t="str">
        <f t="shared" si="64"/>
        <v>SchLib\Passive\CerCapacitor.SchLib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62"/>
        <v>300 пФ</v>
      </c>
      <c r="L501" s="3" t="s">
        <v>1835</v>
      </c>
      <c r="M501" s="3" t="s">
        <v>111</v>
      </c>
      <c r="N501" s="3" t="s">
        <v>28</v>
      </c>
      <c r="O501" t="str">
        <f t="shared" si="65"/>
        <v>PcbLib\Passive\C0402.PcbLib</v>
      </c>
      <c r="P501" t="str">
        <f t="shared" si="63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92</v>
      </c>
    </row>
    <row r="502" spans="1:24" x14ac:dyDescent="0.3">
      <c r="A502" t="str">
        <f t="shared" si="61"/>
        <v>330 пФ 1% NP0 50В 0402</v>
      </c>
      <c r="B502" s="3" t="s">
        <v>119</v>
      </c>
      <c r="C502" t="str">
        <f t="shared" si="64"/>
        <v>SchLib\Passive\CerCapacitor.SchLib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62"/>
        <v>330 пФ</v>
      </c>
      <c r="L502" s="3" t="s">
        <v>1836</v>
      </c>
      <c r="M502" s="3" t="s">
        <v>111</v>
      </c>
      <c r="N502" s="3" t="s">
        <v>28</v>
      </c>
      <c r="O502" t="str">
        <f t="shared" si="65"/>
        <v>PcbLib\Passive\C0402.PcbLib</v>
      </c>
      <c r="P502" t="str">
        <f t="shared" si="63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93</v>
      </c>
    </row>
    <row r="503" spans="1:24" x14ac:dyDescent="0.3">
      <c r="A503" t="str">
        <f t="shared" si="61"/>
        <v>360 пФ 1% NP0 50В 0402</v>
      </c>
      <c r="B503" s="3" t="s">
        <v>119</v>
      </c>
      <c r="C503" t="str">
        <f t="shared" si="64"/>
        <v>SchLib\Passive\CerCapacitor.SchLib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62"/>
        <v>360 пФ</v>
      </c>
      <c r="L503" s="3" t="s">
        <v>1837</v>
      </c>
      <c r="M503" s="3" t="s">
        <v>111</v>
      </c>
      <c r="N503" s="3" t="s">
        <v>28</v>
      </c>
      <c r="O503" t="str">
        <f t="shared" si="65"/>
        <v>PcbLib\Passive\C0402.PcbLib</v>
      </c>
      <c r="P503" t="str">
        <f t="shared" si="63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94</v>
      </c>
    </row>
    <row r="504" spans="1:24" x14ac:dyDescent="0.3">
      <c r="A504" t="str">
        <f t="shared" si="61"/>
        <v>390 пФ 1% NP0 50В 0402</v>
      </c>
      <c r="B504" s="3" t="s">
        <v>119</v>
      </c>
      <c r="C504" t="str">
        <f t="shared" si="64"/>
        <v>SchLib\Passive\CerCapacitor.SchLib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62"/>
        <v>390 пФ</v>
      </c>
      <c r="L504" s="3" t="s">
        <v>1838</v>
      </c>
      <c r="M504" s="3" t="s">
        <v>111</v>
      </c>
      <c r="N504" s="3" t="s">
        <v>28</v>
      </c>
      <c r="O504" t="str">
        <f t="shared" si="65"/>
        <v>PcbLib\Passive\C0402.PcbLib</v>
      </c>
      <c r="P504" t="str">
        <f t="shared" si="63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95</v>
      </c>
    </row>
    <row r="505" spans="1:24" x14ac:dyDescent="0.3">
      <c r="A505" t="str">
        <f t="shared" si="61"/>
        <v>430 пФ 1% NP0 50В 0402</v>
      </c>
      <c r="B505" s="3" t="s">
        <v>119</v>
      </c>
      <c r="C505" t="str">
        <f t="shared" si="64"/>
        <v>SchLib\Passive\CerCapacitor.SchLib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62"/>
        <v>430 пФ</v>
      </c>
      <c r="L505" s="3" t="s">
        <v>1839</v>
      </c>
      <c r="M505" s="3" t="s">
        <v>111</v>
      </c>
      <c r="N505" s="3" t="s">
        <v>28</v>
      </c>
      <c r="O505" t="str">
        <f t="shared" si="65"/>
        <v>PcbLib\Passive\C0402.PcbLib</v>
      </c>
      <c r="P505" t="str">
        <f t="shared" si="63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96</v>
      </c>
    </row>
    <row r="506" spans="1:24" x14ac:dyDescent="0.3">
      <c r="A506" t="str">
        <f t="shared" si="61"/>
        <v>470 пФ 1% NP0 50В 0402</v>
      </c>
      <c r="B506" s="3" t="s">
        <v>119</v>
      </c>
      <c r="C506" t="str">
        <f t="shared" si="64"/>
        <v>SchLib\Passive\CerCapacitor.SchLib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62"/>
        <v>470 пФ</v>
      </c>
      <c r="L506" s="3" t="s">
        <v>1840</v>
      </c>
      <c r="M506" s="3" t="s">
        <v>111</v>
      </c>
      <c r="N506" s="3" t="s">
        <v>28</v>
      </c>
      <c r="O506" t="str">
        <f t="shared" si="65"/>
        <v>PcbLib\Passive\C0402.PcbLib</v>
      </c>
      <c r="P506" t="str">
        <f t="shared" si="63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97</v>
      </c>
    </row>
    <row r="507" spans="1:24" x14ac:dyDescent="0.3">
      <c r="A507" t="str">
        <f t="shared" ref="A507:A531" si="66">_xlfn.CONCAT(K507," ",I507," ",J507," ",Q507," ",M507)</f>
        <v>510 пФ 1% NP0 50В 0402</v>
      </c>
      <c r="B507" s="3" t="s">
        <v>119</v>
      </c>
      <c r="C507" t="str">
        <f t="shared" si="64"/>
        <v>SchLib\Passive\CerCapacitor.SchLib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ref="K507:K531" si="67">_xlfn.CONCAT(X507," ",W507)</f>
        <v>510 пФ</v>
      </c>
      <c r="L507" s="3" t="s">
        <v>1841</v>
      </c>
      <c r="M507" s="3" t="s">
        <v>111</v>
      </c>
      <c r="N507" s="3" t="s">
        <v>28</v>
      </c>
      <c r="O507" t="str">
        <f t="shared" si="65"/>
        <v>PcbLib\Passive\C0402.PcbLib</v>
      </c>
      <c r="P507" t="str">
        <f t="shared" ref="P507:P531" si="68">_xlfn.CONCAT("C",M507)</f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98</v>
      </c>
    </row>
    <row r="508" spans="1:24" x14ac:dyDescent="0.3">
      <c r="A508" t="str">
        <f t="shared" si="66"/>
        <v>560 пФ 1% NP0 50В 0402</v>
      </c>
      <c r="B508" s="3" t="s">
        <v>119</v>
      </c>
      <c r="C508" t="str">
        <f t="shared" si="64"/>
        <v>SchLib\Passive\CerCapacitor.SchLib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67"/>
        <v>560 пФ</v>
      </c>
      <c r="L508" s="3" t="s">
        <v>1842</v>
      </c>
      <c r="M508" s="3" t="s">
        <v>111</v>
      </c>
      <c r="N508" s="3" t="s">
        <v>28</v>
      </c>
      <c r="O508" t="str">
        <f t="shared" si="65"/>
        <v>PcbLib\Passive\C0402.PcbLib</v>
      </c>
      <c r="P508" t="str">
        <f t="shared" si="68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99</v>
      </c>
    </row>
    <row r="509" spans="1:24" x14ac:dyDescent="0.3">
      <c r="A509" t="str">
        <f t="shared" si="66"/>
        <v>620 пФ 1% NP0 50В 0402</v>
      </c>
      <c r="B509" s="3" t="s">
        <v>119</v>
      </c>
      <c r="C509" t="str">
        <f t="shared" si="64"/>
        <v>SchLib\Passive\CerCapacitor.SchLib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67"/>
        <v>620 пФ</v>
      </c>
      <c r="L509" s="3" t="s">
        <v>1843</v>
      </c>
      <c r="M509" s="3" t="s">
        <v>111</v>
      </c>
      <c r="N509" s="3" t="s">
        <v>28</v>
      </c>
      <c r="O509" t="str">
        <f t="shared" si="65"/>
        <v>PcbLib\Passive\C0402.PcbLib</v>
      </c>
      <c r="P509" t="str">
        <f t="shared" si="68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100</v>
      </c>
    </row>
    <row r="510" spans="1:24" x14ac:dyDescent="0.3">
      <c r="A510" t="str">
        <f t="shared" si="66"/>
        <v>680 пФ 1% NP0 50В 0402</v>
      </c>
      <c r="B510" s="3" t="s">
        <v>119</v>
      </c>
      <c r="C510" t="str">
        <f t="shared" si="64"/>
        <v>SchLib\Passive\CerCapacitor.SchLib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67"/>
        <v>680 пФ</v>
      </c>
      <c r="L510" s="3" t="s">
        <v>1844</v>
      </c>
      <c r="M510" s="3" t="s">
        <v>111</v>
      </c>
      <c r="N510" s="3" t="s">
        <v>28</v>
      </c>
      <c r="O510" t="str">
        <f t="shared" si="65"/>
        <v>PcbLib\Passive\C0402.PcbLib</v>
      </c>
      <c r="P510" t="str">
        <f t="shared" si="68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101</v>
      </c>
    </row>
    <row r="511" spans="1:24" x14ac:dyDescent="0.3">
      <c r="A511" t="str">
        <f t="shared" si="66"/>
        <v>750 пФ 1% NP0 50В 0402</v>
      </c>
      <c r="B511" s="3" t="s">
        <v>119</v>
      </c>
      <c r="C511" t="str">
        <f t="shared" si="64"/>
        <v>SchLib\Passive\CerCapacitor.SchLib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67"/>
        <v>750 пФ</v>
      </c>
      <c r="L511" s="3" t="s">
        <v>1845</v>
      </c>
      <c r="M511" s="3" t="s">
        <v>111</v>
      </c>
      <c r="N511" s="3" t="s">
        <v>28</v>
      </c>
      <c r="O511" t="str">
        <f t="shared" si="65"/>
        <v>PcbLib\Passive\C0402.PcbLib</v>
      </c>
      <c r="P511" t="str">
        <f t="shared" si="68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102</v>
      </c>
    </row>
    <row r="512" spans="1:24" x14ac:dyDescent="0.3">
      <c r="A512" t="str">
        <f t="shared" si="66"/>
        <v>820 пФ 1% NP0 50В 0402</v>
      </c>
      <c r="B512" s="3" t="s">
        <v>119</v>
      </c>
      <c r="C512" t="str">
        <f t="shared" si="64"/>
        <v>SchLib\Passive\CerCapacitor.SchLib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67"/>
        <v>820 пФ</v>
      </c>
      <c r="L512" s="3" t="s">
        <v>1846</v>
      </c>
      <c r="M512" s="3" t="s">
        <v>111</v>
      </c>
      <c r="N512" s="3" t="s">
        <v>28</v>
      </c>
      <c r="O512" t="str">
        <f t="shared" si="65"/>
        <v>PcbLib\Passive\C0402.PcbLib</v>
      </c>
      <c r="P512" t="str">
        <f t="shared" si="68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103</v>
      </c>
    </row>
    <row r="513" spans="1:24" x14ac:dyDescent="0.3">
      <c r="A513" t="str">
        <f t="shared" si="66"/>
        <v>910 пФ 1% NP0 50В 0402</v>
      </c>
      <c r="B513" s="3" t="s">
        <v>119</v>
      </c>
      <c r="C513" t="str">
        <f t="shared" si="64"/>
        <v>SchLib\Passive\CerCapacitor.SchLib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67"/>
        <v>910 пФ</v>
      </c>
      <c r="L513" s="3" t="s">
        <v>1847</v>
      </c>
      <c r="M513" s="3" t="s">
        <v>111</v>
      </c>
      <c r="N513" s="3" t="s">
        <v>28</v>
      </c>
      <c r="O513" t="str">
        <f t="shared" si="65"/>
        <v>PcbLib\Passive\C0402.PcbLib</v>
      </c>
      <c r="P513" t="str">
        <f t="shared" si="68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104</v>
      </c>
    </row>
    <row r="514" spans="1:24" x14ac:dyDescent="0.3">
      <c r="A514" t="str">
        <f t="shared" si="66"/>
        <v>1000 пФ 1% NP0 50В 0402</v>
      </c>
      <c r="B514" s="3" t="s">
        <v>119</v>
      </c>
      <c r="C514" t="str">
        <f t="shared" si="64"/>
        <v>SchLib\Passive\CerCapacitor.SchLib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67"/>
        <v>1000 пФ</v>
      </c>
      <c r="L514" s="3" t="s">
        <v>1848</v>
      </c>
      <c r="M514" s="3" t="s">
        <v>111</v>
      </c>
      <c r="N514" s="3" t="s">
        <v>28</v>
      </c>
      <c r="O514" t="str">
        <f t="shared" si="65"/>
        <v>PcbLib\Passive\C0402.PcbLib</v>
      </c>
      <c r="P514" t="str">
        <f t="shared" si="68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120</v>
      </c>
    </row>
    <row r="515" spans="1:24" x14ac:dyDescent="0.3">
      <c r="A515" t="str">
        <f t="shared" si="66"/>
        <v>1100 пФ 1% NP0 50В 0402</v>
      </c>
      <c r="B515" s="3" t="s">
        <v>119</v>
      </c>
      <c r="C515" t="str">
        <f t="shared" ref="C515:C531" si="69">"SchLib\Passive\"&amp;B515&amp;".SchLib"</f>
        <v>SchLib\Passive\CerCapacitor.SchLib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67"/>
        <v>1100 пФ</v>
      </c>
      <c r="L515" s="3" t="s">
        <v>1849</v>
      </c>
      <c r="M515" s="3" t="s">
        <v>111</v>
      </c>
      <c r="N515" s="3" t="s">
        <v>28</v>
      </c>
      <c r="O515" t="str">
        <f t="shared" ref="O515:O531" si="70">"PcbLib\Passive\"&amp;P515&amp;".PcbLib"</f>
        <v>PcbLib\Passive\C0402.PcbLib</v>
      </c>
      <c r="P515" t="str">
        <f t="shared" si="68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121</v>
      </c>
    </row>
    <row r="516" spans="1:24" x14ac:dyDescent="0.3">
      <c r="A516" t="str">
        <f t="shared" si="66"/>
        <v>1200 пФ 1% NP0 50В 0402</v>
      </c>
      <c r="B516" s="3" t="s">
        <v>119</v>
      </c>
      <c r="C516" t="str">
        <f t="shared" si="69"/>
        <v>SchLib\Passive\CerCapacitor.SchLib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67"/>
        <v>1200 пФ</v>
      </c>
      <c r="L516" s="3" t="s">
        <v>1850</v>
      </c>
      <c r="M516" s="3" t="s">
        <v>111</v>
      </c>
      <c r="N516" s="3" t="s">
        <v>28</v>
      </c>
      <c r="O516" t="str">
        <f t="shared" si="70"/>
        <v>PcbLib\Passive\C0402.PcbLib</v>
      </c>
      <c r="P516" t="str">
        <f t="shared" si="68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122</v>
      </c>
    </row>
    <row r="517" spans="1:24" x14ac:dyDescent="0.3">
      <c r="A517" t="str">
        <f t="shared" si="66"/>
        <v>1300 пФ 1% NP0 50В 0402</v>
      </c>
      <c r="B517" s="3" t="s">
        <v>119</v>
      </c>
      <c r="C517" t="str">
        <f t="shared" si="69"/>
        <v>SchLib\Passive\CerCapacitor.SchLib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67"/>
        <v>1300 пФ</v>
      </c>
      <c r="L517" s="3" t="s">
        <v>1851</v>
      </c>
      <c r="M517" s="3" t="s">
        <v>111</v>
      </c>
      <c r="N517" s="3" t="s">
        <v>28</v>
      </c>
      <c r="O517" t="str">
        <f t="shared" si="70"/>
        <v>PcbLib\Passive\C0402.PcbLib</v>
      </c>
      <c r="P517" t="str">
        <f t="shared" si="68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123</v>
      </c>
    </row>
    <row r="518" spans="1:24" x14ac:dyDescent="0.3">
      <c r="A518" t="str">
        <f t="shared" si="66"/>
        <v>1500 пФ 1% NP0 50В 0402</v>
      </c>
      <c r="B518" s="3" t="s">
        <v>119</v>
      </c>
      <c r="C518" t="str">
        <f t="shared" si="69"/>
        <v>SchLib\Passive\CerCapacitor.SchLib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67"/>
        <v>1500 пФ</v>
      </c>
      <c r="L518" s="3" t="s">
        <v>1852</v>
      </c>
      <c r="M518" s="3" t="s">
        <v>111</v>
      </c>
      <c r="N518" s="3" t="s">
        <v>28</v>
      </c>
      <c r="O518" t="str">
        <f t="shared" si="70"/>
        <v>PcbLib\Passive\C0402.PcbLib</v>
      </c>
      <c r="P518" t="str">
        <f t="shared" si="68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124</v>
      </c>
    </row>
    <row r="519" spans="1:24" x14ac:dyDescent="0.3">
      <c r="A519" t="str">
        <f t="shared" si="66"/>
        <v>1600 пФ 1% NP0 50В 0402</v>
      </c>
      <c r="B519" s="3" t="s">
        <v>119</v>
      </c>
      <c r="C519" t="str">
        <f t="shared" si="69"/>
        <v>SchLib\Passive\CerCapacitor.SchLib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67"/>
        <v>1600 пФ</v>
      </c>
      <c r="L519" s="3" t="s">
        <v>1853</v>
      </c>
      <c r="M519" s="3" t="s">
        <v>111</v>
      </c>
      <c r="N519" s="3" t="s">
        <v>28</v>
      </c>
      <c r="O519" t="str">
        <f t="shared" si="70"/>
        <v>PcbLib\Passive\C0402.PcbLib</v>
      </c>
      <c r="P519" t="str">
        <f t="shared" si="68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125</v>
      </c>
    </row>
    <row r="520" spans="1:24" x14ac:dyDescent="0.3">
      <c r="A520" t="str">
        <f t="shared" si="66"/>
        <v>1800 пФ 1% NP0 50В 0402</v>
      </c>
      <c r="B520" s="3" t="s">
        <v>119</v>
      </c>
      <c r="C520" t="str">
        <f t="shared" si="69"/>
        <v>SchLib\Passive\CerCapacitor.SchLib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29</v>
      </c>
      <c r="J520" s="3" t="s">
        <v>116</v>
      </c>
      <c r="K520" t="str">
        <f t="shared" si="67"/>
        <v>1800 пФ</v>
      </c>
      <c r="L520" s="3" t="s">
        <v>1854</v>
      </c>
      <c r="M520" s="3" t="s">
        <v>111</v>
      </c>
      <c r="N520" s="3" t="s">
        <v>28</v>
      </c>
      <c r="O520" t="str">
        <f t="shared" si="70"/>
        <v>PcbLib\Passive\C0402.PcbLib</v>
      </c>
      <c r="P520" t="str">
        <f t="shared" si="68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126</v>
      </c>
    </row>
    <row r="521" spans="1:24" x14ac:dyDescent="0.3">
      <c r="A521" t="str">
        <f t="shared" si="66"/>
        <v>2000 пФ 1% NP0 50В 0402</v>
      </c>
      <c r="B521" s="3" t="s">
        <v>119</v>
      </c>
      <c r="C521" t="str">
        <f t="shared" si="69"/>
        <v>SchLib\Passive\CerCapacitor.SchLib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29</v>
      </c>
      <c r="J521" s="3" t="s">
        <v>116</v>
      </c>
      <c r="K521" t="str">
        <f t="shared" si="67"/>
        <v>2000 пФ</v>
      </c>
      <c r="L521" s="3" t="s">
        <v>1855</v>
      </c>
      <c r="M521" s="3" t="s">
        <v>111</v>
      </c>
      <c r="N521" s="3" t="s">
        <v>28</v>
      </c>
      <c r="O521" t="str">
        <f t="shared" si="70"/>
        <v>PcbLib\Passive\C0402.PcbLib</v>
      </c>
      <c r="P521" t="str">
        <f t="shared" si="68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127</v>
      </c>
    </row>
    <row r="522" spans="1:24" x14ac:dyDescent="0.3">
      <c r="A522" t="str">
        <f t="shared" si="66"/>
        <v>2200 пФ 1% NP0 50В 0402</v>
      </c>
      <c r="B522" s="3" t="s">
        <v>119</v>
      </c>
      <c r="C522" t="str">
        <f t="shared" si="69"/>
        <v>SchLib\Passive\CerCapacitor.SchLib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29</v>
      </c>
      <c r="J522" s="3" t="s">
        <v>116</v>
      </c>
      <c r="K522" t="str">
        <f t="shared" si="67"/>
        <v>2200 пФ</v>
      </c>
      <c r="L522" s="3" t="s">
        <v>1856</v>
      </c>
      <c r="M522" s="3" t="s">
        <v>111</v>
      </c>
      <c r="N522" s="3" t="s">
        <v>28</v>
      </c>
      <c r="O522" t="str">
        <f t="shared" si="70"/>
        <v>PcbLib\Passive\C0402.PcbLib</v>
      </c>
      <c r="P522" t="str">
        <f t="shared" si="68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128</v>
      </c>
    </row>
    <row r="523" spans="1:24" x14ac:dyDescent="0.3">
      <c r="A523" t="str">
        <f t="shared" si="66"/>
        <v>2400 пФ 1% NP0 50В 0402</v>
      </c>
      <c r="B523" s="3" t="s">
        <v>119</v>
      </c>
      <c r="C523" t="str">
        <f t="shared" si="69"/>
        <v>SchLib\Passive\CerCapacitor.SchLib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29</v>
      </c>
      <c r="J523" s="3" t="s">
        <v>116</v>
      </c>
      <c r="K523" t="str">
        <f t="shared" si="67"/>
        <v>2400 пФ</v>
      </c>
      <c r="L523" s="3" t="s">
        <v>1857</v>
      </c>
      <c r="M523" s="3" t="s">
        <v>111</v>
      </c>
      <c r="N523" s="3" t="s">
        <v>28</v>
      </c>
      <c r="O523" t="str">
        <f t="shared" si="70"/>
        <v>PcbLib\Passive\C0402.PcbLib</v>
      </c>
      <c r="P523" t="str">
        <f t="shared" si="68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129</v>
      </c>
    </row>
    <row r="524" spans="1:24" x14ac:dyDescent="0.3">
      <c r="A524" t="str">
        <f t="shared" si="66"/>
        <v>2700 пФ 1% NP0 50В 0402</v>
      </c>
      <c r="B524" s="3" t="s">
        <v>119</v>
      </c>
      <c r="C524" t="str">
        <f t="shared" si="69"/>
        <v>SchLib\Passive\CerCapacitor.SchLib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29</v>
      </c>
      <c r="J524" s="3" t="s">
        <v>116</v>
      </c>
      <c r="K524" t="str">
        <f t="shared" si="67"/>
        <v>2700 пФ</v>
      </c>
      <c r="L524" s="3" t="s">
        <v>1858</v>
      </c>
      <c r="M524" s="3" t="s">
        <v>111</v>
      </c>
      <c r="N524" s="3" t="s">
        <v>28</v>
      </c>
      <c r="O524" t="str">
        <f t="shared" si="70"/>
        <v>PcbLib\Passive\C0402.PcbLib</v>
      </c>
      <c r="P524" t="str">
        <f t="shared" si="68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130</v>
      </c>
    </row>
    <row r="525" spans="1:24" x14ac:dyDescent="0.3">
      <c r="A525" t="str">
        <f t="shared" si="66"/>
        <v>3000 пФ 1% NP0 50В 0402</v>
      </c>
      <c r="B525" s="3" t="s">
        <v>119</v>
      </c>
      <c r="C525" t="str">
        <f t="shared" si="69"/>
        <v>SchLib\Passive\CerCapacitor.SchLib</v>
      </c>
      <c r="D525" s="3" t="s">
        <v>26</v>
      </c>
      <c r="E525" s="3" t="s">
        <v>115</v>
      </c>
      <c r="F525" s="3" t="s">
        <v>28</v>
      </c>
      <c r="G525" s="3" t="s">
        <v>28</v>
      </c>
      <c r="H525" s="3" t="s">
        <v>28</v>
      </c>
      <c r="I525" s="3" t="s">
        <v>29</v>
      </c>
      <c r="J525" s="3" t="s">
        <v>116</v>
      </c>
      <c r="K525" t="str">
        <f t="shared" si="67"/>
        <v>3000 пФ</v>
      </c>
      <c r="L525" s="3" t="s">
        <v>1859</v>
      </c>
      <c r="M525" s="3" t="s">
        <v>111</v>
      </c>
      <c r="N525" s="3" t="s">
        <v>28</v>
      </c>
      <c r="O525" t="str">
        <f t="shared" si="70"/>
        <v>PcbLib\Passive\C0402.PcbLib</v>
      </c>
      <c r="P525" t="str">
        <f t="shared" si="68"/>
        <v>C0402</v>
      </c>
      <c r="Q525" s="3" t="s">
        <v>117</v>
      </c>
      <c r="R525" s="3" t="s">
        <v>28</v>
      </c>
      <c r="S525" s="3" t="s">
        <v>28</v>
      </c>
      <c r="T525" s="3" t="s">
        <v>28</v>
      </c>
      <c r="U525" s="3" t="s">
        <v>28</v>
      </c>
      <c r="V525" s="3" t="s">
        <v>28</v>
      </c>
      <c r="W525" s="3" t="s">
        <v>118</v>
      </c>
      <c r="X525" s="3" t="s">
        <v>131</v>
      </c>
    </row>
    <row r="526" spans="1:24" x14ac:dyDescent="0.3">
      <c r="A526" t="str">
        <f t="shared" si="66"/>
        <v>3300 пФ 1% NP0 50В 0402</v>
      </c>
      <c r="B526" s="3" t="s">
        <v>119</v>
      </c>
      <c r="C526" t="str">
        <f t="shared" si="69"/>
        <v>SchLib\Passive\CerCapacitor.SchLib</v>
      </c>
      <c r="D526" s="3" t="s">
        <v>26</v>
      </c>
      <c r="E526" s="3" t="s">
        <v>115</v>
      </c>
      <c r="F526" s="3" t="s">
        <v>28</v>
      </c>
      <c r="G526" s="3" t="s">
        <v>28</v>
      </c>
      <c r="H526" s="3" t="s">
        <v>28</v>
      </c>
      <c r="I526" s="3" t="s">
        <v>29</v>
      </c>
      <c r="J526" s="3" t="s">
        <v>116</v>
      </c>
      <c r="K526" t="str">
        <f t="shared" si="67"/>
        <v>3300 пФ</v>
      </c>
      <c r="L526" s="3" t="s">
        <v>1860</v>
      </c>
      <c r="M526" s="3" t="s">
        <v>111</v>
      </c>
      <c r="N526" s="3" t="s">
        <v>28</v>
      </c>
      <c r="O526" t="str">
        <f t="shared" si="70"/>
        <v>PcbLib\Passive\C0402.PcbLib</v>
      </c>
      <c r="P526" t="str">
        <f t="shared" si="68"/>
        <v>C0402</v>
      </c>
      <c r="Q526" s="3" t="s">
        <v>117</v>
      </c>
      <c r="R526" s="3" t="s">
        <v>28</v>
      </c>
      <c r="S526" s="3" t="s">
        <v>28</v>
      </c>
      <c r="T526" s="3" t="s">
        <v>28</v>
      </c>
      <c r="U526" s="3" t="s">
        <v>28</v>
      </c>
      <c r="V526" s="3" t="s">
        <v>28</v>
      </c>
      <c r="W526" s="3" t="s">
        <v>118</v>
      </c>
      <c r="X526" s="3" t="s">
        <v>132</v>
      </c>
    </row>
    <row r="527" spans="1:24" x14ac:dyDescent="0.3">
      <c r="A527" t="str">
        <f t="shared" si="66"/>
        <v>3600 пФ 5% X7R 50В 0402</v>
      </c>
      <c r="B527" s="3" t="s">
        <v>119</v>
      </c>
      <c r="C527" t="str">
        <f t="shared" si="69"/>
        <v>SchLib\Passive\CerCapacitor.SchLib</v>
      </c>
      <c r="D527" s="3" t="s">
        <v>26</v>
      </c>
      <c r="E527" s="3" t="s">
        <v>115</v>
      </c>
      <c r="F527" s="3" t="s">
        <v>28</v>
      </c>
      <c r="G527" s="3" t="s">
        <v>28</v>
      </c>
      <c r="H527" s="3" t="s">
        <v>28</v>
      </c>
      <c r="I527" s="3" t="s">
        <v>144</v>
      </c>
      <c r="J527" s="3" t="s">
        <v>153</v>
      </c>
      <c r="K527" t="str">
        <f t="shared" si="67"/>
        <v>3600 пФ</v>
      </c>
      <c r="L527" s="3" t="s">
        <v>1861</v>
      </c>
      <c r="M527" s="3" t="s">
        <v>111</v>
      </c>
      <c r="N527" s="3" t="s">
        <v>28</v>
      </c>
      <c r="O527" t="str">
        <f t="shared" si="70"/>
        <v>PcbLib\Passive\C0402.PcbLib</v>
      </c>
      <c r="P527" t="str">
        <f t="shared" si="68"/>
        <v>C0402</v>
      </c>
      <c r="Q527" s="3" t="s">
        <v>117</v>
      </c>
      <c r="R527" s="3" t="s">
        <v>28</v>
      </c>
      <c r="S527" s="3" t="s">
        <v>28</v>
      </c>
      <c r="T527" s="3" t="s">
        <v>28</v>
      </c>
      <c r="U527" s="3" t="s">
        <v>28</v>
      </c>
      <c r="V527" s="3" t="s">
        <v>28</v>
      </c>
      <c r="W527" s="3" t="s">
        <v>118</v>
      </c>
      <c r="X527" s="3" t="s">
        <v>133</v>
      </c>
    </row>
    <row r="528" spans="1:24" x14ac:dyDescent="0.3">
      <c r="A528" t="str">
        <f t="shared" si="66"/>
        <v>3900 пФ 5% X7R 50В 0402</v>
      </c>
      <c r="B528" s="3" t="s">
        <v>119</v>
      </c>
      <c r="C528" t="str">
        <f t="shared" si="69"/>
        <v>SchLib\Passive\CerCapacitor.SchLib</v>
      </c>
      <c r="D528" s="3" t="s">
        <v>26</v>
      </c>
      <c r="E528" s="3" t="s">
        <v>115</v>
      </c>
      <c r="F528" s="3" t="s">
        <v>28</v>
      </c>
      <c r="G528" s="3" t="s">
        <v>28</v>
      </c>
      <c r="H528" s="3" t="s">
        <v>28</v>
      </c>
      <c r="I528" s="3" t="s">
        <v>144</v>
      </c>
      <c r="J528" s="3" t="s">
        <v>153</v>
      </c>
      <c r="K528" t="str">
        <f t="shared" si="67"/>
        <v>3900 пФ</v>
      </c>
      <c r="L528" s="3" t="s">
        <v>1862</v>
      </c>
      <c r="M528" s="3" t="s">
        <v>111</v>
      </c>
      <c r="N528" s="3" t="s">
        <v>28</v>
      </c>
      <c r="O528" t="str">
        <f t="shared" si="70"/>
        <v>PcbLib\Passive\C0402.PcbLib</v>
      </c>
      <c r="P528" t="str">
        <f t="shared" si="68"/>
        <v>C0402</v>
      </c>
      <c r="Q528" s="3" t="s">
        <v>117</v>
      </c>
      <c r="R528" s="3" t="s">
        <v>28</v>
      </c>
      <c r="S528" s="3" t="s">
        <v>28</v>
      </c>
      <c r="T528" s="3" t="s">
        <v>28</v>
      </c>
      <c r="U528" s="3" t="s">
        <v>28</v>
      </c>
      <c r="V528" s="3" t="s">
        <v>28</v>
      </c>
      <c r="W528" s="3" t="s">
        <v>118</v>
      </c>
      <c r="X528" s="3" t="s">
        <v>134</v>
      </c>
    </row>
    <row r="529" spans="1:24" x14ac:dyDescent="0.3">
      <c r="A529" t="str">
        <f t="shared" si="66"/>
        <v>4300 пФ 5% X7R 50В 0402</v>
      </c>
      <c r="B529" s="3" t="s">
        <v>119</v>
      </c>
      <c r="C529" t="str">
        <f t="shared" si="69"/>
        <v>SchLib\Passive\CerCapacitor.SchLib</v>
      </c>
      <c r="D529" s="3" t="s">
        <v>26</v>
      </c>
      <c r="E529" s="3" t="s">
        <v>115</v>
      </c>
      <c r="F529" s="3" t="s">
        <v>28</v>
      </c>
      <c r="G529" s="3" t="s">
        <v>28</v>
      </c>
      <c r="H529" s="3" t="s">
        <v>28</v>
      </c>
      <c r="I529" s="3" t="s">
        <v>144</v>
      </c>
      <c r="J529" s="3" t="s">
        <v>153</v>
      </c>
      <c r="K529" t="str">
        <f t="shared" si="67"/>
        <v>4300 пФ</v>
      </c>
      <c r="L529" s="3" t="s">
        <v>1863</v>
      </c>
      <c r="M529" s="3" t="s">
        <v>111</v>
      </c>
      <c r="N529" s="3" t="s">
        <v>28</v>
      </c>
      <c r="O529" t="str">
        <f t="shared" si="70"/>
        <v>PcbLib\Passive\C0402.PcbLib</v>
      </c>
      <c r="P529" t="str">
        <f t="shared" si="68"/>
        <v>C0402</v>
      </c>
      <c r="Q529" s="3" t="s">
        <v>117</v>
      </c>
      <c r="R529" s="3" t="s">
        <v>28</v>
      </c>
      <c r="S529" s="3" t="s">
        <v>28</v>
      </c>
      <c r="T529" s="3" t="s">
        <v>28</v>
      </c>
      <c r="U529" s="3" t="s">
        <v>28</v>
      </c>
      <c r="V529" s="3" t="s">
        <v>28</v>
      </c>
      <c r="W529" s="3" t="s">
        <v>118</v>
      </c>
      <c r="X529" s="3" t="s">
        <v>135</v>
      </c>
    </row>
    <row r="530" spans="1:24" x14ac:dyDescent="0.3">
      <c r="A530" t="str">
        <f t="shared" si="66"/>
        <v>4700 пФ 5% X7R 50В 0402</v>
      </c>
      <c r="B530" s="3" t="s">
        <v>119</v>
      </c>
      <c r="C530" t="str">
        <f t="shared" si="69"/>
        <v>SchLib\Passive\CerCapacitor.SchLib</v>
      </c>
      <c r="D530" s="3" t="s">
        <v>26</v>
      </c>
      <c r="E530" s="3" t="s">
        <v>115</v>
      </c>
      <c r="F530" s="3" t="s">
        <v>28</v>
      </c>
      <c r="G530" s="3" t="s">
        <v>28</v>
      </c>
      <c r="H530" s="3" t="s">
        <v>28</v>
      </c>
      <c r="I530" s="3" t="s">
        <v>144</v>
      </c>
      <c r="J530" s="3" t="s">
        <v>153</v>
      </c>
      <c r="K530" t="str">
        <f t="shared" si="67"/>
        <v>4700 пФ</v>
      </c>
      <c r="L530" s="3" t="s">
        <v>1864</v>
      </c>
      <c r="M530" s="3" t="s">
        <v>111</v>
      </c>
      <c r="N530" s="3" t="s">
        <v>28</v>
      </c>
      <c r="O530" t="str">
        <f t="shared" si="70"/>
        <v>PcbLib\Passive\C0402.PcbLib</v>
      </c>
      <c r="P530" t="str">
        <f t="shared" si="68"/>
        <v>C0402</v>
      </c>
      <c r="Q530" s="3" t="s">
        <v>117</v>
      </c>
      <c r="R530" s="3" t="s">
        <v>28</v>
      </c>
      <c r="S530" s="3" t="s">
        <v>28</v>
      </c>
      <c r="T530" s="3" t="s">
        <v>28</v>
      </c>
      <c r="U530" s="3" t="s">
        <v>28</v>
      </c>
      <c r="V530" s="3" t="s">
        <v>28</v>
      </c>
      <c r="W530" s="3" t="s">
        <v>118</v>
      </c>
      <c r="X530" s="3" t="s">
        <v>136</v>
      </c>
    </row>
    <row r="531" spans="1:24" x14ac:dyDescent="0.3">
      <c r="A531" t="str">
        <f t="shared" si="66"/>
        <v>5100 пФ 5% X7R 50В 0402</v>
      </c>
      <c r="B531" s="3" t="s">
        <v>119</v>
      </c>
      <c r="C531" t="str">
        <f t="shared" si="69"/>
        <v>SchLib\Passive\CerCapacitor.SchLib</v>
      </c>
      <c r="D531" s="3" t="s">
        <v>26</v>
      </c>
      <c r="E531" s="3" t="s">
        <v>115</v>
      </c>
      <c r="F531" s="3" t="s">
        <v>28</v>
      </c>
      <c r="G531" s="3" t="s">
        <v>28</v>
      </c>
      <c r="H531" s="3" t="s">
        <v>28</v>
      </c>
      <c r="I531" s="3" t="s">
        <v>144</v>
      </c>
      <c r="J531" s="3" t="s">
        <v>153</v>
      </c>
      <c r="K531" t="str">
        <f t="shared" si="67"/>
        <v>5100 пФ</v>
      </c>
      <c r="L531" s="3" t="s">
        <v>1865</v>
      </c>
      <c r="M531" s="3" t="s">
        <v>111</v>
      </c>
      <c r="N531" s="3" t="s">
        <v>28</v>
      </c>
      <c r="O531" t="str">
        <f t="shared" si="70"/>
        <v>PcbLib\Passive\C0402.PcbLib</v>
      </c>
      <c r="P531" t="str">
        <f t="shared" si="68"/>
        <v>C0402</v>
      </c>
      <c r="Q531" s="3" t="s">
        <v>117</v>
      </c>
      <c r="R531" s="3" t="s">
        <v>28</v>
      </c>
      <c r="S531" s="3" t="s">
        <v>28</v>
      </c>
      <c r="T531" s="3" t="s">
        <v>28</v>
      </c>
      <c r="U531" s="3" t="s">
        <v>28</v>
      </c>
      <c r="V531" s="3" t="s">
        <v>28</v>
      </c>
      <c r="W531" s="3" t="s">
        <v>118</v>
      </c>
      <c r="X531" s="3" t="s">
        <v>137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topLeftCell="K1" workbookViewId="0">
      <pane ySplit="1" topLeftCell="A2" activePane="bottomLeft" state="frozen"/>
      <selection pane="bottomLeft" activeCell="O14" sqref="O14"/>
    </sheetView>
  </sheetViews>
  <sheetFormatPr defaultRowHeight="14.4" x14ac:dyDescent="0.3"/>
  <cols>
    <col min="2" max="2" width="33.6640625" customWidth="1"/>
    <col min="3" max="3" width="20.77734375" customWidth="1"/>
    <col min="4" max="4" width="31.21875" customWidth="1"/>
    <col min="5" max="14" width="20.77734375" customWidth="1"/>
    <col min="15" max="15" width="28.21875" customWidth="1"/>
    <col min="16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t="str">
        <f>"SchLib\Passive\"&amp;C2&amp;".SchLib"</f>
        <v>SchLib\Passive\PolarCapacitor.SchLib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t="str">
        <f>"PcbLib\Passive\"&amp;P2&amp;".PcbLib"</f>
        <v>PcbLib\Passive\CASE-A.PcbLib</v>
      </c>
      <c r="P2" t="str">
        <f t="shared" ref="P2:P12" si="0">_xlfn.CONCAT("CASE-",RIGHT(M2, 1))</f>
        <v>CASE-A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t="str">
        <f t="shared" ref="D3:D46" si="1">"SchLib\Passive\"&amp;C3&amp;".SchLib"</f>
        <v>SchLib\Passive\PolarCapacitor.SchLib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t="str">
        <f t="shared" ref="O3:O46" si="2">"PcbLib\Passive\"&amp;P3&amp;".PcbLib"</f>
        <v>PcbLib\Passive\CASE-A.PcbLib</v>
      </c>
      <c r="P3" t="str">
        <f t="shared" si="0"/>
        <v>CASE-A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3">_xlfn.CONCAT(L4," ",J4," ",K4," ",Q4," ",M4)</f>
        <v>0.22 мкФ 10% тант. 35В тип A</v>
      </c>
      <c r="C4" s="3" t="s">
        <v>181</v>
      </c>
      <c r="D4" t="str">
        <f t="shared" si="1"/>
        <v>SchLib\Passive\PolarCapacitor.SchLib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4">_xlfn.CONCAT(X4," ",W4)</f>
        <v>0.22 мкФ</v>
      </c>
      <c r="M4" s="3" t="s">
        <v>184</v>
      </c>
      <c r="N4" s="3" t="s">
        <v>28</v>
      </c>
      <c r="O4" t="str">
        <f t="shared" si="2"/>
        <v>PcbLib\Passive\CASE-A.PcbLib</v>
      </c>
      <c r="P4" t="str">
        <f t="shared" si="0"/>
        <v>CASE-A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3"/>
        <v>0.33 мкФ 10% тант. 35В тип A</v>
      </c>
      <c r="C5" s="3" t="s">
        <v>181</v>
      </c>
      <c r="D5" t="str">
        <f t="shared" si="1"/>
        <v>SchLib\Passive\PolarCapacitor.SchLib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4"/>
        <v>0.33 мкФ</v>
      </c>
      <c r="M5" s="3" t="s">
        <v>184</v>
      </c>
      <c r="N5" s="3" t="s">
        <v>28</v>
      </c>
      <c r="O5" t="str">
        <f t="shared" si="2"/>
        <v>PcbLib\Passive\CASE-A.PcbLib</v>
      </c>
      <c r="P5" t="str">
        <f t="shared" si="0"/>
        <v>CASE-A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3"/>
        <v>0.47 мкФ 10% тант. 35В тип A</v>
      </c>
      <c r="C6" s="3" t="s">
        <v>181</v>
      </c>
      <c r="D6" t="str">
        <f t="shared" si="1"/>
        <v>SchLib\Passive\PolarCapacitor.SchLib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4"/>
        <v>0.47 мкФ</v>
      </c>
      <c r="M6" s="3" t="s">
        <v>184</v>
      </c>
      <c r="N6" s="3" t="s">
        <v>28</v>
      </c>
      <c r="O6" t="str">
        <f t="shared" si="2"/>
        <v>PcbLib\Passive\CASE-A.PcbLib</v>
      </c>
      <c r="P6" t="str">
        <f t="shared" si="0"/>
        <v>CASE-A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3"/>
        <v>0.68 мкФ 10% тант. 35В тип A</v>
      </c>
      <c r="C7" s="3" t="s">
        <v>181</v>
      </c>
      <c r="D7" t="str">
        <f t="shared" si="1"/>
        <v>SchLib\Passive\PolarCapacitor.SchLib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4"/>
        <v>0.68 мкФ</v>
      </c>
      <c r="M7" s="3" t="s">
        <v>184</v>
      </c>
      <c r="N7" s="3" t="s">
        <v>28</v>
      </c>
      <c r="O7" t="str">
        <f t="shared" si="2"/>
        <v>PcbLib\Passive\CASE-A.PcbLib</v>
      </c>
      <c r="P7" t="str">
        <f t="shared" si="0"/>
        <v>CASE-A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3"/>
        <v>1 мкФ 10% тант. 16В тип A</v>
      </c>
      <c r="C8" s="3" t="s">
        <v>181</v>
      </c>
      <c r="D8" t="str">
        <f t="shared" si="1"/>
        <v>SchLib\Passive\PolarCapacitor.SchLib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4"/>
        <v>1 мкФ</v>
      </c>
      <c r="M8" s="3" t="s">
        <v>184</v>
      </c>
      <c r="N8" s="3" t="s">
        <v>28</v>
      </c>
      <c r="O8" t="str">
        <f t="shared" si="2"/>
        <v>PcbLib\Passive\CASE-A.PcbLib</v>
      </c>
      <c r="P8" t="str">
        <f t="shared" si="0"/>
        <v>CASE-A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t="str">
        <f t="shared" si="1"/>
        <v>SchLib\Passive\PolarCapacitor.SchLib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t="str">
        <f t="shared" si="2"/>
        <v>PcbLib\Passive\CASE-A.PcbLib</v>
      </c>
      <c r="P9" t="str">
        <f t="shared" si="0"/>
        <v>CASE-A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t="str">
        <f t="shared" si="1"/>
        <v>SchLib\Passive\PolarCapacitor.SchLib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t="str">
        <f t="shared" si="2"/>
        <v>PcbLib\Passive\CASE-A.PcbLib</v>
      </c>
      <c r="P10" t="str">
        <f t="shared" si="0"/>
        <v>CASE-A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5">_xlfn.CONCAT(L11," ",J11," ",K11," ",Q11," ",M11)</f>
        <v>3.3 мкФ 10% тант. 16В тип A</v>
      </c>
      <c r="C11" s="3" t="s">
        <v>181</v>
      </c>
      <c r="D11" t="str">
        <f t="shared" si="1"/>
        <v>SchLib\Passive\PolarCapacitor.SchLib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6">_xlfn.CONCAT(X11," ",W11)</f>
        <v>3.3 мкФ</v>
      </c>
      <c r="M11" s="3" t="s">
        <v>184</v>
      </c>
      <c r="N11" s="3" t="s">
        <v>28</v>
      </c>
      <c r="O11" t="str">
        <f t="shared" si="2"/>
        <v>PcbLib\Passive\CASE-A.PcbLib</v>
      </c>
      <c r="P11" t="str">
        <f t="shared" si="0"/>
        <v>CASE-A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5"/>
        <v>4.7 мкФ 10% тант. 16В тип A</v>
      </c>
      <c r="C12" s="3" t="s">
        <v>181</v>
      </c>
      <c r="D12" t="str">
        <f t="shared" si="1"/>
        <v>SchLib\Passive\PolarCapacitor.SchLib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6"/>
        <v>4.7 мкФ</v>
      </c>
      <c r="M12" s="3" t="s">
        <v>184</v>
      </c>
      <c r="N12" s="3" t="s">
        <v>28</v>
      </c>
      <c r="O12" t="str">
        <f t="shared" si="2"/>
        <v>PcbLib\Passive\CASE-A.PcbLib</v>
      </c>
      <c r="P12" t="str">
        <f t="shared" si="0"/>
        <v>CASE-A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5"/>
        <v>6.8 мкФ 10% тант. 16В тип A</v>
      </c>
      <c r="C13" s="3" t="s">
        <v>181</v>
      </c>
      <c r="D13" t="str">
        <f t="shared" si="1"/>
        <v>SchLib\Passive\PolarCapacitor.SchLib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6"/>
        <v>6.8 мкФ</v>
      </c>
      <c r="M13" s="3" t="s">
        <v>184</v>
      </c>
      <c r="N13" s="3" t="s">
        <v>28</v>
      </c>
      <c r="O13" t="str">
        <f t="shared" si="2"/>
        <v>PcbLib\Passive\CASE-A.PcbLib</v>
      </c>
      <c r="P13" t="str">
        <f t="shared" ref="P13:P18" si="7">_xlfn.CONCAT("CASE-",RIGHT(M13, 1))</f>
        <v>CASE-A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5"/>
        <v>10 мкФ 10% тант. 16В тип A</v>
      </c>
      <c r="C14" s="3" t="s">
        <v>181</v>
      </c>
      <c r="D14" t="str">
        <f t="shared" si="1"/>
        <v>SchLib\Passive\PolarCapacitor.SchLib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6"/>
        <v>10 мкФ</v>
      </c>
      <c r="M14" s="3" t="s">
        <v>184</v>
      </c>
      <c r="N14" s="3" t="s">
        <v>28</v>
      </c>
      <c r="O14" t="str">
        <f t="shared" si="2"/>
        <v>PcbLib\Passive\CASE-A.PcbLib</v>
      </c>
      <c r="P14" t="str">
        <f t="shared" si="7"/>
        <v>CASE-A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5"/>
        <v>1 мкФ 10% тант. 10В тип A</v>
      </c>
      <c r="C15" s="3" t="s">
        <v>181</v>
      </c>
      <c r="D15" t="str">
        <f t="shared" si="1"/>
        <v>SchLib\Passive\PolarCapacitor.SchLib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6"/>
        <v>1 мкФ</v>
      </c>
      <c r="M15" s="3" t="s">
        <v>184</v>
      </c>
      <c r="N15" s="3" t="s">
        <v>28</v>
      </c>
      <c r="O15" t="str">
        <f t="shared" si="2"/>
        <v>PcbLib\Passive\CASE-A.PcbLib</v>
      </c>
      <c r="P15" t="str">
        <f t="shared" si="7"/>
        <v>CASE-A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t="str">
        <f t="shared" si="1"/>
        <v>SchLib\Passive\PolarCapacitor.SchLib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t="str">
        <f t="shared" si="2"/>
        <v>PcbLib\Passive\CASE-A.PcbLib</v>
      </c>
      <c r="P16" t="str">
        <f t="shared" si="7"/>
        <v>CASE-A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t="str">
        <f t="shared" si="1"/>
        <v>SchLib\Passive\PolarCapacitor.SchLib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t="str">
        <f t="shared" si="2"/>
        <v>PcbLib\Passive\CASE-A.PcbLib</v>
      </c>
      <c r="P17" t="str">
        <f t="shared" si="7"/>
        <v>CASE-A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8">_xlfn.CONCAT(L18," ",J18," ",K18," ",Q18," ",M18)</f>
        <v>3.3 мкФ 10% тант. 10В тип A</v>
      </c>
      <c r="C18" s="3" t="s">
        <v>181</v>
      </c>
      <c r="D18" t="str">
        <f t="shared" si="1"/>
        <v>SchLib\Passive\PolarCapacitor.SchLib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9">_xlfn.CONCAT(X18," ",W18)</f>
        <v>3.3 мкФ</v>
      </c>
      <c r="M18" s="3" t="s">
        <v>184</v>
      </c>
      <c r="N18" s="3" t="s">
        <v>28</v>
      </c>
      <c r="O18" t="str">
        <f t="shared" si="2"/>
        <v>PcbLib\Passive\CASE-A.PcbLib</v>
      </c>
      <c r="P18" t="str">
        <f t="shared" si="7"/>
        <v>CASE-A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8"/>
        <v>4.7 мкФ 10% тант. 10В тип A</v>
      </c>
      <c r="C19" s="3" t="s">
        <v>181</v>
      </c>
      <c r="D19" t="str">
        <f t="shared" si="1"/>
        <v>SchLib\Passive\PolarCapacitor.SchLib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9"/>
        <v>4.7 мкФ</v>
      </c>
      <c r="M19" s="3" t="s">
        <v>184</v>
      </c>
      <c r="N19" s="3" t="s">
        <v>28</v>
      </c>
      <c r="O19" t="str">
        <f t="shared" si="2"/>
        <v>PcbLib\Passive\CASE-A.PcbLib</v>
      </c>
      <c r="P19" t="str">
        <f>_xlfn.CONCAT("CASE-",RIGHT(M19, 1))</f>
        <v>CASE-A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8"/>
        <v>6.8 мкФ 10% тант. 10В тип A</v>
      </c>
      <c r="C20" s="3" t="s">
        <v>181</v>
      </c>
      <c r="D20" t="str">
        <f t="shared" si="1"/>
        <v>SchLib\Passive\PolarCapacitor.SchLib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9"/>
        <v>6.8 мкФ</v>
      </c>
      <c r="M20" s="3" t="s">
        <v>184</v>
      </c>
      <c r="N20" s="3" t="s">
        <v>28</v>
      </c>
      <c r="O20" t="str">
        <f t="shared" si="2"/>
        <v>PcbLib\Passive\CASE-A.PcbLib</v>
      </c>
      <c r="P20" t="str">
        <f t="shared" ref="P20:P46" si="10">_xlfn.CONCAT("CASE-",RIGHT(M20, 1))</f>
        <v>CASE-A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8"/>
        <v>10 мкФ 10% тант. 10В тип A</v>
      </c>
      <c r="C21" s="3" t="s">
        <v>181</v>
      </c>
      <c r="D21" t="str">
        <f t="shared" si="1"/>
        <v>SchLib\Passive\PolarCapacitor.SchLib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9"/>
        <v>10 мкФ</v>
      </c>
      <c r="M21" s="3" t="s">
        <v>184</v>
      </c>
      <c r="N21" s="3" t="s">
        <v>28</v>
      </c>
      <c r="O21" t="str">
        <f t="shared" si="2"/>
        <v>PcbLib\Passive\CASE-A.PcbLib</v>
      </c>
      <c r="P21" t="str">
        <f t="shared" si="10"/>
        <v>CASE-A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8"/>
        <v>1 мкФ 10% тант. 35В тип B</v>
      </c>
      <c r="C22" s="3" t="s">
        <v>181</v>
      </c>
      <c r="D22" t="str">
        <f t="shared" si="1"/>
        <v>SchLib\Passive\PolarCapacitor.SchLib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9"/>
        <v>1 мкФ</v>
      </c>
      <c r="M22" s="3" t="s">
        <v>186</v>
      </c>
      <c r="N22" s="3" t="s">
        <v>28</v>
      </c>
      <c r="O22" t="str">
        <f t="shared" si="2"/>
        <v>PcbLib\Passive\CASE-B.PcbLib</v>
      </c>
      <c r="P22" t="str">
        <f t="shared" si="10"/>
        <v>CASE-B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t="str">
        <f t="shared" si="1"/>
        <v>SchLib\Passive\PolarCapacitor.SchLib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t="str">
        <f t="shared" si="2"/>
        <v>PcbLib\Passive\CASE-B.PcbLib</v>
      </c>
      <c r="P23" t="str">
        <f t="shared" si="10"/>
        <v>CASE-B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t="str">
        <f t="shared" si="1"/>
        <v>SchLib\Passive\PolarCapacitor.SchLib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t="str">
        <f t="shared" si="2"/>
        <v>PcbLib\Passive\CASE-B.PcbLib</v>
      </c>
      <c r="P24" t="str">
        <f t="shared" si="10"/>
        <v>CASE-B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11">_xlfn.CONCAT(L25," ",J25," ",K25," ",Q25," ",M25)</f>
        <v>3.3 мкФ 10% тант. 35В тип B</v>
      </c>
      <c r="C25" s="3" t="s">
        <v>181</v>
      </c>
      <c r="D25" t="str">
        <f t="shared" si="1"/>
        <v>SchLib\Passive\PolarCapacitor.SchLib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2">_xlfn.CONCAT(X25," ",W25)</f>
        <v>3.3 мкФ</v>
      </c>
      <c r="M25" s="3" t="s">
        <v>186</v>
      </c>
      <c r="N25" s="3" t="s">
        <v>28</v>
      </c>
      <c r="O25" t="str">
        <f t="shared" si="2"/>
        <v>PcbLib\Passive\CASE-B.PcbLib</v>
      </c>
      <c r="P25" t="str">
        <f t="shared" si="10"/>
        <v>CASE-B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t="str">
        <f t="shared" si="1"/>
        <v>SchLib\Passive\PolarCapacitor.SchLib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t="str">
        <f t="shared" si="2"/>
        <v>PcbLib\Passive\CASE-B.PcbLib</v>
      </c>
      <c r="P26" t="str">
        <f t="shared" si="10"/>
        <v>CASE-B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3">_xlfn.CONCAT(L27," ",J27," ",K27," ",Q27," ",M27)</f>
        <v>3.3 мкФ 10% тант. 25В тип B</v>
      </c>
      <c r="C27" s="3" t="s">
        <v>181</v>
      </c>
      <c r="D27" t="str">
        <f t="shared" si="1"/>
        <v>SchLib\Passive\PolarCapacitor.SchLib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4">_xlfn.CONCAT(X27," ",W27)</f>
        <v>3.3 мкФ</v>
      </c>
      <c r="M27" s="3" t="s">
        <v>186</v>
      </c>
      <c r="N27" s="3" t="s">
        <v>28</v>
      </c>
      <c r="O27" t="str">
        <f t="shared" si="2"/>
        <v>PcbLib\Passive\CASE-B.PcbLib</v>
      </c>
      <c r="P27" t="str">
        <f t="shared" si="10"/>
        <v>CASE-B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3"/>
        <v>4.7 мкФ 10% тант. 25В тип B</v>
      </c>
      <c r="C28" s="3" t="s">
        <v>181</v>
      </c>
      <c r="D28" t="str">
        <f t="shared" si="1"/>
        <v>SchLib\Passive\PolarCapacitor.SchLib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4"/>
        <v>4.7 мкФ</v>
      </c>
      <c r="M28" s="3" t="s">
        <v>186</v>
      </c>
      <c r="N28" s="3" t="s">
        <v>28</v>
      </c>
      <c r="O28" t="str">
        <f t="shared" si="2"/>
        <v>PcbLib\Passive\CASE-B.PcbLib</v>
      </c>
      <c r="P28" t="str">
        <f t="shared" si="10"/>
        <v>CASE-B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5">_xlfn.CONCAT(L29," ",J29," ",K29," ",Q29," ",M29)</f>
        <v>10 мкФ 10% тант. 16В тип B</v>
      </c>
      <c r="C29" s="3" t="s">
        <v>181</v>
      </c>
      <c r="D29" t="str">
        <f t="shared" si="1"/>
        <v>SchLib\Passive\PolarCapacitor.SchLib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6">_xlfn.CONCAT(X29," ",W29)</f>
        <v>10 мкФ</v>
      </c>
      <c r="M29" s="3" t="s">
        <v>186</v>
      </c>
      <c r="N29" s="3" t="s">
        <v>28</v>
      </c>
      <c r="O29" t="str">
        <f t="shared" si="2"/>
        <v>PcbLib\Passive\CASE-B.PcbLib</v>
      </c>
      <c r="P29" t="str">
        <f t="shared" si="10"/>
        <v>CASE-B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7">_xlfn.CONCAT(L30," ",J30," ",K30," ",Q30," ",M30)</f>
        <v>15 мкФ 10% тант. 16В тип B</v>
      </c>
      <c r="C30" s="3" t="s">
        <v>181</v>
      </c>
      <c r="D30" t="str">
        <f t="shared" si="1"/>
        <v>SchLib\Passive\PolarCapacitor.SchLib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8">_xlfn.CONCAT(X30," ",W30)</f>
        <v>15 мкФ</v>
      </c>
      <c r="M30" s="3" t="s">
        <v>186</v>
      </c>
      <c r="N30" s="3" t="s">
        <v>28</v>
      </c>
      <c r="O30" t="str">
        <f t="shared" si="2"/>
        <v>PcbLib\Passive\CASE-B.PcbLib</v>
      </c>
      <c r="P30" t="str">
        <f t="shared" si="10"/>
        <v>CASE-B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7"/>
        <v>22 мкФ 10% тант. 16В тип B</v>
      </c>
      <c r="C31" s="3" t="s">
        <v>181</v>
      </c>
      <c r="D31" t="str">
        <f t="shared" si="1"/>
        <v>SchLib\Passive\PolarCapacitor.SchLib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8"/>
        <v>22 мкФ</v>
      </c>
      <c r="M31" s="3" t="s">
        <v>186</v>
      </c>
      <c r="N31" s="3" t="s">
        <v>28</v>
      </c>
      <c r="O31" t="str">
        <f t="shared" si="2"/>
        <v>PcbLib\Passive\CASE-B.PcbLib</v>
      </c>
      <c r="P31" t="str">
        <f t="shared" si="10"/>
        <v>CASE-B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19">_xlfn.CONCAT(L32," ",J32," ",K32," ",Q32," ",M32)</f>
        <v>10 мкФ 10% тант. 10В тип B</v>
      </c>
      <c r="C32" s="3" t="s">
        <v>181</v>
      </c>
      <c r="D32" t="str">
        <f t="shared" si="1"/>
        <v>SchLib\Passive\PolarCapacitor.SchLib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20">_xlfn.CONCAT(X32," ",W32)</f>
        <v>10 мкФ</v>
      </c>
      <c r="M32" s="3" t="s">
        <v>186</v>
      </c>
      <c r="N32" s="3" t="s">
        <v>28</v>
      </c>
      <c r="O32" t="str">
        <f t="shared" si="2"/>
        <v>PcbLib\Passive\CASE-B.PcbLib</v>
      </c>
      <c r="P32" t="str">
        <f t="shared" si="10"/>
        <v>CASE-B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19"/>
        <v>15 мкФ 10% тант. 10В тип B</v>
      </c>
      <c r="C33" s="3" t="s">
        <v>181</v>
      </c>
      <c r="D33" t="str">
        <f t="shared" si="1"/>
        <v>SchLib\Passive\PolarCapacitor.SchLib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20"/>
        <v>15 мкФ</v>
      </c>
      <c r="M33" s="3" t="s">
        <v>186</v>
      </c>
      <c r="N33" s="3" t="s">
        <v>28</v>
      </c>
      <c r="O33" t="str">
        <f t="shared" si="2"/>
        <v>PcbLib\Passive\CASE-B.PcbLib</v>
      </c>
      <c r="P33" t="str">
        <f t="shared" si="10"/>
        <v>CASE-B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19"/>
        <v>22 мкФ 10% тант. 10В тип B</v>
      </c>
      <c r="C34" s="3" t="s">
        <v>181</v>
      </c>
      <c r="D34" t="str">
        <f t="shared" si="1"/>
        <v>SchLib\Passive\PolarCapacitor.SchLib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20"/>
        <v>22 мкФ</v>
      </c>
      <c r="M34" s="3" t="s">
        <v>186</v>
      </c>
      <c r="N34" s="3" t="s">
        <v>28</v>
      </c>
      <c r="O34" t="str">
        <f t="shared" si="2"/>
        <v>PcbLib\Passive\CASE-B.PcbLib</v>
      </c>
      <c r="P34" t="str">
        <f t="shared" si="10"/>
        <v>CASE-B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21">_xlfn.CONCAT(L35," ",J35," ",K35," ",Q35," ",M35)</f>
        <v>33 мкФ 10% тант. 10В тип B</v>
      </c>
      <c r="C35" s="3" t="s">
        <v>181</v>
      </c>
      <c r="D35" t="str">
        <f t="shared" si="1"/>
        <v>SchLib\Passive\PolarCapacitor.SchLib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2">_xlfn.CONCAT(X35," ",W35)</f>
        <v>33 мкФ</v>
      </c>
      <c r="M35" s="3" t="s">
        <v>186</v>
      </c>
      <c r="N35" s="3" t="s">
        <v>28</v>
      </c>
      <c r="O35" t="str">
        <f t="shared" si="2"/>
        <v>PcbLib\Passive\CASE-B.PcbLib</v>
      </c>
      <c r="P35" t="str">
        <f t="shared" si="10"/>
        <v>CASE-B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21"/>
        <v>47 мкФ 10% тант. 10В тип B</v>
      </c>
      <c r="C36" s="3" t="s">
        <v>181</v>
      </c>
      <c r="D36" t="str">
        <f t="shared" si="1"/>
        <v>SchLib\Passive\PolarCapacitor.SchLib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2"/>
        <v>47 мкФ</v>
      </c>
      <c r="M36" s="3" t="s">
        <v>186</v>
      </c>
      <c r="N36" s="3" t="s">
        <v>28</v>
      </c>
      <c r="O36" t="str">
        <f t="shared" si="2"/>
        <v>PcbLib\Passive\CASE-B.PcbLib</v>
      </c>
      <c r="P36" t="str">
        <f t="shared" si="10"/>
        <v>CASE-B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21"/>
        <v>15 мкФ 10% тант. 10В тип B</v>
      </c>
      <c r="C37" s="3" t="s">
        <v>181</v>
      </c>
      <c r="D37" t="str">
        <f t="shared" si="1"/>
        <v>SchLib\Passive\PolarCapacitor.SchLib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2"/>
        <v>15 мкФ</v>
      </c>
      <c r="M37" s="3" t="s">
        <v>186</v>
      </c>
      <c r="N37" s="3" t="s">
        <v>28</v>
      </c>
      <c r="O37" t="str">
        <f t="shared" si="2"/>
        <v>PcbLib\Passive\CASE-B.PcbLib</v>
      </c>
      <c r="P37" t="str">
        <f t="shared" si="10"/>
        <v>CASE-B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21"/>
        <v>22 мкФ 10% тант. 10В тип B</v>
      </c>
      <c r="C38" s="3" t="s">
        <v>181</v>
      </c>
      <c r="D38" t="str">
        <f t="shared" si="1"/>
        <v>SchLib\Passive\PolarCapacitor.SchLib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2"/>
        <v>22 мкФ</v>
      </c>
      <c r="M38" s="3" t="s">
        <v>186</v>
      </c>
      <c r="N38" s="3" t="s">
        <v>28</v>
      </c>
      <c r="O38" t="str">
        <f t="shared" si="2"/>
        <v>PcbLib\Passive\CASE-B.PcbLib</v>
      </c>
      <c r="P38" t="str">
        <f t="shared" si="10"/>
        <v>CASE-B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3">_xlfn.CONCAT(L39," ",J39," ",K39," ",Q39," ",M39)</f>
        <v>33 мкФ 10% тант. 10В тип B</v>
      </c>
      <c r="C39" s="3" t="s">
        <v>181</v>
      </c>
      <c r="D39" t="str">
        <f t="shared" si="1"/>
        <v>SchLib\Passive\PolarCapacitor.SchLib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4">_xlfn.CONCAT(X39," ",W39)</f>
        <v>33 мкФ</v>
      </c>
      <c r="M39" s="3" t="s">
        <v>186</v>
      </c>
      <c r="N39" s="3" t="s">
        <v>28</v>
      </c>
      <c r="O39" t="str">
        <f t="shared" si="2"/>
        <v>PcbLib\Passive\CASE-B.PcbLib</v>
      </c>
      <c r="P39" t="str">
        <f t="shared" si="10"/>
        <v>CASE-B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3"/>
        <v>15 мкФ 10% тант. 10В тип C</v>
      </c>
      <c r="C40" s="3" t="s">
        <v>181</v>
      </c>
      <c r="D40" t="str">
        <f t="shared" si="1"/>
        <v>SchLib\Passive\PolarCapacitor.SchLib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4"/>
        <v>15 мкФ</v>
      </c>
      <c r="M40" s="3" t="s">
        <v>188</v>
      </c>
      <c r="N40" s="3" t="s">
        <v>28</v>
      </c>
      <c r="O40" t="str">
        <f t="shared" si="2"/>
        <v>PcbLib\Passive\CASE-C.PcbLib</v>
      </c>
      <c r="P40" t="str">
        <f t="shared" si="10"/>
        <v>CASE-C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3"/>
        <v>22 мкФ 10% тант. 10В тип C</v>
      </c>
      <c r="C41" s="3" t="s">
        <v>181</v>
      </c>
      <c r="D41" t="str">
        <f t="shared" si="1"/>
        <v>SchLib\Passive\PolarCapacitor.SchLib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4"/>
        <v>22 мкФ</v>
      </c>
      <c r="M41" s="3" t="s">
        <v>188</v>
      </c>
      <c r="N41" s="3" t="s">
        <v>28</v>
      </c>
      <c r="O41" t="str">
        <f t="shared" si="2"/>
        <v>PcbLib\Passive\CASE-C.PcbLib</v>
      </c>
      <c r="P41" t="str">
        <f t="shared" si="10"/>
        <v>CASE-C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3"/>
        <v>33 мкФ 10% тант. 10В тип C</v>
      </c>
      <c r="C42" s="3" t="s">
        <v>181</v>
      </c>
      <c r="D42" t="str">
        <f t="shared" si="1"/>
        <v>SchLib\Passive\PolarCapacitor.SchLib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4"/>
        <v>33 мкФ</v>
      </c>
      <c r="M42" s="3" t="s">
        <v>188</v>
      </c>
      <c r="N42" s="3" t="s">
        <v>28</v>
      </c>
      <c r="O42" t="str">
        <f t="shared" si="2"/>
        <v>PcbLib\Passive\CASE-C.PcbLib</v>
      </c>
      <c r="P42" t="str">
        <f t="shared" si="10"/>
        <v>CASE-C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25">_xlfn.CONCAT(L43," ",J43," ",K43," ",Q43," ",M43)</f>
        <v>47 мкФ 10% тант. 10В тип D</v>
      </c>
      <c r="C43" s="3" t="s">
        <v>181</v>
      </c>
      <c r="D43" t="str">
        <f t="shared" si="1"/>
        <v>SchLib\Passive\PolarCapacitor.SchLib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26">_xlfn.CONCAT(X43," ",W43)</f>
        <v>47 мкФ</v>
      </c>
      <c r="M43" s="3" t="s">
        <v>189</v>
      </c>
      <c r="N43" s="3" t="s">
        <v>28</v>
      </c>
      <c r="O43" t="str">
        <f t="shared" si="2"/>
        <v>PcbLib\Passive\CASE-D.PcbLib</v>
      </c>
      <c r="P43" t="str">
        <f t="shared" si="10"/>
        <v>CASE-D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25"/>
        <v>68 мкФ 10% тант. 10В тип D</v>
      </c>
      <c r="C44" s="3" t="s">
        <v>181</v>
      </c>
      <c r="D44" t="str">
        <f t="shared" si="1"/>
        <v>SchLib\Passive\PolarCapacitor.SchLib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26"/>
        <v>68 мкФ</v>
      </c>
      <c r="M44" s="3" t="s">
        <v>189</v>
      </c>
      <c r="N44" s="3" t="s">
        <v>28</v>
      </c>
      <c r="O44" t="str">
        <f t="shared" si="2"/>
        <v>PcbLib\Passive\CASE-D.PcbLib</v>
      </c>
      <c r="P44" t="str">
        <f t="shared" si="10"/>
        <v>CASE-D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25"/>
        <v>100 мкФ 10% тант. 10В тип D</v>
      </c>
      <c r="C45" s="3" t="s">
        <v>181</v>
      </c>
      <c r="D45" t="str">
        <f t="shared" si="1"/>
        <v>SchLib\Passive\PolarCapacitor.SchLib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26"/>
        <v>100 мкФ</v>
      </c>
      <c r="M45" s="3" t="s">
        <v>189</v>
      </c>
      <c r="N45" s="3" t="s">
        <v>28</v>
      </c>
      <c r="O45" t="str">
        <f t="shared" si="2"/>
        <v>PcbLib\Passive\CASE-D.PcbLib</v>
      </c>
      <c r="P45" t="str">
        <f t="shared" si="10"/>
        <v>CASE-D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25"/>
        <v>220 мкФ 10% тант. 10В тип D</v>
      </c>
      <c r="C46" s="3" t="s">
        <v>181</v>
      </c>
      <c r="D46" t="str">
        <f t="shared" si="1"/>
        <v>SchLib\Passive\PolarCapacitor.SchLib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26"/>
        <v>220 мкФ</v>
      </c>
      <c r="M46" s="3" t="s">
        <v>189</v>
      </c>
      <c r="N46" s="3" t="s">
        <v>28</v>
      </c>
      <c r="O46" t="str">
        <f t="shared" si="2"/>
        <v>PcbLib\Passive\CASE-D.PcbLib</v>
      </c>
      <c r="P46" t="str">
        <f t="shared" si="10"/>
        <v>CASE-D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topLeftCell="R1" workbookViewId="0">
      <pane ySplit="1" topLeftCell="A20" activePane="bottomLeft" state="frozen"/>
      <selection pane="bottomLeft" activeCell="R43" sqref="R43"/>
    </sheetView>
  </sheetViews>
  <sheetFormatPr defaultRowHeight="14.4" x14ac:dyDescent="0.3"/>
  <cols>
    <col min="2" max="2" width="27.77734375" customWidth="1"/>
    <col min="3" max="3" width="20.77734375" customWidth="1"/>
    <col min="4" max="4" width="36.5546875" customWidth="1"/>
    <col min="5" max="14" width="20.77734375" customWidth="1"/>
    <col min="15" max="15" width="43.109375" customWidth="1"/>
    <col min="16" max="16" width="34.88671875" customWidth="1"/>
    <col min="17" max="17" width="20.77734375" customWidth="1"/>
    <col min="18" max="18" width="57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t="str">
        <f>"SchLib\Passive\"&amp;C2&amp;".SchLib"</f>
        <v>SchLib\Passive\PolarCapacitor.SchLib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t="str">
        <f>"PcbLib\Passive\"&amp;P2&amp;".PcbLib"</f>
        <v>PcbLib\Passive\ELCAP_D6_3_H11_P2_5.PcbLib</v>
      </c>
      <c r="P2" s="3" t="s">
        <v>1931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t="str">
        <f t="shared" ref="D3:D41" si="2">"SchLib\Passive\"&amp;C3&amp;".SchLib"</f>
        <v>SchLib\Passive\PolarCapacitor.SchLib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t="str">
        <f t="shared" ref="O3:O41" si="3">"PcbLib\Passive\"&amp;P3&amp;".PcbLib"</f>
        <v>PcbLib\Passive\ELCAP_D6_3_H11_P2_5.PcbLib</v>
      </c>
      <c r="P3" s="3" t="s">
        <v>1931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t="str">
        <f t="shared" si="2"/>
        <v>SchLib\Passive\PolarCapacitor.SchLib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t="str">
        <f t="shared" si="3"/>
        <v>PcbLib\Passive\ELCAP_D6_3_H11_P2_5.PcbLib</v>
      </c>
      <c r="P4" s="3" t="s">
        <v>1931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t="str">
        <f t="shared" si="2"/>
        <v>SchLib\Passive\PolarCapacitor.SchLib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t="str">
        <f t="shared" si="3"/>
        <v>PcbLib\Passive\ELCAP_D6_3_H11_P2_5.PcbLib</v>
      </c>
      <c r="P5" s="3" t="s">
        <v>1931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t="str">
        <f t="shared" si="2"/>
        <v>SchLib\Passive\PolarCapacitor.SchLib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t="str">
        <f t="shared" si="3"/>
        <v>PcbLib\Passive\ELCAP_D8_H11_5_P4.PcbLib</v>
      </c>
      <c r="P6" s="3" t="s">
        <v>1932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t="str">
        <f t="shared" si="2"/>
        <v>SchLib\Passive\PolarCapacitor.SchLib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t="str">
        <f t="shared" si="3"/>
        <v>PcbLib\Passive\ELCAP_D8_H11_5_P4.PcbLib</v>
      </c>
      <c r="P7" s="3" t="s">
        <v>1932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t="str">
        <f t="shared" si="2"/>
        <v>SchLib\Passive\PolarCapacitor.SchLib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t="str">
        <f t="shared" si="3"/>
        <v>PcbLib\Passive\ELCAP_D6_3_H11_P2_5.PcbLib</v>
      </c>
      <c r="P8" s="3" t="s">
        <v>1931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t="str">
        <f t="shared" si="2"/>
        <v>SchLib\Passive\PolarCapacitor.SchLib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t="str">
        <f t="shared" si="3"/>
        <v>PcbLib\Passive\ELCAP_D6_3_H11_P2_5.PcbLib</v>
      </c>
      <c r="P9" s="3" t="s">
        <v>1931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t="str">
        <f t="shared" si="2"/>
        <v>SchLib\Passive\PolarCapacitor.SchLib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t="str">
        <f t="shared" si="3"/>
        <v>PcbLib\Passive\ELCAP_D6_3_H11_P2_5.PcbLib</v>
      </c>
      <c r="P10" s="3" t="s">
        <v>1931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t="str">
        <f t="shared" si="2"/>
        <v>SchLib\Passive\PolarCapacitor.SchLib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t="str">
        <f t="shared" si="3"/>
        <v>PcbLib\Passive\ELCAP_D6_3_H11_P2_5.PcbLib</v>
      </c>
      <c r="P11" s="3" t="s">
        <v>1931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t="str">
        <f t="shared" si="2"/>
        <v>SchLib\Passive\PolarCapacitor.SchLib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t="str">
        <f t="shared" si="3"/>
        <v>PcbLib\Passive\ELCAP_D6_3_H11_P2_5.PcbLib</v>
      </c>
      <c r="P12" s="3" t="s">
        <v>1931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t="str">
        <f t="shared" si="2"/>
        <v>SchLib\Passive\PolarCapacitor.SchLib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t="str">
        <f t="shared" si="3"/>
        <v>PcbLib\Passive\ELCAP_D6_3_H11_P2_5.PcbLib</v>
      </c>
      <c r="P13" s="3" t="s">
        <v>1931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t="str">
        <f t="shared" si="2"/>
        <v>SchLib\Passive\PolarCapacitor.SchLib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t="str">
        <f t="shared" si="3"/>
        <v>PcbLib\Passive\ELCAP_D6_3_H11_P2_5.PcbLib</v>
      </c>
      <c r="P14" s="3" t="s">
        <v>1931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t="str">
        <f t="shared" si="2"/>
        <v>SchLib\Passive\PolarCapacitor.SchLib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t="str">
        <f t="shared" si="3"/>
        <v>PcbLib\Passive\ELCAP_D6_3_H11_P2_5.PcbLib</v>
      </c>
      <c r="P15" s="3" t="s">
        <v>1931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t="str">
        <f t="shared" si="2"/>
        <v>SchLib\Passive\PolarCapacitor.SchLib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t="str">
        <f t="shared" si="3"/>
        <v>PcbLib\Passive\ELCAP_D8_H11_5_P4.PcbLib</v>
      </c>
      <c r="P16" s="3" t="s">
        <v>1932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1930</v>
      </c>
      <c r="B17" t="str">
        <f t="shared" si="1"/>
        <v>1500 мкФ 20% K50-35 10В</v>
      </c>
      <c r="C17" s="3" t="s">
        <v>181</v>
      </c>
      <c r="D17" t="str">
        <f t="shared" si="2"/>
        <v>SchLib\Passive\PolarCapacitor.SchLib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t="str">
        <f t="shared" si="3"/>
        <v>PcbLib\Passive\ELCAP_D10_H20_P5.PcbLib</v>
      </c>
      <c r="P17" s="3" t="s">
        <v>1933</v>
      </c>
      <c r="Q17" s="3" t="s">
        <v>179</v>
      </c>
      <c r="R17" t="str">
        <f>"PcbLib\Passive\"&amp;S17&amp;".PcbLib"</f>
        <v>PcbLib\Passive\ELCAP_HOR_D10_H16_P5_MIR.PcbLib</v>
      </c>
      <c r="S17" s="3" t="s">
        <v>2625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1934</v>
      </c>
      <c r="B18" t="str">
        <f t="shared" ref="B18" si="4">_xlfn.CONCAT(L18," ",J18," ",K18," ",Q18)</f>
        <v>1800 мкФ 20% K50-35 10В</v>
      </c>
      <c r="C18" s="3" t="s">
        <v>181</v>
      </c>
      <c r="D18" t="str">
        <f t="shared" si="2"/>
        <v>SchLib\Passive\PolarCapacitor.SchLib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5">_xlfn.CONCAT(X18," ",W18)</f>
        <v>1800 мкФ</v>
      </c>
      <c r="M18" s="3" t="s">
        <v>28</v>
      </c>
      <c r="N18" s="3" t="s">
        <v>28</v>
      </c>
      <c r="O18" t="str">
        <f t="shared" si="3"/>
        <v>PcbLib\Passive\ELCAP_D10_H20_P5.PcbLib</v>
      </c>
      <c r="P18" s="3" t="s">
        <v>1933</v>
      </c>
      <c r="Q18" s="3" t="s">
        <v>179</v>
      </c>
      <c r="R18" t="str">
        <f t="shared" ref="R18:R19" si="6">"PcbLib\Passive\"&amp;S18&amp;".PcbLib"</f>
        <v>PcbLib\Passive\ELCAP_HOR_D10_H16_P5_MIR.PcbLib</v>
      </c>
      <c r="S18" s="3" t="s">
        <v>2625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1935</v>
      </c>
      <c r="B19" t="str">
        <f t="shared" ref="B19" si="7">_xlfn.CONCAT(L19," ",J19," ",K19," ",Q19)</f>
        <v>2200 мкФ 20% K50-35 10В</v>
      </c>
      <c r="C19" s="3" t="s">
        <v>181</v>
      </c>
      <c r="D19" t="str">
        <f t="shared" si="2"/>
        <v>SchLib\Passive\PolarCapacitor.SchLib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8">_xlfn.CONCAT(X19," ",W19)</f>
        <v>2200 мкФ</v>
      </c>
      <c r="M19" s="3" t="s">
        <v>28</v>
      </c>
      <c r="N19" s="3" t="s">
        <v>28</v>
      </c>
      <c r="O19" t="str">
        <f t="shared" si="3"/>
        <v>PcbLib\Passive\ELCAP_D10_H20_P5.PcbLib</v>
      </c>
      <c r="P19" s="3" t="s">
        <v>1933</v>
      </c>
      <c r="Q19" s="3" t="s">
        <v>179</v>
      </c>
      <c r="R19" t="str">
        <f t="shared" si="6"/>
        <v>PcbLib\Passive\ELCAP_HOR_D10_H16_P5_MIR.PcbLib</v>
      </c>
      <c r="S19" s="3" t="s">
        <v>2625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1936</v>
      </c>
      <c r="B20" t="str">
        <f t="shared" ref="B20" si="9">_xlfn.CONCAT(L20," ",J20," ",K20," ",Q20)</f>
        <v>10 мкФ 20% K50-35 16В</v>
      </c>
      <c r="C20" s="3" t="s">
        <v>181</v>
      </c>
      <c r="D20" t="str">
        <f t="shared" si="2"/>
        <v>SchLib\Passive\PolarCapacitor.SchLib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10">_xlfn.CONCAT(X20," ",W20)</f>
        <v>10 мкФ</v>
      </c>
      <c r="M20" s="3" t="s">
        <v>28</v>
      </c>
      <c r="N20" s="3" t="s">
        <v>28</v>
      </c>
      <c r="O20" t="str">
        <f t="shared" si="3"/>
        <v>PcbLib\Passive\ELCAP_D6_3_H11_P2_5.PcbLib</v>
      </c>
      <c r="P20" s="3" t="s">
        <v>1931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1937</v>
      </c>
      <c r="B21" t="str">
        <f t="shared" ref="B21" si="11">_xlfn.CONCAT(L21," ",J21," ",K21," ",Q21)</f>
        <v>22 мкФ 20% K50-35 16В</v>
      </c>
      <c r="C21" s="3" t="s">
        <v>181</v>
      </c>
      <c r="D21" t="str">
        <f t="shared" si="2"/>
        <v>SchLib\Passive\PolarCapacitor.SchLib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12">_xlfn.CONCAT(X21," ",W21)</f>
        <v>22 мкФ</v>
      </c>
      <c r="M21" s="3" t="s">
        <v>28</v>
      </c>
      <c r="N21" s="3" t="s">
        <v>28</v>
      </c>
      <c r="O21" t="str">
        <f t="shared" si="3"/>
        <v>PcbLib\Passive\ELCAP_D6_3_H11_P2_5.PcbLib</v>
      </c>
      <c r="P21" s="3" t="s">
        <v>1931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1938</v>
      </c>
      <c r="B22" t="str">
        <f t="shared" ref="B22" si="13">_xlfn.CONCAT(L22," ",J22," ",K22," ",Q22)</f>
        <v>33 мкФ 20% K50-35 16В</v>
      </c>
      <c r="C22" s="3" t="s">
        <v>181</v>
      </c>
      <c r="D22" t="str">
        <f t="shared" si="2"/>
        <v>SchLib\Passive\PolarCapacitor.SchLib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4">_xlfn.CONCAT(X22," ",W22)</f>
        <v>33 мкФ</v>
      </c>
      <c r="M22" s="3" t="s">
        <v>28</v>
      </c>
      <c r="N22" s="3" t="s">
        <v>28</v>
      </c>
      <c r="O22" t="str">
        <f t="shared" si="3"/>
        <v>PcbLib\Passive\ELCAP_D6_3_H11_P2_5.PcbLib</v>
      </c>
      <c r="P22" s="3" t="s">
        <v>1931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1939</v>
      </c>
      <c r="B23" t="str">
        <f t="shared" ref="B23" si="15">_xlfn.CONCAT(L23," ",J23," ",K23," ",Q23)</f>
        <v>47 мкФ 20% K50-35 16В</v>
      </c>
      <c r="C23" s="3" t="s">
        <v>181</v>
      </c>
      <c r="D23" t="str">
        <f t="shared" si="2"/>
        <v>SchLib\Passive\PolarCapacitor.SchLib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6">_xlfn.CONCAT(X23," ",W23)</f>
        <v>47 мкФ</v>
      </c>
      <c r="M23" s="3" t="s">
        <v>28</v>
      </c>
      <c r="N23" s="3" t="s">
        <v>28</v>
      </c>
      <c r="O23" t="str">
        <f t="shared" si="3"/>
        <v>PcbLib\Passive\ELCAP_D6_3_H11_P2_5.PcbLib</v>
      </c>
      <c r="P23" s="3" t="s">
        <v>1931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1940</v>
      </c>
      <c r="B24" t="str">
        <f t="shared" ref="B24" si="17">_xlfn.CONCAT(L24," ",J24," ",K24," ",Q24)</f>
        <v>100 мкФ 20% K50-35 16В</v>
      </c>
      <c r="C24" s="3" t="s">
        <v>181</v>
      </c>
      <c r="D24" t="str">
        <f t="shared" si="2"/>
        <v>SchLib\Passive\PolarCapacitor.SchLib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8">_xlfn.CONCAT(X24," ",W24)</f>
        <v>100 мкФ</v>
      </c>
      <c r="M24" s="3" t="s">
        <v>28</v>
      </c>
      <c r="N24" s="3" t="s">
        <v>28</v>
      </c>
      <c r="O24" t="str">
        <f t="shared" si="3"/>
        <v>PcbLib\Passive\ELCAP_D6_3_H11_P2_5.PcbLib</v>
      </c>
      <c r="P24" s="3" t="s">
        <v>1931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1941</v>
      </c>
      <c r="B25" t="str">
        <f t="shared" ref="B25" si="19">_xlfn.CONCAT(L25," ",J25," ",K25," ",Q25)</f>
        <v>220 мкФ 20% K50-35 16В</v>
      </c>
      <c r="C25" s="3" t="s">
        <v>181</v>
      </c>
      <c r="D25" t="str">
        <f t="shared" si="2"/>
        <v>SchLib\Passive\PolarCapacitor.SchLib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20">_xlfn.CONCAT(X25," ",W25)</f>
        <v>220 мкФ</v>
      </c>
      <c r="M25" s="3" t="s">
        <v>28</v>
      </c>
      <c r="N25" s="3" t="s">
        <v>28</v>
      </c>
      <c r="O25" t="str">
        <f t="shared" si="3"/>
        <v>PcbLib\Passive\ELCAP_D6_3_H11_P2_5.PcbLib</v>
      </c>
      <c r="P25" s="3" t="s">
        <v>1931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1942</v>
      </c>
      <c r="B26" t="str">
        <f t="shared" ref="B26" si="21">_xlfn.CONCAT(L26," ",J26," ",K26," ",Q26)</f>
        <v>330 мкФ 20% K50-35 16В</v>
      </c>
      <c r="C26" s="3" t="s">
        <v>181</v>
      </c>
      <c r="D26" t="str">
        <f t="shared" si="2"/>
        <v>SchLib\Passive\PolarCapacitor.SchLib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22">_xlfn.CONCAT(X26," ",W26)</f>
        <v>330 мкФ</v>
      </c>
      <c r="M26" s="3" t="s">
        <v>28</v>
      </c>
      <c r="N26" s="3" t="s">
        <v>28</v>
      </c>
      <c r="O26" t="str">
        <f t="shared" si="3"/>
        <v>PcbLib\Passive\ELCAP_D8_H11_5_P4.PcbLib</v>
      </c>
      <c r="P26" s="3" t="s">
        <v>1932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1943</v>
      </c>
      <c r="B27" t="str">
        <f t="shared" ref="B27" si="23">_xlfn.CONCAT(L27," ",J27," ",K27," ",Q27)</f>
        <v>470 мкФ 20% K50-35 16В</v>
      </c>
      <c r="C27" s="3" t="s">
        <v>181</v>
      </c>
      <c r="D27" t="str">
        <f t="shared" si="2"/>
        <v>SchLib\Passive\PolarCapacitor.SchLib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4">_xlfn.CONCAT(X27," ",W27)</f>
        <v>470 мкФ</v>
      </c>
      <c r="M27" s="3" t="s">
        <v>28</v>
      </c>
      <c r="N27" s="3" t="s">
        <v>28</v>
      </c>
      <c r="O27" t="str">
        <f t="shared" si="3"/>
        <v>PcbLib\Passive\ELCAP_D8_H11_5_P4.PcbLib</v>
      </c>
      <c r="P27" s="3" t="s">
        <v>1932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1944</v>
      </c>
      <c r="B28" t="str">
        <f t="shared" ref="B28" si="25">_xlfn.CONCAT(L28," ",J28," ",K28," ",Q28)</f>
        <v>680 мкФ 20% K50-35 16В</v>
      </c>
      <c r="C28" s="3" t="s">
        <v>181</v>
      </c>
      <c r="D28" t="str">
        <f t="shared" si="2"/>
        <v>SchLib\Passive\PolarCapacitor.SchLib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6">_xlfn.CONCAT(X28," ",W28)</f>
        <v>680 мкФ</v>
      </c>
      <c r="M28" s="3" t="s">
        <v>28</v>
      </c>
      <c r="N28" s="3" t="s">
        <v>28</v>
      </c>
      <c r="O28" t="str">
        <f t="shared" si="3"/>
        <v>PcbLib\Passive\ELCAP_D8_H11_5_P4.PcbLib</v>
      </c>
      <c r="P28" s="3" t="s">
        <v>1932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1945</v>
      </c>
      <c r="B29" t="str">
        <f t="shared" ref="B29" si="27">_xlfn.CONCAT(L29," ",J29," ",K29," ",Q29)</f>
        <v>1000 мкФ 20% K50-35 16В</v>
      </c>
      <c r="C29" s="3" t="s">
        <v>181</v>
      </c>
      <c r="D29" t="str">
        <f t="shared" si="2"/>
        <v>SchLib\Passive\PolarCapacitor.SchLib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8">_xlfn.CONCAT(X29," ",W29)</f>
        <v>1000 мкФ</v>
      </c>
      <c r="M29" s="3" t="s">
        <v>28</v>
      </c>
      <c r="N29" s="3" t="s">
        <v>28</v>
      </c>
      <c r="O29" t="str">
        <f t="shared" si="3"/>
        <v>PcbLib\Passive\ELCAP_D10_H20_P5.PcbLib</v>
      </c>
      <c r="P29" s="3" t="s">
        <v>1933</v>
      </c>
      <c r="Q29" s="3" t="s">
        <v>164</v>
      </c>
      <c r="R29" t="str">
        <f>"PcbLib\Passive\"&amp;S29&amp;".PcbLib"</f>
        <v>PcbLib\Passive\ELCAP_HOR_D10_H16_P5_MIR.PcbLib</v>
      </c>
      <c r="S29" s="3" t="s">
        <v>2625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1946</v>
      </c>
      <c r="B30" t="str">
        <f t="shared" ref="B30" si="29">_xlfn.CONCAT(L30," ",J30," ",K30," ",Q30)</f>
        <v>10 мкФ 20% K50-35 25В</v>
      </c>
      <c r="C30" s="3" t="s">
        <v>181</v>
      </c>
      <c r="D30" t="str">
        <f t="shared" si="2"/>
        <v>SchLib\Passive\PolarCapacitor.SchLib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30">_xlfn.CONCAT(X30," ",W30)</f>
        <v>10 мкФ</v>
      </c>
      <c r="M30" s="3" t="s">
        <v>28</v>
      </c>
      <c r="N30" s="3" t="s">
        <v>28</v>
      </c>
      <c r="O30" t="str">
        <f t="shared" si="3"/>
        <v>PcbLib\Passive\ELCAP_D6_3_H11_P2_5.PcbLib</v>
      </c>
      <c r="P30" s="3" t="s">
        <v>1931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1947</v>
      </c>
      <c r="B31" t="str">
        <f t="shared" ref="B31" si="31">_xlfn.CONCAT(L31," ",J31," ",K31," ",Q31)</f>
        <v>22 мкФ 20% K50-35 25В</v>
      </c>
      <c r="C31" s="3" t="s">
        <v>181</v>
      </c>
      <c r="D31" t="str">
        <f t="shared" si="2"/>
        <v>SchLib\Passive\PolarCapacitor.SchLib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32">_xlfn.CONCAT(X31," ",W31)</f>
        <v>22 мкФ</v>
      </c>
      <c r="M31" s="3" t="s">
        <v>28</v>
      </c>
      <c r="N31" s="3" t="s">
        <v>28</v>
      </c>
      <c r="O31" t="str">
        <f t="shared" si="3"/>
        <v>PcbLib\Passive\ELCAP_D6_3_H11_P2_5.PcbLib</v>
      </c>
      <c r="P31" s="3" t="s">
        <v>1931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1948</v>
      </c>
      <c r="B32" t="str">
        <f t="shared" ref="B32" si="33">_xlfn.CONCAT(L32," ",J32," ",K32," ",Q32)</f>
        <v>33 мкФ 20% K50-35 25В</v>
      </c>
      <c r="C32" s="3" t="s">
        <v>181</v>
      </c>
      <c r="D32" t="str">
        <f t="shared" si="2"/>
        <v>SchLib\Passive\PolarCapacitor.SchLib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4">_xlfn.CONCAT(X32," ",W32)</f>
        <v>33 мкФ</v>
      </c>
      <c r="M32" s="3" t="s">
        <v>28</v>
      </c>
      <c r="N32" s="3" t="s">
        <v>28</v>
      </c>
      <c r="O32" t="str">
        <f t="shared" si="3"/>
        <v>PcbLib\Passive\ELCAP_D6_3_H11_P2_5.PcbLib</v>
      </c>
      <c r="P32" s="3" t="s">
        <v>1931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1949</v>
      </c>
      <c r="B33" t="str">
        <f t="shared" ref="B33" si="35">_xlfn.CONCAT(L33," ",J33," ",K33," ",Q33)</f>
        <v>47 мкФ 20% K50-35 25В</v>
      </c>
      <c r="C33" s="3" t="s">
        <v>181</v>
      </c>
      <c r="D33" t="str">
        <f t="shared" si="2"/>
        <v>SchLib\Passive\PolarCapacitor.SchLib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6">_xlfn.CONCAT(X33," ",W33)</f>
        <v>47 мкФ</v>
      </c>
      <c r="M33" s="3" t="s">
        <v>28</v>
      </c>
      <c r="N33" s="3" t="s">
        <v>28</v>
      </c>
      <c r="O33" t="str">
        <f t="shared" si="3"/>
        <v>PcbLib\Passive\ELCAP_D6_3_H11_P2_5.PcbLib</v>
      </c>
      <c r="P33" s="3" t="s">
        <v>1931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1952</v>
      </c>
      <c r="B34" t="str">
        <f t="shared" ref="B34" si="37">_xlfn.CONCAT(L34," ",J34," ",K34," ",Q34)</f>
        <v>100 мкФ 20% K50-35 25В</v>
      </c>
      <c r="C34" s="3" t="s">
        <v>181</v>
      </c>
      <c r="D34" t="str">
        <f t="shared" si="2"/>
        <v>SchLib\Passive\PolarCapacitor.SchLib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8">_xlfn.CONCAT(X34," ",W34)</f>
        <v>100 мкФ</v>
      </c>
      <c r="M34" s="3" t="s">
        <v>28</v>
      </c>
      <c r="N34" s="3" t="s">
        <v>28</v>
      </c>
      <c r="O34" t="str">
        <f t="shared" si="3"/>
        <v>PcbLib\Passive\ELCAP_D6_3_H11_P2_5.PcbLib</v>
      </c>
      <c r="P34" s="3" t="s">
        <v>1931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1953</v>
      </c>
      <c r="B35" t="str">
        <f t="shared" ref="B35" si="39">_xlfn.CONCAT(L35," ",J35," ",K35," ",Q35)</f>
        <v>220 мкФ 20% K50-35 25В</v>
      </c>
      <c r="C35" s="3" t="s">
        <v>181</v>
      </c>
      <c r="D35" t="str">
        <f t="shared" si="2"/>
        <v>SchLib\Passive\PolarCapacitor.SchLib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40">_xlfn.CONCAT(X35," ",W35)</f>
        <v>220 мкФ</v>
      </c>
      <c r="M35" s="3" t="s">
        <v>28</v>
      </c>
      <c r="N35" s="3" t="s">
        <v>28</v>
      </c>
      <c r="O35" t="str">
        <f t="shared" si="3"/>
        <v>PcbLib\Passive\ELCAP_D8_H11_5_P4.PcbLib</v>
      </c>
      <c r="P35" s="3" t="s">
        <v>1932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1954</v>
      </c>
      <c r="B36" t="str">
        <f t="shared" ref="B36" si="41">_xlfn.CONCAT(L36," ",J36," ",K36," ",Q36)</f>
        <v>330 мкФ 20% K50-35 25В</v>
      </c>
      <c r="C36" s="3" t="s">
        <v>181</v>
      </c>
      <c r="D36" t="str">
        <f t="shared" si="2"/>
        <v>SchLib\Passive\PolarCapacitor.SchLib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42">_xlfn.CONCAT(X36," ",W36)</f>
        <v>330 мкФ</v>
      </c>
      <c r="M36" s="3" t="s">
        <v>28</v>
      </c>
      <c r="N36" s="3" t="s">
        <v>28</v>
      </c>
      <c r="O36" t="str">
        <f t="shared" si="3"/>
        <v>PcbLib\Passive\ELCAP_D8_H11_5_P4.PcbLib</v>
      </c>
      <c r="P36" s="3" t="s">
        <v>1932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1955</v>
      </c>
      <c r="B37" t="str">
        <f t="shared" ref="B37" si="43">_xlfn.CONCAT(L37," ",J37," ",K37," ",Q37)</f>
        <v>470 мкФ 20% K50-35 25В</v>
      </c>
      <c r="C37" s="3" t="s">
        <v>181</v>
      </c>
      <c r="D37" t="str">
        <f t="shared" si="2"/>
        <v>SchLib\Passive\PolarCapacitor.SchLib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4">_xlfn.CONCAT(X37," ",W37)</f>
        <v>470 мкФ</v>
      </c>
      <c r="M37" s="3" t="s">
        <v>28</v>
      </c>
      <c r="N37" s="3" t="s">
        <v>28</v>
      </c>
      <c r="O37" t="str">
        <f t="shared" si="3"/>
        <v>PcbLib\Passive\ELCAP_D8_H11_5_P4.PcbLib</v>
      </c>
      <c r="P37" s="3" t="s">
        <v>1932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1956</v>
      </c>
      <c r="B38" t="str">
        <f t="shared" ref="B38" si="45">_xlfn.CONCAT(L38," ",J38," ",K38," ",Q38)</f>
        <v>680 мкФ 20% K50-35 25В</v>
      </c>
      <c r="C38" s="3" t="s">
        <v>181</v>
      </c>
      <c r="D38" t="str">
        <f t="shared" si="2"/>
        <v>SchLib\Passive\PolarCapacitor.SchLib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6">_xlfn.CONCAT(X38," ",W38)</f>
        <v>680 мкФ</v>
      </c>
      <c r="M38" s="3" t="s">
        <v>28</v>
      </c>
      <c r="N38" s="3" t="s">
        <v>28</v>
      </c>
      <c r="O38" t="str">
        <f t="shared" si="3"/>
        <v>PcbLib\Passive\ELCAP_D10_H20_P5.PcbLib</v>
      </c>
      <c r="P38" s="3" t="s">
        <v>1933</v>
      </c>
      <c r="Q38" s="3" t="s">
        <v>187</v>
      </c>
      <c r="R38" t="str">
        <f>"PcbLib\Passive\"&amp;S38&amp;".PcbLib"</f>
        <v>PcbLib\Passive\ELCAP_HOR_D10_H16_P5_MIR.PcbLib</v>
      </c>
      <c r="S38" s="3" t="s">
        <v>2625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1957</v>
      </c>
      <c r="B39" t="str">
        <f t="shared" ref="B39" si="47">_xlfn.CONCAT(L39," ",J39," ",K39," ",Q39)</f>
        <v>1000 мкФ 20% K50-35 25В</v>
      </c>
      <c r="C39" s="3" t="s">
        <v>181</v>
      </c>
      <c r="D39" t="str">
        <f t="shared" si="2"/>
        <v>SchLib\Passive\PolarCapacitor.SchLib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8">_xlfn.CONCAT(X39," ",W39)</f>
        <v>1000 мкФ</v>
      </c>
      <c r="M39" s="3" t="s">
        <v>28</v>
      </c>
      <c r="N39" s="3" t="s">
        <v>28</v>
      </c>
      <c r="O39" t="str">
        <f t="shared" si="3"/>
        <v>PcbLib\Passive\ELCAP_D10_H20_P5.PcbLib</v>
      </c>
      <c r="P39" s="3" t="s">
        <v>1933</v>
      </c>
      <c r="Q39" s="3" t="s">
        <v>187</v>
      </c>
      <c r="R39" t="str">
        <f t="shared" ref="R39:R41" si="49">"PcbLib\Passive\"&amp;S39&amp;".PcbLib"</f>
        <v>PcbLib\Passive\ELCAP_HOR_D10_H16_P5_MIR.PcbLib</v>
      </c>
      <c r="S39" s="3" t="s">
        <v>2625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1958</v>
      </c>
      <c r="B40" t="str">
        <f t="shared" ref="B40" si="50">_xlfn.CONCAT(L40," ",J40," ",K40," ",Q40)</f>
        <v>10 мкФ 20% K50-35 400В</v>
      </c>
      <c r="C40" s="3" t="s">
        <v>181</v>
      </c>
      <c r="D40" t="str">
        <f t="shared" si="2"/>
        <v>SchLib\Passive\PolarCapacitor.SchLib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51">_xlfn.CONCAT(X40," ",W40)</f>
        <v>10 мкФ</v>
      </c>
      <c r="M40" s="3" t="s">
        <v>28</v>
      </c>
      <c r="N40" s="3" t="s">
        <v>28</v>
      </c>
      <c r="O40" t="str">
        <f t="shared" si="3"/>
        <v>PcbLib\Passive\ELCAP_D10_H20_P5.PcbLib</v>
      </c>
      <c r="P40" s="3" t="s">
        <v>1933</v>
      </c>
      <c r="Q40" s="3" t="s">
        <v>1950</v>
      </c>
      <c r="R40" t="str">
        <f t="shared" si="49"/>
        <v>PcbLib\Passive\ELCAP_HOR_D10_H16_P5_MIR.PcbLib</v>
      </c>
      <c r="S40" s="3" t="s">
        <v>2625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1959</v>
      </c>
      <c r="B41" t="str">
        <f t="shared" ref="B41" si="52">_xlfn.CONCAT(L41," ",J41," ",K41," ",Q41)</f>
        <v>10 мкФ 20% K50-35 450В</v>
      </c>
      <c r="C41" s="3" t="s">
        <v>181</v>
      </c>
      <c r="D41" t="str">
        <f t="shared" si="2"/>
        <v>SchLib\Passive\PolarCapacitor.SchLib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53">_xlfn.CONCAT(X41," ",W41)</f>
        <v>10 мкФ</v>
      </c>
      <c r="M41" s="3" t="s">
        <v>28</v>
      </c>
      <c r="N41" s="3" t="s">
        <v>28</v>
      </c>
      <c r="O41" t="str">
        <f t="shared" si="3"/>
        <v>PcbLib\Passive\ELCAP_D10_H20_P5.PcbLib</v>
      </c>
      <c r="P41" s="3" t="s">
        <v>1933</v>
      </c>
      <c r="Q41" s="3" t="s">
        <v>1951</v>
      </c>
      <c r="R41" t="str">
        <f t="shared" si="49"/>
        <v>PcbLib\Passive\ELCAP_HOR_D10_H16_P5_MIR.PcbLib</v>
      </c>
      <c r="S41" s="3" t="s">
        <v>2625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31"/>
  <sheetViews>
    <sheetView tabSelected="1" topLeftCell="K1" zoomScaleNormal="100" workbookViewId="0">
      <pane ySplit="1" topLeftCell="A12" activePane="bottomLeft" state="frozen"/>
      <selection pane="bottomLeft" activeCell="P29" sqref="P29"/>
    </sheetView>
  </sheetViews>
  <sheetFormatPr defaultRowHeight="14.4" x14ac:dyDescent="0.3"/>
  <cols>
    <col min="1" max="1" width="12.44140625" customWidth="1"/>
    <col min="2" max="2" width="23" customWidth="1"/>
    <col min="3" max="3" width="20.77734375" customWidth="1"/>
    <col min="4" max="4" width="43.33203125" customWidth="1"/>
    <col min="5" max="5" width="24.109375" customWidth="1"/>
    <col min="6" max="7" width="20.77734375" customWidth="1"/>
    <col min="8" max="8" width="23.109375" customWidth="1"/>
    <col min="9" max="10" width="20.77734375" customWidth="1"/>
    <col min="11" max="11" width="44.5546875" customWidth="1"/>
    <col min="12" max="12" width="24.5546875" customWidth="1"/>
    <col min="13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1981</v>
      </c>
      <c r="B2" t="str">
        <f>H2</f>
        <v>PLS-3</v>
      </c>
      <c r="C2" s="3" t="s">
        <v>1961</v>
      </c>
      <c r="D2" t="str">
        <f>"SchLib\Connectors\"&amp;C2&amp;".SchLib"</f>
        <v>SchLib\Connectors\XP_3P.SchLib</v>
      </c>
      <c r="E2" s="3" t="s">
        <v>2006</v>
      </c>
      <c r="F2" s="3" t="s">
        <v>1962</v>
      </c>
      <c r="G2" s="3" t="s">
        <v>28</v>
      </c>
      <c r="H2" t="s">
        <v>1960</v>
      </c>
      <c r="I2" s="3" t="s">
        <v>28</v>
      </c>
      <c r="J2" s="3" t="s">
        <v>28</v>
      </c>
      <c r="K2" t="str">
        <f>"PcbLib\Connectors\"&amp;L2&amp;".PcbLib"</f>
        <v>PcbLib\Connectors\PLS-3.PcbLib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1982</v>
      </c>
      <c r="B3" t="str">
        <f t="shared" ref="B3:B7" si="0">H3</f>
        <v>PLS-4</v>
      </c>
      <c r="C3" s="3" t="s">
        <v>1968</v>
      </c>
      <c r="D3" t="str">
        <f t="shared" ref="D3:D28" si="1">"SchLib\Connectors\"&amp;C3&amp;".SchLib"</f>
        <v>SchLib\Connectors\XP_4P.SchLib</v>
      </c>
      <c r="E3" s="3" t="s">
        <v>2006</v>
      </c>
      <c r="F3" s="3" t="s">
        <v>1962</v>
      </c>
      <c r="G3" s="3" t="s">
        <v>28</v>
      </c>
      <c r="H3" t="s">
        <v>1963</v>
      </c>
      <c r="I3" s="3" t="s">
        <v>28</v>
      </c>
      <c r="J3" s="3" t="s">
        <v>28</v>
      </c>
      <c r="K3" t="str">
        <f t="shared" ref="K3:K28" si="2">"PcbLib\Connectors\"&amp;L3&amp;".PcbLib"</f>
        <v>PcbLib\Connectors\PLS-4.PcbLib</v>
      </c>
      <c r="L3" t="str">
        <f t="shared" ref="L3:L10" si="3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1983</v>
      </c>
      <c r="B4" t="str">
        <f t="shared" si="0"/>
        <v>PLS-5</v>
      </c>
      <c r="C4" s="3" t="s">
        <v>1969</v>
      </c>
      <c r="D4" t="str">
        <f t="shared" si="1"/>
        <v>SchLib\Connectors\XP_5P.SchLib</v>
      </c>
      <c r="E4" s="3" t="s">
        <v>2006</v>
      </c>
      <c r="F4" s="3" t="s">
        <v>1962</v>
      </c>
      <c r="G4" s="3" t="s">
        <v>28</v>
      </c>
      <c r="H4" t="s">
        <v>1964</v>
      </c>
      <c r="I4" s="3" t="s">
        <v>28</v>
      </c>
      <c r="J4" s="3" t="s">
        <v>28</v>
      </c>
      <c r="K4" t="str">
        <f t="shared" si="2"/>
        <v>PcbLib\Connectors\PLS-5.PcbLib</v>
      </c>
      <c r="L4" t="str">
        <f t="shared" si="3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1984</v>
      </c>
      <c r="B5" t="str">
        <f t="shared" si="0"/>
        <v>PLS-6</v>
      </c>
      <c r="C5" s="3" t="s">
        <v>1970</v>
      </c>
      <c r="D5" t="str">
        <f t="shared" si="1"/>
        <v>SchLib\Connectors\XP_6P.SchLib</v>
      </c>
      <c r="E5" s="3" t="s">
        <v>2006</v>
      </c>
      <c r="F5" s="3" t="s">
        <v>1962</v>
      </c>
      <c r="G5" s="3" t="s">
        <v>28</v>
      </c>
      <c r="H5" t="s">
        <v>1965</v>
      </c>
      <c r="I5" s="3" t="s">
        <v>28</v>
      </c>
      <c r="J5" s="3" t="s">
        <v>28</v>
      </c>
      <c r="K5" t="str">
        <f t="shared" si="2"/>
        <v>PcbLib\Connectors\PLS-6.PcbLib</v>
      </c>
      <c r="L5" t="str">
        <f t="shared" si="3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1985</v>
      </c>
      <c r="B6" t="str">
        <f t="shared" si="0"/>
        <v>PLS-8</v>
      </c>
      <c r="C6" s="3" t="s">
        <v>1971</v>
      </c>
      <c r="D6" t="str">
        <f t="shared" si="1"/>
        <v>SchLib\Connectors\XP_8P.SchLib</v>
      </c>
      <c r="E6" s="3" t="s">
        <v>2006</v>
      </c>
      <c r="F6" s="3" t="s">
        <v>1962</v>
      </c>
      <c r="G6" s="3" t="s">
        <v>28</v>
      </c>
      <c r="H6" t="s">
        <v>1966</v>
      </c>
      <c r="I6" s="3" t="s">
        <v>28</v>
      </c>
      <c r="J6" s="3" t="s">
        <v>28</v>
      </c>
      <c r="K6" t="str">
        <f t="shared" si="2"/>
        <v>PcbLib\Connectors\PLS-8.PcbLib</v>
      </c>
      <c r="L6" t="str">
        <f t="shared" si="3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1986</v>
      </c>
      <c r="B7" t="str">
        <f t="shared" si="0"/>
        <v>PLS-10</v>
      </c>
      <c r="C7" s="3" t="s">
        <v>1972</v>
      </c>
      <c r="D7" t="str">
        <f t="shared" si="1"/>
        <v>SchLib\Connectors\XP_10P.SchLib</v>
      </c>
      <c r="E7" s="3" t="s">
        <v>2006</v>
      </c>
      <c r="F7" s="3" t="s">
        <v>1962</v>
      </c>
      <c r="G7" s="3" t="s">
        <v>28</v>
      </c>
      <c r="H7" t="s">
        <v>1967</v>
      </c>
      <c r="I7" s="3" t="s">
        <v>28</v>
      </c>
      <c r="J7" s="3" t="s">
        <v>28</v>
      </c>
      <c r="K7" t="str">
        <f t="shared" si="2"/>
        <v>PcbLib\Connectors\PLS-10.PcbLib</v>
      </c>
      <c r="L7" t="str">
        <f t="shared" si="3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1987</v>
      </c>
      <c r="B8" t="str">
        <f t="shared" ref="B8:B25" si="4">H8</f>
        <v>47346-0001</v>
      </c>
      <c r="C8" s="3" t="s">
        <v>1974</v>
      </c>
      <c r="D8" t="str">
        <f t="shared" si="1"/>
        <v>SchLib\Connectors\XS_USB_5P.SchLib</v>
      </c>
      <c r="E8" s="3" t="s">
        <v>2006</v>
      </c>
      <c r="F8" s="3" t="s">
        <v>1975</v>
      </c>
      <c r="G8" s="3" t="s">
        <v>28</v>
      </c>
      <c r="H8" t="s">
        <v>1973</v>
      </c>
      <c r="I8" s="3" t="s">
        <v>28</v>
      </c>
      <c r="J8" s="3" t="s">
        <v>28</v>
      </c>
      <c r="K8" t="str">
        <f t="shared" si="2"/>
        <v>PcbLib\Connectors\47346-0001.PcbLib</v>
      </c>
      <c r="L8" t="str">
        <f t="shared" si="3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1988</v>
      </c>
      <c r="B9" t="str">
        <f t="shared" si="4"/>
        <v>10033526N3212LF</v>
      </c>
      <c r="C9" s="3" t="s">
        <v>1974</v>
      </c>
      <c r="D9" t="str">
        <f t="shared" si="1"/>
        <v>SchLib\Connectors\XS_USB_5P.SchLib</v>
      </c>
      <c r="E9" s="3" t="s">
        <v>2006</v>
      </c>
      <c r="F9" s="3" t="s">
        <v>1977</v>
      </c>
      <c r="G9" s="3" t="s">
        <v>28</v>
      </c>
      <c r="H9" t="s">
        <v>1976</v>
      </c>
      <c r="I9" s="3" t="s">
        <v>28</v>
      </c>
      <c r="J9" s="3" t="s">
        <v>28</v>
      </c>
      <c r="K9" t="str">
        <f t="shared" si="2"/>
        <v>PcbLib\Connectors\10033526N3212LF.PcbLib</v>
      </c>
      <c r="L9" t="str">
        <f t="shared" si="3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1989</v>
      </c>
      <c r="B10" t="str">
        <f t="shared" si="4"/>
        <v>MC32603</v>
      </c>
      <c r="C10" s="3" t="s">
        <v>1980</v>
      </c>
      <c r="D10" t="str">
        <f t="shared" si="1"/>
        <v>SchLib\Connectors\XP_USB_4P.SchLib</v>
      </c>
      <c r="E10" s="3" t="s">
        <v>2006</v>
      </c>
      <c r="F10" s="3" t="s">
        <v>1979</v>
      </c>
      <c r="G10" s="3" t="s">
        <v>28</v>
      </c>
      <c r="H10" t="s">
        <v>1978</v>
      </c>
      <c r="I10" s="3" t="s">
        <v>28</v>
      </c>
      <c r="J10" s="3" t="s">
        <v>28</v>
      </c>
      <c r="K10" t="str">
        <f t="shared" si="2"/>
        <v>PcbLib\Connectors\MC32603.PcbLib</v>
      </c>
      <c r="L10" t="str">
        <f t="shared" si="3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2029</v>
      </c>
      <c r="B11" t="str">
        <f t="shared" si="4"/>
        <v>15EDGRC-3.5-02</v>
      </c>
      <c r="C11" s="3" t="s">
        <v>2007</v>
      </c>
      <c r="D11" t="str">
        <f t="shared" si="1"/>
        <v>SchLib\Connectors\XS_2P.SchLib</v>
      </c>
      <c r="E11" s="3" t="s">
        <v>2006</v>
      </c>
      <c r="F11" s="3" t="s">
        <v>2009</v>
      </c>
      <c r="G11" s="3" t="s">
        <v>28</v>
      </c>
      <c r="H11" t="s">
        <v>2008</v>
      </c>
      <c r="I11" s="3" t="s">
        <v>28</v>
      </c>
      <c r="J11" s="3" t="s">
        <v>28</v>
      </c>
      <c r="K11" t="str">
        <f t="shared" si="2"/>
        <v>PcbLib\Connectors\15EDGRC-3.5-02.PcbLib</v>
      </c>
      <c r="L11" t="str">
        <f t="shared" ref="L11" si="5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2030</v>
      </c>
      <c r="B12" t="str">
        <f t="shared" si="4"/>
        <v>15EDGRC-3.5-03</v>
      </c>
      <c r="C12" s="3" t="s">
        <v>2010</v>
      </c>
      <c r="D12" t="str">
        <f t="shared" si="1"/>
        <v>SchLib\Connectors\XS_3P.SchLib</v>
      </c>
      <c r="E12" s="3" t="s">
        <v>2006</v>
      </c>
      <c r="F12" s="3" t="s">
        <v>2009</v>
      </c>
      <c r="G12" s="3" t="s">
        <v>28</v>
      </c>
      <c r="H12" t="s">
        <v>2011</v>
      </c>
      <c r="I12" s="3" t="s">
        <v>28</v>
      </c>
      <c r="J12" s="3" t="s">
        <v>28</v>
      </c>
      <c r="K12" t="str">
        <f t="shared" si="2"/>
        <v>PcbLib\Connectors\15EDGRC-3.5-03.PcbLib</v>
      </c>
      <c r="L12" t="str">
        <f t="shared" ref="L12" si="6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2031</v>
      </c>
      <c r="B13" t="str">
        <f t="shared" si="4"/>
        <v>15EDGRC-3.81-02P</v>
      </c>
      <c r="C13" s="3" t="s">
        <v>2007</v>
      </c>
      <c r="D13" t="str">
        <f t="shared" si="1"/>
        <v>SchLib\Connectors\XS_2P.SchLib</v>
      </c>
      <c r="E13" s="3" t="s">
        <v>2006</v>
      </c>
      <c r="F13" s="3" t="s">
        <v>2009</v>
      </c>
      <c r="G13" s="3" t="s">
        <v>28</v>
      </c>
      <c r="H13" t="s">
        <v>2012</v>
      </c>
      <c r="I13" s="3" t="s">
        <v>28</v>
      </c>
      <c r="J13" s="3" t="s">
        <v>28</v>
      </c>
      <c r="K13" t="str">
        <f t="shared" si="2"/>
        <v>PcbLib\Connectors\15EDGRC-3.81-02P.PcbLib</v>
      </c>
      <c r="L13" t="str">
        <f t="shared" ref="L13" si="7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2032</v>
      </c>
      <c r="B14" t="str">
        <f t="shared" si="4"/>
        <v>15EDGRC-3.81-03P</v>
      </c>
      <c r="C14" s="3" t="s">
        <v>2010</v>
      </c>
      <c r="D14" t="str">
        <f t="shared" si="1"/>
        <v>SchLib\Connectors\XS_3P.SchLib</v>
      </c>
      <c r="E14" s="3" t="s">
        <v>2006</v>
      </c>
      <c r="F14" s="3" t="s">
        <v>2009</v>
      </c>
      <c r="G14" s="3" t="s">
        <v>28</v>
      </c>
      <c r="H14" t="s">
        <v>2013</v>
      </c>
      <c r="I14" s="3" t="s">
        <v>28</v>
      </c>
      <c r="J14" s="3" t="s">
        <v>28</v>
      </c>
      <c r="K14" t="str">
        <f t="shared" si="2"/>
        <v>PcbLib\Connectors\15EDGRC-3.81-03P.PcbLib</v>
      </c>
      <c r="L14" t="str">
        <f t="shared" ref="L14" si="8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2033</v>
      </c>
      <c r="B15" t="str">
        <f t="shared" si="4"/>
        <v>15EDGRC-3.81-04P</v>
      </c>
      <c r="C15" s="3" t="s">
        <v>2014</v>
      </c>
      <c r="D15" t="str">
        <f t="shared" si="1"/>
        <v>SchLib\Connectors\XS_4P.SchLib</v>
      </c>
      <c r="E15" s="3" t="s">
        <v>2006</v>
      </c>
      <c r="F15" s="3" t="s">
        <v>2009</v>
      </c>
      <c r="G15" s="3" t="s">
        <v>28</v>
      </c>
      <c r="H15" t="s">
        <v>2015</v>
      </c>
      <c r="I15" s="3" t="s">
        <v>28</v>
      </c>
      <c r="J15" s="3" t="s">
        <v>28</v>
      </c>
      <c r="K15" t="str">
        <f t="shared" si="2"/>
        <v>PcbLib\Connectors\15EDGRC-3.81-04P.PcbLib</v>
      </c>
      <c r="L15" t="str">
        <f t="shared" ref="L15" si="9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2034</v>
      </c>
      <c r="B16" t="str">
        <f t="shared" si="4"/>
        <v>15EDGVC-3.5-02</v>
      </c>
      <c r="C16" s="3" t="s">
        <v>2007</v>
      </c>
      <c r="D16" t="str">
        <f t="shared" si="1"/>
        <v>SchLib\Connectors\XS_2P.SchLib</v>
      </c>
      <c r="E16" s="3" t="s">
        <v>2006</v>
      </c>
      <c r="F16" s="3" t="s">
        <v>2009</v>
      </c>
      <c r="G16" s="3" t="s">
        <v>28</v>
      </c>
      <c r="H16" t="s">
        <v>2016</v>
      </c>
      <c r="I16" s="3" t="s">
        <v>28</v>
      </c>
      <c r="J16" s="3" t="s">
        <v>28</v>
      </c>
      <c r="K16" t="str">
        <f t="shared" si="2"/>
        <v>PcbLib\Connectors\15EDGVC-3.5-02.PcbLib</v>
      </c>
      <c r="L16" t="str">
        <f t="shared" ref="L16" si="10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2035</v>
      </c>
      <c r="B17" t="str">
        <f t="shared" si="4"/>
        <v>15EDGVC-3.5-03</v>
      </c>
      <c r="C17" s="3" t="s">
        <v>2010</v>
      </c>
      <c r="D17" t="str">
        <f t="shared" si="1"/>
        <v>SchLib\Connectors\XS_3P.SchLib</v>
      </c>
      <c r="E17" s="3" t="s">
        <v>2006</v>
      </c>
      <c r="F17" s="3" t="s">
        <v>2009</v>
      </c>
      <c r="G17" s="3" t="s">
        <v>28</v>
      </c>
      <c r="H17" t="s">
        <v>2017</v>
      </c>
      <c r="I17" s="3" t="s">
        <v>28</v>
      </c>
      <c r="J17" s="3" t="s">
        <v>28</v>
      </c>
      <c r="K17" t="str">
        <f t="shared" si="2"/>
        <v>PcbLib\Connectors\15EDGVC-3.5-03.PcbLib</v>
      </c>
      <c r="L17" t="str">
        <f t="shared" ref="L17" si="11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2036</v>
      </c>
      <c r="B18" t="str">
        <f t="shared" si="4"/>
        <v>15EDGVC-3.5-08</v>
      </c>
      <c r="C18" s="3" t="s">
        <v>2018</v>
      </c>
      <c r="D18" t="str">
        <f t="shared" si="1"/>
        <v>SchLib\Connectors\XS_8P.SchLib</v>
      </c>
      <c r="E18" s="3" t="s">
        <v>2006</v>
      </c>
      <c r="F18" s="3" t="s">
        <v>2009</v>
      </c>
      <c r="G18" s="3" t="s">
        <v>28</v>
      </c>
      <c r="H18" t="s">
        <v>2019</v>
      </c>
      <c r="I18" s="3" t="s">
        <v>28</v>
      </c>
      <c r="J18" s="3" t="s">
        <v>28</v>
      </c>
      <c r="K18" t="str">
        <f t="shared" si="2"/>
        <v>PcbLib\Connectors\15EDGVC-3.5-08.PcbLib</v>
      </c>
      <c r="L18" t="str">
        <f t="shared" ref="L18" si="12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2037</v>
      </c>
      <c r="B19" t="str">
        <f t="shared" si="4"/>
        <v>WF-2</v>
      </c>
      <c r="C19" s="3" t="s">
        <v>2021</v>
      </c>
      <c r="D19" t="str">
        <f t="shared" si="1"/>
        <v>SchLib\Connectors\XP_2P.SchLib</v>
      </c>
      <c r="E19" s="3" t="s">
        <v>2006</v>
      </c>
      <c r="F19" s="3" t="s">
        <v>1962</v>
      </c>
      <c r="G19" s="3" t="s">
        <v>28</v>
      </c>
      <c r="H19" t="s">
        <v>2020</v>
      </c>
      <c r="I19" s="3" t="s">
        <v>28</v>
      </c>
      <c r="J19" s="3" t="s">
        <v>28</v>
      </c>
      <c r="K19" t="str">
        <f t="shared" si="2"/>
        <v>PcbLib\Connectors\WF-2.PcbLib</v>
      </c>
      <c r="L19" t="str">
        <f t="shared" ref="L19" si="13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2038</v>
      </c>
      <c r="B20" t="str">
        <f t="shared" si="4"/>
        <v>WF-3</v>
      </c>
      <c r="C20" s="3" t="s">
        <v>1961</v>
      </c>
      <c r="D20" t="str">
        <f t="shared" si="1"/>
        <v>SchLib\Connectors\XP_3P.SchLib</v>
      </c>
      <c r="E20" s="3" t="s">
        <v>2006</v>
      </c>
      <c r="F20" s="3" t="s">
        <v>1962</v>
      </c>
      <c r="G20" s="3" t="s">
        <v>28</v>
      </c>
      <c r="H20" t="s">
        <v>2022</v>
      </c>
      <c r="I20" s="3" t="s">
        <v>28</v>
      </c>
      <c r="J20" s="3" t="s">
        <v>28</v>
      </c>
      <c r="K20" t="str">
        <f t="shared" si="2"/>
        <v>PcbLib\Connectors\WF-3.PcbLib</v>
      </c>
      <c r="L20" t="str">
        <f t="shared" ref="L20" si="14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2039</v>
      </c>
      <c r="B21" t="str">
        <f t="shared" si="4"/>
        <v>WF-4</v>
      </c>
      <c r="C21" s="3" t="s">
        <v>1968</v>
      </c>
      <c r="D21" t="str">
        <f t="shared" si="1"/>
        <v>SchLib\Connectors\XP_4P.SchLib</v>
      </c>
      <c r="E21" s="3" t="s">
        <v>2006</v>
      </c>
      <c r="F21" s="3" t="s">
        <v>1962</v>
      </c>
      <c r="G21" s="3" t="s">
        <v>28</v>
      </c>
      <c r="H21" t="s">
        <v>2023</v>
      </c>
      <c r="I21" s="3" t="s">
        <v>28</v>
      </c>
      <c r="J21" s="3" t="s">
        <v>28</v>
      </c>
      <c r="K21" t="str">
        <f t="shared" si="2"/>
        <v>PcbLib\Connectors\WF-4.PcbLib</v>
      </c>
      <c r="L21" t="str">
        <f t="shared" ref="L21:L23" si="15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2040</v>
      </c>
      <c r="B22" t="str">
        <f t="shared" si="4"/>
        <v>WF-2R</v>
      </c>
      <c r="C22" s="3" t="s">
        <v>2021</v>
      </c>
      <c r="D22" t="str">
        <f t="shared" si="1"/>
        <v>SchLib\Connectors\XP_2P.SchLib</v>
      </c>
      <c r="E22" s="3" t="s">
        <v>2006</v>
      </c>
      <c r="F22" s="3" t="s">
        <v>1962</v>
      </c>
      <c r="G22" s="3" t="s">
        <v>28</v>
      </c>
      <c r="H22" t="s">
        <v>2024</v>
      </c>
      <c r="I22" s="3" t="s">
        <v>28</v>
      </c>
      <c r="J22" s="3" t="s">
        <v>28</v>
      </c>
      <c r="K22" t="str">
        <f t="shared" si="2"/>
        <v>PcbLib\Connectors\WF-2R.PcbLib</v>
      </c>
      <c r="L22" t="str">
        <f t="shared" si="15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2041</v>
      </c>
      <c r="B23" t="str">
        <f t="shared" si="4"/>
        <v>WF-3R</v>
      </c>
      <c r="C23" s="3" t="s">
        <v>1961</v>
      </c>
      <c r="D23" t="str">
        <f t="shared" si="1"/>
        <v>SchLib\Connectors\XP_3P.SchLib</v>
      </c>
      <c r="E23" s="3" t="s">
        <v>2006</v>
      </c>
      <c r="F23" s="3" t="s">
        <v>1962</v>
      </c>
      <c r="G23" s="3" t="s">
        <v>28</v>
      </c>
      <c r="H23" t="s">
        <v>2025</v>
      </c>
      <c r="I23" s="3" t="s">
        <v>28</v>
      </c>
      <c r="J23" s="3" t="s">
        <v>28</v>
      </c>
      <c r="K23" t="str">
        <f t="shared" si="2"/>
        <v>PcbLib\Connectors\WF-3R.PcbLib</v>
      </c>
      <c r="L23" t="str">
        <f t="shared" si="15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2042</v>
      </c>
      <c r="B24" t="str">
        <f t="shared" si="4"/>
        <v>WF-4R</v>
      </c>
      <c r="C24" s="3" t="s">
        <v>1968</v>
      </c>
      <c r="D24" t="str">
        <f t="shared" si="1"/>
        <v>SchLib\Connectors\XP_4P.SchLib</v>
      </c>
      <c r="E24" s="3" t="s">
        <v>2006</v>
      </c>
      <c r="F24" s="3" t="s">
        <v>1962</v>
      </c>
      <c r="G24" s="3" t="s">
        <v>28</v>
      </c>
      <c r="H24" t="s">
        <v>2026</v>
      </c>
      <c r="I24" s="3" t="s">
        <v>28</v>
      </c>
      <c r="J24" s="3" t="s">
        <v>28</v>
      </c>
      <c r="K24" t="str">
        <f t="shared" si="2"/>
        <v>PcbLib\Connectors\WF-4R.PcbLib</v>
      </c>
      <c r="L24" t="str">
        <f t="shared" ref="L24" si="16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2043</v>
      </c>
      <c r="B25" t="str">
        <f t="shared" si="4"/>
        <v>HR911105A</v>
      </c>
      <c r="C25" s="3" t="s">
        <v>2027</v>
      </c>
      <c r="D25" t="str">
        <f t="shared" si="1"/>
        <v>SchLib\Connectors\HR911105A.SchLib</v>
      </c>
      <c r="E25" s="3" t="s">
        <v>2006</v>
      </c>
      <c r="F25" s="3" t="s">
        <v>2028</v>
      </c>
      <c r="G25" s="3" t="s">
        <v>28</v>
      </c>
      <c r="H25" t="s">
        <v>2027</v>
      </c>
      <c r="I25" s="3" t="s">
        <v>28</v>
      </c>
      <c r="J25" s="3" t="s">
        <v>28</v>
      </c>
      <c r="K25" t="str">
        <f t="shared" si="2"/>
        <v>PcbLib\Connectors\HR911105A.PcbLib</v>
      </c>
      <c r="L25" t="str">
        <f t="shared" ref="L25" si="17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2064</v>
      </c>
      <c r="B26" t="str">
        <f t="shared" ref="B26" si="18">H26</f>
        <v>FC1-5211</v>
      </c>
      <c r="C26" s="3" t="s">
        <v>2627</v>
      </c>
      <c r="D26" t="str">
        <f t="shared" si="1"/>
        <v>SchLib\Connectors\BAT.SchLib</v>
      </c>
      <c r="E26" s="3" t="s">
        <v>2006</v>
      </c>
      <c r="F26" s="3" t="s">
        <v>2626</v>
      </c>
      <c r="G26" s="3" t="s">
        <v>28</v>
      </c>
      <c r="H26" t="s">
        <v>2063</v>
      </c>
      <c r="I26" s="3" t="s">
        <v>28</v>
      </c>
      <c r="J26" s="3" t="s">
        <v>28</v>
      </c>
      <c r="K26" t="str">
        <f t="shared" si="2"/>
        <v>PcbLib\Connectors\FC1-5211.PcbLib</v>
      </c>
      <c r="L26" t="str">
        <f t="shared" ref="L26" si="19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  <row r="27" spans="1:17" x14ac:dyDescent="0.3">
      <c r="A27" s="3" t="s">
        <v>2555</v>
      </c>
      <c r="B27" t="str">
        <f t="shared" ref="B27" si="20">H27</f>
        <v>CWF-10</v>
      </c>
      <c r="C27" s="3" t="s">
        <v>1972</v>
      </c>
      <c r="D27" t="str">
        <f t="shared" si="1"/>
        <v>SchLib\Connectors\XP_10P.SchLib</v>
      </c>
      <c r="E27" s="3" t="s">
        <v>2006</v>
      </c>
      <c r="F27" s="3" t="s">
        <v>1962</v>
      </c>
      <c r="G27" s="3" t="s">
        <v>28</v>
      </c>
      <c r="H27" t="s">
        <v>2556</v>
      </c>
      <c r="I27" s="3" t="s">
        <v>28</v>
      </c>
      <c r="J27" s="3" t="s">
        <v>28</v>
      </c>
      <c r="K27" t="str">
        <f t="shared" si="2"/>
        <v>PcbLib\Connectors\CWF-10.PcbLib</v>
      </c>
      <c r="L27" t="str">
        <f t="shared" ref="L27" si="21">H27</f>
        <v>CWF-10</v>
      </c>
      <c r="M27" s="3" t="s">
        <v>28</v>
      </c>
      <c r="N27" s="3" t="s">
        <v>28</v>
      </c>
      <c r="O27" s="3" t="s">
        <v>28</v>
      </c>
      <c r="P27" s="3" t="s">
        <v>28</v>
      </c>
      <c r="Q27" s="3" t="s">
        <v>28</v>
      </c>
    </row>
    <row r="28" spans="1:17" x14ac:dyDescent="0.3">
      <c r="A28" s="3" t="s">
        <v>2628</v>
      </c>
      <c r="B28" t="str">
        <f t="shared" ref="B28:B29" si="22">H28</f>
        <v>KLS5-CR2032-03</v>
      </c>
      <c r="C28" s="3" t="s">
        <v>2627</v>
      </c>
      <c r="D28" t="str">
        <f t="shared" si="1"/>
        <v>SchLib\Connectors\BAT.SchLib</v>
      </c>
      <c r="E28" s="3" t="s">
        <v>2006</v>
      </c>
      <c r="F28" s="3" t="s">
        <v>2630</v>
      </c>
      <c r="G28" s="3" t="s">
        <v>28</v>
      </c>
      <c r="H28" t="s">
        <v>2629</v>
      </c>
      <c r="I28" s="3" t="s">
        <v>28</v>
      </c>
      <c r="J28" s="3" t="s">
        <v>28</v>
      </c>
      <c r="K28" t="str">
        <f t="shared" si="2"/>
        <v>PcbLib\Connectors\KLS5-CR2032-03.PcbLib</v>
      </c>
      <c r="L28" t="str">
        <f t="shared" ref="L28:L29" si="23">H28</f>
        <v>KLS5-CR2032-03</v>
      </c>
      <c r="M28" s="3" t="s">
        <v>28</v>
      </c>
      <c r="N28" s="3" t="s">
        <v>28</v>
      </c>
      <c r="O28" s="3" t="s">
        <v>28</v>
      </c>
      <c r="P28" s="3" t="s">
        <v>28</v>
      </c>
      <c r="Q28" s="3" t="s">
        <v>28</v>
      </c>
    </row>
    <row r="29" spans="1:17" x14ac:dyDescent="0.3">
      <c r="A29" s="3" t="s">
        <v>2652</v>
      </c>
      <c r="B29" t="str">
        <f t="shared" si="22"/>
        <v>DG500-5.08-03P</v>
      </c>
      <c r="C29" s="3" t="s">
        <v>2010</v>
      </c>
      <c r="D29" t="str">
        <f t="shared" ref="D29" si="24">"SchLib\Connectors\"&amp;C29&amp;".SchLib"</f>
        <v>SchLib\Connectors\XS_3P.SchLib</v>
      </c>
      <c r="E29" s="3" t="s">
        <v>2006</v>
      </c>
      <c r="F29" s="3" t="s">
        <v>2009</v>
      </c>
      <c r="G29" s="3" t="s">
        <v>28</v>
      </c>
      <c r="H29" t="s">
        <v>2650</v>
      </c>
      <c r="I29" s="3" t="s">
        <v>28</v>
      </c>
      <c r="J29" s="3" t="s">
        <v>28</v>
      </c>
      <c r="K29" t="str">
        <f t="shared" ref="K29" si="25">"PcbLib\Connectors\"&amp;L29&amp;".PcbLib"</f>
        <v>PcbLib\Connectors\DG500-5.08-03P.PcbLib</v>
      </c>
      <c r="L29" t="str">
        <f t="shared" si="23"/>
        <v>DG500-5.08-03P</v>
      </c>
      <c r="M29" s="3" t="s">
        <v>28</v>
      </c>
      <c r="N29" s="3" t="s">
        <v>28</v>
      </c>
      <c r="O29" s="3" t="s">
        <v>28</v>
      </c>
      <c r="P29" s="3" t="s">
        <v>28</v>
      </c>
      <c r="Q29" s="3" t="s">
        <v>28</v>
      </c>
    </row>
    <row r="30" spans="1:17" x14ac:dyDescent="0.3">
      <c r="A30" s="3" t="s">
        <v>2657</v>
      </c>
      <c r="B30" t="str">
        <f t="shared" ref="B30" si="26">H30</f>
        <v>BH-14</v>
      </c>
      <c r="C30" s="3" t="s">
        <v>2659</v>
      </c>
      <c r="D30" t="str">
        <f t="shared" ref="D30:D31" si="27">"SchLib\Connectors\"&amp;C30&amp;".SchLib"</f>
        <v>SchLib\Connectors\XP_14P.SchLib</v>
      </c>
      <c r="E30" s="3" t="s">
        <v>2006</v>
      </c>
      <c r="F30" s="3" t="s">
        <v>1962</v>
      </c>
      <c r="G30" s="3" t="s">
        <v>28</v>
      </c>
      <c r="H30" t="s">
        <v>2658</v>
      </c>
      <c r="I30" s="3" t="s">
        <v>28</v>
      </c>
      <c r="J30" s="3" t="s">
        <v>28</v>
      </c>
      <c r="K30" t="str">
        <f t="shared" ref="K30:K31" si="28">"PcbLib\Connectors\"&amp;L30&amp;".PcbLib"</f>
        <v>PcbLib\Connectors\BH-14.PcbLib</v>
      </c>
      <c r="L30" t="str">
        <f t="shared" ref="L30:L31" si="29">H30</f>
        <v>BH-14</v>
      </c>
      <c r="M30" s="3" t="s">
        <v>28</v>
      </c>
      <c r="N30" s="3" t="s">
        <v>28</v>
      </c>
      <c r="O30" s="3" t="s">
        <v>28</v>
      </c>
      <c r="P30" s="3" t="s">
        <v>28</v>
      </c>
      <c r="Q30" s="3" t="s">
        <v>28</v>
      </c>
    </row>
    <row r="31" spans="1:17" x14ac:dyDescent="0.3">
      <c r="A31" s="3" t="s">
        <v>2675</v>
      </c>
      <c r="B31" t="s">
        <v>2676</v>
      </c>
      <c r="C31" s="3" t="s">
        <v>1970</v>
      </c>
      <c r="D31" t="str">
        <f t="shared" si="27"/>
        <v>SchLib\Connectors\XP_6P.SchLib</v>
      </c>
      <c r="E31" s="3" t="s">
        <v>2006</v>
      </c>
      <c r="F31" s="3" t="s">
        <v>1962</v>
      </c>
      <c r="G31" s="3" t="s">
        <v>28</v>
      </c>
      <c r="H31" t="s">
        <v>2676</v>
      </c>
      <c r="I31" s="3" t="s">
        <v>28</v>
      </c>
      <c r="J31" s="3" t="s">
        <v>28</v>
      </c>
      <c r="K31" t="str">
        <f>"PcbLib\Connectors\"&amp;L31&amp;".PcbLib"</f>
        <v>PcbLib\Connectors\DS1031-06-2X3P8BV41-3A.PcbLib</v>
      </c>
      <c r="L31" t="str">
        <f>H31</f>
        <v>DS1031-06-2X3P8BV41-3A</v>
      </c>
      <c r="M31" s="3" t="s">
        <v>28</v>
      </c>
      <c r="N31" s="3" t="s">
        <v>28</v>
      </c>
      <c r="O31" s="3" t="s">
        <v>28</v>
      </c>
      <c r="P31" s="3" t="s">
        <v>28</v>
      </c>
      <c r="Q31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12"/>
  <sheetViews>
    <sheetView workbookViewId="0">
      <pane ySplit="1" topLeftCell="A2" activePane="bottomLeft" state="frozen"/>
      <selection pane="bottomLeft" activeCell="L11" sqref="L11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4" width="50.5546875" customWidth="1"/>
    <col min="5" max="5" width="29.33203125" customWidth="1"/>
    <col min="6" max="9" width="20.77734375" customWidth="1"/>
    <col min="10" max="10" width="49.6640625" customWidth="1"/>
    <col min="11" max="11" width="20.77734375" customWidth="1"/>
    <col min="12" max="12" width="40" customWidth="1"/>
    <col min="13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2044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t="str">
        <f>"SchLib\Modules\"&amp;C2&amp;".SchLib"</f>
        <v>SchLib\Modules\4.3inch 480x272 Touch LCD [A].SchLib</v>
      </c>
      <c r="E2" s="3" t="s">
        <v>2006</v>
      </c>
      <c r="F2" s="3" t="s">
        <v>2045</v>
      </c>
      <c r="G2" s="3" t="s">
        <v>28</v>
      </c>
      <c r="H2" s="3" t="s">
        <v>2046</v>
      </c>
      <c r="I2" s="3" t="s">
        <v>28</v>
      </c>
      <c r="J2" t="str">
        <f>"PcbLib\Modules\"&amp;K2&amp;".PcbLib"</f>
        <v>PcbLib\Modules\4.3inch 480x272 Touch LCD [A].PcbLib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2050</v>
      </c>
      <c r="B3" t="str">
        <f t="shared" si="0"/>
        <v>ESP8266-12F</v>
      </c>
      <c r="C3" s="3" t="str">
        <f t="shared" si="1"/>
        <v>ESP8266-12F</v>
      </c>
      <c r="D3" t="str">
        <f t="shared" ref="D3:D9" si="3">"SchLib\Modules\"&amp;C3&amp;".SchLib"</f>
        <v>SchLib\Modules\ESP8266-12F.SchLib</v>
      </c>
      <c r="E3" s="3" t="s">
        <v>2006</v>
      </c>
      <c r="F3" s="3" t="s">
        <v>2055</v>
      </c>
      <c r="G3" s="3" t="s">
        <v>28</v>
      </c>
      <c r="H3" t="s">
        <v>2047</v>
      </c>
      <c r="I3" s="3" t="s">
        <v>28</v>
      </c>
      <c r="J3" t="str">
        <f t="shared" ref="J3:L9" si="4">"PcbLib\Modules\"&amp;K3&amp;".PcbLib"</f>
        <v>PcbLib\Modules\ESP8266-12F.PcbLib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2051</v>
      </c>
      <c r="B4" t="str">
        <f t="shared" si="0"/>
        <v>SIM800L_SHIELD</v>
      </c>
      <c r="C4" s="3" t="str">
        <f t="shared" si="1"/>
        <v>SIM800L_SHIELD</v>
      </c>
      <c r="D4" t="str">
        <f t="shared" si="3"/>
        <v>SchLib\Modules\SIM800L_SHIELD.SchLib</v>
      </c>
      <c r="E4" s="3" t="s">
        <v>2006</v>
      </c>
      <c r="F4" s="3" t="s">
        <v>2056</v>
      </c>
      <c r="G4" s="3" t="s">
        <v>28</v>
      </c>
      <c r="H4" t="s">
        <v>2048</v>
      </c>
      <c r="I4" s="3" t="s">
        <v>28</v>
      </c>
      <c r="J4" t="str">
        <f t="shared" si="4"/>
        <v>PcbLib\Modules\SIM800L_SHIELD.PcbLib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2052</v>
      </c>
      <c r="B5" t="str">
        <f t="shared" si="0"/>
        <v>SIM868</v>
      </c>
      <c r="C5" s="3" t="str">
        <f t="shared" si="1"/>
        <v>SIM868</v>
      </c>
      <c r="D5" t="str">
        <f t="shared" si="3"/>
        <v>SchLib\Modules\SIM868.SchLib</v>
      </c>
      <c r="E5" s="3" t="s">
        <v>2006</v>
      </c>
      <c r="F5" s="3" t="s">
        <v>2057</v>
      </c>
      <c r="G5" s="3" t="s">
        <v>28</v>
      </c>
      <c r="H5" t="s">
        <v>2049</v>
      </c>
      <c r="I5" s="3" t="s">
        <v>28</v>
      </c>
      <c r="J5" t="str">
        <f t="shared" si="4"/>
        <v>PcbLib\Modules\SIM868.PcbLib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2053</v>
      </c>
      <c r="B6" t="str">
        <f t="shared" si="0"/>
        <v>LM34-A3S-PI-N</v>
      </c>
      <c r="C6" s="3" t="str">
        <f t="shared" si="1"/>
        <v>LM34-A3S-PI-N</v>
      </c>
      <c r="D6" t="str">
        <f t="shared" si="3"/>
        <v>SchLib\Modules\LM34-A3S-PI-N.SchLib</v>
      </c>
      <c r="E6" s="3" t="s">
        <v>2006</v>
      </c>
      <c r="F6" s="3" t="s">
        <v>2058</v>
      </c>
      <c r="G6" s="3" t="s">
        <v>28</v>
      </c>
      <c r="H6" t="s">
        <v>2054</v>
      </c>
      <c r="I6" s="3" t="s">
        <v>28</v>
      </c>
      <c r="J6" t="str">
        <f t="shared" si="4"/>
        <v>PcbLib\Modules\LM34-A3S-PI-N.PcbLib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2114</v>
      </c>
      <c r="B7" t="str">
        <f t="shared" si="0"/>
        <v>OLED_0.96_I2C_SHIELD</v>
      </c>
      <c r="C7" s="3" t="str">
        <f t="shared" si="1"/>
        <v>OLED_0.96_I2C_SHIELD</v>
      </c>
      <c r="D7" t="str">
        <f t="shared" si="3"/>
        <v>SchLib\Modules\OLED_0.96_I2C_SHIELD.SchLib</v>
      </c>
      <c r="E7" s="3" t="s">
        <v>2006</v>
      </c>
      <c r="F7" s="3" t="s">
        <v>2113</v>
      </c>
      <c r="G7" s="3" t="s">
        <v>28</v>
      </c>
      <c r="H7" t="s">
        <v>2110</v>
      </c>
      <c r="I7" s="3" t="s">
        <v>28</v>
      </c>
      <c r="J7" t="str">
        <f t="shared" si="4"/>
        <v>PcbLib\Modules\OLED_0.96_I2C_SHIELD.PcbLib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2115</v>
      </c>
      <c r="B8" t="str">
        <f t="shared" si="0"/>
        <v>OLED_1.3_SPI_SHIELD</v>
      </c>
      <c r="C8" s="3" t="str">
        <f t="shared" si="1"/>
        <v>OLED_1.3_SPI_SHIELD</v>
      </c>
      <c r="D8" t="str">
        <f t="shared" si="3"/>
        <v>SchLib\Modules\OLED_1.3_SPI_SHIELD.SchLib</v>
      </c>
      <c r="E8" s="3" t="s">
        <v>2006</v>
      </c>
      <c r="F8" s="3" t="s">
        <v>2113</v>
      </c>
      <c r="G8" s="3" t="s">
        <v>28</v>
      </c>
      <c r="H8" t="s">
        <v>2111</v>
      </c>
      <c r="I8" s="3" t="s">
        <v>28</v>
      </c>
      <c r="J8" t="str">
        <f t="shared" si="4"/>
        <v>PcbLib\Modules\OLED_1.3_SPI_SHIELD.PcbLib</v>
      </c>
      <c r="K8" s="3" t="str">
        <f t="shared" si="2"/>
        <v>OLED_1.3_SPI_SHIELD</v>
      </c>
      <c r="L8" t="str">
        <f t="shared" si="4"/>
        <v>PcbLib\Modules\OLED_1.3_SPI_SHIELD_CUT.PcbLib</v>
      </c>
      <c r="M8" s="3" t="s">
        <v>2112</v>
      </c>
      <c r="N8" s="3" t="s">
        <v>28</v>
      </c>
      <c r="O8" s="3" t="s">
        <v>28</v>
      </c>
    </row>
    <row r="9" spans="1:15" x14ac:dyDescent="0.3">
      <c r="A9" s="3" t="s">
        <v>2631</v>
      </c>
      <c r="B9" t="str">
        <f t="shared" ref="B9" si="5">H9</f>
        <v>NRF52811_Module</v>
      </c>
      <c r="C9" s="3" t="str">
        <f t="shared" ref="C9" si="6">H9</f>
        <v>NRF52811_Module</v>
      </c>
      <c r="D9" t="str">
        <f t="shared" si="3"/>
        <v>SchLib\Modules\NRF52811_Module.SchLib</v>
      </c>
      <c r="E9" s="3" t="s">
        <v>2006</v>
      </c>
      <c r="F9" s="3" t="s">
        <v>2666</v>
      </c>
      <c r="G9" s="3" t="s">
        <v>28</v>
      </c>
      <c r="H9" t="s">
        <v>2632</v>
      </c>
      <c r="I9" s="3" t="s">
        <v>28</v>
      </c>
      <c r="J9" t="str">
        <f t="shared" si="4"/>
        <v>PcbLib\Modules\NRF52811_Module.PcbLib</v>
      </c>
      <c r="K9" s="3" t="str">
        <f t="shared" ref="K9" si="7">H9</f>
        <v>NRF52811_Module</v>
      </c>
      <c r="L9" s="3" t="s">
        <v>28</v>
      </c>
      <c r="M9" s="3" t="s">
        <v>28</v>
      </c>
      <c r="N9" s="3" t="s">
        <v>28</v>
      </c>
      <c r="O9" s="3" t="s">
        <v>28</v>
      </c>
    </row>
    <row r="10" spans="1:15" x14ac:dyDescent="0.3">
      <c r="A10" s="3" t="s">
        <v>2663</v>
      </c>
      <c r="B10" t="str">
        <f t="shared" ref="B10" si="8">H10</f>
        <v>RA-08H</v>
      </c>
      <c r="C10" s="3" t="str">
        <f t="shared" ref="C10" si="9">H10</f>
        <v>RA-08H</v>
      </c>
      <c r="D10" t="str">
        <f t="shared" ref="D10:D12" si="10">"SchLib\Modules\"&amp;C10&amp;".SchLib"</f>
        <v>SchLib\Modules\RA-08H.SchLib</v>
      </c>
      <c r="E10" s="3" t="s">
        <v>2006</v>
      </c>
      <c r="F10" s="3" t="s">
        <v>2665</v>
      </c>
      <c r="G10" s="3" t="s">
        <v>28</v>
      </c>
      <c r="H10" t="s">
        <v>2664</v>
      </c>
      <c r="I10" s="3" t="s">
        <v>28</v>
      </c>
      <c r="J10" t="str">
        <f t="shared" ref="J10" si="11">"PcbLib\Modules\"&amp;K10&amp;".PcbLib"</f>
        <v>PcbLib\Modules\RA-08H.PcbLib</v>
      </c>
      <c r="K10" s="3" t="str">
        <f t="shared" ref="K10:K12" si="12">H10</f>
        <v>RA-08H</v>
      </c>
      <c r="L10" s="3" t="s">
        <v>28</v>
      </c>
      <c r="M10" s="3" t="s">
        <v>28</v>
      </c>
      <c r="N10" s="3" t="s">
        <v>28</v>
      </c>
      <c r="O10" s="3" t="s">
        <v>28</v>
      </c>
    </row>
    <row r="11" spans="1:15" x14ac:dyDescent="0.3">
      <c r="A11" s="3" t="s">
        <v>2670</v>
      </c>
      <c r="B11" t="s">
        <v>2672</v>
      </c>
      <c r="C11" t="s">
        <v>2672</v>
      </c>
      <c r="D11" t="str">
        <f t="shared" si="10"/>
        <v>SchLib\Modules\DWM3001C.SchLib</v>
      </c>
      <c r="E11" s="3" t="s">
        <v>2006</v>
      </c>
      <c r="F11" s="3" t="s">
        <v>2673</v>
      </c>
      <c r="G11" s="3" t="s">
        <v>28</v>
      </c>
      <c r="H11" t="s">
        <v>2672</v>
      </c>
      <c r="I11" s="3" t="s">
        <v>28</v>
      </c>
      <c r="J11" t="str">
        <f>"PcbLib\Modules\"&amp;K11&amp;".PcbLib"</f>
        <v>PcbLib\Modules\DWM3001C.PcbLib</v>
      </c>
      <c r="K11" s="3" t="str">
        <f t="shared" si="12"/>
        <v>DWM3001C</v>
      </c>
      <c r="L11" s="3" t="s">
        <v>28</v>
      </c>
      <c r="M11" s="3" t="s">
        <v>28</v>
      </c>
      <c r="N11" s="3" t="s">
        <v>28</v>
      </c>
      <c r="O11" s="3" t="s">
        <v>28</v>
      </c>
    </row>
    <row r="12" spans="1:15" x14ac:dyDescent="0.3">
      <c r="A12" s="3" t="s">
        <v>2671</v>
      </c>
      <c r="B12" t="s">
        <v>2674</v>
      </c>
      <c r="C12" t="s">
        <v>2674</v>
      </c>
      <c r="D12" t="str">
        <f t="shared" si="10"/>
        <v>SchLib\Modules\OLED_SH1106.SchLib</v>
      </c>
      <c r="E12" s="3" t="s">
        <v>2006</v>
      </c>
      <c r="F12" s="3" t="s">
        <v>2113</v>
      </c>
      <c r="G12" s="3" t="s">
        <v>28</v>
      </c>
      <c r="H12" s="3" t="s">
        <v>2674</v>
      </c>
      <c r="I12" s="3" t="s">
        <v>28</v>
      </c>
      <c r="J12" t="str">
        <f>"PcbLib\Modules\"&amp;K12&amp;".PcbLib"</f>
        <v>PcbLib\Modules\OLED_SH1106.PcbLib</v>
      </c>
      <c r="K12" s="3" t="str">
        <f t="shared" si="12"/>
        <v>OLED_SH1106</v>
      </c>
      <c r="L12" s="3" t="s">
        <v>28</v>
      </c>
      <c r="M12" s="3" t="s">
        <v>28</v>
      </c>
      <c r="N12" s="3" t="s">
        <v>28</v>
      </c>
      <c r="O12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4"/>
  <sheetViews>
    <sheetView topLeftCell="G1" workbookViewId="0">
      <pane ySplit="1" topLeftCell="A2" activePane="bottomLeft" state="frozen"/>
      <selection pane="bottomLeft" activeCell="K11" sqref="K11"/>
    </sheetView>
  </sheetViews>
  <sheetFormatPr defaultRowHeight="14.4" x14ac:dyDescent="0.3"/>
  <cols>
    <col min="2" max="3" width="20.77734375" customWidth="1"/>
    <col min="4" max="4" width="36.6640625" customWidth="1"/>
    <col min="5" max="10" width="20.77734375" customWidth="1"/>
    <col min="11" max="11" width="36.44140625" customWidth="1"/>
    <col min="1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1997</v>
      </c>
      <c r="B2" t="str">
        <f>H2</f>
        <v>IRLML2244TRPBF</v>
      </c>
      <c r="C2" s="3" t="s">
        <v>2001</v>
      </c>
      <c r="D2" t="str">
        <f>"SchLib\Transistors\"&amp;C2&amp;".SchLib"</f>
        <v>SchLib\Transistors\MOSFET_P.SchLib</v>
      </c>
      <c r="E2" s="3" t="s">
        <v>2006</v>
      </c>
      <c r="F2" s="3" t="s">
        <v>2000</v>
      </c>
      <c r="G2" s="3" t="s">
        <v>28</v>
      </c>
      <c r="H2" t="s">
        <v>1998</v>
      </c>
      <c r="I2" s="3" t="s">
        <v>28</v>
      </c>
      <c r="J2" s="3" t="s">
        <v>28</v>
      </c>
      <c r="K2" t="str">
        <f>"PcbLib\Microchips\"&amp;L2&amp;".PcbLib"</f>
        <v>PcbLib\Microchips\SOT23.PcbLib</v>
      </c>
      <c r="L2" t="s">
        <v>1993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2002</v>
      </c>
      <c r="B3" t="str">
        <f>H3</f>
        <v>IRLML2502TRPBF</v>
      </c>
      <c r="C3" s="3" t="s">
        <v>2003</v>
      </c>
      <c r="D3" t="str">
        <f t="shared" ref="D3:D4" si="0">"SchLib\Transistors\"&amp;C3&amp;".SchLib"</f>
        <v>SchLib\Transistors\MOSFET_N.SchLib</v>
      </c>
      <c r="E3" s="3" t="s">
        <v>2006</v>
      </c>
      <c r="F3" s="3" t="s">
        <v>2005</v>
      </c>
      <c r="G3" s="3" t="s">
        <v>28</v>
      </c>
      <c r="H3" t="s">
        <v>2004</v>
      </c>
      <c r="I3" s="3" t="s">
        <v>28</v>
      </c>
      <c r="J3" s="3" t="s">
        <v>28</v>
      </c>
      <c r="K3" t="str">
        <f t="shared" ref="K3:K4" si="1">"PcbLib\Microchips\"&amp;L3&amp;".PcbLib"</f>
        <v>PcbLib\Microchips\SOT23.PcbLib</v>
      </c>
      <c r="L3" t="s">
        <v>1993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17" x14ac:dyDescent="0.3">
      <c r="A4" s="3" t="s">
        <v>2578</v>
      </c>
      <c r="B4" t="str">
        <f>H4</f>
        <v>IRF840ASPBF</v>
      </c>
      <c r="C4" s="3" t="s">
        <v>2003</v>
      </c>
      <c r="D4" t="str">
        <f t="shared" si="0"/>
        <v>SchLib\Transistors\MOSFET_N.SchLib</v>
      </c>
      <c r="E4" s="3" t="s">
        <v>2006</v>
      </c>
      <c r="F4" s="3" t="s">
        <v>2581</v>
      </c>
      <c r="G4" s="3" t="s">
        <v>28</v>
      </c>
      <c r="H4" t="s">
        <v>2579</v>
      </c>
      <c r="I4" s="3" t="s">
        <v>28</v>
      </c>
      <c r="J4" s="3" t="s">
        <v>28</v>
      </c>
      <c r="K4" t="str">
        <f t="shared" si="1"/>
        <v>PcbLib\Microchips\D2-PAK.PcbLib</v>
      </c>
      <c r="L4" t="s">
        <v>2580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Radial_Ceramic_Capacitors</vt:lpstr>
      <vt:lpstr>Radial_Resistors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  <vt:lpstr>Fuse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Александр Кудрявцев</cp:lastModifiedBy>
  <dcterms:created xsi:type="dcterms:W3CDTF">2020-07-17T05:09:25Z</dcterms:created>
  <dcterms:modified xsi:type="dcterms:W3CDTF">2024-09-12T18:02:19Z</dcterms:modified>
</cp:coreProperties>
</file>