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2" i="1" l="1"/>
  <c r="B39" i="1"/>
  <c r="B41" i="1" s="1"/>
  <c r="B42" i="1" s="1"/>
  <c r="M8" i="1"/>
  <c r="B56" i="1" l="1"/>
  <c r="B61" i="1" s="1"/>
  <c r="O9" i="1" s="1"/>
  <c r="B46" i="1"/>
  <c r="N8" i="1" s="1"/>
  <c r="B43" i="1"/>
  <c r="B47" i="1" s="1"/>
  <c r="N9" i="1" s="1"/>
  <c r="B54" i="1"/>
  <c r="B27" i="1"/>
  <c r="B12" i="1"/>
  <c r="B17" i="1" s="1"/>
  <c r="B22" i="1" s="1"/>
  <c r="L9" i="1" s="1"/>
  <c r="B58" i="1" l="1"/>
  <c r="B60" i="1" s="1"/>
  <c r="B44" i="1"/>
  <c r="N10" i="1" s="1"/>
  <c r="B29" i="1"/>
  <c r="B30" i="1" s="1"/>
  <c r="B33" i="1" s="1"/>
  <c r="B13" i="1"/>
  <c r="B15" i="1" s="1"/>
  <c r="B21" i="1" s="1"/>
  <c r="L8" i="1" s="1"/>
  <c r="B19" i="1"/>
  <c r="L10" i="1" s="1"/>
  <c r="O8" i="1" l="1"/>
  <c r="B62" i="1"/>
  <c r="O10" i="1" s="1"/>
  <c r="B34" i="1"/>
  <c r="M10" i="1" s="1"/>
  <c r="M9" i="1"/>
</calcChain>
</file>

<file path=xl/sharedStrings.xml><?xml version="1.0" encoding="utf-8"?>
<sst xmlns="http://schemas.openxmlformats.org/spreadsheetml/2006/main" count="81" uniqueCount="65">
  <si>
    <t>Сводная таблица результатов</t>
  </si>
  <si>
    <t>Показатель</t>
  </si>
  <si>
    <t>Вариант</t>
  </si>
  <si>
    <t>k</t>
  </si>
  <si>
    <t>r(заяв.)</t>
  </si>
  <si>
    <t>tсист.(час)</t>
  </si>
  <si>
    <t>Λ =</t>
  </si>
  <si>
    <t>µ  =</t>
  </si>
  <si>
    <t>m =</t>
  </si>
  <si>
    <t>Для проведения сравнительного анализа просчитаем все варианты</t>
  </si>
  <si>
    <t>Основные данные</t>
  </si>
  <si>
    <t>p = Λ/µ =</t>
  </si>
  <si>
    <t>тогда</t>
  </si>
  <si>
    <t>p0 = 1 - p =</t>
  </si>
  <si>
    <t>Среднее число занятых каналов</t>
  </si>
  <si>
    <t>k = 1 - p0 =</t>
  </si>
  <si>
    <t>Средняя длина очереди</t>
  </si>
  <si>
    <t>r = p^2/(1-p) =</t>
  </si>
  <si>
    <t>Среднее время пребывания заявки в СМО</t>
  </si>
  <si>
    <t xml:space="preserve">tсист. = (k+r)/Λ = </t>
  </si>
  <si>
    <t>Поскольку независимо работают 2 СМО умножим на 2</t>
  </si>
  <si>
    <t>k1 =</t>
  </si>
  <si>
    <t>r1 =</t>
  </si>
  <si>
    <t>2)1СМО(2;∞;12;8): Находим коэффициент загрузки системы при</t>
  </si>
  <si>
    <t>Определяем удельный коэффициент загрузки</t>
  </si>
  <si>
    <t>X = p/k =</t>
  </si>
  <si>
    <t>&lt;</t>
  </si>
  <si>
    <t>=&gt;</t>
  </si>
  <si>
    <t>Стационарный режим существует</t>
  </si>
  <si>
    <t>Вычислим эффективность работы системы</t>
  </si>
  <si>
    <t>k2 = p =</t>
  </si>
  <si>
    <t xml:space="preserve">P0 = </t>
  </si>
  <si>
    <t>tсист. =</t>
  </si>
  <si>
    <t>Из первых двух столбцов видно, что при одинаково суммарной нагрузке каналов средняя длина очереди</t>
  </si>
  <si>
    <t>и время пребывания заявки в системе значительно ниже во втором варианте</t>
  </si>
  <si>
    <t>Вычисляем вероятность застать канал свободным</t>
  </si>
  <si>
    <t>p0 ≈</t>
  </si>
  <si>
    <t>k =</t>
  </si>
  <si>
    <t>r =</t>
  </si>
  <si>
    <t xml:space="preserve">t = </t>
  </si>
  <si>
    <t>k3 =</t>
  </si>
  <si>
    <t>r3 =</t>
  </si>
  <si>
    <t xml:space="preserve">Сравнивая 3 и 1 вариант видим, что суммарна нагрузка, длина очереди и время пребывания ниже в 3 варианте </t>
  </si>
  <si>
    <t>Вычисляем вероятность пребывания системы в нулевом состоянии</t>
  </si>
  <si>
    <t>P0 ≈</t>
  </si>
  <si>
    <t>Находим вероятность отказа</t>
  </si>
  <si>
    <t>Pотк. =</t>
  </si>
  <si>
    <t>k4 = p(1-Pотк) =</t>
  </si>
  <si>
    <t xml:space="preserve">r4 = </t>
  </si>
  <si>
    <t>2СМО(1;∞;5;6)</t>
  </si>
  <si>
    <t>1СМО(2;∞;10;6)</t>
  </si>
  <si>
    <t>2СМО(1;3;5;6)</t>
  </si>
  <si>
    <t>1СМО(2;6:10;6)</t>
  </si>
  <si>
    <t>1)2СМО(1;∞;5;6): Находим коэффициент загрузки системы при</t>
  </si>
  <si>
    <t>3)2СМО(1;3;5;6): Находим коэффициент загрузки системы при</t>
  </si>
  <si>
    <t>4)1СМО(2;6:10;6): Находим коэффициент загрузки системы при</t>
  </si>
  <si>
    <t>Сравнивая 3 и 4 варианты увидим, что объединение однотипных каналов привело к снижению средней длины очереди и времени пребывания заявок</t>
  </si>
  <si>
    <t>Среднее число занятых каналов увеличилось, как следствие объединение мест ожидания.</t>
  </si>
  <si>
    <t>Сравнение 2 и 4 вариантов потверждает, что введение своевременных отказов системы приводит к уменьшению среднего времени пребывания в системе и средней длины очереди.</t>
  </si>
  <si>
    <t>Ответ: с точки зрения пользователя наилучшим результатом является вариант 4</t>
  </si>
  <si>
    <t>Студент: Тихомиров С.С.</t>
  </si>
  <si>
    <t>Группа: 19САУзТ</t>
  </si>
  <si>
    <t>Вариант: 5</t>
  </si>
  <si>
    <r>
      <t xml:space="preserve">r2 </t>
    </r>
    <r>
      <rPr>
        <b/>
        <sz val="11"/>
        <color theme="1"/>
        <rFont val="Calibri"/>
        <family val="2"/>
        <charset val="204"/>
      </rPr>
      <t>≈</t>
    </r>
  </si>
  <si>
    <t>Задача 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</si>
</sst>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b/>
      <sz val="11"/>
      <color rgb="FF006100"/>
      <name val="Calibri"/>
      <family val="2"/>
      <charset val="204"/>
      <scheme val="minor"/>
    </font>
    <font>
      <sz val="11"/>
      <color theme="2"/>
      <name val="Calibri"/>
      <family val="2"/>
      <charset val="204"/>
      <scheme val="minor"/>
    </font>
    <font>
      <sz val="11"/>
      <name val="Calibri"/>
      <family val="2"/>
      <scheme val="minor"/>
    </font>
    <font>
      <b/>
      <i/>
      <u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5" fillId="4" borderId="0" applyNumberFormat="0" applyBorder="0" applyAlignment="0" applyProtection="0"/>
  </cellStyleXfs>
  <cellXfs count="13">
    <xf numFmtId="0" fontId="0" fillId="0" borderId="0" xfId="0"/>
    <xf numFmtId="0" fontId="6" fillId="0" borderId="0" xfId="0" applyFont="1"/>
    <xf numFmtId="0" fontId="4" fillId="0" borderId="0" xfId="0" applyFont="1"/>
    <xf numFmtId="0" fontId="7" fillId="2" borderId="0" xfId="1" applyFont="1"/>
    <xf numFmtId="0" fontId="3" fillId="3" borderId="1" xfId="2"/>
    <xf numFmtId="0" fontId="9" fillId="0" borderId="0" xfId="0" applyFont="1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164" fontId="3" fillId="3" borderId="1" xfId="2" applyNumberFormat="1"/>
    <xf numFmtId="0" fontId="10" fillId="0" borderId="0" xfId="0" applyFont="1"/>
    <xf numFmtId="0" fontId="1" fillId="0" borderId="0" xfId="0" applyFont="1"/>
    <xf numFmtId="0" fontId="8" fillId="4" borderId="0" xfId="3" applyFont="1" applyAlignment="1">
      <alignment horizontal="center"/>
    </xf>
    <xf numFmtId="0" fontId="5" fillId="4" borderId="0" xfId="3" applyAlignment="1">
      <alignment horizontal="center"/>
    </xf>
  </cellXfs>
  <cellStyles count="4">
    <cellStyle name="Акцент1" xfId="3" builtinId="29"/>
    <cellStyle name="Вывод" xfId="2" builtinId="21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abSelected="1" zoomScale="85" zoomScaleNormal="85" workbookViewId="0">
      <selection activeCell="U21" sqref="U21"/>
    </sheetView>
  </sheetViews>
  <sheetFormatPr defaultRowHeight="15" x14ac:dyDescent="0.25"/>
  <cols>
    <col min="1" max="1" width="17.85546875" customWidth="1"/>
    <col min="11" max="11" width="11" customWidth="1"/>
    <col min="12" max="12" width="13.7109375" customWidth="1"/>
    <col min="13" max="13" width="15.28515625" customWidth="1"/>
    <col min="14" max="15" width="14" customWidth="1"/>
  </cols>
  <sheetData>
    <row r="1" spans="1:15" x14ac:dyDescent="0.25">
      <c r="A1" s="9" t="s">
        <v>60</v>
      </c>
      <c r="M1" t="s">
        <v>64</v>
      </c>
    </row>
    <row r="2" spans="1:15" x14ac:dyDescent="0.25">
      <c r="A2" s="9" t="s">
        <v>61</v>
      </c>
    </row>
    <row r="3" spans="1:15" x14ac:dyDescent="0.25">
      <c r="A3" s="9" t="s">
        <v>62</v>
      </c>
    </row>
    <row r="5" spans="1:15" x14ac:dyDescent="0.25">
      <c r="A5" t="s">
        <v>10</v>
      </c>
      <c r="B5" t="s">
        <v>7</v>
      </c>
      <c r="C5" s="4">
        <v>6</v>
      </c>
      <c r="K5" s="11" t="s">
        <v>0</v>
      </c>
      <c r="L5" s="12"/>
      <c r="M5" s="12"/>
      <c r="N5" s="12"/>
      <c r="O5" s="12"/>
    </row>
    <row r="6" spans="1:15" x14ac:dyDescent="0.25">
      <c r="B6" s="1" t="s">
        <v>6</v>
      </c>
      <c r="C6" s="4">
        <v>10</v>
      </c>
      <c r="K6" s="3" t="s">
        <v>2</v>
      </c>
      <c r="L6" s="3">
        <v>1</v>
      </c>
      <c r="M6" s="3">
        <v>2</v>
      </c>
      <c r="N6" s="3">
        <v>3</v>
      </c>
      <c r="O6" s="3">
        <v>4</v>
      </c>
    </row>
    <row r="7" spans="1:15" x14ac:dyDescent="0.25">
      <c r="B7" s="2" t="s">
        <v>8</v>
      </c>
      <c r="C7" s="4">
        <v>6</v>
      </c>
      <c r="F7" s="5"/>
      <c r="K7" s="3" t="s">
        <v>1</v>
      </c>
      <c r="L7" s="3" t="s">
        <v>49</v>
      </c>
      <c r="M7" s="3" t="s">
        <v>50</v>
      </c>
      <c r="N7" s="3" t="s">
        <v>51</v>
      </c>
      <c r="O7" s="3" t="s">
        <v>52</v>
      </c>
    </row>
    <row r="8" spans="1:15" x14ac:dyDescent="0.25">
      <c r="A8" t="s">
        <v>9</v>
      </c>
      <c r="K8" s="3" t="s">
        <v>3</v>
      </c>
      <c r="L8" s="8">
        <f>B21</f>
        <v>1.6666666666666667</v>
      </c>
      <c r="M8" s="4">
        <f>B32</f>
        <v>1.5</v>
      </c>
      <c r="N8" s="8">
        <f>B46</f>
        <v>1.4427004945173081</v>
      </c>
      <c r="O8" s="8">
        <f>B60</f>
        <v>1.5840634264408626</v>
      </c>
    </row>
    <row r="9" spans="1:15" x14ac:dyDescent="0.25">
      <c r="A9" t="s">
        <v>53</v>
      </c>
      <c r="K9" s="3" t="s">
        <v>4</v>
      </c>
      <c r="L9" s="8">
        <f>B22</f>
        <v>8.3333333333333357</v>
      </c>
      <c r="M9" s="8">
        <f t="shared" ref="M9:M10" si="0">B33</f>
        <v>0.80128205128205132</v>
      </c>
      <c r="N9" s="8">
        <f>B47</f>
        <v>1.8383143410019325</v>
      </c>
      <c r="O9" s="8">
        <f t="shared" ref="O9:O10" si="1">B61</f>
        <v>1.4660185177943843</v>
      </c>
    </row>
    <row r="10" spans="1:15" x14ac:dyDescent="0.25">
      <c r="A10" s="1" t="s">
        <v>6</v>
      </c>
      <c r="B10" s="4">
        <v>5</v>
      </c>
      <c r="K10" s="3" t="s">
        <v>5</v>
      </c>
      <c r="L10" s="4">
        <f>B19</f>
        <v>1.0000000000000002</v>
      </c>
      <c r="M10" s="8">
        <f t="shared" si="0"/>
        <v>0.23012820512820512</v>
      </c>
      <c r="N10" s="8">
        <f>B44</f>
        <v>0.32810148355192403</v>
      </c>
      <c r="O10" s="8">
        <f t="shared" si="1"/>
        <v>0.30500819442352467</v>
      </c>
    </row>
    <row r="11" spans="1:15" x14ac:dyDescent="0.25">
      <c r="A11" s="2" t="s">
        <v>7</v>
      </c>
      <c r="B11" s="4">
        <v>6</v>
      </c>
    </row>
    <row r="12" spans="1:15" x14ac:dyDescent="0.25">
      <c r="A12" s="2" t="s">
        <v>11</v>
      </c>
      <c r="B12" s="8">
        <f>B10/B11</f>
        <v>0.83333333333333337</v>
      </c>
      <c r="C12" t="s">
        <v>12</v>
      </c>
      <c r="K12" t="s">
        <v>33</v>
      </c>
    </row>
    <row r="13" spans="1:15" x14ac:dyDescent="0.25">
      <c r="A13" s="2" t="s">
        <v>13</v>
      </c>
      <c r="B13" s="8">
        <f>1-B12</f>
        <v>0.16666666666666663</v>
      </c>
      <c r="K13" t="s">
        <v>34</v>
      </c>
    </row>
    <row r="14" spans="1:15" x14ac:dyDescent="0.25">
      <c r="A14" t="s">
        <v>14</v>
      </c>
      <c r="K14" t="s">
        <v>42</v>
      </c>
    </row>
    <row r="15" spans="1:15" x14ac:dyDescent="0.25">
      <c r="A15" s="2" t="s">
        <v>15</v>
      </c>
      <c r="B15" s="8">
        <f>1-B13</f>
        <v>0.83333333333333337</v>
      </c>
      <c r="K15" t="s">
        <v>56</v>
      </c>
    </row>
    <row r="16" spans="1:15" x14ac:dyDescent="0.25">
      <c r="A16" t="s">
        <v>16</v>
      </c>
      <c r="K16" t="s">
        <v>57</v>
      </c>
    </row>
    <row r="17" spans="1:11" x14ac:dyDescent="0.25">
      <c r="A17" s="2" t="s">
        <v>17</v>
      </c>
      <c r="B17" s="8">
        <f>B12^2/(1-B12)</f>
        <v>4.1666666666666679</v>
      </c>
      <c r="K17" t="s">
        <v>58</v>
      </c>
    </row>
    <row r="18" spans="1:11" x14ac:dyDescent="0.25">
      <c r="A18" t="s">
        <v>18</v>
      </c>
    </row>
    <row r="19" spans="1:11" x14ac:dyDescent="0.25">
      <c r="A19" s="2" t="s">
        <v>19</v>
      </c>
      <c r="B19" s="4">
        <f>(B15+B17)/B10</f>
        <v>1.0000000000000002</v>
      </c>
      <c r="K19" t="s">
        <v>59</v>
      </c>
    </row>
    <row r="20" spans="1:11" x14ac:dyDescent="0.25">
      <c r="A20" t="s">
        <v>20</v>
      </c>
    </row>
    <row r="21" spans="1:11" x14ac:dyDescent="0.25">
      <c r="A21" s="2" t="s">
        <v>21</v>
      </c>
      <c r="B21" s="8">
        <f>B15*2</f>
        <v>1.6666666666666667</v>
      </c>
    </row>
    <row r="22" spans="1:11" x14ac:dyDescent="0.25">
      <c r="A22" s="2" t="s">
        <v>22</v>
      </c>
      <c r="B22" s="8">
        <f>B17*2</f>
        <v>8.3333333333333357</v>
      </c>
    </row>
    <row r="24" spans="1:11" x14ac:dyDescent="0.25">
      <c r="A24" t="s">
        <v>23</v>
      </c>
    </row>
    <row r="25" spans="1:11" x14ac:dyDescent="0.25">
      <c r="A25" s="1" t="s">
        <v>6</v>
      </c>
      <c r="B25" s="4">
        <v>10</v>
      </c>
    </row>
    <row r="26" spans="1:11" x14ac:dyDescent="0.25">
      <c r="A26" s="2" t="s">
        <v>7</v>
      </c>
      <c r="B26" s="4">
        <v>8</v>
      </c>
    </row>
    <row r="27" spans="1:11" x14ac:dyDescent="0.25">
      <c r="A27" s="2" t="s">
        <v>11</v>
      </c>
      <c r="B27" s="4">
        <f>B25/B26</f>
        <v>1.25</v>
      </c>
    </row>
    <row r="28" spans="1:11" x14ac:dyDescent="0.25">
      <c r="A28" t="s">
        <v>24</v>
      </c>
    </row>
    <row r="29" spans="1:11" x14ac:dyDescent="0.25">
      <c r="A29" s="2" t="s">
        <v>25</v>
      </c>
      <c r="B29" s="4">
        <f>B27/2</f>
        <v>0.625</v>
      </c>
      <c r="C29" s="6" t="s">
        <v>26</v>
      </c>
      <c r="D29" s="7">
        <v>1</v>
      </c>
      <c r="E29" s="6" t="s">
        <v>27</v>
      </c>
      <c r="F29" t="s">
        <v>28</v>
      </c>
    </row>
    <row r="30" spans="1:11" x14ac:dyDescent="0.25">
      <c r="A30" s="2" t="s">
        <v>31</v>
      </c>
      <c r="B30" s="8">
        <f>(1+B27/FACT(1)+B27^2/FACT(2)+B27^3/(2*FACT(2))*1/(1-B29))^-1</f>
        <v>0.23076923076923078</v>
      </c>
    </row>
    <row r="31" spans="1:11" x14ac:dyDescent="0.25">
      <c r="A31" t="s">
        <v>29</v>
      </c>
    </row>
    <row r="32" spans="1:11" x14ac:dyDescent="0.25">
      <c r="A32" s="2" t="s">
        <v>30</v>
      </c>
      <c r="B32" s="4">
        <v>1.5</v>
      </c>
    </row>
    <row r="33" spans="1:13" x14ac:dyDescent="0.25">
      <c r="A33" s="2" t="s">
        <v>63</v>
      </c>
      <c r="B33" s="8">
        <f>B27^3/(2*FACT(2))*B30/(1-B29)^2</f>
        <v>0.80128205128205132</v>
      </c>
    </row>
    <row r="34" spans="1:13" x14ac:dyDescent="0.25">
      <c r="A34" s="2" t="s">
        <v>32</v>
      </c>
      <c r="B34" s="8">
        <f>(B32+B33)/B25</f>
        <v>0.23012820512820512</v>
      </c>
    </row>
    <row r="36" spans="1:13" x14ac:dyDescent="0.25">
      <c r="A36" t="s">
        <v>54</v>
      </c>
    </row>
    <row r="37" spans="1:13" x14ac:dyDescent="0.25">
      <c r="A37" s="1" t="s">
        <v>6</v>
      </c>
      <c r="B37" s="4">
        <v>5</v>
      </c>
    </row>
    <row r="38" spans="1:13" x14ac:dyDescent="0.25">
      <c r="A38" s="2" t="s">
        <v>7</v>
      </c>
      <c r="B38" s="4">
        <v>6</v>
      </c>
    </row>
    <row r="39" spans="1:13" x14ac:dyDescent="0.25">
      <c r="A39" s="2" t="s">
        <v>11</v>
      </c>
      <c r="B39" s="8">
        <f>B37/B38</f>
        <v>0.83333333333333337</v>
      </c>
      <c r="M39" s="2"/>
    </row>
    <row r="40" spans="1:13" x14ac:dyDescent="0.25">
      <c r="A40" t="s">
        <v>35</v>
      </c>
    </row>
    <row r="41" spans="1:13" x14ac:dyDescent="0.25">
      <c r="A41" s="2" t="s">
        <v>36</v>
      </c>
      <c r="B41" s="8">
        <f>(1-B39)/(1-B39^5)</f>
        <v>0.27864975274134596</v>
      </c>
    </row>
    <row r="42" spans="1:13" x14ac:dyDescent="0.25">
      <c r="A42" s="2" t="s">
        <v>37</v>
      </c>
      <c r="B42" s="8">
        <f>1-B41</f>
        <v>0.72135024725865404</v>
      </c>
    </row>
    <row r="43" spans="1:13" x14ac:dyDescent="0.25">
      <c r="A43" s="2" t="s">
        <v>38</v>
      </c>
      <c r="B43" s="8">
        <f>(B39^2*(1-B39^3*(4-3*B39)))/((1-B39^5)*(1-B39))</f>
        <v>0.91915717050096624</v>
      </c>
    </row>
    <row r="44" spans="1:13" x14ac:dyDescent="0.25">
      <c r="A44" s="2" t="s">
        <v>39</v>
      </c>
      <c r="B44" s="8">
        <f>(B42+B43)/B37</f>
        <v>0.32810148355192403</v>
      </c>
    </row>
    <row r="45" spans="1:13" x14ac:dyDescent="0.25">
      <c r="A45" t="s">
        <v>20</v>
      </c>
    </row>
    <row r="46" spans="1:13" x14ac:dyDescent="0.25">
      <c r="A46" s="2" t="s">
        <v>40</v>
      </c>
      <c r="B46" s="8">
        <f>B42*2</f>
        <v>1.4427004945173081</v>
      </c>
    </row>
    <row r="47" spans="1:13" x14ac:dyDescent="0.25">
      <c r="A47" s="2" t="s">
        <v>41</v>
      </c>
      <c r="B47" s="8">
        <f>B43*2</f>
        <v>1.8383143410019325</v>
      </c>
    </row>
    <row r="48" spans="1:13" x14ac:dyDescent="0.25">
      <c r="A48" s="10"/>
    </row>
    <row r="49" spans="1:5" x14ac:dyDescent="0.25">
      <c r="A49" t="s">
        <v>55</v>
      </c>
    </row>
    <row r="50" spans="1:5" x14ac:dyDescent="0.25">
      <c r="A50" s="1" t="s">
        <v>6</v>
      </c>
      <c r="B50" s="4">
        <v>10</v>
      </c>
    </row>
    <row r="51" spans="1:5" x14ac:dyDescent="0.25">
      <c r="A51" s="2" t="s">
        <v>7</v>
      </c>
      <c r="B51" s="4">
        <v>6</v>
      </c>
    </row>
    <row r="52" spans="1:5" x14ac:dyDescent="0.25">
      <c r="A52" s="2" t="s">
        <v>11</v>
      </c>
      <c r="B52" s="8">
        <f>B50/B51</f>
        <v>1.6666666666666667</v>
      </c>
    </row>
    <row r="53" spans="1:5" x14ac:dyDescent="0.25">
      <c r="A53" t="s">
        <v>24</v>
      </c>
    </row>
    <row r="54" spans="1:5" x14ac:dyDescent="0.25">
      <c r="A54" s="2" t="s">
        <v>25</v>
      </c>
      <c r="B54" s="8">
        <f>B52/2</f>
        <v>0.83333333333333337</v>
      </c>
      <c r="C54" s="6"/>
      <c r="D54" s="7"/>
      <c r="E54" s="6"/>
    </row>
    <row r="55" spans="1:5" x14ac:dyDescent="0.25">
      <c r="A55" t="s">
        <v>43</v>
      </c>
    </row>
    <row r="56" spans="1:5" x14ac:dyDescent="0.25">
      <c r="A56" s="2" t="s">
        <v>44</v>
      </c>
      <c r="B56" s="8">
        <f>(1+B52/FACT(1)+B52^2/FACT(2)+B52^2/FACT(2)*((B52/2)-(B52/2)^9)/(1-B52/2))^-1</f>
        <v>0.10655364398215983</v>
      </c>
    </row>
    <row r="57" spans="1:5" x14ac:dyDescent="0.25">
      <c r="A57" t="s">
        <v>45</v>
      </c>
    </row>
    <row r="58" spans="1:5" x14ac:dyDescent="0.25">
      <c r="A58" s="2" t="s">
        <v>46</v>
      </c>
      <c r="B58" s="8">
        <f>(B52^8/(2^6*FACT(2)))*B56</f>
        <v>4.9561944135482407E-2</v>
      </c>
    </row>
    <row r="59" spans="1:5" x14ac:dyDescent="0.25">
      <c r="A59" t="s">
        <v>29</v>
      </c>
    </row>
    <row r="60" spans="1:5" x14ac:dyDescent="0.25">
      <c r="A60" s="2" t="s">
        <v>47</v>
      </c>
      <c r="B60" s="8">
        <f>B52*(1-B58)</f>
        <v>1.5840634264408626</v>
      </c>
    </row>
    <row r="61" spans="1:5" x14ac:dyDescent="0.25">
      <c r="A61" s="2" t="s">
        <v>48</v>
      </c>
      <c r="B61" s="8">
        <f>B56*(B52^3/(2*FACT(2)))*((1-(6+1)*B54^6+6*B54^7)/(1-B54)^2)</f>
        <v>1.4660185177943843</v>
      </c>
    </row>
    <row r="62" spans="1:5" x14ac:dyDescent="0.25">
      <c r="A62" s="2" t="s">
        <v>39</v>
      </c>
      <c r="B62" s="8">
        <f>(B60+B61)/B50</f>
        <v>0.30500819442352467</v>
      </c>
    </row>
  </sheetData>
  <mergeCells count="1">
    <mergeCell ref="K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2021-03-14T19:04:03Z</dcterms:modified>
</cp:coreProperties>
</file>