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bookViews>
    <workbookView xWindow="-120" yWindow="-120" windowWidth="19440" windowHeight="15600" tabRatio="827" firstSheet="6" activeTab="11"/>
  </bookViews>
  <sheets>
    <sheet name="1. паспорт местоположение" sheetId="1" r:id="rId1"/>
    <sheet name="2. паспорт  ТП" sheetId="2" r:id="rId2"/>
    <sheet name="3.1. паспорт Техсостояние ПС" sheetId="3" r:id="rId3"/>
    <sheet name="3.2 паспорт Техсостояние ЛЭП" sheetId="4" r:id="rId4"/>
    <sheet name="3.3 паспорт описание" sheetId="5" r:id="rId5"/>
    <sheet name="3.4. Паспорт надежность" sheetId="6" r:id="rId6"/>
    <sheet name="4. паспортбюджет+" sheetId="7" r:id="rId7"/>
    <sheet name="5. анализ эконом эфф+" sheetId="8" r:id="rId8"/>
    <sheet name="6.1. Паспорт сетевой график" sheetId="9" r:id="rId9"/>
    <sheet name="6.2. Паспорт фин осв ввод+" sheetId="10" r:id="rId10"/>
    <sheet name="7. Паспорт отчет о закупке" sheetId="11" r:id="rId11"/>
    <sheet name="8. Общие сведения" sheetId="12" r:id="rId12"/>
  </sheets>
  <externalReferences>
    <externalReference r:id="rId13"/>
    <externalReference r:id="rId14"/>
  </externalReferences>
  <calcPr calcId="124519" iterate="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50" i="8"/>
  <c r="D74" l="1"/>
  <c r="C102"/>
  <c r="B28" s="1"/>
  <c r="C30" i="10" l="1"/>
  <c r="C52" s="1"/>
  <c r="J24" l="1"/>
  <c r="M52" l="1"/>
  <c r="J52"/>
  <c r="M50"/>
  <c r="J50"/>
  <c r="M34"/>
  <c r="J34"/>
  <c r="M27"/>
  <c r="J27"/>
  <c r="M51"/>
  <c r="D43"/>
  <c r="M43" s="1"/>
  <c r="M30"/>
  <c r="M24"/>
  <c r="J43" l="1"/>
  <c r="J51"/>
  <c r="J30"/>
  <c r="C28" i="8"/>
  <c r="D28" s="1"/>
  <c r="B54"/>
  <c r="C129"/>
  <c r="C101"/>
  <c r="B95"/>
  <c r="B94"/>
  <c r="B106" s="1"/>
  <c r="B86"/>
  <c r="A85"/>
  <c r="A84"/>
  <c r="A83"/>
  <c r="A82"/>
  <c r="A81"/>
  <c r="C78"/>
  <c r="AI75"/>
  <c r="AI103" s="1"/>
  <c r="AH75"/>
  <c r="AH103" s="1"/>
  <c r="AG75"/>
  <c r="AG103" s="1"/>
  <c r="AF75"/>
  <c r="AF103" s="1"/>
  <c r="AE75"/>
  <c r="AE103" s="1"/>
  <c r="AD75"/>
  <c r="AD103" s="1"/>
  <c r="AC75"/>
  <c r="AC103" s="1"/>
  <c r="AB75"/>
  <c r="AB103" s="1"/>
  <c r="AA75"/>
  <c r="AA103" s="1"/>
  <c r="Z75"/>
  <c r="Z103" s="1"/>
  <c r="Y75"/>
  <c r="Y103" s="1"/>
  <c r="X75"/>
  <c r="X103" s="1"/>
  <c r="W75"/>
  <c r="W103" s="1"/>
  <c r="V75"/>
  <c r="V103" s="1"/>
  <c r="U75"/>
  <c r="U103" s="1"/>
  <c r="T75"/>
  <c r="T103" s="1"/>
  <c r="S75"/>
  <c r="S103" s="1"/>
  <c r="R75"/>
  <c r="R103" s="1"/>
  <c r="Q75"/>
  <c r="Q103" s="1"/>
  <c r="P75"/>
  <c r="P103" s="1"/>
  <c r="O75"/>
  <c r="O103" s="1"/>
  <c r="N75"/>
  <c r="N103" s="1"/>
  <c r="C75"/>
  <c r="C103" s="1"/>
  <c r="B75"/>
  <c r="B103" s="1"/>
  <c r="M74"/>
  <c r="M75" s="1"/>
  <c r="L74"/>
  <c r="L75" s="1"/>
  <c r="K74"/>
  <c r="K75" s="1"/>
  <c r="J74"/>
  <c r="J75" s="1"/>
  <c r="I74"/>
  <c r="I75" s="1"/>
  <c r="H74"/>
  <c r="H75" s="1"/>
  <c r="G74"/>
  <c r="G75" s="1"/>
  <c r="F74"/>
  <c r="F75" s="1"/>
  <c r="E74"/>
  <c r="E75" s="1"/>
  <c r="D75"/>
  <c r="C71"/>
  <c r="B71"/>
  <c r="B78" s="1"/>
  <c r="A69"/>
  <c r="A68"/>
  <c r="A67"/>
  <c r="A66"/>
  <c r="A65"/>
  <c r="A64"/>
  <c r="B62"/>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B60"/>
  <c r="C60" s="1"/>
  <c r="D60" s="1"/>
  <c r="C57"/>
  <c r="C95" s="1"/>
  <c r="B55"/>
  <c r="C69"/>
  <c r="D1"/>
  <c r="A1"/>
  <c r="E60" l="1"/>
  <c r="D57"/>
  <c r="C65"/>
  <c r="B66"/>
  <c r="C67"/>
  <c r="B68"/>
  <c r="D103"/>
  <c r="F103"/>
  <c r="H103"/>
  <c r="J103"/>
  <c r="L103"/>
  <c r="C137"/>
  <c r="C81" s="1"/>
  <c r="B137"/>
  <c r="B81" s="1"/>
  <c r="C88"/>
  <c r="C97" s="1"/>
  <c r="B84"/>
  <c r="C83"/>
  <c r="B82"/>
  <c r="B88"/>
  <c r="B97" s="1"/>
  <c r="B85"/>
  <c r="C84"/>
  <c r="B83"/>
  <c r="C82"/>
  <c r="B69"/>
  <c r="B67"/>
  <c r="C66"/>
  <c r="B65"/>
  <c r="B64"/>
  <c r="D56"/>
  <c r="E103"/>
  <c r="G103"/>
  <c r="I103"/>
  <c r="K103"/>
  <c r="M103"/>
  <c r="C72"/>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I76" s="1"/>
  <c r="AI90" s="1"/>
  <c r="AI98" s="1"/>
  <c r="B76"/>
  <c r="B90" s="1"/>
  <c r="B98" s="1"/>
  <c r="C94"/>
  <c r="C106" s="1"/>
  <c r="N76" l="1"/>
  <c r="N90" s="1"/>
  <c r="N98" s="1"/>
  <c r="AD76"/>
  <c r="AD90" s="1"/>
  <c r="AD98" s="1"/>
  <c r="V76"/>
  <c r="V90" s="1"/>
  <c r="V98" s="1"/>
  <c r="AA76"/>
  <c r="AA90" s="1"/>
  <c r="AA98" s="1"/>
  <c r="S76"/>
  <c r="S90" s="1"/>
  <c r="S98" s="1"/>
  <c r="AH76"/>
  <c r="AH90" s="1"/>
  <c r="AH98" s="1"/>
  <c r="Z76"/>
  <c r="Z90" s="1"/>
  <c r="Z98" s="1"/>
  <c r="R76"/>
  <c r="R90" s="1"/>
  <c r="R98" s="1"/>
  <c r="AE76"/>
  <c r="AE90" s="1"/>
  <c r="AE98" s="1"/>
  <c r="W76"/>
  <c r="W90" s="1"/>
  <c r="W98" s="1"/>
  <c r="O76"/>
  <c r="O90" s="1"/>
  <c r="O98" s="1"/>
  <c r="B80"/>
  <c r="D137"/>
  <c r="D81" s="1"/>
  <c r="D101"/>
  <c r="D94"/>
  <c r="D106" s="1"/>
  <c r="D84"/>
  <c r="D82"/>
  <c r="D78"/>
  <c r="D88"/>
  <c r="D97" s="1"/>
  <c r="D83"/>
  <c r="D71"/>
  <c r="D67"/>
  <c r="D65"/>
  <c r="D66"/>
  <c r="E56"/>
  <c r="E68" s="1"/>
  <c r="AF76"/>
  <c r="AF90" s="1"/>
  <c r="AF98" s="1"/>
  <c r="AB76"/>
  <c r="AB90" s="1"/>
  <c r="AB98" s="1"/>
  <c r="X76"/>
  <c r="X90" s="1"/>
  <c r="X98" s="1"/>
  <c r="T76"/>
  <c r="T90" s="1"/>
  <c r="T98" s="1"/>
  <c r="P76"/>
  <c r="P90" s="1"/>
  <c r="P98" s="1"/>
  <c r="AG76"/>
  <c r="AG90" s="1"/>
  <c r="AG98" s="1"/>
  <c r="AC76"/>
  <c r="AC90" s="1"/>
  <c r="AC98" s="1"/>
  <c r="Y76"/>
  <c r="Y90" s="1"/>
  <c r="Y98" s="1"/>
  <c r="U76"/>
  <c r="U90" s="1"/>
  <c r="U98" s="1"/>
  <c r="Q76"/>
  <c r="Q90" s="1"/>
  <c r="Q98" s="1"/>
  <c r="C76"/>
  <c r="C90" s="1"/>
  <c r="C98" s="1"/>
  <c r="M76"/>
  <c r="M90" s="1"/>
  <c r="M98" s="1"/>
  <c r="K76"/>
  <c r="K90" s="1"/>
  <c r="K98" s="1"/>
  <c r="I76"/>
  <c r="I90" s="1"/>
  <c r="I98" s="1"/>
  <c r="G76"/>
  <c r="G90" s="1"/>
  <c r="G98" s="1"/>
  <c r="E76"/>
  <c r="E90" s="1"/>
  <c r="E98" s="1"/>
  <c r="B63"/>
  <c r="B79" s="1"/>
  <c r="L76"/>
  <c r="L90" s="1"/>
  <c r="L98" s="1"/>
  <c r="J76"/>
  <c r="J90" s="1"/>
  <c r="J98" s="1"/>
  <c r="H76"/>
  <c r="H90" s="1"/>
  <c r="H98" s="1"/>
  <c r="F76"/>
  <c r="F90" s="1"/>
  <c r="F98" s="1"/>
  <c r="D76"/>
  <c r="D90" s="1"/>
  <c r="D98" s="1"/>
  <c r="F60"/>
  <c r="G60" s="1"/>
  <c r="C63"/>
  <c r="C79" s="1"/>
  <c r="D95"/>
  <c r="E57"/>
  <c r="E137" l="1"/>
  <c r="E81" s="1"/>
  <c r="E101"/>
  <c r="E94"/>
  <c r="E106" s="1"/>
  <c r="E88"/>
  <c r="E97" s="1"/>
  <c r="E83"/>
  <c r="E84"/>
  <c r="E82"/>
  <c r="E78"/>
  <c r="E66"/>
  <c r="E71"/>
  <c r="E69"/>
  <c r="E67"/>
  <c r="E65"/>
  <c r="F56"/>
  <c r="E95"/>
  <c r="F57"/>
  <c r="B100"/>
  <c r="C100" s="1"/>
  <c r="B87"/>
  <c r="B89" s="1"/>
  <c r="D63"/>
  <c r="D79" s="1"/>
  <c r="F69" l="1"/>
  <c r="F68"/>
  <c r="D100"/>
  <c r="B96"/>
  <c r="B91"/>
  <c r="F95"/>
  <c r="G57"/>
  <c r="E63"/>
  <c r="E79" s="1"/>
  <c r="H60"/>
  <c r="F137"/>
  <c r="F81" s="1"/>
  <c r="F101"/>
  <c r="F94"/>
  <c r="F106" s="1"/>
  <c r="F84"/>
  <c r="F82"/>
  <c r="F78"/>
  <c r="F88"/>
  <c r="F97" s="1"/>
  <c r="F83"/>
  <c r="F71"/>
  <c r="F67"/>
  <c r="F65"/>
  <c r="F66"/>
  <c r="G56"/>
  <c r="G68" s="1"/>
  <c r="E100" l="1"/>
  <c r="G137"/>
  <c r="G81" s="1"/>
  <c r="G101"/>
  <c r="G94"/>
  <c r="G106" s="1"/>
  <c r="G88"/>
  <c r="G97" s="1"/>
  <c r="C86"/>
  <c r="C80" s="1"/>
  <c r="C87" s="1"/>
  <c r="C89" s="1"/>
  <c r="G83"/>
  <c r="G84"/>
  <c r="G82"/>
  <c r="G78"/>
  <c r="G66"/>
  <c r="H56"/>
  <c r="G71"/>
  <c r="G69"/>
  <c r="G67"/>
  <c r="G65"/>
  <c r="D80"/>
  <c r="D87" s="1"/>
  <c r="D89" s="1"/>
  <c r="E80"/>
  <c r="E87" s="1"/>
  <c r="E89" s="1"/>
  <c r="F63"/>
  <c r="F79" s="1"/>
  <c r="F80"/>
  <c r="G95"/>
  <c r="H57"/>
  <c r="I60"/>
  <c r="B92"/>
  <c r="B93" s="1"/>
  <c r="F100" l="1"/>
  <c r="G86"/>
  <c r="G80" s="1"/>
  <c r="G63"/>
  <c r="G79" s="1"/>
  <c r="B99"/>
  <c r="J60"/>
  <c r="F87"/>
  <c r="F89" s="1"/>
  <c r="D91"/>
  <c r="D96"/>
  <c r="E96"/>
  <c r="E91"/>
  <c r="H95"/>
  <c r="I57"/>
  <c r="H137"/>
  <c r="H81" s="1"/>
  <c r="H101"/>
  <c r="H94"/>
  <c r="H106" s="1"/>
  <c r="H88"/>
  <c r="H97" s="1"/>
  <c r="H84"/>
  <c r="H82"/>
  <c r="H78"/>
  <c r="H86"/>
  <c r="H85"/>
  <c r="H83"/>
  <c r="H71"/>
  <c r="H69"/>
  <c r="H67"/>
  <c r="H65"/>
  <c r="H68"/>
  <c r="H66"/>
  <c r="I56"/>
  <c r="C96"/>
  <c r="C91"/>
  <c r="G100" l="1"/>
  <c r="G87"/>
  <c r="G89" s="1"/>
  <c r="G91" s="1"/>
  <c r="H63"/>
  <c r="H79" s="1"/>
  <c r="K60"/>
  <c r="B120"/>
  <c r="B104"/>
  <c r="B119"/>
  <c r="C92"/>
  <c r="C93" s="1"/>
  <c r="I137"/>
  <c r="I81" s="1"/>
  <c r="I101"/>
  <c r="I94"/>
  <c r="I106" s="1"/>
  <c r="I88"/>
  <c r="I97" s="1"/>
  <c r="I86"/>
  <c r="I85"/>
  <c r="I83"/>
  <c r="I84"/>
  <c r="I82"/>
  <c r="I78"/>
  <c r="I68"/>
  <c r="I66"/>
  <c r="I71"/>
  <c r="I69"/>
  <c r="I67"/>
  <c r="I65"/>
  <c r="J56"/>
  <c r="H80"/>
  <c r="I95"/>
  <c r="J57"/>
  <c r="E92"/>
  <c r="E93" s="1"/>
  <c r="D92"/>
  <c r="D93" s="1"/>
  <c r="F96"/>
  <c r="F91"/>
  <c r="G96" l="1"/>
  <c r="B121"/>
  <c r="J137"/>
  <c r="J81" s="1"/>
  <c r="J101"/>
  <c r="J94"/>
  <c r="J106" s="1"/>
  <c r="J84"/>
  <c r="J82"/>
  <c r="J78"/>
  <c r="J88"/>
  <c r="J97" s="1"/>
  <c r="J85"/>
  <c r="J83"/>
  <c r="J71"/>
  <c r="J69"/>
  <c r="J67"/>
  <c r="J65"/>
  <c r="J68"/>
  <c r="J66"/>
  <c r="J64"/>
  <c r="K56"/>
  <c r="I80"/>
  <c r="B109"/>
  <c r="B107"/>
  <c r="B105"/>
  <c r="B110" s="1"/>
  <c r="L60"/>
  <c r="G92"/>
  <c r="G93" s="1"/>
  <c r="H87"/>
  <c r="H89" s="1"/>
  <c r="H100"/>
  <c r="F92"/>
  <c r="F93" s="1"/>
  <c r="J95"/>
  <c r="K57"/>
  <c r="I63"/>
  <c r="I79" s="1"/>
  <c r="C99"/>
  <c r="D99" s="1"/>
  <c r="E99" l="1"/>
  <c r="E104" s="1"/>
  <c r="E107" s="1"/>
  <c r="E122" s="1"/>
  <c r="D104"/>
  <c r="D107" s="1"/>
  <c r="I87"/>
  <c r="I89" s="1"/>
  <c r="I91" s="1"/>
  <c r="J63"/>
  <c r="J79" s="1"/>
  <c r="D119"/>
  <c r="D120"/>
  <c r="C120"/>
  <c r="C104"/>
  <c r="C105" s="1"/>
  <c r="C119"/>
  <c r="K95"/>
  <c r="L57"/>
  <c r="I100"/>
  <c r="M60"/>
  <c r="B122"/>
  <c r="B108"/>
  <c r="B111" s="1"/>
  <c r="K137"/>
  <c r="K81" s="1"/>
  <c r="K101"/>
  <c r="K94"/>
  <c r="K106" s="1"/>
  <c r="K88"/>
  <c r="K97" s="1"/>
  <c r="K85"/>
  <c r="K83"/>
  <c r="K84"/>
  <c r="K82"/>
  <c r="K78"/>
  <c r="K68"/>
  <c r="K66"/>
  <c r="K64"/>
  <c r="L56"/>
  <c r="K71"/>
  <c r="K69"/>
  <c r="K67"/>
  <c r="K65"/>
  <c r="J86"/>
  <c r="J80" s="1"/>
  <c r="H91"/>
  <c r="H96"/>
  <c r="E120" l="1"/>
  <c r="I96"/>
  <c r="F99"/>
  <c r="F119" s="1"/>
  <c r="E119"/>
  <c r="D105"/>
  <c r="D122"/>
  <c r="J100"/>
  <c r="J87"/>
  <c r="J89" s="1"/>
  <c r="J96" s="1"/>
  <c r="K86"/>
  <c r="K80" s="1"/>
  <c r="H92"/>
  <c r="K63"/>
  <c r="K79" s="1"/>
  <c r="L137"/>
  <c r="L81" s="1"/>
  <c r="L101"/>
  <c r="L94"/>
  <c r="L106" s="1"/>
  <c r="L88"/>
  <c r="L97" s="1"/>
  <c r="L84"/>
  <c r="L82"/>
  <c r="L78"/>
  <c r="L86"/>
  <c r="L85"/>
  <c r="L83"/>
  <c r="L71"/>
  <c r="L69"/>
  <c r="L67"/>
  <c r="L65"/>
  <c r="L68"/>
  <c r="L66"/>
  <c r="L64"/>
  <c r="M56"/>
  <c r="L95"/>
  <c r="M57"/>
  <c r="C121"/>
  <c r="I92"/>
  <c r="I93" s="1"/>
  <c r="N60"/>
  <c r="C107"/>
  <c r="E109"/>
  <c r="E105"/>
  <c r="C109"/>
  <c r="D109"/>
  <c r="C110"/>
  <c r="D121"/>
  <c r="E121" l="1"/>
  <c r="G99"/>
  <c r="G120" s="1"/>
  <c r="F120"/>
  <c r="F104"/>
  <c r="F107" s="1"/>
  <c r="F122" s="1"/>
  <c r="J91"/>
  <c r="J92" s="1"/>
  <c r="J93" s="1"/>
  <c r="E110"/>
  <c r="L63"/>
  <c r="L79" s="1"/>
  <c r="C122"/>
  <c r="C108"/>
  <c r="C111" s="1"/>
  <c r="D108"/>
  <c r="E108"/>
  <c r="L80"/>
  <c r="D110"/>
  <c r="O60"/>
  <c r="M95"/>
  <c r="N57"/>
  <c r="M137"/>
  <c r="M81" s="1"/>
  <c r="M101"/>
  <c r="M94"/>
  <c r="M106" s="1"/>
  <c r="M88"/>
  <c r="M97" s="1"/>
  <c r="M86"/>
  <c r="M85"/>
  <c r="M83"/>
  <c r="M84"/>
  <c r="M82"/>
  <c r="M78"/>
  <c r="M68"/>
  <c r="M66"/>
  <c r="M64"/>
  <c r="M71"/>
  <c r="M69"/>
  <c r="M67"/>
  <c r="M65"/>
  <c r="N56"/>
  <c r="K87"/>
  <c r="K89" s="1"/>
  <c r="K100"/>
  <c r="H93"/>
  <c r="F108" l="1"/>
  <c r="F111" s="1"/>
  <c r="G119"/>
  <c r="H99"/>
  <c r="I99" s="1"/>
  <c r="I120" s="1"/>
  <c r="G104"/>
  <c r="F121"/>
  <c r="L100"/>
  <c r="F109"/>
  <c r="F105"/>
  <c r="F110" s="1"/>
  <c r="L87"/>
  <c r="L89" s="1"/>
  <c r="L91" s="1"/>
  <c r="E111"/>
  <c r="D111"/>
  <c r="N137"/>
  <c r="N81" s="1"/>
  <c r="N101"/>
  <c r="N94"/>
  <c r="N106" s="1"/>
  <c r="N88"/>
  <c r="N97" s="1"/>
  <c r="N84"/>
  <c r="N82"/>
  <c r="N78"/>
  <c r="N86"/>
  <c r="N85"/>
  <c r="N83"/>
  <c r="N71"/>
  <c r="N69"/>
  <c r="N67"/>
  <c r="N65"/>
  <c r="N68"/>
  <c r="N66"/>
  <c r="N64"/>
  <c r="O56"/>
  <c r="N95"/>
  <c r="O57"/>
  <c r="K96"/>
  <c r="K91"/>
  <c r="M63"/>
  <c r="M79" s="1"/>
  <c r="M80"/>
  <c r="P60"/>
  <c r="G109"/>
  <c r="H119" l="1"/>
  <c r="J99"/>
  <c r="J119" s="1"/>
  <c r="G121"/>
  <c r="G105"/>
  <c r="G110" s="1"/>
  <c r="G107"/>
  <c r="G108" s="1"/>
  <c r="H104"/>
  <c r="I104"/>
  <c r="I107" s="1"/>
  <c r="I122" s="1"/>
  <c r="H120"/>
  <c r="I119"/>
  <c r="L96"/>
  <c r="N63"/>
  <c r="N79" s="1"/>
  <c r="Q60"/>
  <c r="K92"/>
  <c r="K93" s="1"/>
  <c r="O95"/>
  <c r="P57"/>
  <c r="O137"/>
  <c r="O81" s="1"/>
  <c r="O101"/>
  <c r="O94"/>
  <c r="O106" s="1"/>
  <c r="O88"/>
  <c r="O97" s="1"/>
  <c r="O86"/>
  <c r="O85"/>
  <c r="O83"/>
  <c r="O84"/>
  <c r="O82"/>
  <c r="O78"/>
  <c r="O68"/>
  <c r="O66"/>
  <c r="O64"/>
  <c r="P56"/>
  <c r="O71"/>
  <c r="O69"/>
  <c r="O67"/>
  <c r="O65"/>
  <c r="J104"/>
  <c r="G111"/>
  <c r="M87"/>
  <c r="M89" s="1"/>
  <c r="M100"/>
  <c r="N80"/>
  <c r="L92"/>
  <c r="L93" s="1"/>
  <c r="H121" l="1"/>
  <c r="J120"/>
  <c r="I121"/>
  <c r="N100"/>
  <c r="G122"/>
  <c r="H107"/>
  <c r="I109"/>
  <c r="H109"/>
  <c r="H105"/>
  <c r="H110" s="1"/>
  <c r="I105"/>
  <c r="N87"/>
  <c r="N89" s="1"/>
  <c r="N91" s="1"/>
  <c r="O80"/>
  <c r="M96"/>
  <c r="M91"/>
  <c r="J107"/>
  <c r="J109"/>
  <c r="J105"/>
  <c r="O63"/>
  <c r="O79" s="1"/>
  <c r="J121"/>
  <c r="P137"/>
  <c r="P81" s="1"/>
  <c r="P101"/>
  <c r="P94"/>
  <c r="P106" s="1"/>
  <c r="P88"/>
  <c r="P97" s="1"/>
  <c r="P84"/>
  <c r="P82"/>
  <c r="P78"/>
  <c r="P86"/>
  <c r="P85"/>
  <c r="P83"/>
  <c r="P71"/>
  <c r="P69"/>
  <c r="P67"/>
  <c r="P65"/>
  <c r="P68"/>
  <c r="P66"/>
  <c r="P64"/>
  <c r="Q56"/>
  <c r="P95"/>
  <c r="Q57"/>
  <c r="K99"/>
  <c r="L99" s="1"/>
  <c r="R60"/>
  <c r="N96" l="1"/>
  <c r="J110"/>
  <c r="I110"/>
  <c r="H122"/>
  <c r="I108"/>
  <c r="H108"/>
  <c r="H111" s="1"/>
  <c r="P63"/>
  <c r="P79" s="1"/>
  <c r="L119"/>
  <c r="L120"/>
  <c r="L104"/>
  <c r="K120"/>
  <c r="K119"/>
  <c r="K104"/>
  <c r="P80"/>
  <c r="O87"/>
  <c r="O89" s="1"/>
  <c r="O100"/>
  <c r="S60"/>
  <c r="Q95"/>
  <c r="R57"/>
  <c r="Q137"/>
  <c r="Q81" s="1"/>
  <c r="Q101"/>
  <c r="Q94"/>
  <c r="Q106" s="1"/>
  <c r="Q88"/>
  <c r="Q97" s="1"/>
  <c r="Q86"/>
  <c r="Q85"/>
  <c r="Q83"/>
  <c r="Q84"/>
  <c r="Q82"/>
  <c r="Q78"/>
  <c r="Q68"/>
  <c r="Q66"/>
  <c r="Q64"/>
  <c r="Q71"/>
  <c r="Q69"/>
  <c r="Q67"/>
  <c r="Q65"/>
  <c r="R56"/>
  <c r="J122"/>
  <c r="J108"/>
  <c r="N92"/>
  <c r="M92"/>
  <c r="J111" l="1"/>
  <c r="I111"/>
  <c r="P100"/>
  <c r="P87"/>
  <c r="P89" s="1"/>
  <c r="P96" s="1"/>
  <c r="K121"/>
  <c r="M99"/>
  <c r="N99" s="1"/>
  <c r="M93"/>
  <c r="N93"/>
  <c r="Q63"/>
  <c r="Q79" s="1"/>
  <c r="Q80"/>
  <c r="O96"/>
  <c r="O91"/>
  <c r="K107"/>
  <c r="K109"/>
  <c r="K105"/>
  <c r="K110" s="1"/>
  <c r="L109"/>
  <c r="R137"/>
  <c r="R81" s="1"/>
  <c r="R101"/>
  <c r="R94"/>
  <c r="R106" s="1"/>
  <c r="R88"/>
  <c r="R97" s="1"/>
  <c r="R84"/>
  <c r="R82"/>
  <c r="R78"/>
  <c r="R86"/>
  <c r="R85"/>
  <c r="R83"/>
  <c r="R71"/>
  <c r="R69"/>
  <c r="R67"/>
  <c r="R65"/>
  <c r="R68"/>
  <c r="R66"/>
  <c r="R64"/>
  <c r="S56"/>
  <c r="R95"/>
  <c r="S57"/>
  <c r="T60"/>
  <c r="L107"/>
  <c r="L122" s="1"/>
  <c r="L105"/>
  <c r="L110" s="1"/>
  <c r="L121"/>
  <c r="P91" l="1"/>
  <c r="K122"/>
  <c r="K108"/>
  <c r="K111" s="1"/>
  <c r="L108"/>
  <c r="Q87"/>
  <c r="Q89" s="1"/>
  <c r="Q100"/>
  <c r="U60"/>
  <c r="S95"/>
  <c r="T57"/>
  <c r="S137"/>
  <c r="S81" s="1"/>
  <c r="S101"/>
  <c r="S94"/>
  <c r="S106" s="1"/>
  <c r="S88"/>
  <c r="S97" s="1"/>
  <c r="S86"/>
  <c r="S85"/>
  <c r="S83"/>
  <c r="S84"/>
  <c r="S82"/>
  <c r="S78"/>
  <c r="S68"/>
  <c r="S66"/>
  <c r="S64"/>
  <c r="T56"/>
  <c r="S71"/>
  <c r="S69"/>
  <c r="S67"/>
  <c r="S65"/>
  <c r="R63"/>
  <c r="R79" s="1"/>
  <c r="R80"/>
  <c r="O92"/>
  <c r="O99" s="1"/>
  <c r="O119" s="1"/>
  <c r="N120"/>
  <c r="N104"/>
  <c r="N119"/>
  <c r="M120"/>
  <c r="M119"/>
  <c r="M104"/>
  <c r="P92"/>
  <c r="P99" l="1"/>
  <c r="P120" s="1"/>
  <c r="P93"/>
  <c r="O93"/>
  <c r="M121"/>
  <c r="N121"/>
  <c r="O120"/>
  <c r="P119"/>
  <c r="S80"/>
  <c r="O104"/>
  <c r="O107" s="1"/>
  <c r="L111"/>
  <c r="M107"/>
  <c r="M105"/>
  <c r="M110" s="1"/>
  <c r="M109"/>
  <c r="N107"/>
  <c r="N105"/>
  <c r="N109"/>
  <c r="T137"/>
  <c r="T81" s="1"/>
  <c r="T101"/>
  <c r="T94"/>
  <c r="T106" s="1"/>
  <c r="T88"/>
  <c r="T97" s="1"/>
  <c r="T84"/>
  <c r="T82"/>
  <c r="T78"/>
  <c r="T86"/>
  <c r="T85"/>
  <c r="T83"/>
  <c r="T71"/>
  <c r="T69"/>
  <c r="T67"/>
  <c r="T65"/>
  <c r="T68"/>
  <c r="T66"/>
  <c r="T64"/>
  <c r="U56"/>
  <c r="T95"/>
  <c r="U57"/>
  <c r="V60"/>
  <c r="Q96"/>
  <c r="Q91"/>
  <c r="R87"/>
  <c r="R89" s="1"/>
  <c r="R100"/>
  <c r="S63"/>
  <c r="S79" s="1"/>
  <c r="N110" l="1"/>
  <c r="P104"/>
  <c r="P105" s="1"/>
  <c r="O109"/>
  <c r="O105"/>
  <c r="O110" s="1"/>
  <c r="O121"/>
  <c r="S87"/>
  <c r="S89" s="1"/>
  <c r="S100"/>
  <c r="R96"/>
  <c r="R91"/>
  <c r="W60"/>
  <c r="U95"/>
  <c r="V57"/>
  <c r="U137"/>
  <c r="U81" s="1"/>
  <c r="U101"/>
  <c r="U94"/>
  <c r="U106" s="1"/>
  <c r="U88"/>
  <c r="U97" s="1"/>
  <c r="U86"/>
  <c r="U85"/>
  <c r="U83"/>
  <c r="U84"/>
  <c r="U82"/>
  <c r="U78"/>
  <c r="U68"/>
  <c r="U66"/>
  <c r="U64"/>
  <c r="U71"/>
  <c r="U69"/>
  <c r="U67"/>
  <c r="U65"/>
  <c r="V56"/>
  <c r="O122"/>
  <c r="O108"/>
  <c r="Q92"/>
  <c r="Q99" s="1"/>
  <c r="Q120" s="1"/>
  <c r="T63"/>
  <c r="T79" s="1"/>
  <c r="T80"/>
  <c r="M122"/>
  <c r="M108"/>
  <c r="M111" s="1"/>
  <c r="N122"/>
  <c r="N108"/>
  <c r="N111" l="1"/>
  <c r="P107"/>
  <c r="P122" s="1"/>
  <c r="P109"/>
  <c r="P121"/>
  <c r="P110"/>
  <c r="Q93"/>
  <c r="U63"/>
  <c r="U79" s="1"/>
  <c r="U80"/>
  <c r="Q119"/>
  <c r="R92"/>
  <c r="R99" s="1"/>
  <c r="R119" s="1"/>
  <c r="T87"/>
  <c r="T89" s="1"/>
  <c r="T100"/>
  <c r="O111"/>
  <c r="V137"/>
  <c r="V81" s="1"/>
  <c r="V101"/>
  <c r="V94"/>
  <c r="V106" s="1"/>
  <c r="V88"/>
  <c r="V97" s="1"/>
  <c r="V84"/>
  <c r="V82"/>
  <c r="V78"/>
  <c r="V86"/>
  <c r="V85"/>
  <c r="V83"/>
  <c r="V71"/>
  <c r="V69"/>
  <c r="V67"/>
  <c r="V65"/>
  <c r="V68"/>
  <c r="V66"/>
  <c r="V64"/>
  <c r="W56"/>
  <c r="V95"/>
  <c r="W57"/>
  <c r="X60"/>
  <c r="Q104"/>
  <c r="S96"/>
  <c r="S91"/>
  <c r="P108" l="1"/>
  <c r="P111" s="1"/>
  <c r="R120"/>
  <c r="V63"/>
  <c r="V79" s="1"/>
  <c r="R104"/>
  <c r="R107" s="1"/>
  <c r="R93"/>
  <c r="S92"/>
  <c r="S99" s="1"/>
  <c r="S119" s="1"/>
  <c r="Q107"/>
  <c r="Q109"/>
  <c r="Q105"/>
  <c r="Q110" s="1"/>
  <c r="V80"/>
  <c r="Q121"/>
  <c r="U87"/>
  <c r="U89" s="1"/>
  <c r="U100"/>
  <c r="V100" s="1"/>
  <c r="Y60"/>
  <c r="W95"/>
  <c r="X57"/>
  <c r="W137"/>
  <c r="W81" s="1"/>
  <c r="W101"/>
  <c r="W94"/>
  <c r="W106" s="1"/>
  <c r="W88"/>
  <c r="W97" s="1"/>
  <c r="W86"/>
  <c r="W85"/>
  <c r="W83"/>
  <c r="W84"/>
  <c r="W82"/>
  <c r="W78"/>
  <c r="W68"/>
  <c r="W66"/>
  <c r="W64"/>
  <c r="X56"/>
  <c r="W71"/>
  <c r="W69"/>
  <c r="W67"/>
  <c r="W65"/>
  <c r="T91"/>
  <c r="T96"/>
  <c r="V87" l="1"/>
  <c r="V89" s="1"/>
  <c r="V96" s="1"/>
  <c r="R121"/>
  <c r="S120"/>
  <c r="S104"/>
  <c r="S109" s="1"/>
  <c r="R109"/>
  <c r="R105"/>
  <c r="R110" s="1"/>
  <c r="S93"/>
  <c r="Q122"/>
  <c r="Q108"/>
  <c r="Q111" s="1"/>
  <c r="X137"/>
  <c r="X81" s="1"/>
  <c r="X101"/>
  <c r="X94"/>
  <c r="X106" s="1"/>
  <c r="X88"/>
  <c r="X97" s="1"/>
  <c r="X84"/>
  <c r="X82"/>
  <c r="X78"/>
  <c r="X86"/>
  <c r="X85"/>
  <c r="X83"/>
  <c r="X71"/>
  <c r="X69"/>
  <c r="X67"/>
  <c r="X65"/>
  <c r="X68"/>
  <c r="X66"/>
  <c r="X64"/>
  <c r="Y56"/>
  <c r="X95"/>
  <c r="Y57"/>
  <c r="Z60"/>
  <c r="T92"/>
  <c r="T99" s="1"/>
  <c r="T119" s="1"/>
  <c r="W63"/>
  <c r="W79" s="1"/>
  <c r="W80"/>
  <c r="U96"/>
  <c r="U91"/>
  <c r="R122"/>
  <c r="R108"/>
  <c r="V91" l="1"/>
  <c r="V92" s="1"/>
  <c r="V93" s="1"/>
  <c r="S107"/>
  <c r="S122" s="1"/>
  <c r="S105"/>
  <c r="S110" s="1"/>
  <c r="S121"/>
  <c r="R111"/>
  <c r="U92"/>
  <c r="U99" s="1"/>
  <c r="U119" s="1"/>
  <c r="AA60"/>
  <c r="Y95"/>
  <c r="Z57"/>
  <c r="Y137"/>
  <c r="Y81" s="1"/>
  <c r="Y101"/>
  <c r="Y94"/>
  <c r="Y106" s="1"/>
  <c r="Y88"/>
  <c r="Y97" s="1"/>
  <c r="Y86"/>
  <c r="Y85"/>
  <c r="Y83"/>
  <c r="Y84"/>
  <c r="Y82"/>
  <c r="Y78"/>
  <c r="Y68"/>
  <c r="Y66"/>
  <c r="Y64"/>
  <c r="Y71"/>
  <c r="Y69"/>
  <c r="Y67"/>
  <c r="Y65"/>
  <c r="Z56"/>
  <c r="T104"/>
  <c r="T120"/>
  <c r="W87"/>
  <c r="W89" s="1"/>
  <c r="W100"/>
  <c r="T93"/>
  <c r="X63"/>
  <c r="X79" s="1"/>
  <c r="X80"/>
  <c r="U120" l="1"/>
  <c r="S108"/>
  <c r="S111" s="1"/>
  <c r="U104"/>
  <c r="T121"/>
  <c r="W96"/>
  <c r="W91"/>
  <c r="X87"/>
  <c r="X89" s="1"/>
  <c r="X100"/>
  <c r="U107"/>
  <c r="T107"/>
  <c r="T105"/>
  <c r="T110" s="1"/>
  <c r="T109"/>
  <c r="Y63"/>
  <c r="Y79" s="1"/>
  <c r="Y80"/>
  <c r="U93"/>
  <c r="Z137"/>
  <c r="Z81" s="1"/>
  <c r="Z101"/>
  <c r="Z94"/>
  <c r="Z106" s="1"/>
  <c r="Z88"/>
  <c r="Z97" s="1"/>
  <c r="Z84"/>
  <c r="Z82"/>
  <c r="Z78"/>
  <c r="Z86"/>
  <c r="Z85"/>
  <c r="Z83"/>
  <c r="Z71"/>
  <c r="Z69"/>
  <c r="Z67"/>
  <c r="Z65"/>
  <c r="Z68"/>
  <c r="Z66"/>
  <c r="Z64"/>
  <c r="AA56"/>
  <c r="Z95"/>
  <c r="AA57"/>
  <c r="AB60"/>
  <c r="V99"/>
  <c r="U121" l="1"/>
  <c r="U109"/>
  <c r="U105"/>
  <c r="U110" s="1"/>
  <c r="AC60"/>
  <c r="AA95"/>
  <c r="AB57"/>
  <c r="AA137"/>
  <c r="AA81" s="1"/>
  <c r="AA101"/>
  <c r="AA94"/>
  <c r="AA106" s="1"/>
  <c r="AA88"/>
  <c r="AA97" s="1"/>
  <c r="AA86"/>
  <c r="AA85"/>
  <c r="AA83"/>
  <c r="AA84"/>
  <c r="AA82"/>
  <c r="AA78"/>
  <c r="AA68"/>
  <c r="AA66"/>
  <c r="AA64"/>
  <c r="AB56"/>
  <c r="AA71"/>
  <c r="AA69"/>
  <c r="AA67"/>
  <c r="AA65"/>
  <c r="Y87"/>
  <c r="Y89" s="1"/>
  <c r="Y100"/>
  <c r="V120"/>
  <c r="V104"/>
  <c r="V119"/>
  <c r="Z63"/>
  <c r="Z79" s="1"/>
  <c r="Z80"/>
  <c r="T122"/>
  <c r="T108"/>
  <c r="T111" s="1"/>
  <c r="W92"/>
  <c r="W99" s="1"/>
  <c r="W120" s="1"/>
  <c r="U122"/>
  <c r="U108"/>
  <c r="X91"/>
  <c r="X96"/>
  <c r="W119" l="1"/>
  <c r="W104"/>
  <c r="W105" s="1"/>
  <c r="W93"/>
  <c r="X92"/>
  <c r="X99" s="1"/>
  <c r="X120" s="1"/>
  <c r="V121"/>
  <c r="Y96"/>
  <c r="Y91"/>
  <c r="U111"/>
  <c r="Z87"/>
  <c r="Z89" s="1"/>
  <c r="Z100"/>
  <c r="V107"/>
  <c r="V109"/>
  <c r="V105"/>
  <c r="V110" s="1"/>
  <c r="AB137"/>
  <c r="AB81" s="1"/>
  <c r="AB101"/>
  <c r="AB94"/>
  <c r="AB106" s="1"/>
  <c r="AB88"/>
  <c r="AB97" s="1"/>
  <c r="AB84"/>
  <c r="AB82"/>
  <c r="AB78"/>
  <c r="AB86"/>
  <c r="AB85"/>
  <c r="AB83"/>
  <c r="AB71"/>
  <c r="AB69"/>
  <c r="AB67"/>
  <c r="AB65"/>
  <c r="AB68"/>
  <c r="AB66"/>
  <c r="AB64"/>
  <c r="AC56"/>
  <c r="AB95"/>
  <c r="AC57"/>
  <c r="AD60"/>
  <c r="AA63"/>
  <c r="AA79" s="1"/>
  <c r="AA80"/>
  <c r="W107" l="1"/>
  <c r="W122" s="1"/>
  <c r="W121"/>
  <c r="X119"/>
  <c r="W109"/>
  <c r="AB63"/>
  <c r="AB79" s="1"/>
  <c r="AB80"/>
  <c r="AA87"/>
  <c r="AA89" s="1"/>
  <c r="AA100"/>
  <c r="AE60"/>
  <c r="AC95"/>
  <c r="AD57"/>
  <c r="AC137"/>
  <c r="AC81" s="1"/>
  <c r="AC101"/>
  <c r="AC94"/>
  <c r="AC106" s="1"/>
  <c r="AC88"/>
  <c r="AC97" s="1"/>
  <c r="AC86"/>
  <c r="AC85"/>
  <c r="AC83"/>
  <c r="AC84"/>
  <c r="AC82"/>
  <c r="AC78"/>
  <c r="AC68"/>
  <c r="AC66"/>
  <c r="AC64"/>
  <c r="AC71"/>
  <c r="AC69"/>
  <c r="AC67"/>
  <c r="AC65"/>
  <c r="AD56"/>
  <c r="V122"/>
  <c r="V108"/>
  <c r="V111" s="1"/>
  <c r="Z96"/>
  <c r="Z91"/>
  <c r="X104"/>
  <c r="Y92"/>
  <c r="Y99" s="1"/>
  <c r="Y119" s="1"/>
  <c r="X93"/>
  <c r="W110"/>
  <c r="W108" l="1"/>
  <c r="W111" s="1"/>
  <c r="AB100"/>
  <c r="AB87"/>
  <c r="AB89" s="1"/>
  <c r="AB96" s="1"/>
  <c r="Y93"/>
  <c r="Z92"/>
  <c r="Z99" s="1"/>
  <c r="Z120" s="1"/>
  <c r="AD137"/>
  <c r="AD81" s="1"/>
  <c r="AD101"/>
  <c r="AD94"/>
  <c r="AD106" s="1"/>
  <c r="AD88"/>
  <c r="AD97" s="1"/>
  <c r="AD84"/>
  <c r="AD82"/>
  <c r="AD78"/>
  <c r="AD86"/>
  <c r="AD85"/>
  <c r="AD83"/>
  <c r="AD71"/>
  <c r="AD69"/>
  <c r="AD67"/>
  <c r="AD65"/>
  <c r="AD68"/>
  <c r="AD66"/>
  <c r="AD64"/>
  <c r="AE56"/>
  <c r="AD95"/>
  <c r="AE57"/>
  <c r="AF60"/>
  <c r="Y104"/>
  <c r="Y120"/>
  <c r="X107"/>
  <c r="X109"/>
  <c r="X105"/>
  <c r="X110" s="1"/>
  <c r="AC63"/>
  <c r="AC79" s="1"/>
  <c r="AC80"/>
  <c r="X121"/>
  <c r="AB91"/>
  <c r="AA96"/>
  <c r="AA91"/>
  <c r="Z119" l="1"/>
  <c r="Z104"/>
  <c r="Z105" s="1"/>
  <c r="AD63"/>
  <c r="AD79" s="1"/>
  <c r="Y121"/>
  <c r="Z93"/>
  <c r="AG60"/>
  <c r="AE95"/>
  <c r="AF57"/>
  <c r="AE137"/>
  <c r="AE81" s="1"/>
  <c r="AE101"/>
  <c r="AE94"/>
  <c r="AE106" s="1"/>
  <c r="AE88"/>
  <c r="AE97" s="1"/>
  <c r="AE86"/>
  <c r="AE85"/>
  <c r="AE83"/>
  <c r="AE84"/>
  <c r="AE82"/>
  <c r="AE78"/>
  <c r="AE68"/>
  <c r="AE66"/>
  <c r="AE64"/>
  <c r="AE71"/>
  <c r="AE69"/>
  <c r="AE67"/>
  <c r="AE65"/>
  <c r="AF56"/>
  <c r="AB92"/>
  <c r="AB93" s="1"/>
  <c r="AA92"/>
  <c r="AA99" s="1"/>
  <c r="AA120" s="1"/>
  <c r="AC87"/>
  <c r="AC89" s="1"/>
  <c r="AC100"/>
  <c r="AD100" s="1"/>
  <c r="X122"/>
  <c r="X108"/>
  <c r="X111" s="1"/>
  <c r="Y107"/>
  <c r="Y109"/>
  <c r="Y105"/>
  <c r="Y110" s="1"/>
  <c r="AD80"/>
  <c r="Z107" l="1"/>
  <c r="Z108" s="1"/>
  <c r="Z121"/>
  <c r="AD87"/>
  <c r="AD89" s="1"/>
  <c r="AD91" s="1"/>
  <c r="Z109"/>
  <c r="AA119"/>
  <c r="AF137"/>
  <c r="AF81" s="1"/>
  <c r="AF101"/>
  <c r="AF94"/>
  <c r="AF106" s="1"/>
  <c r="AF88"/>
  <c r="AF97" s="1"/>
  <c r="AF84"/>
  <c r="AF82"/>
  <c r="AF78"/>
  <c r="AF86"/>
  <c r="AF85"/>
  <c r="AF83"/>
  <c r="AF71"/>
  <c r="AF69"/>
  <c r="AF67"/>
  <c r="AF65"/>
  <c r="AF68"/>
  <c r="AF66"/>
  <c r="AF64"/>
  <c r="AG56"/>
  <c r="AF95"/>
  <c r="AG57"/>
  <c r="AH60"/>
  <c r="AC96"/>
  <c r="AC91"/>
  <c r="Y122"/>
  <c r="Y108"/>
  <c r="Y111" s="1"/>
  <c r="AA93"/>
  <c r="Z110"/>
  <c r="AB99"/>
  <c r="AA104"/>
  <c r="AE63"/>
  <c r="AE79" s="1"/>
  <c r="AE80"/>
  <c r="Z122" l="1"/>
  <c r="AD96"/>
  <c r="AA107"/>
  <c r="AA109"/>
  <c r="AA105"/>
  <c r="AA110" s="1"/>
  <c r="AI60"/>
  <c r="AG137"/>
  <c r="AG81" s="1"/>
  <c r="AG101"/>
  <c r="AG94"/>
  <c r="AG106" s="1"/>
  <c r="AG88"/>
  <c r="AG97" s="1"/>
  <c r="AG86"/>
  <c r="AG85"/>
  <c r="AG83"/>
  <c r="AG84"/>
  <c r="AG82"/>
  <c r="AG78"/>
  <c r="AG68"/>
  <c r="AG66"/>
  <c r="AG64"/>
  <c r="AG71"/>
  <c r="AG69"/>
  <c r="AG67"/>
  <c r="AG65"/>
  <c r="AH56"/>
  <c r="AE87"/>
  <c r="AE89" s="1"/>
  <c r="AE100"/>
  <c r="AB120"/>
  <c r="AB104"/>
  <c r="AB119"/>
  <c r="AF63"/>
  <c r="AF79" s="1"/>
  <c r="AF80"/>
  <c r="Z111"/>
  <c r="AD92"/>
  <c r="AC92"/>
  <c r="AC99" s="1"/>
  <c r="AC120" s="1"/>
  <c r="AG95"/>
  <c r="AH57"/>
  <c r="AA121"/>
  <c r="AB121" l="1"/>
  <c r="AH95"/>
  <c r="AI57"/>
  <c r="AI95" s="1"/>
  <c r="AD99"/>
  <c r="AF87"/>
  <c r="AF89" s="1"/>
  <c r="AF100"/>
  <c r="AC119"/>
  <c r="AE96"/>
  <c r="AE91"/>
  <c r="AG63"/>
  <c r="AG79" s="1"/>
  <c r="AG80"/>
  <c r="AC93"/>
  <c r="AD93"/>
  <c r="AC104"/>
  <c r="AB107"/>
  <c r="AB105"/>
  <c r="AB110" s="1"/>
  <c r="AB109"/>
  <c r="AH137"/>
  <c r="AH81" s="1"/>
  <c r="AH101"/>
  <c r="AH94"/>
  <c r="AH106" s="1"/>
  <c r="AH88"/>
  <c r="AH97" s="1"/>
  <c r="AH84"/>
  <c r="AH82"/>
  <c r="AH78"/>
  <c r="AH86"/>
  <c r="AH85"/>
  <c r="AH83"/>
  <c r="AH71"/>
  <c r="AH69"/>
  <c r="AH67"/>
  <c r="AH65"/>
  <c r="AH68"/>
  <c r="AH66"/>
  <c r="AH64"/>
  <c r="AI56"/>
  <c r="AA122"/>
  <c r="AA108"/>
  <c r="AA111" s="1"/>
  <c r="AC121" l="1"/>
  <c r="AB122"/>
  <c r="AB108"/>
  <c r="AB111" s="1"/>
  <c r="AE92"/>
  <c r="AE99" s="1"/>
  <c r="AE120" s="1"/>
  <c r="AF91"/>
  <c r="AF96"/>
  <c r="AI137"/>
  <c r="AI81" s="1"/>
  <c r="AI101"/>
  <c r="AI94"/>
  <c r="AI106" s="1"/>
  <c r="AI88"/>
  <c r="AI97" s="1"/>
  <c r="AI86"/>
  <c r="AI85"/>
  <c r="AI83"/>
  <c r="AI84"/>
  <c r="AI82"/>
  <c r="AI78"/>
  <c r="AI68"/>
  <c r="AI66"/>
  <c r="AI64"/>
  <c r="AI71"/>
  <c r="AI69"/>
  <c r="AI67"/>
  <c r="AI65"/>
  <c r="AH63"/>
  <c r="AH79" s="1"/>
  <c r="AH80"/>
  <c r="AC107"/>
  <c r="AC105"/>
  <c r="AC110" s="1"/>
  <c r="AC109"/>
  <c r="AG87"/>
  <c r="AG89" s="1"/>
  <c r="AG100"/>
  <c r="AD119"/>
  <c r="AD120"/>
  <c r="AD104"/>
  <c r="AE119" l="1"/>
  <c r="AD107"/>
  <c r="AD109"/>
  <c r="AD105"/>
  <c r="AD110" s="1"/>
  <c r="AD121"/>
  <c r="AC122"/>
  <c r="AC108"/>
  <c r="AC111" s="1"/>
  <c r="AH87"/>
  <c r="AH89" s="1"/>
  <c r="AH100"/>
  <c r="AE104"/>
  <c r="AG96"/>
  <c r="AG91"/>
  <c r="AI63"/>
  <c r="AI79" s="1"/>
  <c r="AI80"/>
  <c r="AF92"/>
  <c r="AF99" s="1"/>
  <c r="AF119" s="1"/>
  <c r="AE93"/>
  <c r="AF93" l="1"/>
  <c r="AF104"/>
  <c r="AF105" s="1"/>
  <c r="AF120"/>
  <c r="AI87"/>
  <c r="AI89" s="1"/>
  <c r="AI100"/>
  <c r="AH96"/>
  <c r="AH91"/>
  <c r="AG92"/>
  <c r="AG99" s="1"/>
  <c r="AG120" s="1"/>
  <c r="AE107"/>
  <c r="AE109"/>
  <c r="AE105"/>
  <c r="AE110" s="1"/>
  <c r="AE121"/>
  <c r="AD122"/>
  <c r="AD108"/>
  <c r="AD111" s="1"/>
  <c r="AF107" l="1"/>
  <c r="AF108" s="1"/>
  <c r="AF109"/>
  <c r="AF121"/>
  <c r="AG119"/>
  <c r="AH92"/>
  <c r="AH99" s="1"/>
  <c r="AH119" s="1"/>
  <c r="AE122"/>
  <c r="AE108"/>
  <c r="AE111" s="1"/>
  <c r="AG93"/>
  <c r="AF110"/>
  <c r="AG104"/>
  <c r="AI96"/>
  <c r="AI91"/>
  <c r="AF122" l="1"/>
  <c r="AH104"/>
  <c r="AH109" s="1"/>
  <c r="B115" s="1"/>
  <c r="AH120"/>
  <c r="AH93"/>
  <c r="AF111"/>
  <c r="AI92"/>
  <c r="AI99" s="1"/>
  <c r="AI120" s="1"/>
  <c r="AG107"/>
  <c r="AG109"/>
  <c r="AG105"/>
  <c r="AG110" s="1"/>
  <c r="AG121"/>
  <c r="AH107" l="1"/>
  <c r="AH108" s="1"/>
  <c r="AH105"/>
  <c r="AH110" s="1"/>
  <c r="F31" s="1"/>
  <c r="AH121"/>
  <c r="AG122"/>
  <c r="AG108"/>
  <c r="AG111" s="1"/>
  <c r="AI93"/>
  <c r="AI119"/>
  <c r="AI104"/>
  <c r="AH122" l="1"/>
  <c r="AI121"/>
  <c r="C115"/>
  <c r="F115"/>
  <c r="AH111"/>
  <c r="F32" s="1"/>
  <c r="F33"/>
  <c r="F34" s="1"/>
  <c r="AI107"/>
  <c r="AI109"/>
  <c r="AI105"/>
  <c r="AI110" s="1"/>
  <c r="D115" s="1"/>
  <c r="AI122" l="1"/>
  <c r="AI108"/>
  <c r="AI111" s="1"/>
  <c r="E115" s="1"/>
  <c r="L52" i="10" l="1"/>
  <c r="H52"/>
  <c r="L50"/>
  <c r="H50"/>
  <c r="L27"/>
  <c r="C43"/>
  <c r="H43" s="1"/>
  <c r="C51"/>
  <c r="L51" s="1"/>
  <c r="L43" l="1"/>
  <c r="H51"/>
  <c r="G25" i="1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L30" i="10"/>
  <c r="H30"/>
  <c r="L34"/>
  <c r="H34" l="1"/>
</calcChain>
</file>

<file path=xl/sharedStrings.xml><?xml version="1.0" encoding="utf-8"?>
<sst xmlns="http://schemas.openxmlformats.org/spreadsheetml/2006/main" count="896" uniqueCount="559">
  <si>
    <t>Приложение  № _____</t>
  </si>
  <si>
    <t>к приказу Минэнерго России</t>
  </si>
  <si>
    <t>от «__» _____ 201_ г. №___</t>
  </si>
  <si>
    <t xml:space="preserve">Паспорт инвестиционного проекта </t>
  </si>
  <si>
    <t xml:space="preserve">         (фирменное наименование субъекта электроэнергетики)</t>
  </si>
  <si>
    <t xml:space="preserve">         (идентификатор инвестиционного проекта)</t>
  </si>
  <si>
    <t xml:space="preserve"> </t>
  </si>
  <si>
    <t xml:space="preserve">         (наименование инвестиционного проекта)</t>
  </si>
  <si>
    <t>Раздел 1. Общая информация об инвестиционном проекте</t>
  </si>
  <si>
    <t>№ пп</t>
  </si>
  <si>
    <t>Наименование</t>
  </si>
  <si>
    <t>Содержание</t>
  </si>
  <si>
    <t>1</t>
  </si>
  <si>
    <t>Группа инвестиционных проектов инвестиционной программы</t>
  </si>
  <si>
    <t>2</t>
  </si>
  <si>
    <t>Цели (указать укрупненные цели в соответствии с приложением 1)</t>
  </si>
  <si>
    <t>3</t>
  </si>
  <si>
    <t>Наименование обособленного подразделения субъекта электроэнергетики, реализующего инвестиционный проект (если применимо)</t>
  </si>
  <si>
    <t>не применимо</t>
  </si>
  <si>
    <t>4</t>
  </si>
  <si>
    <t>Субъекты Российской Федерации, на территории которых реализуется проект</t>
  </si>
  <si>
    <t>5</t>
  </si>
  <si>
    <t>Территории муниципальных образований, на территории которых реализуется инвестиционный проект</t>
  </si>
  <si>
    <t>г. Барнаул</t>
  </si>
  <si>
    <t>6</t>
  </si>
  <si>
    <t>Наличие решения о резервировании земель</t>
  </si>
  <si>
    <t>не требуется</t>
  </si>
  <si>
    <t>7</t>
  </si>
  <si>
    <t>Наличие решения  об изъятии земельных участков для государственных или муниципальных нужд</t>
  </si>
  <si>
    <t>-</t>
  </si>
  <si>
    <t>8</t>
  </si>
  <si>
    <t>Наличие решения о переводе земель или земельных участков из одной категории в другую</t>
  </si>
  <si>
    <t>9</t>
  </si>
  <si>
    <t>Наличие правоустанавливающих документов на земельный участок</t>
  </si>
  <si>
    <t>10</t>
  </si>
  <si>
    <t>Наличие утвержденной документации по планировке территории</t>
  </si>
  <si>
    <t>11</t>
  </si>
  <si>
    <t>Объект капитального строительства относится к видам объектов федерального, регионального, местного значения, подлежащим отображению в соответствующем документе территориального планирования</t>
  </si>
  <si>
    <t>не относится</t>
  </si>
  <si>
    <t>12</t>
  </si>
  <si>
    <t>Объект капитального строительства (федерального, регионального, местного значения) отображен в соответствующем  документе территориального планирования (Российской Федерации, субъекта Российской Федерации,  муниципального образования)</t>
  </si>
  <si>
    <t>13</t>
  </si>
  <si>
    <t>Наличие заключения по результатам 
технологического и ценового аудита инвестиционного проекта</t>
  </si>
  <si>
    <t>14</t>
  </si>
  <si>
    <t>Наличие положительного заключения экспертизы проектной документации</t>
  </si>
  <si>
    <t>15</t>
  </si>
  <si>
    <t>Наличие утвержденной проектной документации</t>
  </si>
  <si>
    <t>16</t>
  </si>
  <si>
    <t>Наличие разрешения на строительство</t>
  </si>
  <si>
    <t>17</t>
  </si>
  <si>
    <t>Плановые значения количественных показателей реализации инвестиционной программы, соответствующих целям инвестиционного проекта, указанных в пункте 2</t>
  </si>
  <si>
    <t>18</t>
  </si>
  <si>
    <t>Информация об объектах электроэнергетики, предусмотренных инвестиционным проектом, содержащаяся в схеме и программе развития Единой энергетической системы России (схеме и программе развития электроэнергетике субъекта Российской Федерации)</t>
  </si>
  <si>
    <t>не предусмотрен</t>
  </si>
  <si>
    <t>19</t>
  </si>
  <si>
    <t>Информация об объектах электроэнергетики, предусмотренных инвестиционным проектом, содержащаяся в схеме и программе развития электроэнергетики субъекта Российской Федерации</t>
  </si>
  <si>
    <t xml:space="preserve">  </t>
  </si>
  <si>
    <t>20</t>
  </si>
  <si>
    <t>Информация о планируемом (целевом) изменении предельно допустимых значений технологических параметров функционирования Единой энергетической системы России или технологически изолированных территориальных электроэнергетических систем (в том числе уровня напряжения и пропускной способности электрической сети), обусловленном параметрами работы объектов электроэнергетики, в результате реализации мероприятий в рамках инвестиционного проекта</t>
  </si>
  <si>
    <t>21</t>
  </si>
  <si>
    <t>Проектные показатели планируемой нагрузки трансформаторных и иных подстанций, строительство (реконструкцию, модернизацию) которых планируется осуществить в рамках реализации инвестиционной программы (проекта инвестиционной программы)</t>
  </si>
  <si>
    <t/>
  </si>
  <si>
    <t>22</t>
  </si>
  <si>
    <t>Информация о степени загрузки вводимых после строительства объектов электросетевого хозяйства, определяемой в соответствии с методическими указаниями, утверждаемыми Министерством энергетики Российской Федерации</t>
  </si>
  <si>
    <t>23</t>
  </si>
  <si>
    <t>Информация о результатах контрольных замеров электрических нагрузок оборудования объектов электросетевого хозяйства, реконструкция (модернизация, техническое перевооружение) которых предусматривается инвестиционным проектом</t>
  </si>
  <si>
    <t xml:space="preserve">   </t>
  </si>
  <si>
    <t>24</t>
  </si>
  <si>
    <t>Общий объем финансирования капитальных вложений по инвестиционному проекту за период реализации инвестиционной программы</t>
  </si>
  <si>
    <t>25</t>
  </si>
  <si>
    <t>Общий объем освоения капитальных вложений по инвестиционному проекту за период реализации инвестиционной программы</t>
  </si>
  <si>
    <t>Раздел 2. Информация об энергопринимающих устройствах потребителей, с которыми заключены договоры об осуществлении технологического присоединения к электрическим сетям, предусматривающими выполнение мероприятий, реализуемых в рамках инвестиционного проекта,
 и  об определенных указанными договорами обязательствах сетевой организации на выполнение мероприятий, предусмотренных инвестиционным проектом</t>
  </si>
  <si>
    <t>Реквизиты договора ТП</t>
  </si>
  <si>
    <t>Реквизиты дополнительных соглашений к договору</t>
  </si>
  <si>
    <t>Состояние договора ТП</t>
  </si>
  <si>
    <t>Местонахождение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</si>
  <si>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</si>
  <si>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точки присоединения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</si>
  <si>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Максимальная мощность энергопринимающих устройств всего, МВт</t>
  </si>
  <si>
    <t>Максимальная мощность энергопринимающих устройств ранее присоединенных, МВт</t>
  </si>
  <si>
    <t>Максимальная мощность энергопринимающих устройств присоединяемых, МВт</t>
  </si>
  <si>
    <t>Напряжение, кВ</t>
  </si>
  <si>
    <t>Заявляемая категория надежности</t>
  </si>
  <si>
    <t>Мощность присоединяемых к сети трансформаторов всего, МВА</t>
  </si>
  <si>
    <t>Количество присоединяемых к сети трансформаторов, всего</t>
  </si>
  <si>
    <t>Мощность присоединяемых к сети генераторов, МВт</t>
  </si>
  <si>
    <t>Количество присоединяемых к сети генераторов</t>
  </si>
  <si>
    <t xml:space="preserve">Содержание в соответствии с договором ТП (ТУ) мероприятий, реализуемых в рамках инвестиционного проекта, по: </t>
  </si>
  <si>
    <t>Размер платы за технологическое присоединение (в соответствии с договором об осуществлении технологического присоединения), млн рублей</t>
  </si>
  <si>
    <t>технологическому присоединению от существующих объектов электросетевого хозяйства до границы участка, на котором расположены энергопринимающие устройства и (или) объекты электроэнергетики (объекты по производству электрической энергии, объекты электросетевого хозяйства) заявителя (за исключением выполнения требований к усилению
существующей электрической сети), реализуемое в рамках инвестиционного проекта</t>
  </si>
  <si>
    <t xml:space="preserve">выполнению требований к усилению существующей электрической сети
</t>
  </si>
  <si>
    <t>…</t>
  </si>
  <si>
    <t>Всего</t>
  </si>
  <si>
    <t xml:space="preserve">                                                                                                                                                                                                                 </t>
  </si>
  <si>
    <t xml:space="preserve">Раздел 3.1 Конкретные результаты реализации инвестиционного проекта </t>
  </si>
  <si>
    <t xml:space="preserve">Диспетчерское наименование трансфорорматор-ной или иной подстанции </t>
  </si>
  <si>
    <t>Вид оборудования</t>
  </si>
  <si>
    <t>Тип оборудования</t>
  </si>
  <si>
    <t>Диспетчерское наименование оборудования</t>
  </si>
  <si>
    <t>Год выпуска</t>
  </si>
  <si>
    <t>Год ввода в эксплуатацию</t>
  </si>
  <si>
    <t>Номинальное напряжение (высшее), кВ</t>
  </si>
  <si>
    <r>
      <t>Номинальная мощность</t>
    </r>
    <r>
      <rPr>
        <b/>
        <sz val="12"/>
        <rFont val="Times New Roman"/>
        <family val="1"/>
        <charset val="204"/>
      </rPr>
      <t>, МВ•А, Мвар</t>
    </r>
  </si>
  <si>
    <t>Год в котором был завершен последний капитальный ремонт</t>
  </si>
  <si>
    <t>Техническое освидетельствование (далее - ТО)</t>
  </si>
  <si>
    <t>Техническое обследование (далее - ТОБ)</t>
  </si>
  <si>
    <t>наименование, номер и дата регистрации документа
по результатам ТО, организация, проводившая ТО</t>
  </si>
  <si>
    <t>заключение, принятое
по результатам ТО</t>
  </si>
  <si>
    <t>наименование, номер и дата регистрации документа
по результатам ТОБ, организация, проводившая ТОБ</t>
  </si>
  <si>
    <t>заключение, принятое
по результатам ТОБ</t>
  </si>
  <si>
    <t>До</t>
  </si>
  <si>
    <t>После</t>
  </si>
  <si>
    <t>Примечание.</t>
  </si>
  <si>
    <t>При заполнении столбца 4 указывается следующие виды оборудования:</t>
  </si>
  <si>
    <t>Выключатель</t>
  </si>
  <si>
    <t>Автотрансформатор масляный</t>
  </si>
  <si>
    <t>Автотрансформатор элегазовый</t>
  </si>
  <si>
    <t>Трансформатор силовой масляный</t>
  </si>
  <si>
    <t>Трансформатор силовой элегазовый</t>
  </si>
  <si>
    <t>Генераторное оборудование</t>
  </si>
  <si>
    <t>Синхронный компенсатор</t>
  </si>
  <si>
    <t>Батарея статических конденсаторов</t>
  </si>
  <si>
    <t>Реактор шунтирующий</t>
  </si>
  <si>
    <t>Реактор токоограничивающий</t>
  </si>
  <si>
    <t xml:space="preserve">Раздел 3.2 Конкретные результаты реализации инвестиционного проекта </t>
  </si>
  <si>
    <t xml:space="preserve">Диспетчерское наименование линии электропередачи </t>
  </si>
  <si>
    <t>Наименование участка линии электропередачи, реконструкция (модернизация, техническое перевооружение) которого предусматривается инвестиционным проектом</t>
  </si>
  <si>
    <t>Год ввода в эксплуатацию участка линии электропередачи</t>
  </si>
  <si>
    <t>Цепность участка линии электропередачи</t>
  </si>
  <si>
    <t>Сечение провода на участке линии электропередачи</t>
  </si>
  <si>
    <t>Тип линии</t>
  </si>
  <si>
    <t>Протяженность по трассе, км</t>
  </si>
  <si>
    <t>Год реконструкции (модернизации)</t>
  </si>
  <si>
    <t>Год последнего капитального ремонта  участка линии электропередачи</t>
  </si>
  <si>
    <t>Количество капитальных ремонтов участка линии электропередачи  с начала
эксплуатации</t>
  </si>
  <si>
    <t>Тип опор (преобладающий вид
прокладки КЛ)</t>
  </si>
  <si>
    <t>проектное</t>
  </si>
  <si>
    <t>рабочее</t>
  </si>
  <si>
    <t>Раздел 3.3 Планируемые цели, задачи, этапы, сроки и конкретные результаты реализации инвестиционного проекта</t>
  </si>
  <si>
    <t>Задачи, решаемые в рамках инвестиционного проекта</t>
  </si>
  <si>
    <t>Описание конкретных результатов реализации инвестиционного проекта</t>
  </si>
  <si>
    <t>Описание состава объектов ивнестиционной деятельности их количества и характеристик в отношении каждого такого объекта</t>
  </si>
  <si>
    <t>Удельные стоимостные показатели реализации инвестиционного проекта</t>
  </si>
  <si>
    <t>Описание этапов (при наличии этапности) реализации инвестиционного проекта</t>
  </si>
  <si>
    <t>Выделение этапов не предусматривается</t>
  </si>
  <si>
    <t>Обоснование необходимости реализации инвестиционного проекта</t>
  </si>
  <si>
    <t>Год начала  реализации инвестиционного проекта</t>
  </si>
  <si>
    <t>Год окончания реализации инвестиционного проекта</t>
  </si>
  <si>
    <t>Текущая стадия реализации инвестиционного проекта</t>
  </si>
  <si>
    <t>Раздел 3.4. Показатели инвестиционного проекта. Оценка ожидаемого изменения показателей уровня надежности оказываемых услуг по передаче электрической энергии</t>
  </si>
  <si>
    <t>Фактические показатели уровня надежности оказываемых услуг по передаче электрической энергии (до реализации инвестиционного проекта)</t>
  </si>
  <si>
    <t>Оценка ожидаемого изменения показателей уровня надежности оказываемых услуг по передаче электрической энергии (после реализации инвестиционного проекта)</t>
  </si>
  <si>
    <t>год</t>
  </si>
  <si>
    <t>Диспетчерское наименование подстанции или линии электропередачи, в результате отключения которой произошло прекращение передачи электроэнергии</t>
  </si>
  <si>
    <t>Ti, час</t>
  </si>
  <si>
    <t>Ni</t>
  </si>
  <si>
    <t>Pi, МВт</t>
  </si>
  <si>
    <r>
      <t>Ti</t>
    </r>
    <r>
      <rPr>
        <b/>
        <sz val="11"/>
        <color theme="1"/>
        <rFont val="Calibri"/>
        <family val="2"/>
        <charset val="204"/>
      </rPr>
      <t>·</t>
    </r>
    <r>
      <rPr>
        <b/>
        <sz val="11"/>
        <color theme="1"/>
        <rFont val="Calibri"/>
        <family val="2"/>
        <charset val="204"/>
        <scheme val="minor"/>
      </rPr>
      <t>Ni, час</t>
    </r>
  </si>
  <si>
    <r>
      <t>Ti</t>
    </r>
    <r>
      <rPr>
        <b/>
        <sz val="11"/>
        <color theme="1"/>
        <rFont val="Calibri"/>
        <family val="2"/>
        <charset val="204"/>
      </rPr>
      <t>·P</t>
    </r>
    <r>
      <rPr>
        <b/>
        <sz val="11"/>
        <color theme="1"/>
        <rFont val="Calibri"/>
        <family val="2"/>
        <charset val="204"/>
        <scheme val="minor"/>
      </rPr>
      <t>i, МВт час</t>
    </r>
  </si>
  <si>
    <t>Nt</t>
  </si>
  <si>
    <r>
      <t>Ti</t>
    </r>
    <r>
      <rPr>
        <b/>
        <sz val="11"/>
        <color theme="1"/>
        <rFont val="Calibri"/>
        <family val="2"/>
        <charset val="204"/>
      </rPr>
      <t>·</t>
    </r>
    <r>
      <rPr>
        <b/>
        <sz val="11"/>
        <color theme="1"/>
        <rFont val="Calibri"/>
        <family val="2"/>
        <charset val="204"/>
        <scheme val="minor"/>
      </rPr>
      <t>Ni/Nt, час</t>
    </r>
  </si>
  <si>
    <t>Ni/Nt</t>
  </si>
  <si>
    <t>Реквизиты документа первичной информации (акта расследования технологических нарушений (аварий) или иного документа</t>
  </si>
  <si>
    <t>Причины,  установленные соответствующими актами расследования технологических нарушений (аварий), которые привели к прекращению электроснабжения, и на устранение которых направлены мероприятия инвестиционного проекта</t>
  </si>
  <si>
    <t>Годы реализации инвестиционной программы (начиная с года, следующего за годом ввода объектов, предусмотренных инвестиционным проектом до окончания периода инвестиционной программы)</t>
  </si>
  <si>
    <r>
      <t>Оценка ожидаемого количества прекращений передачи электрической энергии потребителям услуг на объектах электросеетвого хозяйства указанных в графе 2 (I</t>
    </r>
    <r>
      <rPr>
        <b/>
        <vertAlign val="superscript"/>
        <sz val="11"/>
        <color theme="1"/>
        <rFont val="Calibri"/>
        <family val="2"/>
        <charset val="204"/>
        <scheme val="minor"/>
      </rPr>
      <t>ИП</t>
    </r>
    <r>
      <rPr>
        <b/>
        <sz val="11"/>
        <color theme="1"/>
        <rFont val="Calibri"/>
        <family val="2"/>
        <charset val="204"/>
        <scheme val="minor"/>
      </rPr>
      <t xml:space="preserve">)
</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</si>
  <si>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</si>
  <si>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</si>
  <si>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</si>
  <si>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</si>
  <si>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</si>
  <si>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·P</t>
    </r>
    <r>
      <rPr>
        <b/>
        <sz val="11"/>
        <color theme="1"/>
        <rFont val="Calibri"/>
        <family val="2"/>
        <charset val="204"/>
        <scheme val="minor"/>
      </rPr>
      <t>i</t>
    </r>
  </si>
  <si>
    <r>
      <rPr>
        <b/>
        <sz val="11"/>
        <color theme="1"/>
        <rFont val="Symbol"/>
        <family val="1"/>
        <charset val="2"/>
      </rPr>
      <t>D</t>
    </r>
    <r>
      <rPr>
        <b/>
        <sz val="11"/>
        <color theme="1"/>
        <rFont val="Calibri"/>
        <family val="2"/>
        <charset val="204"/>
        <scheme val="minor"/>
      </rPr>
      <t>Пsaidi</t>
    </r>
  </si>
  <si>
    <r>
      <rPr>
        <b/>
        <sz val="11"/>
        <color theme="1"/>
        <rFont val="Symbol"/>
        <family val="1"/>
        <charset val="2"/>
      </rPr>
      <t>D</t>
    </r>
    <r>
      <rPr>
        <b/>
        <sz val="11"/>
        <color theme="1"/>
        <rFont val="Calibri"/>
        <family val="2"/>
        <charset val="204"/>
        <scheme val="minor"/>
      </rPr>
      <t>Пsaifi</t>
    </r>
  </si>
  <si>
    <r>
      <rPr>
        <b/>
        <sz val="11"/>
        <color theme="1"/>
        <rFont val="Symbol"/>
        <family val="1"/>
        <charset val="2"/>
      </rPr>
      <t>D</t>
    </r>
    <r>
      <rPr>
        <b/>
        <sz val="11"/>
        <color theme="1"/>
        <rFont val="Calibri"/>
        <family val="2"/>
        <charset val="204"/>
        <scheme val="minor"/>
      </rPr>
      <t>Пens</t>
    </r>
  </si>
  <si>
    <t>Описание методологии расчета ожидаемых значений показателей надежности, достигаемых по результатам реализации инвестиционного проекта</t>
  </si>
  <si>
    <t>НД</t>
  </si>
  <si>
    <t>Раздел 4.  Показатели инвестиционного проекта (информация о федеральных законах, законах субъектов Российской Федерации,муниципальных правовых актах, решениях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финансирование инвестиционного проекта (объектов капитального строительства, предусмотренных инвестиционным проектом))</t>
  </si>
  <si>
    <t>Год раскрытия информации о паспорте инвестиционного проекта</t>
  </si>
  <si>
    <t>Наименование федерального закона, закона субъекта Российской Федерации,муниципального правового акта, решения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финасирование инвестиционного проекта (объектов капитального строительства, предусмотренных инвестиционным проектом)</t>
  </si>
  <si>
    <t>Реквизиты документа</t>
  </si>
  <si>
    <t>Реквизиты положений документа, направленных на финасирование инвестиционного проекта</t>
  </si>
  <si>
    <t>Объемы финансирования инвестиционного проекта за счет средств бюджетов бюджетной системы Российской Федерации, млн рублей</t>
  </si>
  <si>
    <t>ГРБС</t>
  </si>
  <si>
    <t>РзПр</t>
  </si>
  <si>
    <t>ЦСР</t>
  </si>
  <si>
    <t>ВР</t>
  </si>
  <si>
    <t>Другое</t>
  </si>
  <si>
    <t>Раздел 5. Показатели инвестиционного проекта</t>
  </si>
  <si>
    <t>дата начала объекта</t>
  </si>
  <si>
    <t>дата ввода объекта</t>
  </si>
  <si>
    <t>Исходные данные</t>
  </si>
  <si>
    <t>Значение</t>
  </si>
  <si>
    <t>с ндс</t>
  </si>
  <si>
    <t>Общая стоимость объекта,  млн.руб. без НДС</t>
  </si>
  <si>
    <t>Прочие расходы, млн.руб. без НДС на объект</t>
  </si>
  <si>
    <t>Срок амортизации, лет</t>
  </si>
  <si>
    <t>Собственный капитал</t>
  </si>
  <si>
    <t>Год ввода объекта</t>
  </si>
  <si>
    <t>Простой период окупаемости, лет</t>
  </si>
  <si>
    <t>Кол-во объектов, ед.</t>
  </si>
  <si>
    <t>Дисконтированный период окупаемости, лет</t>
  </si>
  <si>
    <t>1. Затраты на капитальный ремонт объекта, млн.руб. без НДС</t>
  </si>
  <si>
    <t>0</t>
  </si>
  <si>
    <t xml:space="preserve">NPV , млн.руб. </t>
  </si>
  <si>
    <t>Первый  ремонт объекта, лет после постройки</t>
  </si>
  <si>
    <t>Целесообразность реализации проекта</t>
  </si>
  <si>
    <t>Периодичность ремонта объекта, лет</t>
  </si>
  <si>
    <t>2. Расходы на текущий ремонт, млн.руб. без НДС</t>
  </si>
  <si>
    <t>3. Среднегодовые расходы на содержание и эксплуатацию оборудования</t>
  </si>
  <si>
    <t>4. Прочие расходы, млн.руб. без НДС в месяц</t>
  </si>
  <si>
    <t>5. Затраты на оплату потерь</t>
  </si>
  <si>
    <t>Доходная часть</t>
  </si>
  <si>
    <t>1. Увеличение полезного отпуска</t>
  </si>
  <si>
    <t>2. Экономия на оплате потерь</t>
  </si>
  <si>
    <t>+</t>
  </si>
  <si>
    <t xml:space="preserve">3. Предотвращенный ущерб от нереализации услуг по передаче электрической энергии </t>
  </si>
  <si>
    <t>4. Экономия от снижения  затрат на оплату труда</t>
  </si>
  <si>
    <t>5.  Экономия на прочих расходах (расходы на страхование, коммунальные услуги, услуги сторожевой охраны, аренда и т.п.)</t>
  </si>
  <si>
    <t>6. Прибыль от операционной деятельности (прочий эффект)</t>
  </si>
  <si>
    <t>Налог на имущество</t>
  </si>
  <si>
    <t>Налог на прибыль</t>
  </si>
  <si>
    <t xml:space="preserve">Срок кредита </t>
  </si>
  <si>
    <t>Ставка по кредиту</t>
  </si>
  <si>
    <t>Ставка по кредиту без учета субсидирования</t>
  </si>
  <si>
    <t>Доля заемных средств</t>
  </si>
  <si>
    <t>Рабочий капитал в % от выручки</t>
  </si>
  <si>
    <t>Доля собственных средств</t>
  </si>
  <si>
    <t>WACC</t>
  </si>
  <si>
    <t>Год</t>
  </si>
  <si>
    <t>Период</t>
  </si>
  <si>
    <t>Ставка дисконтирования на собственный капитал</t>
  </si>
  <si>
    <t>Прогноз инфляции</t>
  </si>
  <si>
    <t>Кумулятивная инфляция</t>
  </si>
  <si>
    <t>Прогноз роста тарифа</t>
  </si>
  <si>
    <t>Кумулятивная инфляция (рост тарифа)</t>
  </si>
  <si>
    <t xml:space="preserve">Доход, млн.руб. без НДС </t>
  </si>
  <si>
    <t>Кредит, млн.руб. с НДС</t>
  </si>
  <si>
    <t>Основной долг на начало периода</t>
  </si>
  <si>
    <t>Поступление кредита</t>
  </si>
  <si>
    <t>Погашение основного долга</t>
  </si>
  <si>
    <t>Погашение основного долга по графику</t>
  </si>
  <si>
    <t>Начисление процентов</t>
  </si>
  <si>
    <t>БДР, млн.руб.</t>
  </si>
  <si>
    <t>Доход</t>
  </si>
  <si>
    <t>Операционные расходы</t>
  </si>
  <si>
    <t>Налог на имущество (После ввода объекта в эксплуатацию)</t>
  </si>
  <si>
    <t>EBITDA</t>
  </si>
  <si>
    <t>Амортизация</t>
  </si>
  <si>
    <t>EBIT</t>
  </si>
  <si>
    <t>Проценты</t>
  </si>
  <si>
    <t>Прибыль до налогообложения</t>
  </si>
  <si>
    <t>Чистая прибыль</t>
  </si>
  <si>
    <t>Денежный поток на собственный капитал, млн.руб.</t>
  </si>
  <si>
    <t>НДС</t>
  </si>
  <si>
    <t>Изменения в рабочем капитале</t>
  </si>
  <si>
    <t>Инвестиции</t>
  </si>
  <si>
    <t>Изменения финансовых обязательств</t>
  </si>
  <si>
    <t>Чистый денежный поток</t>
  </si>
  <si>
    <t>Накопленный ЧДП</t>
  </si>
  <si>
    <t>Коэффициент дисконтирования</t>
  </si>
  <si>
    <t>PV</t>
  </si>
  <si>
    <t>NPV (без учета продажи)</t>
  </si>
  <si>
    <t>IRR</t>
  </si>
  <si>
    <t>PP</t>
  </si>
  <si>
    <t>DPP</t>
  </si>
  <si>
    <t>ВНД</t>
  </si>
  <si>
    <t>ЧДД, млн. руб.</t>
  </si>
  <si>
    <t>Срок окупаемости, лет</t>
  </si>
  <si>
    <t>Дисконтированный 
срок окупаемости</t>
  </si>
  <si>
    <t>Индекс доходности</t>
  </si>
  <si>
    <t>положительный денежный поток</t>
  </si>
  <si>
    <t>отрицательный денежный поток</t>
  </si>
  <si>
    <t>Дисконтированный чистый денежный поток</t>
  </si>
  <si>
    <t>Технические ячейки</t>
  </si>
  <si>
    <t>Уровень напряжения</t>
  </si>
  <si>
    <t>Процент набора мощности по годам ,% (НЕ БОЛЕЕ 100%)</t>
  </si>
  <si>
    <t>Капремонт</t>
  </si>
  <si>
    <t>ВН</t>
  </si>
  <si>
    <t>СН1</t>
  </si>
  <si>
    <t>СН2</t>
  </si>
  <si>
    <t>НН</t>
  </si>
  <si>
    <t xml:space="preserve">Раздел 6.1. График реализации инвестиционного проекта  </t>
  </si>
  <si>
    <t>№</t>
  </si>
  <si>
    <t xml:space="preserve">Наименование контрольных этапов реализации инвестпроекта с указанием событий/работ критического пути сетевого графика * </t>
  </si>
  <si>
    <t>Сроки выполнения</t>
  </si>
  <si>
    <t>Процент исполнения  работ за весь период (%)</t>
  </si>
  <si>
    <t>Процент выполнения за отчетный период (%)</t>
  </si>
  <si>
    <t>Основные причины невыполнения</t>
  </si>
  <si>
    <t>Предложения по корректирующим мероприятиям по устранению отставания</t>
  </si>
  <si>
    <t>План</t>
  </si>
  <si>
    <t>Факт (предложения по корректировке плана)</t>
  </si>
  <si>
    <t>начало (дата)</t>
  </si>
  <si>
    <t>окончание (дата)</t>
  </si>
  <si>
    <t>Предпроектный и проектный этап</t>
  </si>
  <si>
    <t>1.1.</t>
  </si>
  <si>
    <t>Заключение договора на ТП</t>
  </si>
  <si>
    <t>1.2.</t>
  </si>
  <si>
    <t>Утверждение платы за ТП по индивидуальному проекту</t>
  </si>
  <si>
    <t>1.2.1.</t>
  </si>
  <si>
    <t>Принятие уполномоченным органом решения о подготовке документации по планировке территории</t>
  </si>
  <si>
    <t>1.3.</t>
  </si>
  <si>
    <t>Утверждение документации по планировке территории</t>
  </si>
  <si>
    <t>1.4.</t>
  </si>
  <si>
    <t>Получение правоустанавливающих документов на земельный участок</t>
  </si>
  <si>
    <t>1.5.</t>
  </si>
  <si>
    <t>Заключение договора на разработку проектной документации</t>
  </si>
  <si>
    <t>1.6.</t>
  </si>
  <si>
    <t>Приемка проектной документации заказчиком</t>
  </si>
  <si>
    <t>1.7.</t>
  </si>
  <si>
    <t>Получение положительного заключения экспертизы проектной документации</t>
  </si>
  <si>
    <t>1.8.</t>
  </si>
  <si>
    <t>Получение положительного заключения государственной экологической экспертизы проектной документации</t>
  </si>
  <si>
    <t>1.9.</t>
  </si>
  <si>
    <t>Утверждение проектной документации</t>
  </si>
  <si>
    <t>1.10.</t>
  </si>
  <si>
    <t>Получение разрешения на строительство</t>
  </si>
  <si>
    <t>1.11.</t>
  </si>
  <si>
    <t>Разработка рабочей документации</t>
  </si>
  <si>
    <t>1.12.</t>
  </si>
  <si>
    <t>Организационный этап</t>
  </si>
  <si>
    <t>Заключение договора  на выполнение строительно-монтажных работ (дополнительного соглашения к договору)</t>
  </si>
  <si>
    <t>2.1.</t>
  </si>
  <si>
    <t>Закупка основного оборудования</t>
  </si>
  <si>
    <t>2.2.</t>
  </si>
  <si>
    <t>Выполнение строительно- монтажных и пусконаладочных работ</t>
  </si>
  <si>
    <t>Выполнение подготовительных работ на площадке строительства</t>
  </si>
  <si>
    <t>3.1.</t>
  </si>
  <si>
    <t>Поставка основного оборудования</t>
  </si>
  <si>
    <t>3.2.</t>
  </si>
  <si>
    <t>Монтаж основного оборудования</t>
  </si>
  <si>
    <t>3.3.</t>
  </si>
  <si>
    <t>Получение разрешения на эксплуатацию энергообъекта от органов государственного контроля и надзора на период пусконаладочных работ</t>
  </si>
  <si>
    <t>3.4.</t>
  </si>
  <si>
    <t>Получение акта о выполнении субъектом электроэнергетики технических условий, согласованного соответствующим субъектом оперативно-диспетчерского управления (в случае, если технические условия были согласованы субъектом оперативно-диспетчерского управления).</t>
  </si>
  <si>
    <t>3.5.</t>
  </si>
  <si>
    <t>Пусконаладочные работы</t>
  </si>
  <si>
    <t>3.7.</t>
  </si>
  <si>
    <t>Испытания и ввод в эксплуатацию</t>
  </si>
  <si>
    <t xml:space="preserve">Комплексное опробование оборудования </t>
  </si>
  <si>
    <t>4.1.</t>
  </si>
  <si>
    <t xml:space="preserve"> Оформление акта приемки законченного строительством объекта  за исключением случая, если застройщик является лицом, осуществляющим строительство</t>
  </si>
  <si>
    <t>4.2.</t>
  </si>
  <si>
    <t>Получение разрешения на эксплуатацию энергообъекта от органов государственного контроля и надзора</t>
  </si>
  <si>
    <t>4.3.</t>
  </si>
  <si>
    <t>Оформление (подписание) актов об осуществлении технологического присоединения к электрическим сетям</t>
  </si>
  <si>
    <t>4.4.</t>
  </si>
  <si>
    <t>Приемка основных средств к бухгалтерскому учету</t>
  </si>
  <si>
    <t>4.5.</t>
  </si>
  <si>
    <t xml:space="preserve">Получение разрешения на ввод объекта в эксплуатацию. </t>
  </si>
  <si>
    <t>Раздел 6.2. Графики реализации инвестиционного проекта</t>
  </si>
  <si>
    <t>№№</t>
  </si>
  <si>
    <t>Наименование показателя и единицы измерения</t>
  </si>
  <si>
    <t>Всего по инвестиционному проекту</t>
  </si>
  <si>
    <t>Остаток</t>
  </si>
  <si>
    <t>Итого за период реализации инвестиционной программы</t>
  </si>
  <si>
    <t>Предложение по корректировке плана</t>
  </si>
  <si>
    <t>Итого за год</t>
  </si>
  <si>
    <t>Квартал</t>
  </si>
  <si>
    <t xml:space="preserve">
План</t>
  </si>
  <si>
    <t>Финансирование капитальных вложений в прогнозных ценах соответствующих лет всего, млн рублей (с НДС), в том числе за счет:</t>
  </si>
  <si>
    <t>1.1</t>
  </si>
  <si>
    <t>федерального бюджета</t>
  </si>
  <si>
    <t>1.2</t>
  </si>
  <si>
    <t>бюджетов субъектов Российской Федерации</t>
  </si>
  <si>
    <t>1.3</t>
  </si>
  <si>
    <t>средств, полученных от оказания услуг по регулируемым государством ценам (тарифам)</t>
  </si>
  <si>
    <t>1.4</t>
  </si>
  <si>
    <t xml:space="preserve"> платы за технологическое присоединение</t>
  </si>
  <si>
    <t>1.5</t>
  </si>
  <si>
    <t>Освоение капитальных вложений в прогнозных ценах соответствующих лет всего, млн рублей  (без НДС), в том числе:</t>
  </si>
  <si>
    <t>2.1</t>
  </si>
  <si>
    <t>проектно-изыскательские работы</t>
  </si>
  <si>
    <t>2.2</t>
  </si>
  <si>
    <t>строительные работы, реконструкция, монтаж оборудования</t>
  </si>
  <si>
    <t>2.3</t>
  </si>
  <si>
    <t>оборудование</t>
  </si>
  <si>
    <t>2.4</t>
  </si>
  <si>
    <t>прочие затраты</t>
  </si>
  <si>
    <t xml:space="preserve"> Постановка объектов электросетевого хозяйства под напряжение:</t>
  </si>
  <si>
    <t>3.1</t>
  </si>
  <si>
    <t>объектов электросетевого хозяйства (объектов электроэнергетики), МВт</t>
  </si>
  <si>
    <t>3.2</t>
  </si>
  <si>
    <t>объектов электросетевого хозяйства, МВ×А</t>
  </si>
  <si>
    <t>3.3</t>
  </si>
  <si>
    <t>объектов электросетевого хозяйства, Мвар</t>
  </si>
  <si>
    <t>3.4</t>
  </si>
  <si>
    <t>воздушных линий электропередачи в одноцепном исполнении, км</t>
  </si>
  <si>
    <t>3.5</t>
  </si>
  <si>
    <t>воздушных линий электропередачи в двухцепном исполнении, км</t>
  </si>
  <si>
    <t>3.6</t>
  </si>
  <si>
    <t>кабельных линий электропередачи, км</t>
  </si>
  <si>
    <t>3.7</t>
  </si>
  <si>
    <r>
      <t>Другое</t>
    </r>
    <r>
      <rPr>
        <vertAlign val="superscript"/>
        <sz val="12"/>
        <color rgb="FF000000"/>
        <rFont val="Times New Roman"/>
        <family val="1"/>
        <charset val="204"/>
      </rPr>
      <t>3)</t>
    </r>
  </si>
  <si>
    <t>Ввод объектов (мощностей) в эксплуатацию:</t>
  </si>
  <si>
    <t>4.1</t>
  </si>
  <si>
    <t>объектов электросетевого хозяйства, МВт</t>
  </si>
  <si>
    <t>4.2</t>
  </si>
  <si>
    <t>4.3</t>
  </si>
  <si>
    <t>4.4</t>
  </si>
  <si>
    <t>4.5</t>
  </si>
  <si>
    <t>4.6</t>
  </si>
  <si>
    <t>4.7</t>
  </si>
  <si>
    <t>Принятие объектов основных средств к бухгалтерскому учету:</t>
  </si>
  <si>
    <t>5.1</t>
  </si>
  <si>
    <t>млн рублей (без НДС)</t>
  </si>
  <si>
    <t>5.2</t>
  </si>
  <si>
    <t>МВт</t>
  </si>
  <si>
    <t>5.3</t>
  </si>
  <si>
    <t>МВ×А</t>
  </si>
  <si>
    <t>5.4</t>
  </si>
  <si>
    <t>Мвар</t>
  </si>
  <si>
    <t>5.5</t>
  </si>
  <si>
    <t>км</t>
  </si>
  <si>
    <t>5.6</t>
  </si>
  <si>
    <r>
      <t>другое</t>
    </r>
    <r>
      <rPr>
        <vertAlign val="superscript"/>
        <sz val="12"/>
        <color rgb="FF000000"/>
        <rFont val="Times New Roman"/>
        <family val="1"/>
        <charset val="204"/>
      </rPr>
      <t>3)</t>
    </r>
  </si>
  <si>
    <t>Принятие нематериальных активов к бухгалтерскому учету, млн рублей (без НДС)</t>
  </si>
  <si>
    <t>Вывод мощностей из эксплуатации:</t>
  </si>
  <si>
    <t>7.1</t>
  </si>
  <si>
    <t>7.2</t>
  </si>
  <si>
    <t>7.3</t>
  </si>
  <si>
    <t>7.4</t>
  </si>
  <si>
    <t>линий электропередачи, км</t>
  </si>
  <si>
    <t>7.5</t>
  </si>
  <si>
    <t>Раздел 7. Результаты закупок товаров, работ и услуг, выполненных для целей реализации инвестиционного проекта</t>
  </si>
  <si>
    <t>№
 п/п</t>
  </si>
  <si>
    <t>Филиал/подразделение</t>
  </si>
  <si>
    <t>Вид деятельности</t>
  </si>
  <si>
    <t>Ввод объекта в эксплуатацию/окончание работ по проекту
(месяц, год)</t>
  </si>
  <si>
    <t>Характеристики объекта электроэнергетики (объекта инвестиционной деятельности), предусмотренного инвестиционным проектом</t>
  </si>
  <si>
    <t>Вид закупаемой продукции</t>
  </si>
  <si>
    <t>Наименование закупаемой продукции</t>
  </si>
  <si>
    <t>Организатор закупки (юридическое лицо/филиал)</t>
  </si>
  <si>
    <t>Планируемая (предельная) цена закупки по ГКПЗ, 
тыс рублей
(без НДС)</t>
  </si>
  <si>
    <t>Документ, на основании которого определена планируемая (предельная) цена закупки</t>
  </si>
  <si>
    <t>Начальная (предельная) цена закупки по извещению/уведомлению, 
тыс. руб. 
(без НДС)</t>
  </si>
  <si>
    <t>Способ закупки</t>
  </si>
  <si>
    <t>Количество участников, получивших закупочную документацию</t>
  </si>
  <si>
    <t>Количество участников, подавших заявки/предложения</t>
  </si>
  <si>
    <t>Наименования участников, подавших заявки/предложения (оферты)</t>
  </si>
  <si>
    <t>Цены заявок/предложений (оферт), 
тыс. руб. 
(без НДС)</t>
  </si>
  <si>
    <t>Наименования участников, заявки/предложения (оферты) которых были отклонены</t>
  </si>
  <si>
    <t>Количество переторжек</t>
  </si>
  <si>
    <t>Цены заявок/предложений (оферт) после переторжек, тыс. руб. (без НДС)</t>
  </si>
  <si>
    <t>Цена победителя (единственного квалифицированного участника) по итоговому протоколу, тыс. руб. (без НДС)</t>
  </si>
  <si>
    <t>Наименование победителя (единственного квалифицированного участника, единственного источника) закупки</t>
  </si>
  <si>
    <t xml:space="preserve"> Цена договора, 
тыс. руб. 
(с НДС)</t>
  </si>
  <si>
    <t>Объем обязательств (по финансированию с НДС), приходящийся на текущий год по итогам закупки, 
тыс. руб.</t>
  </si>
  <si>
    <t>Сведения о конкурентной процедуре</t>
  </si>
  <si>
    <t>Сведения о разрешении заключении договора у единственного источника</t>
  </si>
  <si>
    <t>Дата заключения договора (число, месяц, год)</t>
  </si>
  <si>
    <t>Планируемая дата начала поставки товара, выполнения работ, оказания услуг по ГКПЗ</t>
  </si>
  <si>
    <t>Дата начала поставки товара, выполнения работ, оказания услуг по договору</t>
  </si>
  <si>
    <t>Дата исполнения поставщиком (подрядчиком, исполнителем) обязательств по договору</t>
  </si>
  <si>
    <t>Причины невыполнения сроков</t>
  </si>
  <si>
    <t>Примечание</t>
  </si>
  <si>
    <t>Количество</t>
  </si>
  <si>
    <t>км ВЛ
 1-цеп</t>
  </si>
  <si>
    <t>км ВЛ
 2-цеп</t>
  </si>
  <si>
    <t>км КЛ</t>
  </si>
  <si>
    <t>Факт</t>
  </si>
  <si>
    <t>Публикация извещения на ЭТП</t>
  </si>
  <si>
    <t>Дата объявления конкурентной процедуры 
(число, месяц, год)</t>
  </si>
  <si>
    <t>Дата вскрытия конвертов (число, месяц, год)</t>
  </si>
  <si>
    <t>Дата подведения итогов конкурентной процедуры 
(число, месяц, год)</t>
  </si>
  <si>
    <t>Основание для проведения закупки у ЕИ (пункт Положения/Стандарта)</t>
  </si>
  <si>
    <t>Наименование органа (должности), принявшего решение</t>
  </si>
  <si>
    <t>Дата</t>
  </si>
  <si>
    <t>Номер</t>
  </si>
  <si>
    <t>По решению комиссии</t>
  </si>
  <si>
    <t>Номер процедуры</t>
  </si>
  <si>
    <t>Интернет-адрес площадки</t>
  </si>
  <si>
    <t>от «__» _____ 2016 г. №___</t>
  </si>
  <si>
    <t>Раздел 8. Отчет о ходе реализации инвестиционного проекта. Общие сведения о реализации проекта.</t>
  </si>
  <si>
    <t>Наименование объекта</t>
  </si>
  <si>
    <t>Местоположение объекта (субъект РФ, населенный пункт)</t>
  </si>
  <si>
    <t>Тип проекта</t>
  </si>
  <si>
    <t>Вводимая мощность (в том числе прирост)</t>
  </si>
  <si>
    <t>Срок ввода объекта</t>
  </si>
  <si>
    <t>Фактическая стадия реализации проекта на отчётную дату</t>
  </si>
  <si>
    <t>Сметная стоимость проекта в прогнозных ценах с НДС, млн. руб.</t>
  </si>
  <si>
    <t>Документ, в соответствии с которым определена стоимость проекта</t>
  </si>
  <si>
    <t>Стоимость по результатам проведенных закупок с НДС, млн. руб.</t>
  </si>
  <si>
    <t>Объем заключенных на отчётную дату договоров по проекту, млн. руб.</t>
  </si>
  <si>
    <t>в том числе</t>
  </si>
  <si>
    <t xml:space="preserve"> - по договорам подряда (в разбивке по каждому подрядчику и по договорам):</t>
  </si>
  <si>
    <t>объем заключенного договора в ценах ______ года с НДС, млн. руб.</t>
  </si>
  <si>
    <t>% от сметной стоимости проекта</t>
  </si>
  <si>
    <t>оплачено по договору, млн. руб.</t>
  </si>
  <si>
    <t>освоено по договору, млн. руб.</t>
  </si>
  <si>
    <t xml:space="preserve"> - по договорам поставки основного оборудования (в разбивке по каждому поставщику и по договорам):</t>
  </si>
  <si>
    <t>объем заключенного договора в ценах 2016 года с НДС, млн. руб.</t>
  </si>
  <si>
    <t xml:space="preserve"> - по прочим договорам (в разбивке по каждому контрагенту и по договорам)</t>
  </si>
  <si>
    <t>% законтрактованности объекта непосредственно с изготовителями и поставщиками</t>
  </si>
  <si>
    <t xml:space="preserve"> - СМР, %</t>
  </si>
  <si>
    <t xml:space="preserve"> - поставка основного оборудования, %</t>
  </si>
  <si>
    <t xml:space="preserve"> - разработка проектной документации и рабочей документации, %</t>
  </si>
  <si>
    <t>% оплаты по объекту(предоплата)</t>
  </si>
  <si>
    <t>всего оплачено по объекту</t>
  </si>
  <si>
    <t>%  освоения по объекту за отчетный период</t>
  </si>
  <si>
    <t>всего освоено по объекту</t>
  </si>
  <si>
    <t>Участники реализации инвестиционного проекта:</t>
  </si>
  <si>
    <t>- заказчик-застройщик</t>
  </si>
  <si>
    <t>- проектно-изыскательские организации</t>
  </si>
  <si>
    <t>- технические агенты</t>
  </si>
  <si>
    <t>- подрядчики</t>
  </si>
  <si>
    <t>- поставщики основного оборудования</t>
  </si>
  <si>
    <t>Перечень субподрядных организаций, участвующих в строительстве объекта</t>
  </si>
  <si>
    <t>Количество строительно-монтажного персонала на площадке строительства энергообъекта</t>
  </si>
  <si>
    <t xml:space="preserve"> - строительный персонал</t>
  </si>
  <si>
    <t xml:space="preserve"> - монтажный персонал</t>
  </si>
  <si>
    <t>Основное оборудование</t>
  </si>
  <si>
    <t>График поставки основного оборудования</t>
  </si>
  <si>
    <t xml:space="preserve"> - дата поставки</t>
  </si>
  <si>
    <t xml:space="preserve"> - задержки в поставке</t>
  </si>
  <si>
    <t xml:space="preserve"> - причины задержек</t>
  </si>
  <si>
    <t>Фактическое состояние реализации инвестиционного проекта в срок</t>
  </si>
  <si>
    <t>Факты и события, влияющие на ход реализации проекта, проблемные вопросы:</t>
  </si>
  <si>
    <t xml:space="preserve"> - выявленные нарушения договоров подряда,</t>
  </si>
  <si>
    <t xml:space="preserve"> - рекламации к заводам - изготовителям и поставщикам,</t>
  </si>
  <si>
    <t xml:space="preserve"> - предписания надзорных органов,</t>
  </si>
  <si>
    <t xml:space="preserve"> - дефицит источников финансирования и др.,</t>
  </si>
  <si>
    <t xml:space="preserve"> - другое (расшифровать)</t>
  </si>
  <si>
    <t>Алтайский край</t>
  </si>
  <si>
    <r>
      <t>Другое</t>
    </r>
    <r>
      <rPr>
        <vertAlign val="superscript"/>
        <sz val="12"/>
        <color rgb="FF000000"/>
        <rFont val="Times New Roman"/>
        <family val="1"/>
        <charset val="204"/>
      </rPr>
      <t>3),  шт</t>
    </r>
  </si>
  <si>
    <t>_П</t>
  </si>
  <si>
    <t>иных источников финансирования (займ)</t>
  </si>
  <si>
    <r>
      <t xml:space="preserve">Год раскрытия информации: </t>
    </r>
    <r>
      <rPr>
        <b/>
        <u/>
        <sz val="12"/>
        <rFont val="Times New Roman"/>
        <family val="1"/>
        <charset val="204"/>
      </rPr>
      <t>2019</t>
    </r>
    <r>
      <rPr>
        <b/>
        <sz val="12"/>
        <rFont val="Times New Roman"/>
        <family val="1"/>
        <charset val="204"/>
      </rPr>
      <t xml:space="preserve"> год</t>
    </r>
  </si>
  <si>
    <t>Год раскрытия информации: 2019 год</t>
  </si>
  <si>
    <t>нд</t>
  </si>
  <si>
    <t>Факт  2019 года</t>
  </si>
  <si>
    <t xml:space="preserve"> по состоянию на 01.01.2018 </t>
  </si>
  <si>
    <t xml:space="preserve">по состоянию на 01.01.2019 </t>
  </si>
  <si>
    <t>1 Другое</t>
  </si>
  <si>
    <t>Общество с ограниченной ответственностью "Алтайская электросетевая компания"</t>
  </si>
  <si>
    <t>Приобретение объектов основных средств (ЛЭП 10кВ, КТП 10/0,4 кВА)</t>
  </si>
  <si>
    <t>1.6.Прочие инвестиционные проекты</t>
  </si>
  <si>
    <t xml:space="preserve">        Обеспечение текущей деятельности в сфере электроэнергетики, в том числе развитие информационной инфраструктуры.  </t>
  </si>
  <si>
    <t>Приобретение  объектов основных средств (ЛЭП 10 кВ, КТП 10/0,4 кВА)</t>
  </si>
  <si>
    <t xml:space="preserve">Общество с ограниченной ответственностью "Алтайская электросетевая компания" </t>
  </si>
  <si>
    <t>Приобретение объектов основных средств (ЛЭП 10 кВ, КТП 10/0,4 кВА)</t>
  </si>
  <si>
    <t>Общество с ограниченной ответственностью "Алтайская электросетевая  компания"</t>
  </si>
  <si>
    <t>Приобретение основных средств (ЛЭП 10кВ, КТП 10/0,4 кВА)</t>
  </si>
  <si>
    <t>Увеличение активов компании, повышение коэффициента ликвидности предприятия</t>
  </si>
  <si>
    <t>всего в 2020 году, в том числе:</t>
  </si>
  <si>
    <t>всего в 2021 догу, в том числе:</t>
  </si>
  <si>
    <t>всего в 2022 году, в том числе:</t>
  </si>
  <si>
    <t>2020/2022</t>
  </si>
  <si>
    <t xml:space="preserve">Приобретение объектов основных средств( ЛЭП 10кВ, КТП 10/0,4 кВА) </t>
  </si>
  <si>
    <t>Приобретение объектов основных средств ( ЛЭП 10кВ, КТП 10/0,4 кВА)</t>
  </si>
  <si>
    <t>Приобретение электросетевого оборудования</t>
  </si>
  <si>
    <t>Коммерческое предложение</t>
  </si>
  <si>
    <t>Общество с ограниченной ответственностью " Алтайская электросетевая компания"</t>
  </si>
  <si>
    <t>L_2_IP</t>
  </si>
  <si>
    <t>с. Шипуново</t>
  </si>
  <si>
    <t xml:space="preserve">Приобретение основных средств в 2021 г. (электросетевого оборудования в с. Шипуново  у ИП Юрченко Ю.Ф.)                                                                                                                                                                                                                        </t>
  </si>
  <si>
    <t>М_3_IP</t>
  </si>
  <si>
    <t>ТП,  трансформатор ТМ - 630/10/0,4; 2 трансформатора 1000/10/0,4; ЛЭП 10кВ - 227 м.</t>
  </si>
  <si>
    <t>Год 2022</t>
  </si>
</sst>
</file>

<file path=xl/styles.xml><?xml version="1.0" encoding="utf-8"?>
<styleSheet xmlns="http://schemas.openxmlformats.org/spreadsheetml/2006/main">
  <numFmts count="12">
    <numFmt numFmtId="164" formatCode="#,##0.00;[White][=0]\ General;General"/>
    <numFmt numFmtId="165" formatCode="#,##0;[White][=0]\ General;General"/>
    <numFmt numFmtId="166" formatCode="#,##0.000"/>
    <numFmt numFmtId="167" formatCode="0.0%"/>
    <numFmt numFmtId="168" formatCode="_(* #,##0_);_(* \(#,##0\);_(* &quot;-&quot;_);_(@_)"/>
    <numFmt numFmtId="169" formatCode="#,##0.0"/>
    <numFmt numFmtId="170" formatCode="0.00000"/>
    <numFmt numFmtId="171" formatCode="######0.0#####"/>
    <numFmt numFmtId="172" formatCode="#\ ##0.00;\-#\ ##0.00;0.00"/>
    <numFmt numFmtId="173" formatCode="#,##0.000;[White][=0]\ General;General"/>
    <numFmt numFmtId="174" formatCode="_(* #,##0.000_);_(* \(#,##0.000\);_(* &quot;-&quot;_);_(@_)"/>
    <numFmt numFmtId="175" formatCode="0.000"/>
  </numFmts>
  <fonts count="65">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1"/>
      <color rgb="FFFF0000"/>
      <name val="Calibri"/>
      <family val="2"/>
      <scheme val="minor"/>
    </font>
    <font>
      <sz val="12"/>
      <name val="Arial"/>
      <family val="2"/>
      <charset val="204"/>
    </font>
    <font>
      <sz val="12"/>
      <color theme="1"/>
      <name val="Arial"/>
      <family val="2"/>
      <charset val="204"/>
    </font>
    <font>
      <sz val="12"/>
      <name val="Times New Roman"/>
      <family val="1"/>
      <charset val="204"/>
    </font>
    <font>
      <sz val="14"/>
      <name val="Times New Roman"/>
      <family val="1"/>
      <charset val="204"/>
    </font>
    <font>
      <b/>
      <sz val="12"/>
      <color theme="1"/>
      <name val="Arial"/>
      <family val="2"/>
      <charset val="204"/>
    </font>
    <font>
      <b/>
      <sz val="12"/>
      <name val="Times New Roman"/>
      <family val="1"/>
      <charset val="204"/>
    </font>
    <font>
      <b/>
      <u/>
      <sz val="12"/>
      <name val="Times New Roman"/>
      <family val="1"/>
      <charset val="204"/>
    </font>
    <font>
      <b/>
      <sz val="14"/>
      <color theme="1"/>
      <name val="Times New Roman"/>
      <family val="1"/>
      <charset val="204"/>
    </font>
    <font>
      <b/>
      <u/>
      <sz val="14"/>
      <color theme="1"/>
      <name val="Times New Roman"/>
      <family val="1"/>
      <charset val="204"/>
    </font>
    <font>
      <b/>
      <u/>
      <sz val="9"/>
      <color theme="1"/>
      <name val="Times New Roman"/>
      <family val="1"/>
      <charset val="204"/>
    </font>
    <font>
      <sz val="12"/>
      <color theme="1"/>
      <name val="Times New Roman"/>
      <family val="1"/>
      <charset val="204"/>
    </font>
    <font>
      <b/>
      <u/>
      <sz val="11"/>
      <color theme="1"/>
      <name val="Times New Roman"/>
      <family val="1"/>
      <charset val="204"/>
    </font>
    <font>
      <sz val="14"/>
      <color theme="1"/>
      <name val="Times New Roman"/>
      <family val="1"/>
      <charset val="204"/>
    </font>
    <font>
      <sz val="9"/>
      <color theme="1"/>
      <name val="Times New Roman"/>
      <family val="1"/>
      <charset val="204"/>
    </font>
    <font>
      <b/>
      <sz val="12"/>
      <color theme="1"/>
      <name val="Times New Roman"/>
      <family val="1"/>
      <charset val="204"/>
    </font>
    <font>
      <b/>
      <sz val="11"/>
      <color theme="1"/>
      <name val="Times New Roman"/>
      <family val="1"/>
      <charset val="204"/>
    </font>
    <font>
      <sz val="10"/>
      <name val="Arial Cyr"/>
      <charset val="204"/>
    </font>
    <font>
      <sz val="11"/>
      <color theme="1"/>
      <name val="Times New Roman"/>
      <family val="1"/>
      <charset val="204"/>
    </font>
    <font>
      <sz val="10"/>
      <name val="Times New Roman"/>
      <family val="1"/>
      <charset val="204"/>
    </font>
    <font>
      <sz val="10"/>
      <color indexed="9"/>
      <name val="Times New Roman"/>
      <family val="1"/>
      <charset val="204"/>
    </font>
    <font>
      <b/>
      <sz val="11"/>
      <color theme="1"/>
      <name val="Calibri"/>
      <family val="2"/>
      <charset val="204"/>
    </font>
    <font>
      <b/>
      <vertAlign val="superscript"/>
      <sz val="11"/>
      <color theme="1"/>
      <name val="Calibri"/>
      <family val="2"/>
      <charset val="204"/>
      <scheme val="minor"/>
    </font>
    <font>
      <b/>
      <sz val="11"/>
      <color theme="1"/>
      <name val="Symbol"/>
      <family val="1"/>
      <charset val="2"/>
    </font>
    <font>
      <sz val="10"/>
      <name val="Arial"/>
      <family val="2"/>
      <charset val="204"/>
    </font>
    <font>
      <b/>
      <sz val="11"/>
      <name val="Times New Roman"/>
      <family val="1"/>
      <charset val="204"/>
    </font>
    <font>
      <u/>
      <sz val="12"/>
      <name val="Times New Roman"/>
      <family val="1"/>
      <charset val="204"/>
    </font>
    <font>
      <sz val="10"/>
      <name val="Helv"/>
      <charset val="204"/>
    </font>
    <font>
      <b/>
      <sz val="11"/>
      <name val="Times New Roman"/>
      <family val="1"/>
    </font>
    <font>
      <sz val="12"/>
      <color theme="0"/>
      <name val="Times New Roman"/>
      <family val="1"/>
      <charset val="204"/>
    </font>
    <font>
      <b/>
      <sz val="10"/>
      <color theme="0"/>
      <name val="Times New Roman"/>
      <family val="1"/>
      <charset val="204"/>
    </font>
    <font>
      <sz val="11"/>
      <name val="Times New Roman"/>
      <family val="1"/>
      <charset val="204"/>
    </font>
    <font>
      <sz val="10"/>
      <color rgb="FF0000FF"/>
      <name val="Times New Roman"/>
      <family val="1"/>
      <charset val="204"/>
    </font>
    <font>
      <sz val="12"/>
      <name val="Times New Roman"/>
      <family val="1"/>
    </font>
    <font>
      <b/>
      <i/>
      <sz val="12"/>
      <name val="Times New Roman"/>
      <family val="1"/>
      <charset val="204"/>
    </font>
    <font>
      <sz val="11"/>
      <color rgb="FF0000FF"/>
      <name val="Times New Roman"/>
      <family val="1"/>
      <charset val="204"/>
    </font>
    <font>
      <b/>
      <sz val="12"/>
      <color rgb="FFFF0000"/>
      <name val="Times New Roman"/>
      <family val="1"/>
      <charset val="204"/>
    </font>
    <font>
      <b/>
      <sz val="12"/>
      <color rgb="FF0000FF"/>
      <name val="Times New Roman"/>
      <family val="1"/>
      <charset val="204"/>
    </font>
    <font>
      <sz val="12"/>
      <color rgb="FFFF0000"/>
      <name val="Times New Roman"/>
      <family val="1"/>
      <charset val="204"/>
    </font>
    <font>
      <sz val="12"/>
      <color rgb="FF0000FF"/>
      <name val="Times New Roman"/>
      <family val="1"/>
      <charset val="204"/>
    </font>
    <font>
      <b/>
      <sz val="11"/>
      <color rgb="FF008000"/>
      <name val="Times New Roman"/>
      <family val="1"/>
      <charset val="204"/>
    </font>
    <font>
      <sz val="11"/>
      <color rgb="FF008000"/>
      <name val="Times New Roman"/>
      <family val="1"/>
      <charset val="204"/>
    </font>
    <font>
      <sz val="11"/>
      <color rgb="FFFF0000"/>
      <name val="Times New Roman"/>
      <family val="1"/>
      <charset val="204"/>
    </font>
    <font>
      <sz val="12"/>
      <color rgb="FF008000"/>
      <name val="Times New Roman"/>
      <family val="1"/>
      <charset val="204"/>
    </font>
    <font>
      <b/>
      <sz val="11"/>
      <color rgb="FF0000FF"/>
      <name val="Times New Roman"/>
      <family val="1"/>
      <charset val="204"/>
    </font>
    <font>
      <b/>
      <sz val="12"/>
      <color rgb="FF008000"/>
      <name val="Times New Roman"/>
      <family val="1"/>
      <charset val="204"/>
    </font>
    <font>
      <b/>
      <sz val="9"/>
      <name val="Arial"/>
      <family val="2"/>
    </font>
    <font>
      <sz val="12"/>
      <color rgb="FF0000FF"/>
      <name val="Times New Roman"/>
      <family val="1"/>
    </font>
    <font>
      <i/>
      <sz val="12"/>
      <name val="Times New Roman"/>
      <family val="1"/>
      <charset val="204"/>
    </font>
    <font>
      <sz val="11"/>
      <color rgb="FF000000"/>
      <name val="SimSun"/>
      <family val="2"/>
      <charset val="204"/>
    </font>
    <font>
      <sz val="12"/>
      <color rgb="FF000000"/>
      <name val="Times New Roman"/>
      <family val="1"/>
      <charset val="204"/>
    </font>
    <font>
      <vertAlign val="superscript"/>
      <sz val="12"/>
      <color rgb="FF000000"/>
      <name val="Times New Roman"/>
      <family val="1"/>
      <charset val="204"/>
    </font>
    <font>
      <b/>
      <sz val="12"/>
      <color rgb="FF000000"/>
      <name val="Times New Roman"/>
      <family val="1"/>
      <charset val="204"/>
    </font>
    <font>
      <b/>
      <sz val="8"/>
      <color theme="1"/>
      <name val="Times New Roman"/>
      <family val="1"/>
      <charset val="204"/>
    </font>
    <font>
      <sz val="8"/>
      <color theme="1"/>
      <name val="Times New Roman"/>
      <family val="1"/>
      <charset val="204"/>
    </font>
    <font>
      <sz val="11"/>
      <color rgb="FF333333"/>
      <name val="Times New Roman"/>
      <family val="1"/>
      <charset val="204"/>
    </font>
    <font>
      <sz val="10"/>
      <color theme="1"/>
      <name val="Times New Roman"/>
      <family val="1"/>
      <charset val="204"/>
    </font>
    <font>
      <b/>
      <sz val="14"/>
      <name val="Times New Roman"/>
      <family val="1"/>
      <charset val="204"/>
    </font>
    <font>
      <b/>
      <sz val="12"/>
      <color theme="0"/>
      <name val="Times New Roman"/>
      <family val="1"/>
      <charset val="204"/>
    </font>
    <font>
      <b/>
      <sz val="11"/>
      <color theme="0"/>
      <name val="Times New Roman"/>
      <family val="1"/>
      <charset val="204"/>
    </font>
    <font>
      <sz val="11"/>
      <color theme="0"/>
      <name val="Times New Roman"/>
      <family val="1"/>
      <charset val="204"/>
    </font>
  </fonts>
  <fills count="4">
    <fill>
      <patternFill patternType="none"/>
    </fill>
    <fill>
      <patternFill patternType="gray125"/>
    </fill>
    <fill>
      <patternFill patternType="solid">
        <fgColor theme="0"/>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s>
  <cellStyleXfs count="11">
    <xf numFmtId="0" fontId="0" fillId="0" borderId="0"/>
    <xf numFmtId="0" fontId="2" fillId="0" borderId="0"/>
    <xf numFmtId="0" fontId="7" fillId="0" borderId="0"/>
    <xf numFmtId="0" fontId="21" fillId="0" borderId="0"/>
    <xf numFmtId="0" fontId="1" fillId="0" borderId="0"/>
    <xf numFmtId="9" fontId="28" fillId="0" borderId="0" applyFont="0" applyFill="0" applyBorder="0" applyAlignment="0" applyProtection="0"/>
    <xf numFmtId="0" fontId="31" fillId="0" borderId="0"/>
    <xf numFmtId="9" fontId="21" fillId="0" borderId="0" applyFont="0" applyFill="0" applyBorder="0" applyAlignment="0" applyProtection="0"/>
    <xf numFmtId="0" fontId="28" fillId="0" borderId="0"/>
    <xf numFmtId="0" fontId="7" fillId="0" borderId="0"/>
    <xf numFmtId="0" fontId="53" fillId="0" borderId="0"/>
  </cellStyleXfs>
  <cellXfs count="427">
    <xf numFmtId="0" fontId="0" fillId="0" borderId="0" xfId="0"/>
    <xf numFmtId="0" fontId="4" fillId="0" borderId="0" xfId="1" applyFont="1"/>
    <xf numFmtId="0" fontId="2" fillId="0" borderId="0" xfId="1"/>
    <xf numFmtId="0" fontId="5" fillId="0" borderId="0" xfId="1" applyFont="1"/>
    <xf numFmtId="0" fontId="6" fillId="0" borderId="0" xfId="1" applyFont="1"/>
    <xf numFmtId="0" fontId="8" fillId="0" borderId="0" xfId="2" applyFont="1" applyAlignment="1">
      <alignment horizontal="right" vertical="center"/>
    </xf>
    <xf numFmtId="0" fontId="8" fillId="0" borderId="0" xfId="2" applyFont="1" applyAlignment="1">
      <alignment horizontal="right"/>
    </xf>
    <xf numFmtId="0" fontId="9" fillId="0" borderId="0" xfId="1" applyFont="1" applyAlignment="1">
      <alignment horizontal="left" vertical="center"/>
    </xf>
    <xf numFmtId="0" fontId="10" fillId="0" borderId="0" xfId="0" applyFont="1"/>
    <xf numFmtId="0" fontId="12" fillId="0" borderId="0" xfId="1" applyFont="1" applyAlignment="1">
      <alignment vertical="center"/>
    </xf>
    <xf numFmtId="0" fontId="12" fillId="0" borderId="0" xfId="1" applyFont="1" applyAlignment="1">
      <alignment horizontal="center" vertical="center"/>
    </xf>
    <xf numFmtId="0" fontId="14" fillId="0" borderId="0" xfId="1" applyFont="1" applyAlignment="1">
      <alignment vertical="center"/>
    </xf>
    <xf numFmtId="0" fontId="15" fillId="0" borderId="0" xfId="1" applyFont="1" applyAlignment="1">
      <alignment vertical="center"/>
    </xf>
    <xf numFmtId="0" fontId="17" fillId="0" borderId="0" xfId="1" applyFont="1" applyAlignment="1">
      <alignment horizontal="center" vertical="center"/>
    </xf>
    <xf numFmtId="0" fontId="18" fillId="0" borderId="0" xfId="1" applyFont="1"/>
    <xf numFmtId="0" fontId="13" fillId="0" borderId="0" xfId="1" applyFont="1" applyAlignment="1">
      <alignment vertical="center"/>
    </xf>
    <xf numFmtId="0" fontId="15" fillId="0" borderId="1" xfId="1" applyFont="1" applyBorder="1" applyAlignment="1">
      <alignment vertical="center" wrapText="1"/>
    </xf>
    <xf numFmtId="0" fontId="15" fillId="0" borderId="2" xfId="1" applyFont="1" applyBorder="1" applyAlignment="1">
      <alignment horizontal="center" vertical="center" wrapText="1"/>
    </xf>
    <xf numFmtId="164" fontId="15" fillId="0" borderId="1" xfId="1" applyNumberFormat="1" applyFont="1" applyBorder="1" applyAlignment="1">
      <alignment horizontal="center" vertical="center" wrapText="1"/>
    </xf>
    <xf numFmtId="0" fontId="15" fillId="0" borderId="1" xfId="1" applyFont="1" applyBorder="1" applyAlignment="1">
      <alignment horizontal="center" vertical="center" wrapText="1"/>
    </xf>
    <xf numFmtId="165" fontId="15" fillId="0" borderId="1" xfId="1" applyNumberFormat="1" applyFont="1" applyBorder="1" applyAlignment="1">
      <alignment horizontal="center" vertical="center" wrapText="1"/>
    </xf>
    <xf numFmtId="49" fontId="15" fillId="0" borderId="1" xfId="1" applyNumberFormat="1" applyFont="1" applyBorder="1" applyAlignment="1">
      <alignment vertical="center"/>
    </xf>
    <xf numFmtId="0" fontId="15" fillId="0" borderId="2" xfId="1" applyFont="1" applyBorder="1" applyAlignment="1">
      <alignment horizontal="left" vertical="center" wrapText="1"/>
    </xf>
    <xf numFmtId="164" fontId="15" fillId="0" borderId="1" xfId="1" applyNumberFormat="1" applyFont="1" applyBorder="1" applyAlignment="1">
      <alignment horizontal="left" vertical="center" wrapText="1"/>
    </xf>
    <xf numFmtId="0" fontId="15" fillId="0" borderId="2" xfId="1" applyFont="1" applyBorder="1" applyAlignment="1">
      <alignment vertical="center" wrapText="1"/>
    </xf>
    <xf numFmtId="0" fontId="15" fillId="0" borderId="1" xfId="1" applyFont="1" applyBorder="1" applyAlignment="1">
      <alignment horizontal="left" vertical="center" wrapText="1"/>
    </xf>
    <xf numFmtId="164" fontId="15" fillId="0" borderId="1" xfId="1" applyNumberFormat="1" applyFont="1" applyBorder="1" applyAlignment="1">
      <alignment vertical="center" wrapText="1"/>
    </xf>
    <xf numFmtId="0" fontId="19" fillId="0" borderId="1" xfId="1" applyFont="1" applyBorder="1" applyAlignment="1">
      <alignment horizontal="center" vertical="center" wrapText="1"/>
    </xf>
    <xf numFmtId="0" fontId="20" fillId="0" borderId="1" xfId="2" applyFont="1" applyBorder="1" applyAlignment="1">
      <alignment horizontal="center" vertical="center" wrapText="1"/>
    </xf>
    <xf numFmtId="0" fontId="19" fillId="0" borderId="2" xfId="1" applyFont="1" applyBorder="1" applyAlignment="1">
      <alignment horizontal="center" vertical="center" wrapText="1"/>
    </xf>
    <xf numFmtId="0" fontId="17" fillId="0" borderId="1" xfId="1" applyFont="1" applyBorder="1" applyAlignment="1">
      <alignment horizontal="center" vertical="center"/>
    </xf>
    <xf numFmtId="0" fontId="7" fillId="0" borderId="2" xfId="2" applyBorder="1" applyAlignment="1">
      <alignment vertical="center"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2" fillId="0" borderId="1" xfId="1" applyBorder="1"/>
    <xf numFmtId="0" fontId="7" fillId="0" borderId="0" xfId="3" applyFont="1" applyAlignment="1">
      <alignment horizontal="left"/>
    </xf>
    <xf numFmtId="0" fontId="7" fillId="0" borderId="0" xfId="3" applyFont="1" applyAlignment="1">
      <alignment horizontal="left" vertical="center"/>
    </xf>
    <xf numFmtId="0" fontId="10" fillId="0" borderId="1" xfId="3" applyFont="1" applyBorder="1" applyAlignment="1">
      <alignment horizontal="center" vertical="center" wrapText="1"/>
    </xf>
    <xf numFmtId="0" fontId="10" fillId="0" borderId="7" xfId="3" applyFont="1" applyBorder="1" applyAlignment="1">
      <alignment horizontal="center" vertical="center" wrapText="1"/>
    </xf>
    <xf numFmtId="0" fontId="7" fillId="0" borderId="1" xfId="3" applyFont="1" applyBorder="1" applyAlignment="1">
      <alignment horizontal="center" vertical="top"/>
    </xf>
    <xf numFmtId="0" fontId="7" fillId="0" borderId="1" xfId="3" applyFont="1" applyBorder="1" applyAlignment="1">
      <alignment horizontal="center" vertical="center" wrapText="1"/>
    </xf>
    <xf numFmtId="0" fontId="7" fillId="0" borderId="0" xfId="3" applyFont="1" applyAlignment="1">
      <alignment horizontal="left" vertical="center" wrapText="1"/>
    </xf>
    <xf numFmtId="0" fontId="7" fillId="0" borderId="1" xfId="3" applyFont="1" applyBorder="1" applyAlignment="1">
      <alignment horizontal="left" vertical="center"/>
    </xf>
    <xf numFmtId="0" fontId="7" fillId="0" borderId="1" xfId="3" applyFont="1" applyBorder="1" applyAlignment="1">
      <alignment horizontal="left" vertical="center" wrapText="1"/>
    </xf>
    <xf numFmtId="49" fontId="7" fillId="0" borderId="1" xfId="3" applyNumberFormat="1" applyFont="1" applyBorder="1" applyAlignment="1">
      <alignment horizontal="center" vertical="center"/>
    </xf>
    <xf numFmtId="0" fontId="7" fillId="0" borderId="1" xfId="3" applyFont="1" applyBorder="1" applyAlignment="1">
      <alignment horizontal="center" vertical="center"/>
    </xf>
    <xf numFmtId="49" fontId="7" fillId="0" borderId="1" xfId="3" applyNumberFormat="1" applyFont="1" applyBorder="1" applyAlignment="1">
      <alignment horizontal="left" vertical="center" wrapText="1"/>
    </xf>
    <xf numFmtId="0" fontId="23" fillId="0" borderId="0" xfId="3" applyFont="1" applyAlignment="1">
      <alignment horizontal="left"/>
    </xf>
    <xf numFmtId="0" fontId="24" fillId="0" borderId="0" xfId="3" applyFont="1" applyAlignment="1">
      <alignment horizontal="left"/>
    </xf>
    <xf numFmtId="0" fontId="7" fillId="0" borderId="0" xfId="3" applyFont="1" applyAlignment="1">
      <alignment vertical="center"/>
    </xf>
    <xf numFmtId="0" fontId="7" fillId="0" borderId="0" xfId="3" applyFont="1" applyAlignment="1">
      <alignment vertical="top" wrapText="1"/>
    </xf>
    <xf numFmtId="0" fontId="10" fillId="0" borderId="0" xfId="0" applyFont="1" applyAlignment="1">
      <alignment horizontal="center" vertical="center"/>
    </xf>
    <xf numFmtId="0" fontId="10" fillId="0" borderId="1" xfId="3" applyFont="1" applyBorder="1" applyAlignment="1">
      <alignment horizontal="center" vertical="top"/>
    </xf>
    <xf numFmtId="0" fontId="10" fillId="0" borderId="1" xfId="3" applyFont="1" applyBorder="1" applyAlignment="1">
      <alignment horizontal="left" vertical="center"/>
    </xf>
    <xf numFmtId="0" fontId="10" fillId="0" borderId="1" xfId="3" applyFont="1" applyBorder="1" applyAlignment="1">
      <alignment horizontal="left" vertical="center" wrapText="1"/>
    </xf>
    <xf numFmtId="0" fontId="10" fillId="0" borderId="1" xfId="3" applyFont="1" applyBorder="1" applyAlignment="1">
      <alignment horizontal="center" vertical="center"/>
    </xf>
    <xf numFmtId="49" fontId="10" fillId="0" borderId="1" xfId="3" applyNumberFormat="1" applyFont="1" applyBorder="1" applyAlignment="1">
      <alignment horizontal="center" vertical="center"/>
    </xf>
    <xf numFmtId="49" fontId="10" fillId="0" borderId="1" xfId="3" applyNumberFormat="1" applyFont="1" applyBorder="1" applyAlignment="1">
      <alignment horizontal="left" vertical="center" wrapText="1"/>
    </xf>
    <xf numFmtId="49" fontId="7" fillId="0" borderId="0" xfId="3" applyNumberFormat="1" applyFont="1" applyAlignment="1">
      <alignment horizontal="left" vertical="center" wrapText="1"/>
    </xf>
    <xf numFmtId="0" fontId="10" fillId="0" borderId="0" xfId="0" applyFont="1" applyAlignment="1">
      <alignment vertical="center"/>
    </xf>
    <xf numFmtId="0" fontId="17" fillId="0" borderId="0" xfId="1" applyFont="1" applyAlignment="1">
      <alignment vertical="center"/>
    </xf>
    <xf numFmtId="0" fontId="22" fillId="0" borderId="0" xfId="4" applyFont="1"/>
    <xf numFmtId="0" fontId="20" fillId="0" borderId="0" xfId="4" applyFo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wrapText="1"/>
    </xf>
    <xf numFmtId="0" fontId="3" fillId="0" borderId="0" xfId="0" applyFont="1"/>
    <xf numFmtId="0" fontId="19" fillId="0" borderId="1" xfId="1" applyFont="1" applyBorder="1" applyAlignment="1">
      <alignment horizontal="center" vertical="center"/>
    </xf>
    <xf numFmtId="0" fontId="12" fillId="0" borderId="1" xfId="1" applyFont="1" applyBorder="1" applyAlignment="1">
      <alignment horizontal="center" vertical="center"/>
    </xf>
    <xf numFmtId="49" fontId="15" fillId="0" borderId="2" xfId="1" applyNumberFormat="1" applyFont="1" applyBorder="1" applyAlignment="1">
      <alignment vertical="center"/>
    </xf>
    <xf numFmtId="0" fontId="15" fillId="0" borderId="1" xfId="1" applyFont="1" applyBorder="1" applyAlignment="1">
      <alignment vertical="center"/>
    </xf>
    <xf numFmtId="0" fontId="7" fillId="0" borderId="0" xfId="2" applyAlignment="1">
      <alignment vertical="center"/>
    </xf>
    <xf numFmtId="0" fontId="7" fillId="0" borderId="0" xfId="2" applyAlignment="1">
      <alignment horizontal="right" vertical="center"/>
    </xf>
    <xf numFmtId="9" fontId="7" fillId="0" borderId="0" xfId="5" applyFont="1" applyAlignment="1">
      <alignment vertical="center"/>
    </xf>
    <xf numFmtId="10" fontId="7" fillId="0" borderId="0" xfId="5" applyNumberFormat="1" applyFont="1" applyAlignment="1">
      <alignment vertical="center"/>
    </xf>
    <xf numFmtId="0" fontId="29" fillId="0" borderId="0" xfId="2" applyFont="1" applyAlignment="1">
      <alignment vertical="center"/>
    </xf>
    <xf numFmtId="2" fontId="30" fillId="0" borderId="0" xfId="2" applyNumberFormat="1" applyFont="1" applyAlignment="1">
      <alignment horizontal="right" vertical="center" wrapText="1"/>
    </xf>
    <xf numFmtId="3" fontId="7" fillId="0" borderId="13" xfId="2" applyNumberFormat="1" applyBorder="1" applyAlignment="1">
      <alignment horizontal="right" vertical="center"/>
    </xf>
    <xf numFmtId="0" fontId="32" fillId="0" borderId="0" xfId="6" applyFont="1" applyAlignment="1">
      <alignment vertical="center"/>
    </xf>
    <xf numFmtId="0" fontId="29" fillId="0" borderId="0" xfId="2" applyFont="1" applyAlignment="1">
      <alignment horizontal="center" vertical="center"/>
    </xf>
    <xf numFmtId="0" fontId="33" fillId="0" borderId="0" xfId="2" applyFont="1" applyAlignment="1">
      <alignment horizontal="center" vertical="center"/>
    </xf>
    <xf numFmtId="0" fontId="34" fillId="0" borderId="0" xfId="2" applyFont="1" applyAlignment="1">
      <alignment horizontal="left" vertical="center"/>
    </xf>
    <xf numFmtId="0" fontId="23" fillId="0" borderId="0" xfId="2" applyFont="1" applyAlignment="1">
      <alignment vertical="center"/>
    </xf>
    <xf numFmtId="0" fontId="7" fillId="0" borderId="1" xfId="2" applyBorder="1" applyAlignment="1">
      <alignment vertical="center"/>
    </xf>
    <xf numFmtId="166" fontId="35" fillId="0" borderId="1" xfId="2" applyNumberFormat="1" applyFont="1" applyBorder="1" applyAlignment="1">
      <alignment vertical="center"/>
    </xf>
    <xf numFmtId="3" fontId="33" fillId="0" borderId="0" xfId="2" applyNumberFormat="1" applyFont="1" applyAlignment="1">
      <alignment vertical="center"/>
    </xf>
    <xf numFmtId="0" fontId="33" fillId="0" borderId="0" xfId="2" applyFont="1" applyAlignment="1">
      <alignment vertical="center"/>
    </xf>
    <xf numFmtId="3" fontId="35" fillId="0" borderId="1" xfId="2" applyNumberFormat="1" applyFont="1" applyBorder="1" applyAlignment="1">
      <alignment vertical="center"/>
    </xf>
    <xf numFmtId="4" fontId="36" fillId="0" borderId="1" xfId="2" applyNumberFormat="1" applyFont="1" applyBorder="1" applyAlignment="1">
      <alignment horizontal="center" vertical="center"/>
    </xf>
    <xf numFmtId="0" fontId="37" fillId="0" borderId="0" xfId="6" applyFont="1" applyAlignment="1">
      <alignment vertical="center"/>
    </xf>
    <xf numFmtId="3" fontId="7" fillId="0" borderId="0" xfId="2" applyNumberFormat="1" applyAlignment="1">
      <alignment vertical="center"/>
    </xf>
    <xf numFmtId="166" fontId="35" fillId="0" borderId="1" xfId="2" applyNumberFormat="1" applyFont="1" applyBorder="1" applyAlignment="1">
      <alignment horizontal="right" vertical="center"/>
    </xf>
    <xf numFmtId="0" fontId="36" fillId="0" borderId="1" xfId="2" applyFont="1" applyBorder="1" applyAlignment="1">
      <alignment horizontal="center" vertical="center"/>
    </xf>
    <xf numFmtId="4" fontId="7" fillId="0" borderId="0" xfId="2" applyNumberFormat="1" applyAlignment="1">
      <alignment vertical="center"/>
    </xf>
    <xf numFmtId="0" fontId="7" fillId="0" borderId="1" xfId="2" applyBorder="1" applyAlignment="1">
      <alignment vertical="center" wrapText="1"/>
    </xf>
    <xf numFmtId="166" fontId="33" fillId="0" borderId="0" xfId="2" applyNumberFormat="1" applyFont="1" applyAlignment="1">
      <alignment horizontal="center" vertical="center" wrapText="1"/>
    </xf>
    <xf numFmtId="167" fontId="35" fillId="0" borderId="1" xfId="7" applyNumberFormat="1" applyFont="1" applyBorder="1" applyAlignment="1">
      <alignment vertical="center"/>
    </xf>
    <xf numFmtId="167" fontId="35" fillId="0" borderId="1" xfId="2" applyNumberFormat="1" applyFont="1" applyBorder="1" applyAlignment="1">
      <alignment vertical="center"/>
    </xf>
    <xf numFmtId="10" fontId="35" fillId="0" borderId="1" xfId="2" applyNumberFormat="1" applyFont="1" applyBorder="1" applyAlignment="1">
      <alignment vertical="center"/>
    </xf>
    <xf numFmtId="10" fontId="39" fillId="0" borderId="1" xfId="2" applyNumberFormat="1" applyFont="1" applyBorder="1" applyAlignment="1">
      <alignment vertical="center"/>
    </xf>
    <xf numFmtId="9" fontId="35" fillId="0" borderId="1" xfId="2" applyNumberFormat="1" applyFont="1" applyBorder="1" applyAlignment="1">
      <alignment vertical="center"/>
    </xf>
    <xf numFmtId="0" fontId="40" fillId="0" borderId="14" xfId="2" applyFont="1" applyBorder="1" applyAlignment="1">
      <alignment horizontal="left" vertical="center"/>
    </xf>
    <xf numFmtId="1" fontId="10" fillId="0" borderId="7" xfId="2" applyNumberFormat="1" applyFont="1" applyBorder="1" applyAlignment="1">
      <alignment horizontal="center" vertical="center"/>
    </xf>
    <xf numFmtId="1" fontId="41" fillId="0" borderId="15" xfId="2" applyNumberFormat="1" applyFont="1" applyBorder="1" applyAlignment="1">
      <alignment horizontal="center" vertical="center"/>
    </xf>
    <xf numFmtId="0" fontId="10" fillId="0" borderId="0" xfId="2" applyFont="1" applyAlignment="1">
      <alignment vertical="center"/>
    </xf>
    <xf numFmtId="0" fontId="42" fillId="0" borderId="14" xfId="2" applyFont="1" applyBorder="1" applyAlignment="1">
      <alignment horizontal="left" vertical="center"/>
    </xf>
    <xf numFmtId="1" fontId="7" fillId="0" borderId="7" xfId="2" applyNumberFormat="1" applyBorder="1" applyAlignment="1">
      <alignment horizontal="center" vertical="center"/>
    </xf>
    <xf numFmtId="1" fontId="43" fillId="0" borderId="7" xfId="2" applyNumberFormat="1" applyFont="1" applyBorder="1" applyAlignment="1">
      <alignment horizontal="center" vertical="center"/>
    </xf>
    <xf numFmtId="0" fontId="7" fillId="0" borderId="16" xfId="2" applyBorder="1" applyAlignment="1">
      <alignment vertical="center"/>
    </xf>
    <xf numFmtId="10" fontId="44" fillId="0" borderId="1" xfId="2" applyNumberFormat="1" applyFont="1" applyBorder="1" applyAlignment="1">
      <alignment horizontal="center" vertical="center"/>
    </xf>
    <xf numFmtId="0" fontId="7" fillId="0" borderId="17" xfId="2" applyBorder="1" applyAlignment="1">
      <alignment vertical="center"/>
    </xf>
    <xf numFmtId="0" fontId="7" fillId="0" borderId="17" xfId="2" applyBorder="1" applyAlignment="1">
      <alignment horizontal="left" vertical="center"/>
    </xf>
    <xf numFmtId="10" fontId="45" fillId="0" borderId="1" xfId="2" applyNumberFormat="1" applyFont="1" applyBorder="1" applyAlignment="1">
      <alignment horizontal="center" vertical="center"/>
    </xf>
    <xf numFmtId="10" fontId="39" fillId="0" borderId="1" xfId="2" applyNumberFormat="1" applyFont="1" applyBorder="1" applyAlignment="1">
      <alignment horizontal="center" vertical="center"/>
    </xf>
    <xf numFmtId="10" fontId="39" fillId="0" borderId="2" xfId="2" applyNumberFormat="1" applyFont="1" applyBorder="1" applyAlignment="1">
      <alignment horizontal="center" vertical="center"/>
    </xf>
    <xf numFmtId="0" fontId="7" fillId="0" borderId="4" xfId="2" applyBorder="1" applyAlignment="1">
      <alignment horizontal="left" vertical="center"/>
    </xf>
    <xf numFmtId="0" fontId="42" fillId="0" borderId="1" xfId="2" applyFont="1" applyBorder="1" applyAlignment="1">
      <alignment vertical="center"/>
    </xf>
    <xf numFmtId="4" fontId="35" fillId="0" borderId="1" xfId="2" applyNumberFormat="1" applyFont="1" applyBorder="1" applyAlignment="1">
      <alignment horizontal="center" vertical="center"/>
    </xf>
    <xf numFmtId="168" fontId="46" fillId="0" borderId="1" xfId="2" applyNumberFormat="1" applyFont="1" applyBorder="1" applyAlignment="1">
      <alignment vertical="center"/>
    </xf>
    <xf numFmtId="168" fontId="39" fillId="0" borderId="1" xfId="2" applyNumberFormat="1" applyFont="1" applyBorder="1" applyAlignment="1">
      <alignment vertical="center"/>
    </xf>
    <xf numFmtId="0" fontId="7" fillId="0" borderId="18" xfId="2" applyBorder="1" applyAlignment="1">
      <alignment vertical="center" wrapText="1"/>
    </xf>
    <xf numFmtId="168" fontId="39" fillId="0" borderId="18" xfId="2" applyNumberFormat="1" applyFont="1" applyBorder="1" applyAlignment="1">
      <alignment vertical="center"/>
    </xf>
    <xf numFmtId="0" fontId="29" fillId="0" borderId="19" xfId="2" applyFont="1" applyBorder="1" applyAlignment="1">
      <alignment vertical="center"/>
    </xf>
    <xf numFmtId="1" fontId="47" fillId="0" borderId="15" xfId="2" applyNumberFormat="1" applyFont="1" applyBorder="1" applyAlignment="1">
      <alignment horizontal="center" vertical="center"/>
    </xf>
    <xf numFmtId="3" fontId="39" fillId="0" borderId="1" xfId="2" applyNumberFormat="1" applyFont="1" applyBorder="1" applyAlignment="1">
      <alignment vertical="center"/>
    </xf>
    <xf numFmtId="3" fontId="35" fillId="0" borderId="2" xfId="2" applyNumberFormat="1" applyFont="1" applyBorder="1" applyAlignment="1">
      <alignment vertical="center"/>
    </xf>
    <xf numFmtId="0" fontId="7" fillId="0" borderId="20" xfId="2" applyBorder="1" applyAlignment="1">
      <alignment vertical="center"/>
    </xf>
    <xf numFmtId="3" fontId="39" fillId="0" borderId="18" xfId="2" applyNumberFormat="1" applyFont="1" applyBorder="1" applyAlignment="1">
      <alignment vertical="center"/>
    </xf>
    <xf numFmtId="1" fontId="47" fillId="0" borderId="21" xfId="2" applyNumberFormat="1" applyFont="1" applyBorder="1" applyAlignment="1">
      <alignment horizontal="center" vertical="center"/>
    </xf>
    <xf numFmtId="0" fontId="29" fillId="0" borderId="17" xfId="2" applyFont="1" applyBorder="1" applyAlignment="1">
      <alignment vertical="center"/>
    </xf>
    <xf numFmtId="168" fontId="48" fillId="0" borderId="1" xfId="2" applyNumberFormat="1" applyFont="1" applyBorder="1" applyAlignment="1">
      <alignment vertical="center"/>
    </xf>
    <xf numFmtId="0" fontId="10" fillId="0" borderId="17" xfId="2" applyFont="1" applyBorder="1" applyAlignment="1">
      <alignment vertical="center"/>
    </xf>
    <xf numFmtId="0" fontId="7" fillId="0" borderId="17" xfId="2" applyBorder="1" applyAlignment="1">
      <alignment horizontal="left" vertical="center" wrapText="1"/>
    </xf>
    <xf numFmtId="0" fontId="29" fillId="0" borderId="17" xfId="2" applyFont="1" applyBorder="1" applyAlignment="1">
      <alignment horizontal="left" vertical="center"/>
    </xf>
    <xf numFmtId="0" fontId="42" fillId="0" borderId="17" xfId="2" applyFont="1" applyBorder="1" applyAlignment="1">
      <alignment horizontal="left" vertical="center"/>
    </xf>
    <xf numFmtId="168" fontId="45" fillId="0" borderId="1" xfId="2" applyNumberFormat="1" applyFont="1" applyBorder="1" applyAlignment="1">
      <alignment vertical="center"/>
    </xf>
    <xf numFmtId="168" fontId="45" fillId="0" borderId="2" xfId="2" applyNumberFormat="1" applyFont="1" applyBorder="1" applyAlignment="1">
      <alignment vertical="center"/>
    </xf>
    <xf numFmtId="0" fontId="29" fillId="0" borderId="20" xfId="2" applyFont="1" applyBorder="1" applyAlignment="1">
      <alignment horizontal="left" vertical="center"/>
    </xf>
    <xf numFmtId="168" fontId="48" fillId="0" borderId="18" xfId="2" applyNumberFormat="1" applyFont="1" applyBorder="1" applyAlignment="1">
      <alignment vertical="center"/>
    </xf>
    <xf numFmtId="169" fontId="46" fillId="0" borderId="0" xfId="2" applyNumberFormat="1" applyFont="1" applyAlignment="1">
      <alignment horizontal="center" vertical="center"/>
    </xf>
    <xf numFmtId="4" fontId="39" fillId="0" borderId="0" xfId="2" applyNumberFormat="1" applyFont="1" applyAlignment="1">
      <alignment horizontal="center" vertical="center"/>
    </xf>
    <xf numFmtId="0" fontId="10" fillId="0" borderId="23" xfId="2" applyFont="1" applyBorder="1" applyAlignment="1">
      <alignment vertical="center"/>
    </xf>
    <xf numFmtId="1" fontId="49" fillId="0" borderId="24" xfId="2" applyNumberFormat="1" applyFont="1" applyBorder="1" applyAlignment="1">
      <alignment horizontal="center" vertical="center"/>
    </xf>
    <xf numFmtId="0" fontId="29" fillId="0" borderId="14" xfId="2" applyFont="1" applyBorder="1" applyAlignment="1">
      <alignment vertical="center"/>
    </xf>
    <xf numFmtId="168" fontId="44" fillId="0" borderId="7" xfId="2" applyNumberFormat="1" applyFont="1" applyBorder="1" applyAlignment="1">
      <alignment vertical="center"/>
    </xf>
    <xf numFmtId="168" fontId="39" fillId="0" borderId="2" xfId="2" applyNumberFormat="1" applyFont="1" applyBorder="1" applyAlignment="1">
      <alignment vertical="center"/>
    </xf>
    <xf numFmtId="0" fontId="15" fillId="0" borderId="17" xfId="2" applyFont="1" applyBorder="1" applyAlignment="1">
      <alignment horizontal="left" vertical="center"/>
    </xf>
    <xf numFmtId="168" fontId="22" fillId="0" borderId="1" xfId="2" applyNumberFormat="1" applyFont="1" applyBorder="1" applyAlignment="1">
      <alignment vertical="center"/>
    </xf>
    <xf numFmtId="0" fontId="15" fillId="0" borderId="0" xfId="2" applyFont="1" applyAlignment="1">
      <alignment vertical="center"/>
    </xf>
    <xf numFmtId="166" fontId="39" fillId="0" borderId="1" xfId="2" applyNumberFormat="1" applyFont="1" applyBorder="1" applyAlignment="1">
      <alignment horizontal="center" vertical="center"/>
    </xf>
    <xf numFmtId="167" fontId="48" fillId="0" borderId="1" xfId="2" applyNumberFormat="1" applyFont="1" applyBorder="1" applyAlignment="1">
      <alignment vertical="center"/>
    </xf>
    <xf numFmtId="167" fontId="48" fillId="0" borderId="2" xfId="2" applyNumberFormat="1" applyFont="1" applyBorder="1" applyAlignment="1">
      <alignment vertical="center"/>
    </xf>
    <xf numFmtId="0" fontId="48" fillId="0" borderId="1" xfId="2" applyFont="1" applyBorder="1" applyAlignment="1">
      <alignment vertical="center"/>
    </xf>
    <xf numFmtId="0" fontId="29" fillId="0" borderId="20" xfId="2" applyFont="1" applyBorder="1" applyAlignment="1">
      <alignment vertical="center"/>
    </xf>
    <xf numFmtId="0" fontId="48" fillId="0" borderId="18" xfId="2" applyFont="1" applyBorder="1" applyAlignment="1">
      <alignment vertical="center"/>
    </xf>
    <xf numFmtId="0" fontId="48" fillId="0" borderId="22" xfId="2" applyFont="1" applyBorder="1" applyAlignment="1">
      <alignment vertical="center"/>
    </xf>
    <xf numFmtId="0" fontId="35" fillId="0" borderId="0" xfId="2" applyFont="1" applyAlignment="1">
      <alignment vertical="center" wrapText="1"/>
    </xf>
    <xf numFmtId="0" fontId="37" fillId="0" borderId="0" xfId="8" applyFont="1" applyAlignment="1">
      <alignment vertical="center"/>
    </xf>
    <xf numFmtId="0" fontId="50" fillId="0" borderId="0" xfId="0" applyFont="1" applyAlignment="1">
      <alignment horizontal="center" vertical="center" wrapText="1"/>
    </xf>
    <xf numFmtId="167" fontId="51" fillId="0" borderId="0" xfId="8" applyNumberFormat="1" applyFont="1" applyAlignment="1">
      <alignment horizontal="center" vertical="center"/>
    </xf>
    <xf numFmtId="3" fontId="51" fillId="0" borderId="0" xfId="8" applyNumberFormat="1" applyFont="1" applyAlignment="1">
      <alignment horizontal="center" vertical="center"/>
    </xf>
    <xf numFmtId="4" fontId="51" fillId="0" borderId="0" xfId="8" applyNumberFormat="1" applyFont="1" applyAlignment="1">
      <alignment horizontal="center" vertical="center"/>
    </xf>
    <xf numFmtId="2" fontId="51" fillId="0" borderId="0" xfId="8" applyNumberFormat="1" applyFont="1" applyAlignment="1">
      <alignment horizontal="center" vertical="center"/>
    </xf>
    <xf numFmtId="168" fontId="37" fillId="0" borderId="0" xfId="8" applyNumberFormat="1" applyFont="1" applyAlignment="1">
      <alignment vertical="center"/>
    </xf>
    <xf numFmtId="3" fontId="37" fillId="0" borderId="0" xfId="8" applyNumberFormat="1" applyFont="1" applyAlignment="1">
      <alignment vertical="center"/>
    </xf>
    <xf numFmtId="3" fontId="51" fillId="0" borderId="0" xfId="8" applyNumberFormat="1" applyFont="1" applyAlignment="1">
      <alignment vertical="center"/>
    </xf>
    <xf numFmtId="0" fontId="51" fillId="0" borderId="0" xfId="8" applyFont="1" applyAlignment="1">
      <alignment vertical="center"/>
    </xf>
    <xf numFmtId="170" fontId="7" fillId="0" borderId="0" xfId="2" applyNumberFormat="1" applyAlignment="1">
      <alignment vertical="center"/>
    </xf>
    <xf numFmtId="0" fontId="10" fillId="0" borderId="1" xfId="2" applyFont="1" applyBorder="1" applyAlignment="1">
      <alignment horizontal="center" vertical="center" wrapText="1"/>
    </xf>
    <xf numFmtId="167" fontId="10" fillId="0" borderId="1" xfId="2" applyNumberFormat="1" applyFont="1" applyBorder="1" applyAlignment="1">
      <alignment horizontal="center" vertical="center" wrapText="1"/>
    </xf>
    <xf numFmtId="1" fontId="7" fillId="0" borderId="1" xfId="2" applyNumberFormat="1" applyBorder="1" applyAlignment="1">
      <alignment vertical="center"/>
    </xf>
    <xf numFmtId="0" fontId="7" fillId="0" borderId="0" xfId="2"/>
    <xf numFmtId="0" fontId="10" fillId="0" borderId="0" xfId="2" applyFont="1" applyAlignment="1">
      <alignment horizontal="center" vertical="top" wrapText="1"/>
    </xf>
    <xf numFmtId="0" fontId="7" fillId="0" borderId="0" xfId="2" applyAlignment="1">
      <alignment horizontal="right"/>
    </xf>
    <xf numFmtId="0" fontId="7" fillId="0" borderId="0" xfId="2" applyAlignment="1">
      <alignment horizontal="left" wrapText="1"/>
    </xf>
    <xf numFmtId="0" fontId="10" fillId="0" borderId="5" xfId="2" applyFont="1" applyBorder="1" applyAlignment="1">
      <alignment vertical="center" wrapText="1"/>
    </xf>
    <xf numFmtId="0" fontId="10" fillId="0" borderId="12" xfId="2" applyFont="1" applyBorder="1" applyAlignment="1">
      <alignment vertical="center" wrapText="1"/>
    </xf>
    <xf numFmtId="0" fontId="10" fillId="0" borderId="1" xfId="2" applyFont="1" applyBorder="1" applyAlignment="1">
      <alignment horizontal="center" vertical="top" wrapText="1"/>
    </xf>
    <xf numFmtId="0" fontId="10" fillId="0" borderId="1" xfId="2" applyFont="1" applyBorder="1" applyAlignment="1">
      <alignment vertical="top" wrapText="1"/>
    </xf>
    <xf numFmtId="0" fontId="7" fillId="0" borderId="1" xfId="2" applyBorder="1" applyAlignment="1">
      <alignment horizontal="center" vertical="top" wrapText="1"/>
    </xf>
    <xf numFmtId="0" fontId="7" fillId="0" borderId="1" xfId="2" applyBorder="1"/>
    <xf numFmtId="0" fontId="7" fillId="0" borderId="1" xfId="2" applyBorder="1" applyAlignment="1">
      <alignment vertical="top" wrapText="1"/>
    </xf>
    <xf numFmtId="0" fontId="7" fillId="0" borderId="1" xfId="2" applyBorder="1" applyAlignment="1">
      <alignment horizontal="center" vertical="center" wrapText="1"/>
    </xf>
    <xf numFmtId="0" fontId="7" fillId="0" borderId="1" xfId="2" applyBorder="1" applyAlignment="1">
      <alignment horizontal="justify" vertical="top" wrapText="1"/>
    </xf>
    <xf numFmtId="0" fontId="7" fillId="0" borderId="1" xfId="2" applyBorder="1" applyAlignment="1">
      <alignment horizontal="left" vertical="top" wrapText="1"/>
    </xf>
    <xf numFmtId="0" fontId="52" fillId="0" borderId="1" xfId="2" applyFont="1" applyBorder="1" applyAlignment="1">
      <alignment horizontal="center"/>
    </xf>
    <xf numFmtId="0" fontId="7" fillId="0" borderId="1" xfId="2" applyBorder="1" applyAlignment="1">
      <alignment horizontal="left" vertical="top"/>
    </xf>
    <xf numFmtId="171" fontId="10" fillId="0" borderId="1" xfId="2" applyNumberFormat="1" applyFont="1" applyBorder="1" applyAlignment="1">
      <alignment horizontal="right" vertical="top" wrapText="1"/>
    </xf>
    <xf numFmtId="0" fontId="7" fillId="0" borderId="0" xfId="2" applyAlignment="1">
      <alignment vertical="top" wrapText="1"/>
    </xf>
    <xf numFmtId="0" fontId="13" fillId="0" borderId="0" xfId="2" applyFont="1" applyAlignment="1">
      <alignment vertical="center"/>
    </xf>
    <xf numFmtId="0" fontId="8" fillId="0" borderId="0" xfId="2" applyFont="1"/>
    <xf numFmtId="0" fontId="10" fillId="0" borderId="0" xfId="9" applyFont="1"/>
    <xf numFmtId="0" fontId="10" fillId="0" borderId="6" xfId="2" applyFont="1" applyBorder="1" applyAlignment="1">
      <alignment horizontal="center" vertical="center" wrapText="1"/>
    </xf>
    <xf numFmtId="0" fontId="7" fillId="0" borderId="6" xfId="2" applyBorder="1" applyAlignment="1">
      <alignment horizontal="center" vertical="center" wrapText="1"/>
    </xf>
    <xf numFmtId="0" fontId="10" fillId="0" borderId="1" xfId="2" applyFont="1" applyBorder="1" applyAlignment="1">
      <alignment horizontal="center" vertical="center" textRotation="90" wrapText="1"/>
    </xf>
    <xf numFmtId="49" fontId="10" fillId="0" borderId="1" xfId="2" applyNumberFormat="1" applyFont="1" applyBorder="1" applyAlignment="1">
      <alignment horizontal="center" vertical="center" wrapText="1"/>
    </xf>
    <xf numFmtId="0" fontId="10" fillId="0" borderId="1" xfId="2" applyFont="1" applyBorder="1" applyAlignment="1">
      <alignment horizontal="left" vertical="center" wrapText="1"/>
    </xf>
    <xf numFmtId="164" fontId="10" fillId="0" borderId="1" xfId="2" applyNumberFormat="1" applyFont="1" applyBorder="1" applyAlignment="1">
      <alignment horizontal="center" vertical="center" wrapText="1"/>
    </xf>
    <xf numFmtId="49" fontId="7" fillId="0" borderId="1" xfId="2" applyNumberFormat="1" applyBorder="1" applyAlignment="1">
      <alignment horizontal="center" vertical="center" wrapText="1"/>
    </xf>
    <xf numFmtId="0" fontId="7" fillId="0" borderId="1" xfId="2" applyBorder="1" applyAlignment="1">
      <alignment horizontal="left" vertical="center" wrapText="1"/>
    </xf>
    <xf numFmtId="164" fontId="7" fillId="0" borderId="1" xfId="2" applyNumberFormat="1" applyBorder="1" applyAlignment="1">
      <alignment horizontal="left" vertical="center" wrapText="1"/>
    </xf>
    <xf numFmtId="164" fontId="7" fillId="0" borderId="1" xfId="2" applyNumberFormat="1" applyBorder="1" applyAlignment="1">
      <alignment horizontal="center" vertical="center" wrapText="1"/>
    </xf>
    <xf numFmtId="164" fontId="15" fillId="0" borderId="1" xfId="0" applyNumberFormat="1" applyFont="1" applyBorder="1" applyAlignment="1">
      <alignment horizontal="center" vertical="center" wrapText="1"/>
    </xf>
    <xf numFmtId="0" fontId="7" fillId="0" borderId="10" xfId="2" applyBorder="1" applyAlignment="1">
      <alignment horizontal="left" vertical="center" wrapText="1"/>
    </xf>
    <xf numFmtId="0" fontId="54" fillId="0" borderId="1" xfId="10" applyFont="1" applyBorder="1" applyAlignment="1">
      <alignment horizontal="left" vertical="center" wrapText="1"/>
    </xf>
    <xf numFmtId="0" fontId="56" fillId="0" borderId="1" xfId="10" applyFont="1" applyBorder="1" applyAlignment="1">
      <alignment horizontal="left" vertical="center" wrapText="1"/>
    </xf>
    <xf numFmtId="0" fontId="54" fillId="0" borderId="7" xfId="10" applyFont="1" applyBorder="1" applyAlignment="1">
      <alignment horizontal="left" vertical="center" wrapText="1"/>
    </xf>
    <xf numFmtId="0" fontId="7" fillId="0" borderId="0" xfId="2" applyAlignment="1">
      <alignment horizontal="center" vertical="center" wrapText="1"/>
    </xf>
    <xf numFmtId="0" fontId="7" fillId="0" borderId="0" xfId="2" applyAlignment="1">
      <alignment horizontal="left" vertical="center" wrapText="1"/>
    </xf>
    <xf numFmtId="0" fontId="7" fillId="0" borderId="0" xfId="2" applyAlignment="1">
      <alignment wrapText="1"/>
    </xf>
    <xf numFmtId="2" fontId="7" fillId="0" borderId="0" xfId="2" applyNumberFormat="1" applyAlignment="1">
      <alignment horizontal="center" vertical="top" wrapText="1"/>
    </xf>
    <xf numFmtId="0" fontId="19" fillId="0" borderId="1" xfId="4" applyFont="1" applyBorder="1" applyAlignment="1">
      <alignment horizontal="center" vertical="center" wrapText="1"/>
    </xf>
    <xf numFmtId="0" fontId="19" fillId="0" borderId="1" xfId="4" applyFont="1" applyBorder="1" applyAlignment="1">
      <alignment horizontal="center" vertical="center"/>
    </xf>
    <xf numFmtId="0" fontId="58" fillId="0" borderId="0" xfId="4" applyFont="1"/>
    <xf numFmtId="0" fontId="58" fillId="0" borderId="1" xfId="4" applyFont="1" applyBorder="1" applyAlignment="1">
      <alignment horizontal="center" vertical="center"/>
    </xf>
    <xf numFmtId="1" fontId="58" fillId="0" borderId="1" xfId="4" applyNumberFormat="1" applyFont="1" applyBorder="1" applyAlignment="1">
      <alignment horizontal="center" vertical="center"/>
    </xf>
    <xf numFmtId="49" fontId="59"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60" fillId="0" borderId="1" xfId="0" applyFont="1" applyBorder="1" applyAlignment="1">
      <alignment horizontal="center" vertical="center" wrapText="1"/>
    </xf>
    <xf numFmtId="172" fontId="59" fillId="0" borderId="1" xfId="0" applyNumberFormat="1" applyFont="1" applyBorder="1" applyAlignment="1">
      <alignment horizontal="center" vertical="center" wrapText="1"/>
    </xf>
    <xf numFmtId="49" fontId="58" fillId="0" borderId="1" xfId="4" applyNumberFormat="1" applyFont="1" applyBorder="1" applyAlignment="1">
      <alignment horizontal="center" vertical="center"/>
    </xf>
    <xf numFmtId="14" fontId="58" fillId="0" borderId="1" xfId="4" applyNumberFormat="1" applyFont="1" applyBorder="1" applyAlignment="1">
      <alignment horizontal="center" vertical="center"/>
    </xf>
    <xf numFmtId="169" fontId="58" fillId="0" borderId="1" xfId="4" applyNumberFormat="1" applyFont="1" applyBorder="1" applyAlignment="1">
      <alignment horizontal="center" vertical="center"/>
    </xf>
    <xf numFmtId="14" fontId="60" fillId="0" borderId="1" xfId="0" applyNumberFormat="1" applyFont="1" applyBorder="1" applyAlignment="1">
      <alignment horizontal="center" vertical="center" wrapText="1"/>
    </xf>
    <xf numFmtId="0" fontId="35" fillId="0" borderId="0" xfId="2" applyFont="1"/>
    <xf numFmtId="0" fontId="61" fillId="0" borderId="0" xfId="2" applyFont="1"/>
    <xf numFmtId="0" fontId="61" fillId="0" borderId="0" xfId="2" applyFont="1" applyAlignment="1">
      <alignment horizontal="center"/>
    </xf>
    <xf numFmtId="2" fontId="30" fillId="0" borderId="0" xfId="2" applyNumberFormat="1" applyFont="1" applyAlignment="1">
      <alignment horizontal="right" vertical="top" wrapText="1"/>
    </xf>
    <xf numFmtId="0" fontId="35" fillId="0" borderId="0" xfId="2" applyFont="1" applyAlignment="1">
      <alignment horizontal="right"/>
    </xf>
    <xf numFmtId="0" fontId="29" fillId="0" borderId="13" xfId="2" applyFont="1" applyBorder="1" applyAlignment="1">
      <alignment horizontal="justify"/>
    </xf>
    <xf numFmtId="164" fontId="35" fillId="0" borderId="13" xfId="2" applyNumberFormat="1" applyFont="1" applyBorder="1" applyAlignment="1">
      <alignment horizontal="justify"/>
    </xf>
    <xf numFmtId="0" fontId="35" fillId="0" borderId="26" xfId="2" applyFont="1" applyBorder="1" applyAlignment="1">
      <alignment horizontal="justify"/>
    </xf>
    <xf numFmtId="0" fontId="29" fillId="0" borderId="13" xfId="2" applyFont="1" applyBorder="1" applyAlignment="1">
      <alignment vertical="top" wrapText="1"/>
    </xf>
    <xf numFmtId="0" fontId="29" fillId="0" borderId="27" xfId="2" applyFont="1" applyBorder="1" applyAlignment="1">
      <alignment vertical="top" wrapText="1"/>
    </xf>
    <xf numFmtId="0" fontId="29" fillId="0" borderId="27" xfId="2" applyFont="1" applyBorder="1" applyAlignment="1">
      <alignment horizontal="justify" vertical="top" wrapText="1"/>
    </xf>
    <xf numFmtId="0" fontId="35" fillId="0" borderId="13" xfId="2" applyFont="1" applyBorder="1" applyAlignment="1">
      <alignment horizontal="justify" vertical="top" wrapText="1"/>
    </xf>
    <xf numFmtId="0" fontId="29" fillId="0" borderId="13" xfId="2" applyFont="1" applyBorder="1" applyAlignment="1">
      <alignment horizontal="justify" vertical="top" wrapText="1"/>
    </xf>
    <xf numFmtId="0" fontId="29" fillId="0" borderId="26" xfId="2" applyFont="1" applyBorder="1" applyAlignment="1">
      <alignment vertical="top" wrapText="1"/>
    </xf>
    <xf numFmtId="0" fontId="35" fillId="0" borderId="26" xfId="2" applyFont="1" applyBorder="1" applyAlignment="1">
      <alignment vertical="top" wrapText="1"/>
    </xf>
    <xf numFmtId="0" fontId="35" fillId="0" borderId="31" xfId="2" applyFont="1" applyBorder="1" applyAlignment="1">
      <alignment vertical="top" wrapText="1"/>
    </xf>
    <xf numFmtId="0" fontId="35" fillId="0" borderId="27" xfId="2" applyFont="1" applyBorder="1" applyAlignment="1">
      <alignment vertical="top" wrapText="1"/>
    </xf>
    <xf numFmtId="0" fontId="29" fillId="0" borderId="26" xfId="2" applyFont="1" applyBorder="1" applyAlignment="1">
      <alignment horizontal="left" vertical="center" wrapText="1"/>
    </xf>
    <xf numFmtId="0" fontId="29" fillId="0" borderId="26" xfId="2" applyFont="1" applyBorder="1" applyAlignment="1">
      <alignment horizontal="center" vertical="center" wrapText="1"/>
    </xf>
    <xf numFmtId="0" fontId="35" fillId="0" borderId="27" xfId="2" applyFont="1" applyBorder="1"/>
    <xf numFmtId="1" fontId="29" fillId="0" borderId="0" xfId="2" applyNumberFormat="1" applyFont="1" applyAlignment="1">
      <alignment horizontal="left" vertical="top"/>
    </xf>
    <xf numFmtId="0" fontId="46" fillId="0" borderId="13" xfId="2" applyFont="1" applyBorder="1" applyAlignment="1">
      <alignment horizontal="justify" vertical="top" wrapText="1"/>
    </xf>
    <xf numFmtId="0" fontId="46" fillId="0" borderId="28" xfId="2" quotePrefix="1" applyFont="1" applyBorder="1" applyAlignment="1">
      <alignment horizontal="justify" vertical="top" wrapText="1"/>
    </xf>
    <xf numFmtId="0" fontId="46" fillId="0" borderId="29" xfId="2" applyFont="1" applyBorder="1" applyAlignment="1">
      <alignment horizontal="justify" vertical="top" wrapText="1"/>
    </xf>
    <xf numFmtId="0" fontId="46" fillId="0" borderId="30" xfId="2" applyFont="1" applyBorder="1" applyAlignment="1">
      <alignment horizontal="justify" vertical="top" wrapText="1"/>
    </xf>
    <xf numFmtId="0" fontId="46" fillId="0" borderId="13" xfId="2" applyFont="1" applyBorder="1" applyAlignment="1">
      <alignment vertical="top" wrapText="1"/>
    </xf>
    <xf numFmtId="0" fontId="46" fillId="0" borderId="28" xfId="2" applyFont="1" applyBorder="1" applyAlignment="1">
      <alignment vertical="top" wrapText="1"/>
    </xf>
    <xf numFmtId="0" fontId="46" fillId="0" borderId="26" xfId="2" applyFont="1" applyBorder="1" applyAlignment="1">
      <alignment horizontal="left" vertical="top" wrapText="1"/>
    </xf>
    <xf numFmtId="0" fontId="46" fillId="0" borderId="28" xfId="2" applyFont="1" applyBorder="1" applyAlignment="1">
      <alignment horizontal="justify" vertical="top" wrapText="1"/>
    </xf>
    <xf numFmtId="0" fontId="46" fillId="0" borderId="0" xfId="2" applyFont="1"/>
    <xf numFmtId="49" fontId="46" fillId="0" borderId="0" xfId="2" applyNumberFormat="1" applyFont="1" applyAlignment="1">
      <alignment horizontal="left" vertical="top" wrapText="1"/>
    </xf>
    <xf numFmtId="49" fontId="46" fillId="0" borderId="0" xfId="2" applyNumberFormat="1" applyFont="1" applyAlignment="1">
      <alignment horizontal="left" vertical="top"/>
    </xf>
    <xf numFmtId="0" fontId="46" fillId="0" borderId="0" xfId="2" applyFont="1" applyAlignment="1">
      <alignment horizontal="center" vertical="center"/>
    </xf>
    <xf numFmtId="0" fontId="7" fillId="0" borderId="0" xfId="2" applyAlignment="1">
      <alignment horizontal="center" vertical="center"/>
    </xf>
    <xf numFmtId="0" fontId="7" fillId="0" borderId="0" xfId="2" applyAlignment="1">
      <alignment horizontal="center"/>
    </xf>
    <xf numFmtId="165" fontId="10" fillId="0" borderId="1" xfId="2" applyNumberFormat="1" applyFont="1" applyBorder="1" applyAlignment="1">
      <alignment horizontal="center" vertical="center" wrapText="1"/>
    </xf>
    <xf numFmtId="173" fontId="10" fillId="0" borderId="1" xfId="2" applyNumberFormat="1" applyFont="1" applyBorder="1" applyAlignment="1">
      <alignment horizontal="center" vertical="center" wrapText="1"/>
    </xf>
    <xf numFmtId="173" fontId="7" fillId="0" borderId="1" xfId="2" applyNumberFormat="1" applyBorder="1" applyAlignment="1">
      <alignment horizontal="left" vertical="center" wrapText="1"/>
    </xf>
    <xf numFmtId="173" fontId="7" fillId="0" borderId="1" xfId="2" applyNumberFormat="1" applyBorder="1" applyAlignment="1">
      <alignment horizontal="center" vertical="center" wrapText="1"/>
    </xf>
    <xf numFmtId="173" fontId="7" fillId="0" borderId="1" xfId="2" applyNumberFormat="1" applyBorder="1"/>
    <xf numFmtId="173" fontId="15" fillId="0" borderId="1" xfId="0" applyNumberFormat="1" applyFont="1" applyBorder="1" applyAlignment="1">
      <alignment horizontal="center" vertical="center" wrapText="1"/>
    </xf>
    <xf numFmtId="174" fontId="22" fillId="0" borderId="1" xfId="2" applyNumberFormat="1" applyFont="1" applyBorder="1" applyAlignment="1">
      <alignment vertical="center"/>
    </xf>
    <xf numFmtId="174" fontId="39" fillId="0" borderId="1" xfId="2" applyNumberFormat="1" applyFont="1" applyBorder="1" applyAlignment="1">
      <alignment vertical="center"/>
    </xf>
    <xf numFmtId="174" fontId="48" fillId="0" borderId="1" xfId="2" applyNumberFormat="1" applyFont="1" applyBorder="1" applyAlignment="1">
      <alignment vertical="center"/>
    </xf>
    <xf numFmtId="174" fontId="45" fillId="0" borderId="1" xfId="2" applyNumberFormat="1" applyFont="1" applyBorder="1" applyAlignment="1">
      <alignment vertical="center"/>
    </xf>
    <xf numFmtId="174" fontId="48" fillId="0" borderId="18" xfId="2" applyNumberFormat="1" applyFont="1" applyBorder="1" applyAlignment="1">
      <alignment vertical="center"/>
    </xf>
    <xf numFmtId="174" fontId="39" fillId="0" borderId="1" xfId="2" applyNumberFormat="1" applyFont="1" applyBorder="1" applyAlignment="1">
      <alignment horizontal="center" vertical="center"/>
    </xf>
    <xf numFmtId="174" fontId="44" fillId="0" borderId="7" xfId="2" applyNumberFormat="1" applyFont="1" applyBorder="1" applyAlignment="1">
      <alignment vertical="center"/>
    </xf>
    <xf numFmtId="4" fontId="64" fillId="0" borderId="0" xfId="2" applyNumberFormat="1" applyFont="1" applyAlignment="1">
      <alignment horizontal="center" vertical="center"/>
    </xf>
    <xf numFmtId="1" fontId="41" fillId="0" borderId="21" xfId="2" applyNumberFormat="1" applyFont="1" applyBorder="1" applyAlignment="1">
      <alignment horizontal="center" vertical="center"/>
    </xf>
    <xf numFmtId="1" fontId="43" fillId="0" borderId="11" xfId="2" applyNumberFormat="1" applyFont="1" applyBorder="1" applyAlignment="1">
      <alignment horizontal="center" vertical="center"/>
    </xf>
    <xf numFmtId="10" fontId="44" fillId="0" borderId="2" xfId="2" applyNumberFormat="1" applyFont="1" applyBorder="1" applyAlignment="1">
      <alignment horizontal="center" vertical="center"/>
    </xf>
    <xf numFmtId="10" fontId="45" fillId="0" borderId="2" xfId="2" applyNumberFormat="1" applyFont="1" applyBorder="1" applyAlignment="1">
      <alignment horizontal="center" vertical="center"/>
    </xf>
    <xf numFmtId="4" fontId="35" fillId="0" borderId="2" xfId="2" applyNumberFormat="1" applyFont="1" applyBorder="1" applyAlignment="1">
      <alignment horizontal="center" vertical="center"/>
    </xf>
    <xf numFmtId="3" fontId="39" fillId="0" borderId="2" xfId="2" applyNumberFormat="1" applyFont="1" applyBorder="1" applyAlignment="1">
      <alignment vertical="center"/>
    </xf>
    <xf numFmtId="3" fontId="39" fillId="0" borderId="22" xfId="2" applyNumberFormat="1" applyFont="1" applyBorder="1" applyAlignment="1">
      <alignment vertical="center"/>
    </xf>
    <xf numFmtId="174" fontId="48" fillId="0" borderId="2" xfId="2" applyNumberFormat="1" applyFont="1" applyBorder="1" applyAlignment="1">
      <alignment vertical="center"/>
    </xf>
    <xf numFmtId="174" fontId="39" fillId="0" borderId="2" xfId="2" applyNumberFormat="1" applyFont="1" applyBorder="1" applyAlignment="1">
      <alignment vertical="center"/>
    </xf>
    <xf numFmtId="174" fontId="45" fillId="0" borderId="2" xfId="2" applyNumberFormat="1" applyFont="1" applyBorder="1" applyAlignment="1">
      <alignment vertical="center"/>
    </xf>
    <xf numFmtId="174" fontId="48" fillId="0" borderId="22" xfId="2" applyNumberFormat="1" applyFont="1" applyBorder="1" applyAlignment="1">
      <alignment vertical="center"/>
    </xf>
    <xf numFmtId="1" fontId="49" fillId="0" borderId="32" xfId="2" applyNumberFormat="1" applyFont="1" applyBorder="1" applyAlignment="1">
      <alignment horizontal="center" vertical="center"/>
    </xf>
    <xf numFmtId="174" fontId="44" fillId="0" borderId="11" xfId="2" applyNumberFormat="1" applyFont="1" applyBorder="1" applyAlignment="1">
      <alignment vertical="center"/>
    </xf>
    <xf numFmtId="168" fontId="22" fillId="0" borderId="2" xfId="2" applyNumberFormat="1" applyFont="1" applyBorder="1" applyAlignment="1">
      <alignment vertical="center"/>
    </xf>
    <xf numFmtId="174" fontId="39" fillId="0" borderId="2" xfId="2" applyNumberFormat="1" applyFont="1" applyBorder="1" applyAlignment="1">
      <alignment horizontal="center" vertical="center"/>
    </xf>
    <xf numFmtId="1" fontId="62" fillId="0" borderId="0" xfId="2" applyNumberFormat="1" applyFont="1" applyAlignment="1">
      <alignment horizontal="center" vertical="center"/>
    </xf>
    <xf numFmtId="1" fontId="33" fillId="0" borderId="0" xfId="2" applyNumberFormat="1" applyFont="1" applyAlignment="1">
      <alignment horizontal="center" vertical="center"/>
    </xf>
    <xf numFmtId="10" fontId="63" fillId="0" borderId="0" xfId="2" applyNumberFormat="1" applyFont="1" applyAlignment="1">
      <alignment horizontal="center" vertical="center"/>
    </xf>
    <xf numFmtId="10" fontId="64" fillId="0" borderId="0" xfId="2" applyNumberFormat="1" applyFont="1" applyAlignment="1">
      <alignment horizontal="center" vertical="center"/>
    </xf>
    <xf numFmtId="168" fontId="64" fillId="0" borderId="0" xfId="2" applyNumberFormat="1" applyFont="1" applyAlignment="1">
      <alignment vertical="center"/>
    </xf>
    <xf numFmtId="3" fontId="64" fillId="0" borderId="0" xfId="2" applyNumberFormat="1" applyFont="1" applyAlignment="1">
      <alignment vertical="center"/>
    </xf>
    <xf numFmtId="168" fontId="63" fillId="0" borderId="0" xfId="2" applyNumberFormat="1" applyFont="1" applyAlignment="1">
      <alignment vertical="center"/>
    </xf>
    <xf numFmtId="174" fontId="63" fillId="0" borderId="0" xfId="2" applyNumberFormat="1" applyFont="1" applyAlignment="1">
      <alignment vertical="center"/>
    </xf>
    <xf numFmtId="174" fontId="64" fillId="0" borderId="0" xfId="2" applyNumberFormat="1" applyFont="1" applyAlignment="1">
      <alignment vertical="center"/>
    </xf>
    <xf numFmtId="166" fontId="64" fillId="0" borderId="0" xfId="2" applyNumberFormat="1" applyFont="1" applyAlignment="1">
      <alignment horizontal="center" vertical="center"/>
    </xf>
    <xf numFmtId="167" fontId="63" fillId="0" borderId="0" xfId="2" applyNumberFormat="1" applyFont="1" applyAlignment="1">
      <alignment vertical="center"/>
    </xf>
    <xf numFmtId="0" fontId="63" fillId="0" borderId="0" xfId="2" applyFont="1" applyAlignment="1">
      <alignment vertical="center"/>
    </xf>
    <xf numFmtId="174" fontId="39" fillId="0" borderId="18" xfId="2" applyNumberFormat="1" applyFont="1" applyBorder="1" applyAlignment="1">
      <alignment vertical="center"/>
    </xf>
    <xf numFmtId="174" fontId="39" fillId="0" borderId="22" xfId="2" applyNumberFormat="1" applyFont="1" applyBorder="1" applyAlignment="1">
      <alignment vertical="center"/>
    </xf>
    <xf numFmtId="2" fontId="48" fillId="0" borderId="2" xfId="2" applyNumberFormat="1" applyFont="1" applyBorder="1" applyAlignment="1">
      <alignment vertical="center"/>
    </xf>
    <xf numFmtId="166" fontId="35" fillId="2" borderId="1" xfId="2" applyNumberFormat="1" applyFont="1" applyFill="1" applyBorder="1" applyAlignment="1">
      <alignment vertical="center"/>
    </xf>
    <xf numFmtId="164" fontId="15" fillId="0" borderId="1" xfId="0" applyNumberFormat="1" applyFont="1" applyBorder="1" applyAlignment="1">
      <alignment horizontal="center" vertical="center"/>
    </xf>
    <xf numFmtId="164" fontId="7" fillId="0" borderId="1" xfId="2" applyNumberFormat="1" applyBorder="1"/>
    <xf numFmtId="164" fontId="42" fillId="0" borderId="1" xfId="0" applyNumberFormat="1" applyFont="1" applyBorder="1" applyAlignment="1">
      <alignment vertical="center"/>
    </xf>
    <xf numFmtId="0" fontId="15" fillId="0" borderId="1" xfId="1" applyFont="1" applyBorder="1" applyAlignment="1">
      <alignment horizontal="center" vertical="center"/>
    </xf>
    <xf numFmtId="164" fontId="7" fillId="0" borderId="1" xfId="1" applyNumberFormat="1" applyFont="1" applyBorder="1" applyAlignment="1">
      <alignment horizontal="left" vertical="center" wrapText="1"/>
    </xf>
    <xf numFmtId="164" fontId="15" fillId="0" borderId="1" xfId="0" applyNumberFormat="1" applyFont="1" applyBorder="1" applyAlignment="1">
      <alignment vertical="center"/>
    </xf>
    <xf numFmtId="164" fontId="7" fillId="0" borderId="1" xfId="2" applyNumberFormat="1" applyBorder="1" applyAlignment="1">
      <alignment horizontal="center"/>
    </xf>
    <xf numFmtId="165" fontId="7" fillId="0" borderId="1" xfId="2" applyNumberFormat="1" applyBorder="1" applyAlignment="1">
      <alignment horizontal="center" vertical="center" wrapText="1"/>
    </xf>
    <xf numFmtId="165" fontId="7" fillId="0" borderId="1" xfId="2" applyNumberFormat="1" applyBorder="1" applyAlignment="1">
      <alignment horizontal="center"/>
    </xf>
    <xf numFmtId="165" fontId="35" fillId="0" borderId="13" xfId="2" applyNumberFormat="1" applyFont="1" applyBorder="1" applyAlignment="1">
      <alignment horizontal="justify"/>
    </xf>
    <xf numFmtId="164" fontId="35" fillId="0" borderId="13" xfId="2" applyNumberFormat="1" applyFont="1" applyBorder="1" applyAlignment="1">
      <alignment horizontal="left" vertical="center"/>
    </xf>
    <xf numFmtId="164" fontId="15" fillId="0" borderId="1" xfId="1" applyNumberFormat="1" applyFont="1" applyFill="1" applyBorder="1" applyAlignment="1">
      <alignment horizontal="left" vertical="center" wrapText="1"/>
    </xf>
    <xf numFmtId="0" fontId="15" fillId="0" borderId="2" xfId="1" applyFont="1" applyFill="1" applyBorder="1" applyAlignment="1">
      <alignment vertical="center" wrapText="1"/>
    </xf>
    <xf numFmtId="166" fontId="39" fillId="0" borderId="1" xfId="2" applyNumberFormat="1" applyFont="1" applyBorder="1" applyAlignment="1">
      <alignment vertical="center"/>
    </xf>
    <xf numFmtId="166" fontId="48" fillId="0" borderId="1" xfId="2" applyNumberFormat="1" applyFont="1" applyBorder="1" applyAlignment="1">
      <alignment vertical="center"/>
    </xf>
    <xf numFmtId="175" fontId="48" fillId="0" borderId="18" xfId="2" applyNumberFormat="1" applyFont="1" applyBorder="1" applyAlignment="1">
      <alignment vertical="center"/>
    </xf>
    <xf numFmtId="49" fontId="15" fillId="0" borderId="2" xfId="1" applyNumberFormat="1" applyFont="1" applyBorder="1" applyAlignment="1">
      <alignment horizontal="center" vertical="center"/>
    </xf>
    <xf numFmtId="49" fontId="15" fillId="0" borderId="3" xfId="1" applyNumberFormat="1" applyFont="1" applyBorder="1" applyAlignment="1">
      <alignment horizontal="center" vertical="center"/>
    </xf>
    <xf numFmtId="49" fontId="15" fillId="0" borderId="4" xfId="1" applyNumberFormat="1" applyFont="1" applyBorder="1" applyAlignment="1">
      <alignment horizontal="center" vertical="center"/>
    </xf>
    <xf numFmtId="0" fontId="10" fillId="3" borderId="0" xfId="0" applyFont="1" applyFill="1" applyAlignment="1">
      <alignment horizontal="center" vertical="center"/>
    </xf>
    <xf numFmtId="0" fontId="12" fillId="0" borderId="0" xfId="1" applyFont="1" applyAlignment="1">
      <alignment horizontal="center" vertical="center"/>
    </xf>
    <xf numFmtId="0" fontId="13" fillId="0" borderId="0" xfId="1" applyFont="1" applyAlignment="1">
      <alignment horizontal="center" vertical="center"/>
    </xf>
    <xf numFmtId="0" fontId="15" fillId="0" borderId="0" xfId="1" applyFont="1" applyAlignment="1">
      <alignment horizontal="center" vertical="center"/>
    </xf>
    <xf numFmtId="0" fontId="16" fillId="3" borderId="0" xfId="1" applyFont="1" applyFill="1" applyAlignment="1">
      <alignment horizontal="center" vertical="center"/>
    </xf>
    <xf numFmtId="0" fontId="16" fillId="3" borderId="0" xfId="1" applyFont="1" applyFill="1" applyAlignment="1">
      <alignment horizontal="center" vertical="center" wrapText="1"/>
    </xf>
    <xf numFmtId="0" fontId="13" fillId="0" borderId="0" xfId="1" applyFont="1" applyAlignment="1">
      <alignment horizontal="center" vertical="center" wrapText="1"/>
    </xf>
    <xf numFmtId="0" fontId="19"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17" fillId="0" borderId="0" xfId="1" applyFont="1" applyAlignment="1">
      <alignment horizontal="center" vertical="center"/>
    </xf>
    <xf numFmtId="0" fontId="15" fillId="0" borderId="5" xfId="1" applyFont="1" applyBorder="1" applyAlignment="1">
      <alignment vertical="center"/>
    </xf>
    <xf numFmtId="0" fontId="19" fillId="0" borderId="6" xfId="1" applyFont="1" applyBorder="1" applyAlignment="1">
      <alignment horizontal="center" vertical="center" wrapText="1"/>
    </xf>
    <xf numFmtId="0" fontId="19" fillId="0" borderId="7" xfId="1" applyFont="1" applyBorder="1" applyAlignment="1">
      <alignment horizontal="center" vertical="center" wrapText="1"/>
    </xf>
    <xf numFmtId="0" fontId="16" fillId="0" borderId="0" xfId="1" applyFont="1" applyAlignment="1">
      <alignment horizontal="center" vertical="center"/>
    </xf>
    <xf numFmtId="49" fontId="7" fillId="0" borderId="0" xfId="3" applyNumberFormat="1" applyFont="1" applyAlignment="1">
      <alignment horizontal="left" vertical="top"/>
    </xf>
    <xf numFmtId="0" fontId="7" fillId="0" borderId="5" xfId="3" applyFont="1" applyBorder="1" applyAlignment="1">
      <alignment horizontal="left" vertical="center"/>
    </xf>
    <xf numFmtId="0" fontId="10" fillId="0" borderId="6" xfId="3" applyFont="1" applyBorder="1" applyAlignment="1">
      <alignment horizontal="center" vertical="center"/>
    </xf>
    <xf numFmtId="0" fontId="10" fillId="0" borderId="10" xfId="3" applyFont="1" applyBorder="1" applyAlignment="1">
      <alignment horizontal="center" vertical="center"/>
    </xf>
    <xf numFmtId="0" fontId="10" fillId="0" borderId="7" xfId="3" applyFont="1" applyBorder="1" applyAlignment="1">
      <alignment horizontal="center" vertical="center"/>
    </xf>
    <xf numFmtId="0" fontId="10" fillId="0" borderId="8" xfId="3" applyFont="1" applyBorder="1" applyAlignment="1">
      <alignment horizontal="center" vertical="center" wrapText="1"/>
    </xf>
    <xf numFmtId="0" fontId="10" fillId="0" borderId="9" xfId="3" applyFont="1" applyBorder="1" applyAlignment="1">
      <alignment horizontal="center" vertical="center" wrapText="1"/>
    </xf>
    <xf numFmtId="0" fontId="10" fillId="0" borderId="11" xfId="3" applyFont="1" applyBorder="1" applyAlignment="1">
      <alignment horizontal="center" vertical="center" wrapText="1"/>
    </xf>
    <xf numFmtId="0" fontId="10" fillId="0" borderId="12"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10"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2" xfId="3" applyFont="1" applyBorder="1" applyAlignment="1">
      <alignment horizontal="center" vertical="center" wrapText="1"/>
    </xf>
    <xf numFmtId="0" fontId="10" fillId="0" borderId="4" xfId="3" applyFont="1" applyBorder="1" applyAlignment="1">
      <alignment horizontal="center" vertical="center" wrapText="1"/>
    </xf>
    <xf numFmtId="0" fontId="10" fillId="0" borderId="3" xfId="3" applyFont="1" applyBorder="1" applyAlignment="1">
      <alignment horizontal="center" vertical="center" wrapText="1"/>
    </xf>
    <xf numFmtId="0" fontId="10" fillId="0" borderId="0" xfId="0" applyFont="1" applyAlignment="1">
      <alignment horizontal="center" vertical="center"/>
    </xf>
    <xf numFmtId="0" fontId="22" fillId="0" borderId="0" xfId="1" applyFont="1" applyAlignment="1">
      <alignment horizontal="center" vertical="center" wrapText="1"/>
    </xf>
    <xf numFmtId="0" fontId="14" fillId="0" borderId="0" xfId="1" applyFont="1" applyAlignment="1">
      <alignment horizontal="center" vertical="center"/>
    </xf>
    <xf numFmtId="0" fontId="16" fillId="0" borderId="0" xfId="1" applyFont="1" applyAlignment="1">
      <alignment horizontal="center" vertical="center" wrapText="1" shrinkToFi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22" fillId="0" borderId="0" xfId="4" applyFont="1" applyAlignment="1">
      <alignment horizontal="center"/>
    </xf>
    <xf numFmtId="0" fontId="20" fillId="0" borderId="0" xfId="4" applyFont="1" applyAlignment="1">
      <alignment horizontal="center"/>
    </xf>
    <xf numFmtId="0" fontId="16" fillId="0" borderId="0" xfId="1" applyFont="1" applyAlignment="1">
      <alignment horizontal="center" vertical="center" wrapText="1"/>
    </xf>
    <xf numFmtId="0" fontId="12" fillId="0" borderId="0" xfId="1" applyFont="1" applyAlignment="1">
      <alignment horizontal="center" vertical="center" wrapText="1"/>
    </xf>
    <xf numFmtId="0" fontId="19" fillId="0" borderId="2" xfId="1" applyFont="1" applyBorder="1" applyAlignment="1">
      <alignment horizontal="center" vertical="center" wrapText="1"/>
    </xf>
    <xf numFmtId="0" fontId="19" fillId="0" borderId="3" xfId="1" applyFont="1" applyBorder="1" applyAlignment="1">
      <alignment horizontal="center" vertical="center" wrapText="1"/>
    </xf>
    <xf numFmtId="0" fontId="19" fillId="0" borderId="4" xfId="1" applyFont="1" applyBorder="1" applyAlignment="1">
      <alignment horizontal="center" vertical="center" wrapText="1"/>
    </xf>
    <xf numFmtId="0" fontId="23" fillId="0" borderId="1" xfId="2" applyFont="1" applyBorder="1" applyAlignment="1">
      <alignment horizontal="left" vertical="center"/>
    </xf>
    <xf numFmtId="0" fontId="38" fillId="0" borderId="2" xfId="2" applyFont="1" applyBorder="1" applyAlignment="1">
      <alignment horizontal="center" vertical="center"/>
    </xf>
    <xf numFmtId="0" fontId="38" fillId="0" borderId="4" xfId="2" applyFont="1" applyBorder="1" applyAlignment="1">
      <alignment horizontal="center" vertical="center"/>
    </xf>
    <xf numFmtId="0" fontId="7" fillId="0" borderId="0" xfId="2" applyAlignment="1">
      <alignment horizontal="center" vertical="center"/>
    </xf>
    <xf numFmtId="0" fontId="10" fillId="0" borderId="1" xfId="2" applyFont="1" applyBorder="1" applyAlignment="1">
      <alignment horizontal="center" vertical="center" wrapText="1"/>
    </xf>
    <xf numFmtId="0" fontId="23" fillId="0" borderId="2" xfId="2" applyFont="1" applyBorder="1" applyAlignment="1">
      <alignment horizontal="left" vertical="center"/>
    </xf>
    <xf numFmtId="0" fontId="23" fillId="0" borderId="4" xfId="2" applyFont="1" applyBorder="1" applyAlignment="1">
      <alignment horizontal="left" vertical="center"/>
    </xf>
    <xf numFmtId="0" fontId="10" fillId="0" borderId="1" xfId="0" applyFont="1" applyBorder="1" applyAlignment="1">
      <alignment horizontal="center" vertical="center" wrapText="1"/>
    </xf>
    <xf numFmtId="0" fontId="10" fillId="0" borderId="7" xfId="2" applyFont="1" applyBorder="1" applyAlignment="1">
      <alignment horizontal="center" vertical="center" wrapText="1"/>
    </xf>
    <xf numFmtId="0" fontId="10" fillId="0" borderId="11" xfId="2" applyFont="1" applyBorder="1" applyAlignment="1">
      <alignment horizontal="center" vertical="center" wrapText="1"/>
    </xf>
    <xf numFmtId="0" fontId="10" fillId="0" borderId="12" xfId="2" applyFont="1" applyBorder="1" applyAlignment="1">
      <alignment horizontal="center" vertical="center" wrapText="1"/>
    </xf>
    <xf numFmtId="0" fontId="10" fillId="0" borderId="1" xfId="2" applyFont="1" applyBorder="1" applyAlignment="1">
      <alignment horizontal="center" vertical="center"/>
    </xf>
    <xf numFmtId="0" fontId="10" fillId="0" borderId="6" xfId="2" applyFont="1" applyBorder="1" applyAlignment="1">
      <alignment horizontal="center" vertical="center" wrapText="1"/>
    </xf>
    <xf numFmtId="0" fontId="10" fillId="0" borderId="10" xfId="2" applyFont="1" applyBorder="1" applyAlignment="1">
      <alignment horizontal="center" vertical="center" wrapText="1"/>
    </xf>
    <xf numFmtId="0" fontId="10" fillId="0" borderId="0" xfId="2" applyFont="1" applyAlignment="1">
      <alignment horizontal="center" vertical="top" wrapText="1"/>
    </xf>
    <xf numFmtId="0" fontId="7" fillId="0" borderId="0" xfId="2" applyAlignment="1">
      <alignment horizontal="left" wrapText="1"/>
    </xf>
    <xf numFmtId="0" fontId="10" fillId="0" borderId="2" xfId="9" applyFont="1" applyBorder="1" applyAlignment="1">
      <alignment horizontal="center" vertical="center"/>
    </xf>
    <xf numFmtId="0" fontId="10" fillId="0" borderId="3" xfId="9" applyFont="1" applyBorder="1" applyAlignment="1">
      <alignment horizontal="center" vertical="center"/>
    </xf>
    <xf numFmtId="0" fontId="7" fillId="0" borderId="0" xfId="2" applyAlignment="1">
      <alignment horizontal="left" vertical="center" wrapText="1"/>
    </xf>
    <xf numFmtId="0" fontId="7" fillId="0" borderId="0" xfId="2" applyAlignment="1">
      <alignment horizontal="left"/>
    </xf>
    <xf numFmtId="0" fontId="7" fillId="0" borderId="0" xfId="2" applyAlignment="1">
      <alignment horizontal="center"/>
    </xf>
    <xf numFmtId="0" fontId="10" fillId="0" borderId="0" xfId="2" applyFont="1" applyAlignment="1">
      <alignment horizontal="center"/>
    </xf>
    <xf numFmtId="0" fontId="10" fillId="0" borderId="1" xfId="9" applyFont="1" applyBorder="1" applyAlignment="1">
      <alignment horizontal="center" vertical="center" wrapText="1"/>
    </xf>
    <xf numFmtId="0" fontId="19" fillId="0" borderId="1" xfId="4" applyFont="1" applyBorder="1" applyAlignment="1">
      <alignment horizontal="center" vertical="center" wrapText="1"/>
    </xf>
    <xf numFmtId="0" fontId="19" fillId="0" borderId="6" xfId="4" applyFont="1" applyBorder="1" applyAlignment="1">
      <alignment horizontal="center" vertical="center" wrapText="1"/>
    </xf>
    <xf numFmtId="0" fontId="19" fillId="0" borderId="7" xfId="4" applyFont="1" applyBorder="1" applyAlignment="1">
      <alignment horizontal="center" vertical="center" wrapText="1"/>
    </xf>
    <xf numFmtId="0" fontId="57" fillId="0" borderId="1" xfId="4" applyFont="1" applyBorder="1" applyAlignment="1">
      <alignment horizontal="center" vertical="center" wrapText="1"/>
    </xf>
    <xf numFmtId="0" fontId="20" fillId="0" borderId="1" xfId="4" applyFont="1" applyBorder="1" applyAlignment="1">
      <alignment horizontal="center" vertical="center" wrapText="1"/>
    </xf>
    <xf numFmtId="0" fontId="10" fillId="0" borderId="6" xfId="4" applyFont="1" applyBorder="1" applyAlignment="1">
      <alignment horizontal="center" vertical="center" wrapText="1"/>
    </xf>
    <xf numFmtId="0" fontId="10" fillId="0" borderId="7" xfId="4" applyFont="1" applyBorder="1" applyAlignment="1">
      <alignment horizontal="center" vertical="center" wrapText="1"/>
    </xf>
    <xf numFmtId="0" fontId="19" fillId="0" borderId="6" xfId="4" applyFont="1" applyBorder="1" applyAlignment="1">
      <alignment horizontal="center" vertical="center" textRotation="90" wrapText="1"/>
    </xf>
    <xf numFmtId="0" fontId="19" fillId="0" borderId="7" xfId="4" applyFont="1" applyBorder="1" applyAlignment="1">
      <alignment horizontal="center" vertical="center" textRotation="90" wrapText="1"/>
    </xf>
    <xf numFmtId="0" fontId="56" fillId="0" borderId="6" xfId="10" applyFont="1" applyBorder="1" applyAlignment="1">
      <alignment horizontal="center" vertical="center" textRotation="90" wrapText="1"/>
    </xf>
    <xf numFmtId="0" fontId="56" fillId="0" borderId="7" xfId="10" applyFont="1" applyBorder="1" applyAlignment="1">
      <alignment horizontal="center" vertical="center" textRotation="90" wrapText="1"/>
    </xf>
    <xf numFmtId="0" fontId="10" fillId="0" borderId="6" xfId="2" applyFont="1" applyBorder="1" applyAlignment="1">
      <alignment horizontal="center" vertical="center" textRotation="90" wrapText="1"/>
    </xf>
    <xf numFmtId="0" fontId="10" fillId="0" borderId="7" xfId="2" applyFont="1" applyBorder="1" applyAlignment="1">
      <alignment horizontal="center" vertical="center" textRotation="90" wrapText="1"/>
    </xf>
    <xf numFmtId="0" fontId="19" fillId="0" borderId="6" xfId="4" applyFont="1" applyBorder="1" applyAlignment="1">
      <alignment horizontal="center" vertical="center"/>
    </xf>
    <xf numFmtId="0" fontId="19" fillId="0" borderId="7" xfId="4" applyFont="1" applyBorder="1" applyAlignment="1">
      <alignment horizontal="center" vertical="center"/>
    </xf>
    <xf numFmtId="0" fontId="19" fillId="0" borderId="1" xfId="4" applyFont="1" applyBorder="1" applyAlignment="1">
      <alignment horizontal="center" vertical="center" textRotation="90" wrapText="1"/>
    </xf>
    <xf numFmtId="0" fontId="20" fillId="0" borderId="5" xfId="4" applyFont="1" applyBorder="1" applyAlignment="1">
      <alignment horizontal="center"/>
    </xf>
    <xf numFmtId="0" fontId="19" fillId="0" borderId="10" xfId="4" applyFont="1" applyBorder="1" applyAlignment="1">
      <alignment horizontal="center" vertical="center" wrapText="1"/>
    </xf>
    <xf numFmtId="0" fontId="19" fillId="0" borderId="8" xfId="4" applyFont="1" applyBorder="1" applyAlignment="1">
      <alignment horizontal="center" vertical="center" wrapText="1"/>
    </xf>
    <xf numFmtId="0" fontId="19" fillId="0" borderId="25" xfId="4" applyFont="1" applyBorder="1" applyAlignment="1">
      <alignment horizontal="center" vertical="center" wrapText="1"/>
    </xf>
    <xf numFmtId="0" fontId="19" fillId="0" borderId="11" xfId="4" applyFont="1" applyBorder="1" applyAlignment="1">
      <alignment horizontal="center" vertical="center" wrapText="1"/>
    </xf>
    <xf numFmtId="0" fontId="19" fillId="0" borderId="2" xfId="4" applyFont="1" applyBorder="1" applyAlignment="1">
      <alignment horizontal="center" vertical="center" wrapText="1"/>
    </xf>
    <xf numFmtId="0" fontId="19" fillId="0" borderId="3" xfId="4" applyFont="1" applyBorder="1" applyAlignment="1">
      <alignment horizontal="center" vertical="center" wrapText="1"/>
    </xf>
    <xf numFmtId="0" fontId="19" fillId="0" borderId="4" xfId="4" applyFont="1" applyBorder="1" applyAlignment="1">
      <alignment horizontal="center" vertical="center" wrapText="1"/>
    </xf>
    <xf numFmtId="0" fontId="10" fillId="0" borderId="1" xfId="4" applyFont="1" applyBorder="1" applyAlignment="1">
      <alignment horizontal="center" vertical="center" textRotation="90" wrapText="1"/>
    </xf>
    <xf numFmtId="0" fontId="29" fillId="0" borderId="0" xfId="2" applyFont="1" applyAlignment="1">
      <alignment horizontal="center" wrapText="1"/>
    </xf>
    <xf numFmtId="0" fontId="29" fillId="0" borderId="0" xfId="2" applyFont="1" applyAlignment="1">
      <alignment horizontal="center"/>
    </xf>
    <xf numFmtId="0" fontId="46" fillId="0" borderId="26" xfId="2" applyFont="1" applyBorder="1" applyAlignment="1">
      <alignment horizontal="left" vertical="top" wrapText="1"/>
    </xf>
    <xf numFmtId="0" fontId="46" fillId="0" borderId="31" xfId="2" applyFont="1" applyBorder="1" applyAlignment="1">
      <alignment horizontal="left" vertical="top" wrapText="1"/>
    </xf>
    <xf numFmtId="0" fontId="46" fillId="0" borderId="27" xfId="2" applyFont="1" applyBorder="1" applyAlignment="1">
      <alignment horizontal="left" vertical="top" wrapText="1"/>
    </xf>
    <xf numFmtId="0" fontId="61" fillId="0" borderId="0" xfId="2" applyFont="1" applyAlignment="1">
      <alignment horizontal="center"/>
    </xf>
  </cellXfs>
  <cellStyles count="11">
    <cellStyle name="Обычный" xfId="0" builtinId="0"/>
    <cellStyle name="Обычный 2 2" xfId="3"/>
    <cellStyle name="Обычный 3" xfId="2"/>
    <cellStyle name="Обычный 4 2 7" xfId="8"/>
    <cellStyle name="Обычный 5" xfId="10"/>
    <cellStyle name="Обычный 6 2 3" xfId="4"/>
    <cellStyle name="Обычный 7" xfId="1"/>
    <cellStyle name="Обычный_Переделаные" xfId="6"/>
    <cellStyle name="Обычный_Форматы по компаниям_last" xfId="9"/>
    <cellStyle name="Процентный 2 2" xfId="7"/>
    <cellStyle name="Процентный 3 2 2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68"/>
          <c:y val="3.6900369003690051E-2"/>
        </c:manualLayout>
      </c:layout>
      <c:spPr>
        <a:noFill/>
        <a:ln w="25400">
          <a:noFill/>
        </a:ln>
      </c:spPr>
    </c:title>
    <c:plotArea>
      <c:layout>
        <c:manualLayout>
          <c:layoutTarget val="inner"/>
          <c:xMode val="edge"/>
          <c:yMode val="edge"/>
          <c:x val="9.6313967929018612E-2"/>
          <c:y val="0.11940350718651133"/>
          <c:w val="0.87752726335328224"/>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AA8C-40CC-8E21-6271379536F0}"/>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AA8C-40CC-8E21-6271379536F0}"/>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AA8C-40CC-8E21-6271379536F0}"/>
            </c:ext>
          </c:extLst>
        </c:ser>
        <c:marker val="1"/>
        <c:axId val="92032000"/>
        <c:axId val="145699584"/>
      </c:lineChart>
      <c:catAx>
        <c:axId val="92032000"/>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45699584"/>
        <c:crosses val="autoZero"/>
        <c:auto val="1"/>
        <c:lblAlgn val="ctr"/>
        <c:lblOffset val="100"/>
      </c:catAx>
      <c:valAx>
        <c:axId val="145699584"/>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92032000"/>
        <c:crosses val="autoZero"/>
        <c:crossBetween val="between"/>
        <c:dispUnits>
          <c:builtInUnit val="millions"/>
          <c:dispUnitsLbl>
            <c:layout/>
          </c:dispUnitsLbl>
        </c:dispUnits>
      </c:valAx>
    </c:plotArea>
    <c:legend>
      <c:legendPos val="r"/>
      <c:layout>
        <c:manualLayout>
          <c:xMode val="edge"/>
          <c:yMode val="edge"/>
          <c:x val="0.27116366624179411"/>
          <c:y val="0.75805865114016124"/>
          <c:w val="0.32918312695175522"/>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89" l="0.70000000000000062" r="0.70000000000000062" t="0.75000000000000389"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68"/>
          <c:y val="3.6900369003690051E-2"/>
        </c:manualLayout>
      </c:layout>
      <c:spPr>
        <a:noFill/>
        <a:ln w="25400">
          <a:noFill/>
        </a:ln>
      </c:spPr>
    </c:title>
    <c:plotArea>
      <c:layout>
        <c:manualLayout>
          <c:layoutTarget val="inner"/>
          <c:xMode val="edge"/>
          <c:yMode val="edge"/>
          <c:x val="9.6313967929018612E-2"/>
          <c:y val="0.11940350718651133"/>
          <c:w val="0.87752726335328224"/>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29BF-4CFF-9611-36E7CDF3920D}"/>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29BF-4CFF-9611-36E7CDF3920D}"/>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29BF-4CFF-9611-36E7CDF3920D}"/>
            </c:ext>
          </c:extLst>
        </c:ser>
        <c:marker val="1"/>
        <c:axId val="146090240"/>
        <c:axId val="146092800"/>
      </c:lineChart>
      <c:catAx>
        <c:axId val="146090240"/>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46092800"/>
        <c:crosses val="autoZero"/>
        <c:auto val="1"/>
        <c:lblAlgn val="ctr"/>
        <c:lblOffset val="100"/>
      </c:catAx>
      <c:valAx>
        <c:axId val="146092800"/>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146090240"/>
        <c:crosses val="autoZero"/>
        <c:crossBetween val="between"/>
        <c:dispUnits>
          <c:builtInUnit val="millions"/>
          <c:dispUnitsLbl>
            <c:layout/>
          </c:dispUnitsLbl>
        </c:dispUnits>
      </c:valAx>
    </c:plotArea>
    <c:legend>
      <c:legendPos val="r"/>
      <c:layout>
        <c:manualLayout>
          <c:xMode val="edge"/>
          <c:yMode val="edge"/>
          <c:x val="0.27116366624179411"/>
          <c:y val="0.75805865114016124"/>
          <c:w val="0.32918312695175522"/>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89" l="0.70000000000000062" r="0.70000000000000062" t="0.75000000000000389"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761999</xdr:colOff>
      <xdr:row>26</xdr:row>
      <xdr:rowOff>149679</xdr:rowOff>
    </xdr:from>
    <xdr:to>
      <xdr:col>16</xdr:col>
      <xdr:colOff>966106</xdr:colOff>
      <xdr:row>49</xdr:row>
      <xdr:rowOff>136071</xdr:rowOff>
    </xdr:to>
    <xdr:graphicFrame macro="">
      <xdr:nvGraphicFramePr>
        <xdr:cNvPr id="2" name="Диаграмма 2">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761999</xdr:colOff>
      <xdr:row>26</xdr:row>
      <xdr:rowOff>149679</xdr:rowOff>
    </xdr:from>
    <xdr:to>
      <xdr:col>16</xdr:col>
      <xdr:colOff>966106</xdr:colOff>
      <xdr:row>49</xdr:row>
      <xdr:rowOff>136071</xdr:rowOff>
    </xdr:to>
    <xdr:graphicFrame macro="">
      <xdr:nvGraphicFramePr>
        <xdr:cNvPr id="3" name="Диаграмма 2">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55;&#1072;&#1087;&#1082;&#1072;%20&#1101;&#1082;&#1086;&#1085;&#1086;&#1084;&#1080;&#1089;&#1090;&#1086;&#1074;/Dorabotannyy_proekt_IPR_PAO_MRSK_Sibiri_ot_27.12.2016.part1/A1227_1052460054327_01_1/F_91_&#1040;&#1069;%20(&#1075;)%20&#1055;&#1086;&#1082;&#1091;&#1087;&#1082;&#1072;%20&#1075;&#1088;&#1091;&#1079;&#1086;&#1074;&#1099;&#1093;%20&#1072;&#1074;&#1090;&#1086;&#1084;&#1086;&#1073;&#1080;&#1083;&#1077;&#1081;%20(&#1040;&#1069;)/F_91_&#1040;&#1069;(&#1075;)%20%20&#1055;&#1072;&#1089;&#1087;&#1086;&#1088;&#10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4;%20&#1050;&#1057;/&#1044;&#1048;&#1055;%20-%202008/&#1048;&#1053;&#1042;&#1045;&#1057;&#1058;&#1048;&#1062;&#1048;&#1054;&#1053;&#1053;&#1067;&#1045;%20&#1055;&#1056;&#1054;&#1043;&#1056;&#1040;&#1052;&#1052;&#1067;/&#1091;%20-%20&#1048;&#1055;&#1056;%202013-2018/&#1041;&#1055;%20&#1082;%20&#1057;&#1055;,%20&#1042;&#1072;&#1078;&#1085;&#1077;&#1081;&#1096;&#1080;&#1077;,%20&#1055;&#1047;%20&#1082;%20&#1052;&#1055;/&#1055;&#1047;%20&#1082;%20&#1052;&#1055;/&#1050;&#1069;/1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паспорт местоположение"/>
      <sheetName val="2. паспорт  ТП"/>
      <sheetName val="3.1. паспорт Техсостояние ПС"/>
      <sheetName val="3.2 паспорт Техсостояние ЛЭП"/>
      <sheetName val="3.3 паспорт описание"/>
      <sheetName val="3.4. Паспорт надежность"/>
      <sheetName val="4. паспортбюджет"/>
      <sheetName val="5. анализ эконом эфф+"/>
      <sheetName val="6.1. Паспорт сетевой график"/>
      <sheetName val="6.2. Паспорт фин осв ввод"/>
      <sheetName val="7. Паспорт отчет о закупке"/>
      <sheetName val="8. Общие сведения"/>
    </sheetNames>
    <sheetDataSet>
      <sheetData sheetId="0">
        <row r="1">
          <cell r="C1" t="str">
            <v>91_АЭ (г)</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4"/>
      <sheetName val="ПЗ"/>
    </sheetNames>
    <sheetDataSet>
      <sheetData sheetId="0">
        <row r="65">
          <cell r="A65" t="str">
            <v>Денежный поток на собственный капитал, руб.</v>
          </cell>
          <cell r="B65">
            <v>0</v>
          </cell>
          <cell r="C65">
            <v>0</v>
          </cell>
          <cell r="D65">
            <v>0</v>
          </cell>
          <cell r="E65">
            <v>0</v>
          </cell>
          <cell r="F65">
            <v>0</v>
          </cell>
          <cell r="G65">
            <v>0</v>
          </cell>
          <cell r="H65">
            <v>0</v>
          </cell>
          <cell r="I65">
            <v>0</v>
          </cell>
          <cell r="J65">
            <v>1</v>
          </cell>
          <cell r="K65">
            <v>2</v>
          </cell>
          <cell r="L65">
            <v>3</v>
          </cell>
          <cell r="M65">
            <v>4</v>
          </cell>
          <cell r="N65">
            <v>5</v>
          </cell>
          <cell r="O65">
            <v>6</v>
          </cell>
          <cell r="P65">
            <v>7</v>
          </cell>
          <cell r="Q65">
            <v>8</v>
          </cell>
          <cell r="R65">
            <v>9</v>
          </cell>
          <cell r="S65">
            <v>10</v>
          </cell>
          <cell r="T65">
            <v>11</v>
          </cell>
          <cell r="U65">
            <v>12</v>
          </cell>
          <cell r="V65">
            <v>13</v>
          </cell>
          <cell r="W65">
            <v>14</v>
          </cell>
          <cell r="X65">
            <v>15</v>
          </cell>
          <cell r="Y65">
            <v>16</v>
          </cell>
          <cell r="Z65">
            <v>17</v>
          </cell>
          <cell r="AA65">
            <v>18</v>
          </cell>
          <cell r="AB65">
            <v>19</v>
          </cell>
          <cell r="AC65">
            <v>20</v>
          </cell>
          <cell r="AD65">
            <v>21</v>
          </cell>
        </row>
        <row r="77">
          <cell r="A77" t="str">
            <v>PV</v>
          </cell>
          <cell r="B77">
            <v>0</v>
          </cell>
          <cell r="C77">
            <v>0</v>
          </cell>
          <cell r="D77">
            <v>0</v>
          </cell>
          <cell r="E77">
            <v>0</v>
          </cell>
          <cell r="F77">
            <v>0</v>
          </cell>
          <cell r="G77">
            <v>0</v>
          </cell>
          <cell r="H77">
            <v>0</v>
          </cell>
          <cell r="I77">
            <v>-5200260</v>
          </cell>
          <cell r="J77">
            <v>-44282669.873030506</v>
          </cell>
          <cell r="K77">
            <v>3987092.8121205769</v>
          </cell>
          <cell r="L77">
            <v>3811230.770986265</v>
          </cell>
          <cell r="M77">
            <v>3588318.4329879307</v>
          </cell>
          <cell r="N77">
            <v>3436832.1950100651</v>
          </cell>
          <cell r="O77">
            <v>3292818.8019430786</v>
          </cell>
          <cell r="P77">
            <v>3155816.1804144918</v>
          </cell>
          <cell r="Q77">
            <v>3025397.7619519248</v>
          </cell>
          <cell r="R77">
            <v>2901169.3444185383</v>
          </cell>
          <cell r="S77">
            <v>2341223.8022351065</v>
          </cell>
          <cell r="T77">
            <v>2206431.7645414062</v>
          </cell>
          <cell r="U77">
            <v>2115808.0371969906</v>
          </cell>
          <cell r="V77">
            <v>2029435.9417672872</v>
          </cell>
          <cell r="W77">
            <v>1947068.8237478707</v>
          </cell>
          <cell r="X77">
            <v>1868478.0197888904</v>
          </cell>
          <cell r="Y77">
            <v>1793451.3131081031</v>
          </cell>
          <cell r="Z77">
            <v>1721791.5331682609</v>
          </cell>
          <cell r="AA77">
            <v>1653315.2856475404</v>
          </cell>
          <cell r="AB77">
            <v>1587851.8001042237</v>
          </cell>
          <cell r="AC77">
            <v>1525241.883973815</v>
          </cell>
          <cell r="AD77">
            <v>1465336.972651578</v>
          </cell>
        </row>
        <row r="78">
          <cell r="A78" t="str">
            <v>NPV (без учета продажи)</v>
          </cell>
          <cell r="B78">
            <v>0</v>
          </cell>
          <cell r="C78">
            <v>0</v>
          </cell>
          <cell r="D78">
            <v>0</v>
          </cell>
          <cell r="E78">
            <v>0</v>
          </cell>
          <cell r="F78">
            <v>0</v>
          </cell>
          <cell r="G78">
            <v>0</v>
          </cell>
          <cell r="H78">
            <v>0</v>
          </cell>
          <cell r="I78">
            <v>-5200260</v>
          </cell>
          <cell r="J78">
            <v>-49482929.873030506</v>
          </cell>
          <cell r="K78">
            <v>-45495837.060909927</v>
          </cell>
          <cell r="L78">
            <v>-41684606.28992366</v>
          </cell>
          <cell r="M78">
            <v>-38096287.856935732</v>
          </cell>
          <cell r="N78">
            <v>-34659455.661925666</v>
          </cell>
          <cell r="O78">
            <v>-31366636.859982587</v>
          </cell>
          <cell r="P78">
            <v>-28210820.679568097</v>
          </cell>
          <cell r="Q78">
            <v>-25185422.917616174</v>
          </cell>
          <cell r="R78">
            <v>-22284253.573197637</v>
          </cell>
          <cell r="S78">
            <v>-19943029.770962529</v>
          </cell>
          <cell r="T78">
            <v>-17736598.006421123</v>
          </cell>
          <cell r="U78">
            <v>-15620789.969224133</v>
          </cell>
          <cell r="V78">
            <v>-13591354.027456846</v>
          </cell>
          <cell r="W78">
            <v>-11644285.203708975</v>
          </cell>
          <cell r="X78">
            <v>-9775807.1839200836</v>
          </cell>
          <cell r="Y78">
            <v>-7982355.8708119802</v>
          </cell>
          <cell r="Z78">
            <v>-6260564.3376437193</v>
          </cell>
          <cell r="AA78">
            <v>-4607249.0519961789</v>
          </cell>
          <cell r="AB78">
            <v>-3019397.2518919553</v>
          </cell>
          <cell r="AC78">
            <v>-1494155.3679181403</v>
          </cell>
          <cell r="AD78">
            <v>-28818.395266562235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92D050"/>
    <pageSetUpPr fitToPage="1"/>
  </sheetPr>
  <dimension ref="A1:V50"/>
  <sheetViews>
    <sheetView zoomScale="85" zoomScaleNormal="85" workbookViewId="0">
      <selection activeCell="C51" sqref="C51"/>
    </sheetView>
  </sheetViews>
  <sheetFormatPr defaultColWidth="9.140625" defaultRowHeight="15"/>
  <cols>
    <col min="1" max="1" width="6.140625" style="2" customWidth="1"/>
    <col min="2" max="2" width="53.5703125" style="2" customWidth="1"/>
    <col min="3" max="3" width="91.42578125" style="2" customWidth="1"/>
    <col min="4" max="4" width="12" style="2" customWidth="1"/>
    <col min="5" max="5" width="14.42578125" style="2" customWidth="1"/>
    <col min="6" max="6" width="36.5703125" style="2" customWidth="1"/>
    <col min="7" max="7" width="20" style="2" customWidth="1"/>
    <col min="8" max="8" width="25.5703125" style="2" customWidth="1"/>
    <col min="9" max="9" width="16.42578125" style="2" customWidth="1"/>
    <col min="10" max="16384" width="9.140625" style="2"/>
  </cols>
  <sheetData>
    <row r="1" spans="1:22" s="1" customFormat="1">
      <c r="C1" s="2"/>
    </row>
    <row r="2" spans="1:22" s="4" customFormat="1" ht="18.75" customHeight="1">
      <c r="A2" s="3"/>
      <c r="C2" s="5" t="s">
        <v>0</v>
      </c>
    </row>
    <row r="3" spans="1:22" s="4" customFormat="1" ht="18.75" customHeight="1">
      <c r="A3" s="3"/>
      <c r="C3" s="6" t="s">
        <v>1</v>
      </c>
      <c r="D3" s="1"/>
    </row>
    <row r="4" spans="1:22" s="4" customFormat="1" ht="18.75">
      <c r="A4" s="7"/>
      <c r="C4" s="6" t="s">
        <v>2</v>
      </c>
    </row>
    <row r="5" spans="1:22" s="4" customFormat="1" ht="18.75">
      <c r="A5" s="7"/>
      <c r="H5" s="6"/>
    </row>
    <row r="6" spans="1:22" s="4" customFormat="1" ht="15.75">
      <c r="A6" s="329" t="s">
        <v>527</v>
      </c>
      <c r="B6" s="329"/>
      <c r="C6" s="329"/>
      <c r="D6" s="8"/>
      <c r="E6" s="8"/>
      <c r="F6" s="8"/>
      <c r="G6" s="8"/>
      <c r="H6" s="8"/>
      <c r="I6" s="8"/>
      <c r="J6" s="8"/>
    </row>
    <row r="7" spans="1:22" s="4" customFormat="1" ht="18.75">
      <c r="A7" s="7"/>
      <c r="H7" s="6"/>
    </row>
    <row r="8" spans="1:22" s="4" customFormat="1" ht="18.75">
      <c r="A8" s="330" t="s">
        <v>3</v>
      </c>
      <c r="B8" s="330"/>
      <c r="C8" s="330"/>
      <c r="D8" s="9"/>
      <c r="E8" s="9"/>
      <c r="F8" s="9"/>
      <c r="G8" s="9"/>
      <c r="H8" s="9"/>
      <c r="I8" s="9"/>
      <c r="J8" s="9"/>
      <c r="K8" s="9"/>
      <c r="L8" s="9"/>
      <c r="M8" s="9"/>
      <c r="N8" s="9"/>
      <c r="O8" s="9"/>
      <c r="P8" s="9"/>
      <c r="Q8" s="9"/>
      <c r="R8" s="9"/>
      <c r="S8" s="9"/>
      <c r="T8" s="9"/>
      <c r="U8" s="9"/>
      <c r="V8" s="9"/>
    </row>
    <row r="9" spans="1:22" s="4" customFormat="1" ht="18.75">
      <c r="A9" s="10"/>
      <c r="B9" s="10"/>
      <c r="C9" s="10"/>
      <c r="D9" s="10"/>
      <c r="E9" s="10"/>
      <c r="F9" s="10"/>
      <c r="G9" s="10"/>
      <c r="H9" s="10"/>
      <c r="I9" s="9"/>
      <c r="J9" s="9"/>
      <c r="K9" s="9"/>
      <c r="L9" s="9"/>
      <c r="M9" s="9"/>
      <c r="N9" s="9"/>
      <c r="O9" s="9"/>
      <c r="P9" s="9"/>
      <c r="Q9" s="9"/>
      <c r="R9" s="9"/>
      <c r="S9" s="9"/>
      <c r="T9" s="9"/>
      <c r="U9" s="9"/>
      <c r="V9" s="9"/>
    </row>
    <row r="10" spans="1:22" s="4" customFormat="1" ht="18.75">
      <c r="A10" s="331" t="s">
        <v>534</v>
      </c>
      <c r="B10" s="331"/>
      <c r="C10" s="331"/>
      <c r="D10" s="11"/>
      <c r="E10" s="11"/>
      <c r="F10" s="11"/>
      <c r="G10" s="11"/>
      <c r="H10" s="11"/>
      <c r="I10" s="9"/>
      <c r="J10" s="9"/>
      <c r="K10" s="9"/>
      <c r="L10" s="9"/>
      <c r="M10" s="9"/>
      <c r="N10" s="9"/>
      <c r="O10" s="9"/>
      <c r="P10" s="9"/>
      <c r="Q10" s="9"/>
      <c r="R10" s="9"/>
      <c r="S10" s="9"/>
      <c r="T10" s="9"/>
      <c r="U10" s="9"/>
      <c r="V10" s="9"/>
    </row>
    <row r="11" spans="1:22" s="4" customFormat="1" ht="18.75">
      <c r="A11" s="332" t="s">
        <v>4</v>
      </c>
      <c r="B11" s="332"/>
      <c r="C11" s="332"/>
      <c r="D11" s="12"/>
      <c r="E11" s="12"/>
      <c r="F11" s="12"/>
      <c r="G11" s="12"/>
      <c r="H11" s="12"/>
      <c r="I11" s="9"/>
      <c r="J11" s="9"/>
      <c r="K11" s="9"/>
      <c r="L11" s="9"/>
      <c r="M11" s="9"/>
      <c r="N11" s="9"/>
      <c r="O11" s="9"/>
      <c r="P11" s="9"/>
      <c r="Q11" s="9"/>
      <c r="R11" s="9"/>
      <c r="S11" s="9"/>
      <c r="T11" s="9"/>
      <c r="U11" s="9"/>
      <c r="V11" s="9"/>
    </row>
    <row r="12" spans="1:22" s="4" customFormat="1" ht="18.75">
      <c r="A12" s="10"/>
      <c r="B12" s="10"/>
      <c r="C12" s="10"/>
      <c r="D12" s="10"/>
      <c r="E12" s="10"/>
      <c r="F12" s="10"/>
      <c r="G12" s="10"/>
      <c r="H12" s="10"/>
      <c r="I12" s="9"/>
      <c r="J12" s="9"/>
      <c r="K12" s="9"/>
      <c r="L12" s="9"/>
      <c r="M12" s="9"/>
      <c r="N12" s="9"/>
      <c r="O12" s="9"/>
      <c r="P12" s="9"/>
      <c r="Q12" s="9"/>
      <c r="R12" s="9"/>
      <c r="S12" s="9"/>
      <c r="T12" s="9"/>
      <c r="U12" s="9"/>
      <c r="V12" s="9"/>
    </row>
    <row r="13" spans="1:22" s="4" customFormat="1" ht="18.75">
      <c r="A13" s="333" t="s">
        <v>556</v>
      </c>
      <c r="B13" s="333"/>
      <c r="C13" s="333"/>
      <c r="D13" s="11"/>
      <c r="E13" s="11"/>
      <c r="F13" s="11"/>
      <c r="G13" s="11"/>
      <c r="H13" s="11"/>
      <c r="I13" s="9"/>
      <c r="J13" s="9"/>
      <c r="K13" s="9"/>
      <c r="L13" s="9"/>
      <c r="M13" s="9"/>
      <c r="N13" s="9"/>
      <c r="O13" s="9"/>
      <c r="P13" s="9"/>
      <c r="Q13" s="9"/>
      <c r="R13" s="9"/>
      <c r="S13" s="9"/>
      <c r="T13" s="9"/>
      <c r="U13" s="9"/>
      <c r="V13" s="9"/>
    </row>
    <row r="14" spans="1:22" s="4" customFormat="1" ht="18.75">
      <c r="A14" s="332" t="s">
        <v>5</v>
      </c>
      <c r="B14" s="332"/>
      <c r="C14" s="332"/>
      <c r="D14" s="12"/>
      <c r="E14" s="12"/>
      <c r="F14" s="12"/>
      <c r="G14" s="12"/>
      <c r="H14" s="12"/>
      <c r="I14" s="9"/>
      <c r="J14" s="9"/>
      <c r="K14" s="9"/>
      <c r="L14" s="9"/>
      <c r="M14" s="9"/>
      <c r="N14" s="9"/>
      <c r="O14" s="9"/>
      <c r="P14" s="9"/>
      <c r="Q14" s="9"/>
      <c r="R14" s="9"/>
      <c r="S14" s="9"/>
      <c r="T14" s="9"/>
      <c r="U14" s="9"/>
      <c r="V14" s="9"/>
    </row>
    <row r="15" spans="1:22" s="4" customFormat="1" ht="15.75" customHeight="1">
      <c r="A15" s="13"/>
      <c r="B15" s="13"/>
      <c r="C15" s="13"/>
      <c r="D15" s="13"/>
      <c r="E15" s="13"/>
      <c r="F15" s="13"/>
      <c r="G15" s="13"/>
      <c r="H15" s="13"/>
      <c r="I15" s="13"/>
      <c r="J15" s="13"/>
      <c r="K15" s="13"/>
      <c r="L15" s="13"/>
      <c r="M15" s="13"/>
      <c r="N15" s="13"/>
      <c r="O15" s="13"/>
      <c r="P15" s="13"/>
      <c r="Q15" s="13"/>
      <c r="R15" s="13"/>
      <c r="S15" s="13"/>
      <c r="T15" s="13"/>
      <c r="U15" s="13"/>
      <c r="V15" s="13"/>
    </row>
    <row r="16" spans="1:22" s="14" customFormat="1" ht="58.5" customHeight="1">
      <c r="A16" s="334" t="s">
        <v>535</v>
      </c>
      <c r="B16" s="334"/>
      <c r="C16" s="334"/>
      <c r="D16" s="11"/>
      <c r="E16" s="11"/>
      <c r="F16" s="11" t="s">
        <v>6</v>
      </c>
      <c r="G16" s="11"/>
      <c r="H16" s="11"/>
      <c r="I16" s="11"/>
      <c r="J16" s="11"/>
      <c r="K16" s="11"/>
      <c r="L16" s="11"/>
      <c r="M16" s="11"/>
      <c r="N16" s="11"/>
      <c r="O16" s="11"/>
      <c r="P16" s="11"/>
      <c r="Q16" s="11"/>
      <c r="R16" s="11"/>
      <c r="S16" s="11"/>
      <c r="T16" s="11"/>
      <c r="U16" s="11"/>
      <c r="V16" s="11"/>
    </row>
    <row r="17" spans="1:22" s="14" customFormat="1" ht="15" customHeight="1">
      <c r="A17" s="332" t="s">
        <v>7</v>
      </c>
      <c r="B17" s="332"/>
      <c r="C17" s="332"/>
      <c r="D17" s="12"/>
      <c r="E17" s="12"/>
      <c r="F17" s="12"/>
      <c r="G17" s="12"/>
      <c r="H17" s="12"/>
      <c r="I17" s="12"/>
      <c r="J17" s="12"/>
      <c r="K17" s="12"/>
      <c r="L17" s="12"/>
      <c r="M17" s="12"/>
      <c r="N17" s="12"/>
      <c r="O17" s="12"/>
      <c r="P17" s="12"/>
      <c r="Q17" s="12"/>
      <c r="R17" s="12"/>
      <c r="S17" s="12"/>
      <c r="T17" s="12"/>
      <c r="U17" s="12"/>
      <c r="V17" s="12"/>
    </row>
    <row r="18" spans="1:22" s="14" customFormat="1" ht="15" customHeight="1">
      <c r="A18" s="13"/>
      <c r="B18" s="13"/>
      <c r="C18" s="13"/>
      <c r="D18" s="13"/>
      <c r="E18" s="13"/>
      <c r="F18" s="13"/>
      <c r="G18" s="13"/>
      <c r="H18" s="13"/>
      <c r="I18" s="13"/>
      <c r="J18" s="13"/>
      <c r="K18" s="13"/>
      <c r="L18" s="13"/>
      <c r="M18" s="13"/>
      <c r="N18" s="13"/>
      <c r="O18" s="13"/>
      <c r="P18" s="13"/>
      <c r="Q18" s="13"/>
      <c r="R18" s="13"/>
      <c r="S18" s="13"/>
    </row>
    <row r="19" spans="1:22" s="14" customFormat="1" ht="15" customHeight="1">
      <c r="A19" s="335" t="s">
        <v>8</v>
      </c>
      <c r="B19" s="331"/>
      <c r="C19" s="331"/>
      <c r="D19" s="15"/>
      <c r="E19" s="15"/>
      <c r="F19" s="15"/>
      <c r="G19" s="15"/>
      <c r="H19" s="15"/>
      <c r="I19" s="15"/>
      <c r="J19" s="15"/>
      <c r="K19" s="15"/>
      <c r="L19" s="15"/>
      <c r="M19" s="15"/>
      <c r="N19" s="15"/>
      <c r="O19" s="15"/>
      <c r="P19" s="15"/>
      <c r="Q19" s="15"/>
      <c r="R19" s="15"/>
      <c r="S19" s="15"/>
      <c r="T19" s="15"/>
      <c r="U19" s="15"/>
      <c r="V19" s="15"/>
    </row>
    <row r="20" spans="1:22" s="14" customFormat="1" ht="15" customHeight="1">
      <c r="A20" s="12"/>
      <c r="B20" s="12"/>
      <c r="C20" s="12"/>
      <c r="D20" s="12"/>
      <c r="E20" s="12"/>
      <c r="F20" s="12"/>
      <c r="G20" s="12"/>
      <c r="H20" s="12"/>
      <c r="I20" s="13"/>
      <c r="J20" s="13"/>
      <c r="K20" s="13"/>
      <c r="L20" s="13"/>
      <c r="M20" s="13"/>
      <c r="N20" s="13"/>
      <c r="O20" s="13"/>
      <c r="P20" s="13"/>
      <c r="Q20" s="13"/>
      <c r="R20" s="13"/>
      <c r="S20" s="13"/>
    </row>
    <row r="21" spans="1:22" s="14" customFormat="1" ht="39.75" customHeight="1">
      <c r="A21" s="16" t="s">
        <v>9</v>
      </c>
      <c r="B21" s="17" t="s">
        <v>10</v>
      </c>
      <c r="C21" s="18" t="s">
        <v>11</v>
      </c>
      <c r="D21" s="12"/>
      <c r="E21" s="12"/>
      <c r="F21" s="12"/>
      <c r="G21" s="12"/>
      <c r="H21" s="12"/>
      <c r="I21" s="13"/>
      <c r="J21" s="13"/>
      <c r="K21" s="13"/>
      <c r="L21" s="13"/>
      <c r="M21" s="13"/>
      <c r="N21" s="13"/>
      <c r="O21" s="13"/>
      <c r="P21" s="13"/>
      <c r="Q21" s="13"/>
      <c r="R21" s="13"/>
      <c r="S21" s="13"/>
    </row>
    <row r="22" spans="1:22" s="14" customFormat="1" ht="16.5" customHeight="1">
      <c r="A22" s="19">
        <v>1</v>
      </c>
      <c r="B22" s="17">
        <v>2</v>
      </c>
      <c r="C22" s="20">
        <v>3</v>
      </c>
      <c r="D22" s="12"/>
      <c r="E22" s="12"/>
      <c r="F22" s="12"/>
      <c r="G22" s="12"/>
      <c r="H22" s="12"/>
      <c r="I22" s="13"/>
      <c r="J22" s="13"/>
      <c r="K22" s="13"/>
      <c r="L22" s="13"/>
      <c r="M22" s="13"/>
      <c r="N22" s="13"/>
      <c r="O22" s="13"/>
      <c r="P22" s="13"/>
      <c r="Q22" s="13"/>
      <c r="R22" s="13"/>
      <c r="S22" s="13"/>
    </row>
    <row r="23" spans="1:22" s="14" customFormat="1" ht="39" customHeight="1">
      <c r="A23" s="21" t="s">
        <v>12</v>
      </c>
      <c r="B23" s="22" t="s">
        <v>13</v>
      </c>
      <c r="C23" s="23" t="s">
        <v>536</v>
      </c>
      <c r="D23" s="12"/>
      <c r="E23" s="12"/>
      <c r="F23" s="12"/>
      <c r="G23" s="12"/>
      <c r="H23" s="12"/>
      <c r="I23" s="13"/>
      <c r="J23" s="13"/>
      <c r="K23" s="13"/>
      <c r="L23" s="13"/>
      <c r="M23" s="13"/>
      <c r="N23" s="13"/>
      <c r="O23" s="13"/>
      <c r="P23" s="13"/>
      <c r="Q23" s="13"/>
      <c r="R23" s="13"/>
      <c r="S23" s="13"/>
    </row>
    <row r="24" spans="1:22" s="14" customFormat="1" ht="41.25" customHeight="1">
      <c r="A24" s="21" t="s">
        <v>14</v>
      </c>
      <c r="B24" s="24" t="s">
        <v>15</v>
      </c>
      <c r="C24" s="321" t="s">
        <v>537</v>
      </c>
      <c r="D24" s="12"/>
      <c r="E24" s="12"/>
      <c r="F24" s="12"/>
      <c r="G24" s="12"/>
      <c r="H24" s="12"/>
      <c r="I24" s="13"/>
      <c r="J24" s="13"/>
      <c r="K24" s="13"/>
      <c r="L24" s="13"/>
      <c r="M24" s="13"/>
      <c r="N24" s="13"/>
      <c r="O24" s="13"/>
      <c r="P24" s="13"/>
      <c r="Q24" s="13"/>
      <c r="R24" s="13"/>
      <c r="S24" s="13"/>
    </row>
    <row r="25" spans="1:22" s="14" customFormat="1" ht="22.5" customHeight="1">
      <c r="A25" s="326"/>
      <c r="B25" s="327"/>
      <c r="C25" s="328"/>
      <c r="D25" s="12"/>
      <c r="E25" s="12"/>
      <c r="F25" s="12"/>
      <c r="G25" s="12"/>
      <c r="H25" s="12"/>
      <c r="I25" s="13"/>
      <c r="J25" s="13"/>
      <c r="K25" s="13"/>
      <c r="L25" s="13"/>
      <c r="M25" s="13"/>
      <c r="N25" s="13"/>
      <c r="O25" s="13"/>
      <c r="P25" s="13"/>
      <c r="Q25" s="13"/>
      <c r="R25" s="13"/>
      <c r="S25" s="13"/>
    </row>
    <row r="26" spans="1:22" s="14" customFormat="1" ht="58.5" customHeight="1">
      <c r="A26" s="21" t="s">
        <v>16</v>
      </c>
      <c r="B26" s="25" t="s">
        <v>17</v>
      </c>
      <c r="C26" s="26" t="s">
        <v>18</v>
      </c>
      <c r="D26" s="12"/>
      <c r="E26" s="12"/>
      <c r="F26" s="12"/>
      <c r="G26" s="12"/>
      <c r="H26" s="13"/>
      <c r="I26" s="13"/>
      <c r="J26" s="13"/>
      <c r="K26" s="13"/>
      <c r="L26" s="13"/>
      <c r="M26" s="13"/>
      <c r="N26" s="13"/>
      <c r="O26" s="13"/>
      <c r="P26" s="13"/>
      <c r="Q26" s="13"/>
      <c r="R26" s="13"/>
    </row>
    <row r="27" spans="1:22" s="14" customFormat="1" ht="42.75" customHeight="1">
      <c r="A27" s="21" t="s">
        <v>19</v>
      </c>
      <c r="B27" s="25" t="s">
        <v>20</v>
      </c>
      <c r="C27" s="26" t="s">
        <v>523</v>
      </c>
      <c r="D27" s="12"/>
      <c r="E27" s="12"/>
      <c r="F27" s="12"/>
      <c r="G27" s="12"/>
      <c r="H27" s="13"/>
      <c r="I27" s="13"/>
      <c r="J27" s="13"/>
      <c r="K27" s="13"/>
      <c r="L27" s="13"/>
      <c r="M27" s="13"/>
      <c r="N27" s="13"/>
      <c r="O27" s="13"/>
      <c r="P27" s="13"/>
      <c r="Q27" s="13"/>
      <c r="R27" s="13"/>
    </row>
    <row r="28" spans="1:22" s="14" customFormat="1" ht="51.75" customHeight="1">
      <c r="A28" s="21" t="s">
        <v>21</v>
      </c>
      <c r="B28" s="25" t="s">
        <v>22</v>
      </c>
      <c r="C28" s="26" t="s">
        <v>554</v>
      </c>
      <c r="D28" s="12"/>
      <c r="E28" s="12"/>
      <c r="F28" s="12"/>
      <c r="G28" s="12"/>
      <c r="H28" s="13"/>
      <c r="I28" s="13"/>
      <c r="J28" s="13"/>
      <c r="K28" s="13"/>
      <c r="L28" s="13"/>
      <c r="M28" s="13"/>
      <c r="N28" s="13"/>
      <c r="O28" s="13"/>
      <c r="P28" s="13"/>
      <c r="Q28" s="13"/>
      <c r="R28" s="13"/>
    </row>
    <row r="29" spans="1:22" s="14" customFormat="1" ht="42.75" customHeight="1">
      <c r="A29" s="21" t="s">
        <v>24</v>
      </c>
      <c r="B29" s="25" t="s">
        <v>25</v>
      </c>
      <c r="C29" s="26" t="s">
        <v>26</v>
      </c>
      <c r="D29" s="12"/>
      <c r="E29" s="12"/>
      <c r="F29" s="12"/>
      <c r="G29" s="12"/>
      <c r="H29" s="13"/>
      <c r="I29" s="13"/>
      <c r="J29" s="13"/>
      <c r="K29" s="13"/>
      <c r="L29" s="13"/>
      <c r="M29" s="13"/>
      <c r="N29" s="13"/>
      <c r="O29" s="13"/>
      <c r="P29" s="13"/>
      <c r="Q29" s="13"/>
      <c r="R29" s="13"/>
    </row>
    <row r="30" spans="1:22" s="14" customFormat="1" ht="51.75" customHeight="1">
      <c r="A30" s="21" t="s">
        <v>27</v>
      </c>
      <c r="B30" s="25" t="s">
        <v>28</v>
      </c>
      <c r="C30" s="26" t="s">
        <v>29</v>
      </c>
      <c r="D30" s="12"/>
      <c r="E30" s="12"/>
      <c r="F30" s="12"/>
      <c r="G30" s="12"/>
      <c r="H30" s="13"/>
      <c r="I30" s="13"/>
      <c r="J30" s="13"/>
      <c r="K30" s="13"/>
      <c r="L30" s="13"/>
      <c r="M30" s="13"/>
      <c r="N30" s="13"/>
      <c r="O30" s="13"/>
      <c r="P30" s="13"/>
      <c r="Q30" s="13"/>
      <c r="R30" s="13"/>
    </row>
    <row r="31" spans="1:22" s="14" customFormat="1" ht="51.75" customHeight="1">
      <c r="A31" s="21" t="s">
        <v>30</v>
      </c>
      <c r="B31" s="25" t="s">
        <v>31</v>
      </c>
      <c r="C31" s="23" t="s">
        <v>26</v>
      </c>
      <c r="D31" s="12"/>
      <c r="E31" s="12"/>
      <c r="F31" s="12"/>
      <c r="G31" s="12"/>
      <c r="H31" s="13"/>
      <c r="I31" s="13"/>
      <c r="J31" s="13"/>
      <c r="K31" s="13"/>
      <c r="L31" s="13"/>
      <c r="M31" s="13"/>
      <c r="N31" s="13"/>
      <c r="O31" s="13"/>
      <c r="P31" s="13"/>
      <c r="Q31" s="13"/>
      <c r="R31" s="13"/>
    </row>
    <row r="32" spans="1:22" s="14" customFormat="1" ht="51.75" customHeight="1">
      <c r="A32" s="21" t="s">
        <v>32</v>
      </c>
      <c r="B32" s="25" t="s">
        <v>33</v>
      </c>
      <c r="C32" s="23" t="s">
        <v>26</v>
      </c>
      <c r="D32" s="12"/>
      <c r="E32" s="12"/>
      <c r="F32" s="12"/>
      <c r="G32" s="12"/>
      <c r="H32" s="13"/>
      <c r="I32" s="13"/>
      <c r="J32" s="13"/>
      <c r="K32" s="13"/>
      <c r="L32" s="13"/>
      <c r="M32" s="13"/>
      <c r="N32" s="13"/>
      <c r="O32" s="13"/>
      <c r="P32" s="13"/>
      <c r="Q32" s="13"/>
      <c r="R32" s="13"/>
    </row>
    <row r="33" spans="1:18" s="14" customFormat="1" ht="51.75" customHeight="1">
      <c r="A33" s="21" t="s">
        <v>34</v>
      </c>
      <c r="B33" s="25" t="s">
        <v>35</v>
      </c>
      <c r="C33" s="23" t="s">
        <v>26</v>
      </c>
      <c r="D33" s="12"/>
      <c r="E33" s="12"/>
      <c r="F33" s="12"/>
      <c r="G33" s="12"/>
      <c r="H33" s="13"/>
      <c r="I33" s="13"/>
      <c r="J33" s="13"/>
      <c r="K33" s="13"/>
      <c r="L33" s="13"/>
      <c r="M33" s="13"/>
      <c r="N33" s="13"/>
      <c r="O33" s="13"/>
      <c r="P33" s="13"/>
      <c r="Q33" s="13"/>
      <c r="R33" s="13"/>
    </row>
    <row r="34" spans="1:18" s="14" customFormat="1" ht="101.25" customHeight="1">
      <c r="A34" s="21" t="s">
        <v>36</v>
      </c>
      <c r="B34" s="25" t="s">
        <v>37</v>
      </c>
      <c r="C34" s="23" t="s">
        <v>38</v>
      </c>
      <c r="D34" s="12"/>
      <c r="E34" s="12"/>
      <c r="F34" s="12"/>
      <c r="G34" s="12"/>
      <c r="H34" s="13"/>
      <c r="I34" s="13"/>
      <c r="J34" s="13"/>
      <c r="K34" s="13"/>
      <c r="L34" s="13"/>
      <c r="M34" s="13"/>
      <c r="N34" s="13"/>
      <c r="O34" s="13"/>
      <c r="P34" s="13"/>
      <c r="Q34" s="13"/>
      <c r="R34" s="13"/>
    </row>
    <row r="35" spans="1:18" ht="111" customHeight="1">
      <c r="A35" s="21" t="s">
        <v>39</v>
      </c>
      <c r="B35" s="25" t="s">
        <v>40</v>
      </c>
      <c r="C35" s="23" t="s">
        <v>26</v>
      </c>
    </row>
    <row r="36" spans="1:18" ht="58.5" customHeight="1">
      <c r="A36" s="21" t="s">
        <v>41</v>
      </c>
      <c r="B36" s="25" t="s">
        <v>42</v>
      </c>
      <c r="C36" s="26" t="s">
        <v>26</v>
      </c>
    </row>
    <row r="37" spans="1:18" ht="51.75" customHeight="1">
      <c r="A37" s="21" t="s">
        <v>43</v>
      </c>
      <c r="B37" s="25" t="s">
        <v>44</v>
      </c>
      <c r="C37" s="23" t="s">
        <v>26</v>
      </c>
    </row>
    <row r="38" spans="1:18" ht="43.5" customHeight="1">
      <c r="A38" s="21" t="s">
        <v>45</v>
      </c>
      <c r="B38" s="25" t="s">
        <v>46</v>
      </c>
      <c r="C38" s="23" t="s">
        <v>26</v>
      </c>
    </row>
    <row r="39" spans="1:18" ht="43.5" customHeight="1">
      <c r="A39" s="21" t="s">
        <v>47</v>
      </c>
      <c r="B39" s="25" t="s">
        <v>48</v>
      </c>
      <c r="C39" s="23" t="s">
        <v>26</v>
      </c>
    </row>
    <row r="40" spans="1:18" ht="23.25" customHeight="1">
      <c r="A40" s="326"/>
      <c r="B40" s="327"/>
      <c r="C40" s="328"/>
    </row>
    <row r="41" spans="1:18" ht="63">
      <c r="A41" s="21" t="s">
        <v>49</v>
      </c>
      <c r="B41" s="25" t="s">
        <v>50</v>
      </c>
      <c r="C41" s="23" t="s">
        <v>29</v>
      </c>
    </row>
    <row r="42" spans="1:18" ht="105.75" customHeight="1">
      <c r="A42" s="21" t="s">
        <v>51</v>
      </c>
      <c r="B42" s="25" t="s">
        <v>52</v>
      </c>
      <c r="C42" s="26" t="s">
        <v>53</v>
      </c>
    </row>
    <row r="43" spans="1:18" ht="83.25" customHeight="1">
      <c r="A43" s="21" t="s">
        <v>54</v>
      </c>
      <c r="B43" s="25" t="s">
        <v>55</v>
      </c>
      <c r="C43" s="23" t="s">
        <v>56</v>
      </c>
    </row>
    <row r="44" spans="1:18" ht="186" customHeight="1">
      <c r="A44" s="21" t="s">
        <v>57</v>
      </c>
      <c r="B44" s="25" t="s">
        <v>58</v>
      </c>
      <c r="C44" s="26" t="s">
        <v>18</v>
      </c>
    </row>
    <row r="45" spans="1:18" ht="111" customHeight="1">
      <c r="A45" s="21" t="s">
        <v>59</v>
      </c>
      <c r="B45" s="25" t="s">
        <v>60</v>
      </c>
      <c r="C45" s="23" t="s">
        <v>61</v>
      </c>
    </row>
    <row r="46" spans="1:18" ht="120" customHeight="1">
      <c r="A46" s="21" t="s">
        <v>62</v>
      </c>
      <c r="B46" s="25" t="s">
        <v>63</v>
      </c>
      <c r="C46" s="23" t="s">
        <v>61</v>
      </c>
    </row>
    <row r="47" spans="1:18" ht="101.25" customHeight="1">
      <c r="A47" s="21" t="s">
        <v>64</v>
      </c>
      <c r="B47" s="25" t="s">
        <v>65</v>
      </c>
      <c r="C47" s="23" t="s">
        <v>66</v>
      </c>
    </row>
    <row r="48" spans="1:18" ht="18.75" customHeight="1">
      <c r="A48" s="326"/>
      <c r="B48" s="327"/>
      <c r="C48" s="328"/>
    </row>
    <row r="49" spans="1:3" ht="75.75" customHeight="1">
      <c r="A49" s="21" t="s">
        <v>67</v>
      </c>
      <c r="B49" s="25" t="s">
        <v>68</v>
      </c>
      <c r="C49" s="23">
        <v>3.2</v>
      </c>
    </row>
    <row r="50" spans="1:3" ht="71.25" customHeight="1">
      <c r="A50" s="21" t="s">
        <v>69</v>
      </c>
      <c r="B50" s="25" t="s">
        <v>70</v>
      </c>
      <c r="C50" s="23">
        <v>2.67</v>
      </c>
    </row>
  </sheetData>
  <mergeCells count="12">
    <mergeCell ref="A48:C48"/>
    <mergeCell ref="A6:C6"/>
    <mergeCell ref="A8:C8"/>
    <mergeCell ref="A10:C10"/>
    <mergeCell ref="A11:C11"/>
    <mergeCell ref="A13:C13"/>
    <mergeCell ref="A14:C14"/>
    <mergeCell ref="A16:C16"/>
    <mergeCell ref="A17:C17"/>
    <mergeCell ref="A19:C19"/>
    <mergeCell ref="A25:C25"/>
    <mergeCell ref="A40:C40"/>
  </mergeCells>
  <pageMargins left="0.70866141732283472" right="0.70866141732283472" top="0.74803149606299213" bottom="0.74803149606299213" header="0.31496062992125984" footer="0.31496062992125984"/>
  <pageSetup paperSize="9" scale="32" orientation="portrait" horizontalDpi="0" verticalDpi="0" r:id="rId1"/>
</worksheet>
</file>

<file path=xl/worksheets/sheet10.xml><?xml version="1.0" encoding="utf-8"?>
<worksheet xmlns="http://schemas.openxmlformats.org/spreadsheetml/2006/main" xmlns:r="http://schemas.openxmlformats.org/officeDocument/2006/relationships">
  <sheetPr>
    <tabColor rgb="FF92D050"/>
  </sheetPr>
  <dimension ref="A1:P77"/>
  <sheetViews>
    <sheetView topLeftCell="A22" workbookViewId="0">
      <selection activeCell="L32" sqref="L32"/>
    </sheetView>
  </sheetViews>
  <sheetFormatPr defaultColWidth="9.140625" defaultRowHeight="15.75"/>
  <cols>
    <col min="1" max="1" width="9.140625" style="177"/>
    <col min="2" max="2" width="57.85546875" style="177" customWidth="1"/>
    <col min="3" max="3" width="13" style="264" customWidth="1"/>
    <col min="4" max="4" width="17.85546875" style="177" customWidth="1"/>
    <col min="5" max="5" width="20.42578125" style="177" customWidth="1"/>
    <col min="6" max="6" width="18.7109375" style="177" customWidth="1"/>
    <col min="7" max="7" width="12.85546875" style="177" customWidth="1"/>
    <col min="8" max="8" width="9.5703125" style="177" customWidth="1"/>
    <col min="9" max="9" width="5.28515625" style="177" customWidth="1"/>
    <col min="10" max="10" width="8.5703125" style="177" customWidth="1"/>
    <col min="11" max="11" width="7.42578125" style="177" customWidth="1"/>
    <col min="12" max="12" width="13.140625" style="177" customWidth="1"/>
    <col min="13" max="13" width="24.85546875" style="177" customWidth="1"/>
    <col min="14" max="16384" width="9.140625" style="177"/>
  </cols>
  <sheetData>
    <row r="1" spans="1:13" ht="18.75">
      <c r="M1" s="5" t="s">
        <v>0</v>
      </c>
    </row>
    <row r="2" spans="1:13" ht="18.75">
      <c r="M2" s="6" t="s">
        <v>1</v>
      </c>
    </row>
    <row r="3" spans="1:13" ht="18.75">
      <c r="M3" s="6" t="s">
        <v>2</v>
      </c>
    </row>
    <row r="4" spans="1:13" ht="18.75" customHeight="1">
      <c r="A4" s="358" t="s">
        <v>528</v>
      </c>
      <c r="B4" s="358"/>
      <c r="C4" s="358"/>
      <c r="D4" s="358"/>
      <c r="E4" s="358"/>
      <c r="F4" s="358"/>
      <c r="G4" s="358"/>
      <c r="H4" s="358"/>
      <c r="I4" s="358"/>
      <c r="J4" s="358"/>
      <c r="K4" s="358"/>
      <c r="L4" s="358"/>
      <c r="M4" s="358"/>
    </row>
    <row r="5" spans="1:13" ht="18.75">
      <c r="M5" s="6"/>
    </row>
    <row r="6" spans="1:13" ht="18.75">
      <c r="A6" s="330" t="s">
        <v>3</v>
      </c>
      <c r="B6" s="330"/>
      <c r="C6" s="330"/>
      <c r="D6" s="330"/>
      <c r="E6" s="330"/>
      <c r="F6" s="330"/>
      <c r="G6" s="330"/>
      <c r="H6" s="330"/>
      <c r="I6" s="330"/>
      <c r="J6" s="330"/>
      <c r="K6" s="330"/>
      <c r="L6" s="330"/>
      <c r="M6" s="330"/>
    </row>
    <row r="7" spans="1:13" ht="18.75">
      <c r="A7" s="9"/>
      <c r="B7" s="9"/>
      <c r="C7" s="10"/>
      <c r="D7" s="9"/>
      <c r="E7" s="9"/>
      <c r="F7" s="9"/>
      <c r="G7" s="9"/>
      <c r="H7" s="195"/>
      <c r="I7" s="195"/>
      <c r="J7" s="195"/>
      <c r="K7" s="195"/>
      <c r="L7" s="195"/>
      <c r="M7" s="195"/>
    </row>
    <row r="8" spans="1:13">
      <c r="A8" s="342" t="s">
        <v>534</v>
      </c>
      <c r="B8" s="342"/>
      <c r="C8" s="342"/>
      <c r="D8" s="342"/>
      <c r="E8" s="342"/>
      <c r="F8" s="342"/>
      <c r="G8" s="342"/>
      <c r="H8" s="342"/>
      <c r="I8" s="342"/>
      <c r="J8" s="342"/>
      <c r="K8" s="342"/>
      <c r="L8" s="342"/>
      <c r="M8" s="342"/>
    </row>
    <row r="9" spans="1:13" ht="18.75" customHeight="1">
      <c r="A9" s="332" t="s">
        <v>4</v>
      </c>
      <c r="B9" s="332"/>
      <c r="C9" s="332"/>
      <c r="D9" s="332"/>
      <c r="E9" s="332"/>
      <c r="F9" s="332"/>
      <c r="G9" s="332"/>
      <c r="H9" s="332"/>
      <c r="I9" s="332"/>
      <c r="J9" s="332"/>
      <c r="K9" s="332"/>
      <c r="L9" s="332"/>
      <c r="M9" s="332"/>
    </row>
    <row r="10" spans="1:13" ht="18.75">
      <c r="A10" s="9"/>
      <c r="B10" s="9"/>
      <c r="C10" s="10"/>
      <c r="D10" s="9"/>
      <c r="E10" s="9"/>
      <c r="F10" s="9"/>
      <c r="G10" s="9"/>
      <c r="H10" s="195"/>
      <c r="I10" s="195"/>
      <c r="J10" s="195"/>
      <c r="K10" s="195"/>
      <c r="L10" s="195"/>
      <c r="M10" s="195"/>
    </row>
    <row r="11" spans="1:13">
      <c r="A11" s="368" t="s">
        <v>556</v>
      </c>
      <c r="B11" s="368"/>
      <c r="C11" s="368"/>
      <c r="D11" s="368"/>
      <c r="E11" s="368"/>
      <c r="F11" s="368"/>
      <c r="G11" s="368"/>
      <c r="H11" s="368"/>
      <c r="I11" s="368"/>
      <c r="J11" s="368"/>
      <c r="K11" s="368"/>
      <c r="L11" s="368"/>
      <c r="M11" s="368"/>
    </row>
    <row r="12" spans="1:13">
      <c r="A12" s="332" t="s">
        <v>5</v>
      </c>
      <c r="B12" s="332"/>
      <c r="C12" s="332"/>
      <c r="D12" s="332"/>
      <c r="E12" s="332"/>
      <c r="F12" s="332"/>
      <c r="G12" s="332"/>
      <c r="H12" s="332"/>
      <c r="I12" s="332"/>
      <c r="J12" s="332"/>
      <c r="K12" s="332"/>
      <c r="L12" s="332"/>
      <c r="M12" s="332"/>
    </row>
    <row r="13" spans="1:13" ht="16.5" customHeight="1">
      <c r="A13" s="60"/>
      <c r="B13" s="60"/>
      <c r="C13" s="13"/>
      <c r="D13" s="60"/>
      <c r="E13" s="60"/>
      <c r="F13" s="60"/>
      <c r="G13" s="60"/>
      <c r="H13" s="196"/>
      <c r="I13" s="196"/>
      <c r="J13" s="196"/>
      <c r="K13" s="196"/>
      <c r="L13" s="196"/>
      <c r="M13" s="196"/>
    </row>
    <row r="14" spans="1:13" ht="43.5" customHeight="1">
      <c r="A14" s="368" t="s">
        <v>549</v>
      </c>
      <c r="B14" s="368"/>
      <c r="C14" s="368"/>
      <c r="D14" s="368"/>
      <c r="E14" s="368"/>
      <c r="F14" s="368"/>
      <c r="G14" s="368"/>
      <c r="H14" s="368"/>
      <c r="I14" s="368"/>
      <c r="J14" s="368"/>
      <c r="K14" s="368"/>
      <c r="L14" s="368"/>
      <c r="M14" s="368"/>
    </row>
    <row r="15" spans="1:13" ht="15.75" customHeight="1">
      <c r="A15" s="332" t="s">
        <v>7</v>
      </c>
      <c r="B15" s="332"/>
      <c r="C15" s="332"/>
      <c r="D15" s="332"/>
      <c r="E15" s="332"/>
      <c r="F15" s="332"/>
      <c r="G15" s="332"/>
      <c r="H15" s="332"/>
      <c r="I15" s="332"/>
      <c r="J15" s="332"/>
      <c r="K15" s="332"/>
      <c r="L15" s="332"/>
      <c r="M15" s="332"/>
    </row>
    <row r="16" spans="1:13">
      <c r="A16" s="393"/>
      <c r="B16" s="393"/>
      <c r="C16" s="393"/>
      <c r="D16" s="393"/>
      <c r="E16" s="393"/>
      <c r="F16" s="393"/>
      <c r="G16" s="393"/>
      <c r="H16" s="393"/>
      <c r="I16" s="393"/>
      <c r="J16" s="393"/>
      <c r="K16" s="393"/>
      <c r="L16" s="393"/>
      <c r="M16" s="393"/>
    </row>
    <row r="18" spans="1:16">
      <c r="A18" s="394" t="s">
        <v>350</v>
      </c>
      <c r="B18" s="394"/>
      <c r="C18" s="394"/>
      <c r="D18" s="394"/>
      <c r="E18" s="394"/>
      <c r="F18" s="394"/>
      <c r="G18" s="394"/>
      <c r="H18" s="394"/>
      <c r="I18" s="394"/>
      <c r="J18" s="394"/>
      <c r="K18" s="394"/>
      <c r="L18" s="394"/>
      <c r="M18" s="394"/>
    </row>
    <row r="20" spans="1:16" ht="33" customHeight="1">
      <c r="A20" s="385" t="s">
        <v>351</v>
      </c>
      <c r="B20" s="385" t="s">
        <v>352</v>
      </c>
      <c r="C20" s="377" t="s">
        <v>353</v>
      </c>
      <c r="D20" s="377"/>
      <c r="E20" s="384" t="s">
        <v>354</v>
      </c>
      <c r="F20" s="384"/>
      <c r="G20" s="385" t="s">
        <v>530</v>
      </c>
      <c r="H20" s="389" t="s">
        <v>558</v>
      </c>
      <c r="I20" s="390"/>
      <c r="J20" s="390"/>
      <c r="K20" s="390"/>
      <c r="L20" s="395" t="s">
        <v>355</v>
      </c>
      <c r="M20" s="395"/>
      <c r="N20" s="197"/>
      <c r="O20" s="197"/>
      <c r="P20" s="197"/>
    </row>
    <row r="21" spans="1:16" ht="99.75" customHeight="1">
      <c r="A21" s="386"/>
      <c r="B21" s="386"/>
      <c r="C21" s="377"/>
      <c r="D21" s="377"/>
      <c r="E21" s="384"/>
      <c r="F21" s="384"/>
      <c r="G21" s="386"/>
      <c r="H21" s="377" t="s">
        <v>290</v>
      </c>
      <c r="I21" s="377"/>
      <c r="J21" s="377" t="s">
        <v>356</v>
      </c>
      <c r="K21" s="377"/>
      <c r="L21" s="395"/>
      <c r="M21" s="395"/>
    </row>
    <row r="22" spans="1:16" ht="89.25" customHeight="1">
      <c r="A22" s="381"/>
      <c r="B22" s="381"/>
      <c r="C22" s="198" t="s">
        <v>290</v>
      </c>
      <c r="D22" s="198" t="s">
        <v>356</v>
      </c>
      <c r="E22" s="199" t="s">
        <v>531</v>
      </c>
      <c r="F22" s="199" t="s">
        <v>532</v>
      </c>
      <c r="G22" s="381"/>
      <c r="H22" s="200" t="s">
        <v>357</v>
      </c>
      <c r="I22" s="200" t="s">
        <v>358</v>
      </c>
      <c r="J22" s="200" t="s">
        <v>357</v>
      </c>
      <c r="K22" s="200" t="s">
        <v>358</v>
      </c>
      <c r="L22" s="198" t="s">
        <v>359</v>
      </c>
      <c r="M22" s="198" t="s">
        <v>356</v>
      </c>
    </row>
    <row r="23" spans="1:16" ht="19.5" customHeight="1">
      <c r="A23" s="174">
        <v>1</v>
      </c>
      <c r="B23" s="174">
        <v>2</v>
      </c>
      <c r="C23" s="174">
        <v>3</v>
      </c>
      <c r="D23" s="174">
        <v>4</v>
      </c>
      <c r="E23" s="174">
        <v>5</v>
      </c>
      <c r="F23" s="174">
        <v>6</v>
      </c>
      <c r="G23" s="174">
        <v>7</v>
      </c>
      <c r="H23" s="174">
        <v>12</v>
      </c>
      <c r="I23" s="174">
        <v>13</v>
      </c>
      <c r="J23" s="174">
        <v>14</v>
      </c>
      <c r="K23" s="174">
        <v>15</v>
      </c>
      <c r="L23" s="174">
        <v>20</v>
      </c>
      <c r="M23" s="174">
        <v>21</v>
      </c>
    </row>
    <row r="24" spans="1:16" ht="47.25" customHeight="1">
      <c r="A24" s="201">
        <v>1</v>
      </c>
      <c r="B24" s="202" t="s">
        <v>360</v>
      </c>
      <c r="C24" s="203">
        <v>3.2</v>
      </c>
      <c r="D24" s="203" t="s">
        <v>529</v>
      </c>
      <c r="E24" s="203"/>
      <c r="F24" s="203"/>
      <c r="G24" s="203"/>
      <c r="H24" s="203">
        <v>3.2</v>
      </c>
      <c r="I24" s="317">
        <v>3</v>
      </c>
      <c r="J24" s="203" t="str">
        <f>D24</f>
        <v>нд</v>
      </c>
      <c r="K24" s="203"/>
      <c r="L24" s="203">
        <v>3.2</v>
      </c>
      <c r="M24" s="203" t="str">
        <f>D24</f>
        <v>нд</v>
      </c>
    </row>
    <row r="25" spans="1:16" ht="24" customHeight="1">
      <c r="A25" s="204" t="s">
        <v>361</v>
      </c>
      <c r="B25" s="205" t="s">
        <v>362</v>
      </c>
      <c r="C25" s="203"/>
      <c r="D25" s="203"/>
      <c r="E25" s="206"/>
      <c r="F25" s="206"/>
      <c r="G25" s="203"/>
      <c r="H25" s="203"/>
      <c r="I25" s="203"/>
      <c r="J25" s="203"/>
      <c r="K25" s="203"/>
      <c r="L25" s="203"/>
      <c r="M25" s="311"/>
    </row>
    <row r="26" spans="1:16">
      <c r="A26" s="204" t="s">
        <v>363</v>
      </c>
      <c r="B26" s="205" t="s">
        <v>364</v>
      </c>
      <c r="C26" s="207"/>
      <c r="D26" s="207"/>
      <c r="E26" s="206"/>
      <c r="F26" s="206"/>
      <c r="G26" s="203"/>
      <c r="H26" s="203"/>
      <c r="I26" s="203"/>
      <c r="J26" s="203"/>
      <c r="K26" s="207"/>
      <c r="L26" s="207"/>
      <c r="M26" s="311"/>
    </row>
    <row r="27" spans="1:16" ht="31.5">
      <c r="A27" s="204" t="s">
        <v>365</v>
      </c>
      <c r="B27" s="205" t="s">
        <v>366</v>
      </c>
      <c r="C27" s="207">
        <v>3.2</v>
      </c>
      <c r="D27" s="207" t="s">
        <v>529</v>
      </c>
      <c r="E27" s="206"/>
      <c r="F27" s="206"/>
      <c r="G27" s="208"/>
      <c r="H27" s="310">
        <v>3.2</v>
      </c>
      <c r="I27" s="317">
        <v>3</v>
      </c>
      <c r="J27" s="315" t="str">
        <f>D27</f>
        <v>нд</v>
      </c>
      <c r="K27" s="207"/>
      <c r="L27" s="203">
        <f>C27</f>
        <v>3.2</v>
      </c>
      <c r="M27" s="203" t="str">
        <f>D27</f>
        <v>нд</v>
      </c>
    </row>
    <row r="28" spans="1:16">
      <c r="A28" s="204" t="s">
        <v>367</v>
      </c>
      <c r="B28" s="205" t="s">
        <v>368</v>
      </c>
      <c r="C28" s="207"/>
      <c r="D28" s="207"/>
      <c r="E28" s="206"/>
      <c r="F28" s="206"/>
      <c r="G28" s="206"/>
      <c r="H28" s="207"/>
      <c r="I28" s="206"/>
      <c r="J28" s="206"/>
      <c r="K28" s="207"/>
      <c r="L28" s="207"/>
      <c r="M28" s="311"/>
    </row>
    <row r="29" spans="1:16">
      <c r="A29" s="204" t="s">
        <v>369</v>
      </c>
      <c r="B29" s="209" t="s">
        <v>526</v>
      </c>
      <c r="C29" s="207"/>
      <c r="D29" s="207"/>
      <c r="E29" s="206"/>
      <c r="F29" s="206"/>
      <c r="G29" s="208"/>
      <c r="H29" s="310"/>
      <c r="I29" s="206"/>
      <c r="J29" s="312"/>
      <c r="K29" s="207"/>
      <c r="L29" s="203"/>
      <c r="M29" s="203"/>
    </row>
    <row r="30" spans="1:16" ht="47.25">
      <c r="A30" s="201" t="s">
        <v>14</v>
      </c>
      <c r="B30" s="202" t="s">
        <v>370</v>
      </c>
      <c r="C30" s="203">
        <f>SUM(C31:C34)</f>
        <v>2.67</v>
      </c>
      <c r="D30" s="203" t="s">
        <v>529</v>
      </c>
      <c r="E30" s="203"/>
      <c r="F30" s="203"/>
      <c r="G30" s="203"/>
      <c r="H30" s="203">
        <f>C30</f>
        <v>2.67</v>
      </c>
      <c r="I30" s="317">
        <v>3</v>
      </c>
      <c r="J30" s="203" t="str">
        <f>D30</f>
        <v>нд</v>
      </c>
      <c r="K30" s="207"/>
      <c r="L30" s="203">
        <f>C30</f>
        <v>2.67</v>
      </c>
      <c r="M30" s="203" t="str">
        <f>D30</f>
        <v>нд</v>
      </c>
    </row>
    <row r="31" spans="1:16">
      <c r="A31" s="201" t="s">
        <v>371</v>
      </c>
      <c r="B31" s="205" t="s">
        <v>372</v>
      </c>
      <c r="C31" s="266">
        <v>0</v>
      </c>
      <c r="D31" s="203">
        <v>0</v>
      </c>
      <c r="E31" s="203"/>
      <c r="F31" s="203"/>
      <c r="G31" s="206"/>
      <c r="H31" s="268"/>
      <c r="I31" s="267"/>
      <c r="J31" s="267"/>
      <c r="K31" s="268"/>
      <c r="L31" s="268"/>
      <c r="M31" s="269"/>
    </row>
    <row r="32" spans="1:16" ht="31.5">
      <c r="A32" s="201" t="s">
        <v>373</v>
      </c>
      <c r="B32" s="205" t="s">
        <v>374</v>
      </c>
      <c r="C32" s="266">
        <v>0</v>
      </c>
      <c r="D32" s="203">
        <v>0</v>
      </c>
      <c r="E32" s="203"/>
      <c r="F32" s="203"/>
      <c r="G32" s="206"/>
      <c r="H32" s="268"/>
      <c r="I32" s="267"/>
      <c r="J32" s="267"/>
      <c r="K32" s="268"/>
      <c r="L32" s="268"/>
      <c r="M32" s="269"/>
    </row>
    <row r="33" spans="1:13">
      <c r="A33" s="201" t="s">
        <v>375</v>
      </c>
      <c r="B33" s="205" t="s">
        <v>376</v>
      </c>
      <c r="C33" s="266"/>
      <c r="D33" s="203"/>
      <c r="E33" s="203"/>
      <c r="F33" s="203"/>
      <c r="G33" s="206"/>
      <c r="H33" s="268"/>
      <c r="I33" s="267"/>
      <c r="J33" s="267"/>
      <c r="K33" s="268"/>
      <c r="L33" s="268"/>
      <c r="M33" s="269"/>
    </row>
    <row r="34" spans="1:13">
      <c r="A34" s="201" t="s">
        <v>377</v>
      </c>
      <c r="B34" s="205" t="s">
        <v>378</v>
      </c>
      <c r="C34" s="203">
        <v>2.67</v>
      </c>
      <c r="D34" s="203" t="s">
        <v>529</v>
      </c>
      <c r="E34" s="203"/>
      <c r="F34" s="203"/>
      <c r="G34" s="206"/>
      <c r="H34" s="207">
        <f>C34</f>
        <v>2.67</v>
      </c>
      <c r="I34" s="317">
        <v>3</v>
      </c>
      <c r="J34" s="207" t="str">
        <f>D34</f>
        <v>нд</v>
      </c>
      <c r="K34" s="207"/>
      <c r="L34" s="207">
        <f>C34</f>
        <v>2.67</v>
      </c>
      <c r="M34" s="316" t="str">
        <f>D34</f>
        <v>нд</v>
      </c>
    </row>
    <row r="35" spans="1:13" ht="31.5">
      <c r="A35" s="201" t="s">
        <v>16</v>
      </c>
      <c r="B35" s="202" t="s">
        <v>379</v>
      </c>
      <c r="C35" s="203"/>
      <c r="D35" s="203"/>
      <c r="E35" s="206"/>
      <c r="F35" s="206"/>
      <c r="G35" s="206"/>
      <c r="H35" s="268"/>
      <c r="I35" s="267"/>
      <c r="J35" s="267"/>
      <c r="K35" s="268"/>
      <c r="L35" s="268"/>
      <c r="M35" s="269"/>
    </row>
    <row r="36" spans="1:13" ht="31.5">
      <c r="A36" s="204" t="s">
        <v>380</v>
      </c>
      <c r="B36" s="210" t="s">
        <v>381</v>
      </c>
      <c r="C36" s="203"/>
      <c r="D36" s="203"/>
      <c r="E36" s="206"/>
      <c r="F36" s="206"/>
      <c r="G36" s="206"/>
      <c r="H36" s="268"/>
      <c r="I36" s="267"/>
      <c r="J36" s="267"/>
      <c r="K36" s="268"/>
      <c r="L36" s="268"/>
      <c r="M36" s="269"/>
    </row>
    <row r="37" spans="1:13">
      <c r="A37" s="204" t="s">
        <v>382</v>
      </c>
      <c r="B37" s="210" t="s">
        <v>383</v>
      </c>
      <c r="C37" s="203"/>
      <c r="D37" s="203"/>
      <c r="E37" s="206"/>
      <c r="F37" s="206"/>
      <c r="G37" s="203"/>
      <c r="H37" s="266"/>
      <c r="I37" s="267"/>
      <c r="J37" s="266"/>
      <c r="K37" s="266"/>
      <c r="L37" s="266"/>
      <c r="M37" s="266"/>
    </row>
    <row r="38" spans="1:13">
      <c r="A38" s="204" t="s">
        <v>384</v>
      </c>
      <c r="B38" s="210" t="s">
        <v>385</v>
      </c>
      <c r="C38" s="203"/>
      <c r="D38" s="203"/>
      <c r="E38" s="206"/>
      <c r="F38" s="206"/>
      <c r="G38" s="206"/>
      <c r="H38" s="268"/>
      <c r="I38" s="267"/>
      <c r="J38" s="267"/>
      <c r="K38" s="268"/>
      <c r="L38" s="268"/>
      <c r="M38" s="269"/>
    </row>
    <row r="39" spans="1:13" ht="31.5">
      <c r="A39" s="204" t="s">
        <v>386</v>
      </c>
      <c r="B39" s="205" t="s">
        <v>387</v>
      </c>
      <c r="C39" s="203"/>
      <c r="D39" s="203"/>
      <c r="E39" s="206"/>
      <c r="F39" s="206"/>
      <c r="G39" s="203"/>
      <c r="H39" s="266"/>
      <c r="I39" s="267"/>
      <c r="J39" s="266"/>
      <c r="K39" s="266"/>
      <c r="L39" s="266"/>
      <c r="M39" s="266"/>
    </row>
    <row r="40" spans="1:13" ht="31.5">
      <c r="A40" s="204" t="s">
        <v>388</v>
      </c>
      <c r="B40" s="205" t="s">
        <v>389</v>
      </c>
      <c r="C40" s="203"/>
      <c r="D40" s="203"/>
      <c r="E40" s="206"/>
      <c r="F40" s="206"/>
      <c r="G40" s="203"/>
      <c r="H40" s="266"/>
      <c r="I40" s="267"/>
      <c r="J40" s="266"/>
      <c r="K40" s="266"/>
      <c r="L40" s="266"/>
      <c r="M40" s="266"/>
    </row>
    <row r="41" spans="1:13">
      <c r="A41" s="204" t="s">
        <v>390</v>
      </c>
      <c r="B41" s="205" t="s">
        <v>391</v>
      </c>
      <c r="C41" s="203"/>
      <c r="D41" s="203"/>
      <c r="E41" s="206"/>
      <c r="F41" s="206"/>
      <c r="G41" s="203"/>
      <c r="H41" s="266"/>
      <c r="I41" s="267"/>
      <c r="J41" s="266"/>
      <c r="K41" s="268"/>
      <c r="L41" s="266"/>
      <c r="M41" s="266"/>
    </row>
    <row r="42" spans="1:13" ht="18.75">
      <c r="A42" s="204" t="s">
        <v>392</v>
      </c>
      <c r="B42" s="210" t="s">
        <v>393</v>
      </c>
      <c r="C42" s="203"/>
      <c r="D42" s="203"/>
      <c r="E42" s="206"/>
      <c r="F42" s="206"/>
      <c r="G42" s="206"/>
      <c r="H42" s="266"/>
      <c r="I42" s="267"/>
      <c r="J42" s="266"/>
      <c r="K42" s="268"/>
      <c r="L42" s="266"/>
      <c r="M42" s="266"/>
    </row>
    <row r="43" spans="1:13">
      <c r="A43" s="201" t="s">
        <v>19</v>
      </c>
      <c r="B43" s="202" t="s">
        <v>394</v>
      </c>
      <c r="C43" s="265">
        <f>C50</f>
        <v>1</v>
      </c>
      <c r="D43" s="265">
        <f>D50</f>
        <v>1</v>
      </c>
      <c r="E43" s="206"/>
      <c r="F43" s="206"/>
      <c r="G43" s="206"/>
      <c r="H43" s="317">
        <f>C43</f>
        <v>1</v>
      </c>
      <c r="I43" s="317">
        <v>3</v>
      </c>
      <c r="J43" s="317">
        <f>D43</f>
        <v>1</v>
      </c>
      <c r="K43" s="317"/>
      <c r="L43" s="317">
        <f>C43</f>
        <v>1</v>
      </c>
      <c r="M43" s="318">
        <f>D43</f>
        <v>1</v>
      </c>
    </row>
    <row r="44" spans="1:13">
      <c r="A44" s="204" t="s">
        <v>395</v>
      </c>
      <c r="B44" s="205" t="s">
        <v>396</v>
      </c>
      <c r="C44" s="265"/>
      <c r="D44" s="265"/>
      <c r="E44" s="206"/>
      <c r="F44" s="206"/>
      <c r="G44" s="206"/>
      <c r="H44" s="268"/>
      <c r="I44" s="267"/>
      <c r="J44" s="267"/>
      <c r="K44" s="268"/>
      <c r="L44" s="268"/>
      <c r="M44" s="269"/>
    </row>
    <row r="45" spans="1:13">
      <c r="A45" s="204" t="s">
        <v>397</v>
      </c>
      <c r="B45" s="205" t="s">
        <v>383</v>
      </c>
      <c r="C45" s="265"/>
      <c r="D45" s="265"/>
      <c r="E45" s="206"/>
      <c r="F45" s="206"/>
      <c r="G45" s="203"/>
      <c r="H45" s="266"/>
      <c r="I45" s="267"/>
      <c r="J45" s="266"/>
      <c r="K45" s="268"/>
      <c r="L45" s="266"/>
      <c r="M45" s="266"/>
    </row>
    <row r="46" spans="1:13">
      <c r="A46" s="204" t="s">
        <v>398</v>
      </c>
      <c r="B46" s="205" t="s">
        <v>385</v>
      </c>
      <c r="C46" s="265"/>
      <c r="D46" s="265"/>
      <c r="E46" s="206"/>
      <c r="F46" s="206"/>
      <c r="G46" s="206"/>
      <c r="H46" s="268"/>
      <c r="I46" s="267"/>
      <c r="J46" s="267"/>
      <c r="K46" s="268"/>
      <c r="L46" s="268"/>
      <c r="M46" s="269"/>
    </row>
    <row r="47" spans="1:13" ht="31.5">
      <c r="A47" s="204" t="s">
        <v>399</v>
      </c>
      <c r="B47" s="205" t="s">
        <v>387</v>
      </c>
      <c r="C47" s="265"/>
      <c r="D47" s="265"/>
      <c r="E47" s="206"/>
      <c r="F47" s="206"/>
      <c r="G47" s="203"/>
      <c r="H47" s="266"/>
      <c r="I47" s="267"/>
      <c r="J47" s="266"/>
      <c r="K47" s="268"/>
      <c r="L47" s="266"/>
      <c r="M47" s="266"/>
    </row>
    <row r="48" spans="1:13" ht="31.5">
      <c r="A48" s="204" t="s">
        <v>400</v>
      </c>
      <c r="B48" s="205" t="s">
        <v>389</v>
      </c>
      <c r="C48" s="265"/>
      <c r="D48" s="265"/>
      <c r="E48" s="206"/>
      <c r="F48" s="206"/>
      <c r="G48" s="203"/>
      <c r="H48" s="266"/>
      <c r="I48" s="267"/>
      <c r="J48" s="266"/>
      <c r="K48" s="268"/>
      <c r="L48" s="266"/>
      <c r="M48" s="266"/>
    </row>
    <row r="49" spans="1:13">
      <c r="A49" s="204" t="s">
        <v>401</v>
      </c>
      <c r="B49" s="205" t="s">
        <v>391</v>
      </c>
      <c r="C49" s="265"/>
      <c r="D49" s="265"/>
      <c r="E49" s="206"/>
      <c r="F49" s="206"/>
      <c r="G49" s="203"/>
      <c r="H49" s="266"/>
      <c r="I49" s="267"/>
      <c r="J49" s="266"/>
      <c r="K49" s="268"/>
      <c r="L49" s="266"/>
      <c r="M49" s="266"/>
    </row>
    <row r="50" spans="1:13" ht="18.75">
      <c r="A50" s="204" t="s">
        <v>402</v>
      </c>
      <c r="B50" s="210" t="s">
        <v>524</v>
      </c>
      <c r="C50" s="265">
        <v>1</v>
      </c>
      <c r="D50" s="265">
        <v>1</v>
      </c>
      <c r="E50" s="206"/>
      <c r="F50" s="206"/>
      <c r="G50" s="206"/>
      <c r="H50" s="265">
        <f>C50</f>
        <v>1</v>
      </c>
      <c r="I50" s="317">
        <v>3</v>
      </c>
      <c r="J50" s="265">
        <f>D50</f>
        <v>1</v>
      </c>
      <c r="K50" s="317"/>
      <c r="L50" s="265">
        <f t="shared" ref="L50:M52" si="0">C50</f>
        <v>1</v>
      </c>
      <c r="M50" s="265">
        <f t="shared" si="0"/>
        <v>1</v>
      </c>
    </row>
    <row r="51" spans="1:13" ht="35.25" customHeight="1">
      <c r="A51" s="201" t="s">
        <v>21</v>
      </c>
      <c r="B51" s="202" t="s">
        <v>403</v>
      </c>
      <c r="C51" s="203">
        <f>C52</f>
        <v>2.67</v>
      </c>
      <c r="D51" s="203" t="s">
        <v>529</v>
      </c>
      <c r="E51" s="203"/>
      <c r="F51" s="203"/>
      <c r="G51" s="206"/>
      <c r="H51" s="207">
        <f>C51</f>
        <v>2.67</v>
      </c>
      <c r="I51" s="317">
        <v>3</v>
      </c>
      <c r="J51" s="207" t="str">
        <f>D51</f>
        <v>нд</v>
      </c>
      <c r="L51" s="207">
        <f t="shared" si="0"/>
        <v>2.67</v>
      </c>
      <c r="M51" s="316" t="str">
        <f t="shared" si="0"/>
        <v>нд</v>
      </c>
    </row>
    <row r="52" spans="1:13">
      <c r="A52" s="204" t="s">
        <v>404</v>
      </c>
      <c r="B52" s="205" t="s">
        <v>405</v>
      </c>
      <c r="C52" s="203">
        <f>C30</f>
        <v>2.67</v>
      </c>
      <c r="D52" s="203" t="s">
        <v>529</v>
      </c>
      <c r="E52" s="203"/>
      <c r="F52" s="203"/>
      <c r="G52" s="208"/>
      <c r="H52" s="208">
        <f>C52</f>
        <v>2.67</v>
      </c>
      <c r="I52" s="317">
        <v>3</v>
      </c>
      <c r="J52" s="208" t="str">
        <f>D52</f>
        <v>нд</v>
      </c>
      <c r="L52" s="203">
        <f t="shared" si="0"/>
        <v>2.67</v>
      </c>
      <c r="M52" s="203" t="str">
        <f t="shared" si="0"/>
        <v>нд</v>
      </c>
    </row>
    <row r="53" spans="1:13">
      <c r="A53" s="204" t="s">
        <v>406</v>
      </c>
      <c r="B53" s="205" t="s">
        <v>407</v>
      </c>
      <c r="C53" s="203"/>
      <c r="D53" s="203"/>
      <c r="E53" s="203"/>
      <c r="F53" s="203"/>
      <c r="G53" s="206"/>
      <c r="H53" s="268"/>
      <c r="I53" s="267"/>
      <c r="J53" s="267"/>
      <c r="K53" s="268"/>
      <c r="L53" s="268"/>
      <c r="M53" s="269"/>
    </row>
    <row r="54" spans="1:13">
      <c r="A54" s="204" t="s">
        <v>408</v>
      </c>
      <c r="B54" s="210" t="s">
        <v>409</v>
      </c>
      <c r="C54" s="203"/>
      <c r="D54" s="203"/>
      <c r="E54" s="203"/>
      <c r="F54" s="203"/>
      <c r="G54" s="203"/>
      <c r="H54" s="266"/>
      <c r="I54" s="267"/>
      <c r="J54" s="266"/>
      <c r="K54" s="268"/>
      <c r="L54" s="266"/>
      <c r="M54" s="266"/>
    </row>
    <row r="55" spans="1:13">
      <c r="A55" s="204" t="s">
        <v>410</v>
      </c>
      <c r="B55" s="210" t="s">
        <v>411</v>
      </c>
      <c r="C55" s="203"/>
      <c r="D55" s="203"/>
      <c r="E55" s="203"/>
      <c r="F55" s="203"/>
      <c r="G55" s="206"/>
      <c r="H55" s="268"/>
      <c r="I55" s="267"/>
      <c r="J55" s="267"/>
      <c r="K55" s="268"/>
      <c r="L55" s="268"/>
      <c r="M55" s="269"/>
    </row>
    <row r="56" spans="1:13">
      <c r="A56" s="204" t="s">
        <v>412</v>
      </c>
      <c r="B56" s="210" t="s">
        <v>413</v>
      </c>
      <c r="C56" s="203"/>
      <c r="D56" s="203"/>
      <c r="E56" s="203"/>
      <c r="F56" s="203"/>
      <c r="G56" s="203"/>
      <c r="H56" s="266"/>
      <c r="I56" s="267"/>
      <c r="J56" s="266"/>
      <c r="K56" s="268"/>
      <c r="L56" s="266"/>
      <c r="M56" s="266"/>
    </row>
    <row r="57" spans="1:13" ht="18.75">
      <c r="A57" s="204" t="s">
        <v>414</v>
      </c>
      <c r="B57" s="210" t="s">
        <v>415</v>
      </c>
      <c r="C57" s="203"/>
      <c r="D57" s="203"/>
      <c r="E57" s="203"/>
      <c r="F57" s="203"/>
      <c r="G57" s="206"/>
      <c r="H57" s="266"/>
      <c r="I57" s="267"/>
      <c r="J57" s="266"/>
      <c r="K57" s="268"/>
      <c r="L57" s="266"/>
      <c r="M57" s="266"/>
    </row>
    <row r="58" spans="1:13" ht="36.75" customHeight="1">
      <c r="A58" s="201" t="s">
        <v>24</v>
      </c>
      <c r="B58" s="211" t="s">
        <v>416</v>
      </c>
      <c r="C58" s="203"/>
      <c r="D58" s="203"/>
      <c r="E58" s="203"/>
      <c r="F58" s="203"/>
      <c r="G58" s="208"/>
      <c r="H58" s="270"/>
      <c r="I58" s="267"/>
      <c r="J58" s="270"/>
      <c r="K58" s="268"/>
      <c r="L58" s="266"/>
      <c r="M58" s="266"/>
    </row>
    <row r="59" spans="1:13">
      <c r="A59" s="201" t="s">
        <v>27</v>
      </c>
      <c r="B59" s="202" t="s">
        <v>417</v>
      </c>
      <c r="C59" s="203"/>
      <c r="D59" s="203"/>
      <c r="E59" s="206"/>
      <c r="F59" s="206"/>
      <c r="G59" s="206"/>
      <c r="H59" s="268"/>
      <c r="I59" s="267"/>
      <c r="J59" s="267"/>
      <c r="K59" s="268"/>
      <c r="L59" s="268"/>
      <c r="M59" s="269"/>
    </row>
    <row r="60" spans="1:13">
      <c r="A60" s="204" t="s">
        <v>418</v>
      </c>
      <c r="B60" s="212" t="s">
        <v>396</v>
      </c>
      <c r="C60" s="203"/>
      <c r="D60" s="203"/>
      <c r="E60" s="206"/>
      <c r="F60" s="206"/>
      <c r="G60" s="206"/>
      <c r="H60" s="268"/>
      <c r="I60" s="267"/>
      <c r="J60" s="267"/>
      <c r="K60" s="268"/>
      <c r="L60" s="268"/>
      <c r="M60" s="269"/>
    </row>
    <row r="61" spans="1:13">
      <c r="A61" s="204" t="s">
        <v>419</v>
      </c>
      <c r="B61" s="212" t="s">
        <v>383</v>
      </c>
      <c r="C61" s="203"/>
      <c r="D61" s="203"/>
      <c r="E61" s="206"/>
      <c r="F61" s="206"/>
      <c r="G61" s="206"/>
      <c r="H61" s="268"/>
      <c r="I61" s="267"/>
      <c r="J61" s="266"/>
      <c r="K61" s="268"/>
      <c r="L61" s="266"/>
      <c r="M61" s="266"/>
    </row>
    <row r="62" spans="1:13">
      <c r="A62" s="204" t="s">
        <v>420</v>
      </c>
      <c r="B62" s="212" t="s">
        <v>385</v>
      </c>
      <c r="C62" s="203"/>
      <c r="D62" s="203"/>
      <c r="E62" s="206"/>
      <c r="F62" s="206"/>
      <c r="G62" s="206"/>
      <c r="H62" s="268"/>
      <c r="I62" s="267"/>
      <c r="J62" s="267"/>
      <c r="K62" s="268"/>
      <c r="L62" s="268"/>
      <c r="M62" s="269"/>
    </row>
    <row r="63" spans="1:13">
      <c r="A63" s="204" t="s">
        <v>421</v>
      </c>
      <c r="B63" s="212" t="s">
        <v>422</v>
      </c>
      <c r="C63" s="203"/>
      <c r="D63" s="203"/>
      <c r="E63" s="206"/>
      <c r="F63" s="206"/>
      <c r="G63" s="206"/>
      <c r="H63" s="268"/>
      <c r="I63" s="267"/>
      <c r="J63" s="266"/>
      <c r="K63" s="268"/>
      <c r="L63" s="266"/>
      <c r="M63" s="266"/>
    </row>
    <row r="64" spans="1:13" ht="18.75">
      <c r="A64" s="204" t="s">
        <v>423</v>
      </c>
      <c r="B64" s="210" t="s">
        <v>415</v>
      </c>
      <c r="C64" s="203"/>
      <c r="D64" s="203"/>
      <c r="E64" s="206"/>
      <c r="F64" s="206"/>
      <c r="G64" s="206"/>
      <c r="H64" s="268"/>
      <c r="I64" s="267"/>
      <c r="J64" s="267"/>
      <c r="K64" s="268"/>
      <c r="L64" s="268"/>
      <c r="M64" s="269"/>
    </row>
    <row r="65" spans="1:12">
      <c r="A65" s="213"/>
      <c r="B65" s="214"/>
      <c r="C65" s="213"/>
      <c r="D65" s="214"/>
      <c r="E65" s="214"/>
      <c r="F65" s="214"/>
      <c r="G65" s="214"/>
      <c r="H65" s="213"/>
      <c r="I65" s="213"/>
    </row>
    <row r="66" spans="1:12" ht="54" customHeight="1">
      <c r="B66" s="388"/>
      <c r="C66" s="388"/>
      <c r="D66" s="388"/>
      <c r="E66" s="388"/>
      <c r="F66" s="388"/>
      <c r="G66" s="388"/>
      <c r="H66" s="215"/>
      <c r="I66" s="215"/>
      <c r="J66" s="215"/>
      <c r="K66" s="215"/>
      <c r="L66" s="215"/>
    </row>
    <row r="68" spans="1:12" ht="50.25" customHeight="1">
      <c r="B68" s="388"/>
      <c r="C68" s="388"/>
      <c r="D68" s="388"/>
      <c r="E68" s="388"/>
      <c r="F68" s="388"/>
      <c r="G68" s="388"/>
    </row>
    <row r="70" spans="1:12" ht="36.75" customHeight="1">
      <c r="B70" s="388"/>
      <c r="C70" s="388"/>
      <c r="D70" s="388"/>
      <c r="E70" s="388"/>
      <c r="F70" s="388"/>
      <c r="G70" s="388"/>
    </row>
    <row r="71" spans="1:12">
      <c r="J71" s="216"/>
    </row>
    <row r="72" spans="1:12" ht="51" customHeight="1">
      <c r="B72" s="388"/>
      <c r="C72" s="388"/>
      <c r="D72" s="388"/>
      <c r="E72" s="388"/>
      <c r="F72" s="388"/>
      <c r="G72" s="388"/>
      <c r="J72" s="216"/>
    </row>
    <row r="73" spans="1:12" ht="32.25" customHeight="1">
      <c r="B73" s="388"/>
      <c r="C73" s="388"/>
      <c r="D73" s="388"/>
      <c r="E73" s="388"/>
      <c r="F73" s="388"/>
      <c r="G73" s="388"/>
    </row>
    <row r="74" spans="1:12" ht="51.75" customHeight="1">
      <c r="B74" s="388"/>
      <c r="C74" s="388"/>
      <c r="D74" s="388"/>
      <c r="E74" s="388"/>
      <c r="F74" s="388"/>
      <c r="G74" s="388"/>
    </row>
    <row r="75" spans="1:12" ht="21.75" customHeight="1">
      <c r="B75" s="392"/>
      <c r="C75" s="392"/>
      <c r="D75" s="392"/>
      <c r="E75" s="392"/>
      <c r="F75" s="392"/>
      <c r="G75" s="392"/>
    </row>
    <row r="76" spans="1:12" ht="23.25" customHeight="1"/>
    <row r="77" spans="1:12" ht="18.75" customHeight="1">
      <c r="B77" s="391"/>
      <c r="C77" s="391"/>
      <c r="D77" s="391"/>
      <c r="E77" s="391"/>
      <c r="F77" s="391"/>
      <c r="G77" s="391"/>
    </row>
  </sheetData>
  <mergeCells count="27">
    <mergeCell ref="A12:M12"/>
    <mergeCell ref="A4:M4"/>
    <mergeCell ref="A6:M6"/>
    <mergeCell ref="A8:M8"/>
    <mergeCell ref="A9:M9"/>
    <mergeCell ref="A11:M11"/>
    <mergeCell ref="A14:M14"/>
    <mergeCell ref="A15:M15"/>
    <mergeCell ref="A16:M16"/>
    <mergeCell ref="A18:M18"/>
    <mergeCell ref="A20:A22"/>
    <mergeCell ref="B20:B22"/>
    <mergeCell ref="C20:D21"/>
    <mergeCell ref="E20:F21"/>
    <mergeCell ref="G20:G22"/>
    <mergeCell ref="L20:M21"/>
    <mergeCell ref="H21:I21"/>
    <mergeCell ref="J21:K21"/>
    <mergeCell ref="B66:G66"/>
    <mergeCell ref="H20:K20"/>
    <mergeCell ref="B77:G77"/>
    <mergeCell ref="B68:G68"/>
    <mergeCell ref="B70:G70"/>
    <mergeCell ref="B72:G72"/>
    <mergeCell ref="B73:G73"/>
    <mergeCell ref="B74:G74"/>
    <mergeCell ref="B75:G75"/>
  </mergeCells>
  <pageMargins left="0.70866141732283472" right="0.70866141732283472" top="0.74803149606299213" bottom="0.74803149606299213" header="0.31496062992125984" footer="0.31496062992125984"/>
  <pageSetup paperSize="9" scale="50" orientation="landscape" verticalDpi="0" r:id="rId1"/>
</worksheet>
</file>

<file path=xl/worksheets/sheet11.xml><?xml version="1.0" encoding="utf-8"?>
<worksheet xmlns="http://schemas.openxmlformats.org/spreadsheetml/2006/main" xmlns:r="http://schemas.openxmlformats.org/officeDocument/2006/relationships">
  <sheetPr>
    <tabColor rgb="FF92D050"/>
    <pageSetUpPr fitToPage="1"/>
  </sheetPr>
  <dimension ref="B1:AW26"/>
  <sheetViews>
    <sheetView topLeftCell="B7" workbookViewId="0">
      <selection activeCell="B13" sqref="B13:AW13"/>
    </sheetView>
  </sheetViews>
  <sheetFormatPr defaultColWidth="9.140625" defaultRowHeight="15"/>
  <cols>
    <col min="1" max="1" width="7.28515625" style="61" customWidth="1"/>
    <col min="2" max="2" width="6.140625" style="61" customWidth="1"/>
    <col min="3" max="3" width="23.140625" style="61" customWidth="1"/>
    <col min="4" max="4" width="13.85546875" style="61" customWidth="1"/>
    <col min="5" max="5" width="15.140625" style="61" customWidth="1"/>
    <col min="6" max="13" width="7.7109375" style="61" customWidth="1"/>
    <col min="14" max="14" width="10.7109375" style="61" customWidth="1"/>
    <col min="15" max="15" width="27.140625" style="61" customWidth="1"/>
    <col min="16" max="16" width="13.7109375" style="61" customWidth="1"/>
    <col min="17" max="18" width="13.42578125" style="61" customWidth="1"/>
    <col min="19" max="19" width="17" style="61" customWidth="1"/>
    <col min="20" max="21" width="9.7109375" style="61" customWidth="1"/>
    <col min="22" max="22" width="11.42578125" style="61" customWidth="1"/>
    <col min="23" max="23" width="12.7109375" style="61" customWidth="1"/>
    <col min="24" max="26" width="10.7109375" style="61" customWidth="1"/>
    <col min="27" max="27" width="7.7109375" style="61" customWidth="1"/>
    <col min="28" max="31" width="10.7109375" style="61" customWidth="1"/>
    <col min="32" max="32" width="15.85546875" style="61" customWidth="1"/>
    <col min="33" max="33" width="11.7109375" style="61" customWidth="1"/>
    <col min="34" max="34" width="11.5703125" style="61" customWidth="1"/>
    <col min="35" max="36" width="9.7109375" style="61" customWidth="1"/>
    <col min="37" max="37" width="11.7109375" style="61" customWidth="1"/>
    <col min="38" max="38" width="12" style="61" customWidth="1"/>
    <col min="39" max="39" width="12.28515625" style="61" customWidth="1"/>
    <col min="40" max="42" width="9.7109375" style="61" customWidth="1"/>
    <col min="43" max="43" width="12.42578125" style="61" customWidth="1"/>
    <col min="44" max="44" width="12" style="61" customWidth="1"/>
    <col min="45" max="45" width="14.140625" style="61" customWidth="1"/>
    <col min="46" max="47" width="13.28515625" style="61" customWidth="1"/>
    <col min="48" max="49" width="25.85546875" style="61" customWidth="1"/>
    <col min="50" max="16384" width="9.140625" style="61"/>
  </cols>
  <sheetData>
    <row r="1" spans="2:49" ht="18.75">
      <c r="AW1" s="5" t="s">
        <v>0</v>
      </c>
    </row>
    <row r="2" spans="2:49" ht="18.75">
      <c r="AW2" s="6" t="s">
        <v>1</v>
      </c>
    </row>
    <row r="3" spans="2:49" ht="18.75">
      <c r="AW3" s="6" t="s">
        <v>2</v>
      </c>
    </row>
    <row r="4" spans="2:49" ht="18.75">
      <c r="AW4" s="6"/>
    </row>
    <row r="5" spans="2:49" ht="15.75">
      <c r="B5" s="358" t="s">
        <v>528</v>
      </c>
      <c r="C5" s="358"/>
      <c r="D5" s="358"/>
      <c r="E5" s="358"/>
      <c r="F5" s="358"/>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c r="AH5" s="358"/>
      <c r="AI5" s="358"/>
      <c r="AJ5" s="358"/>
      <c r="AK5" s="358"/>
      <c r="AL5" s="358"/>
      <c r="AM5" s="358"/>
      <c r="AN5" s="358"/>
      <c r="AO5" s="358"/>
      <c r="AP5" s="358"/>
      <c r="AQ5" s="358"/>
      <c r="AR5" s="358"/>
      <c r="AS5" s="358"/>
      <c r="AT5" s="358"/>
      <c r="AU5" s="358"/>
      <c r="AV5" s="358"/>
      <c r="AW5" s="358"/>
    </row>
    <row r="6" spans="2:49" ht="18.75">
      <c r="AW6" s="6"/>
    </row>
    <row r="7" spans="2:49" ht="18.75">
      <c r="B7" s="330" t="s">
        <v>3</v>
      </c>
      <c r="C7" s="330"/>
      <c r="D7" s="330"/>
      <c r="E7" s="330"/>
      <c r="F7" s="330"/>
      <c r="G7" s="330"/>
      <c r="H7" s="330"/>
      <c r="I7" s="330"/>
      <c r="J7" s="330"/>
      <c r="K7" s="330"/>
      <c r="L7" s="330"/>
      <c r="M7" s="330"/>
      <c r="N7" s="330"/>
      <c r="O7" s="330"/>
      <c r="P7" s="330"/>
      <c r="Q7" s="330"/>
      <c r="R7" s="330"/>
      <c r="S7" s="330"/>
      <c r="T7" s="330"/>
      <c r="U7" s="330"/>
      <c r="V7" s="330"/>
      <c r="W7" s="330"/>
      <c r="X7" s="330"/>
      <c r="Y7" s="330"/>
      <c r="Z7" s="330"/>
      <c r="AA7" s="330"/>
      <c r="AB7" s="330"/>
      <c r="AC7" s="330"/>
      <c r="AD7" s="330"/>
      <c r="AE7" s="330"/>
      <c r="AF7" s="330"/>
      <c r="AG7" s="330"/>
      <c r="AH7" s="330"/>
      <c r="AI7" s="330"/>
      <c r="AJ7" s="330"/>
      <c r="AK7" s="330"/>
      <c r="AL7" s="330"/>
      <c r="AM7" s="330"/>
      <c r="AN7" s="330"/>
      <c r="AO7" s="330"/>
      <c r="AP7" s="330"/>
      <c r="AQ7" s="330"/>
      <c r="AR7" s="330"/>
      <c r="AS7" s="330"/>
      <c r="AT7" s="330"/>
      <c r="AU7" s="330"/>
      <c r="AV7" s="330"/>
      <c r="AW7" s="330"/>
    </row>
    <row r="8" spans="2:49" ht="18.75">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c r="AM8" s="330"/>
      <c r="AN8" s="330"/>
      <c r="AO8" s="330"/>
      <c r="AP8" s="330"/>
      <c r="AQ8" s="330"/>
      <c r="AR8" s="330"/>
      <c r="AS8" s="330"/>
      <c r="AT8" s="330"/>
      <c r="AU8" s="330"/>
      <c r="AV8" s="330"/>
      <c r="AW8" s="330"/>
    </row>
    <row r="9" spans="2:49">
      <c r="B9" s="342" t="s">
        <v>534</v>
      </c>
      <c r="C9" s="342"/>
      <c r="D9" s="342"/>
      <c r="E9" s="342"/>
      <c r="F9" s="342"/>
      <c r="G9" s="342"/>
      <c r="H9" s="342"/>
      <c r="I9" s="342"/>
      <c r="J9" s="342"/>
      <c r="K9" s="342"/>
      <c r="L9" s="342"/>
      <c r="M9" s="342"/>
      <c r="N9" s="342"/>
      <c r="O9" s="342"/>
      <c r="P9" s="342"/>
      <c r="Q9" s="342"/>
      <c r="R9" s="342"/>
      <c r="S9" s="342"/>
      <c r="T9" s="342"/>
      <c r="U9" s="342"/>
      <c r="V9" s="342"/>
      <c r="W9" s="342"/>
      <c r="X9" s="342"/>
      <c r="Y9" s="342"/>
      <c r="Z9" s="342"/>
      <c r="AA9" s="342"/>
      <c r="AB9" s="342"/>
      <c r="AC9" s="342"/>
      <c r="AD9" s="342"/>
      <c r="AE9" s="342"/>
      <c r="AF9" s="342"/>
      <c r="AG9" s="342"/>
      <c r="AH9" s="342"/>
      <c r="AI9" s="342"/>
      <c r="AJ9" s="342"/>
      <c r="AK9" s="342"/>
      <c r="AL9" s="342"/>
      <c r="AM9" s="342"/>
      <c r="AN9" s="342"/>
      <c r="AO9" s="342"/>
      <c r="AP9" s="342"/>
      <c r="AQ9" s="342"/>
      <c r="AR9" s="342"/>
      <c r="AS9" s="342"/>
      <c r="AT9" s="342"/>
      <c r="AU9" s="342"/>
      <c r="AV9" s="342"/>
      <c r="AW9" s="342"/>
    </row>
    <row r="10" spans="2:49" ht="15.75">
      <c r="B10" s="332" t="s">
        <v>4</v>
      </c>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c r="AD10" s="332"/>
      <c r="AE10" s="332"/>
      <c r="AF10" s="332"/>
      <c r="AG10" s="332"/>
      <c r="AH10" s="332"/>
      <c r="AI10" s="332"/>
      <c r="AJ10" s="332"/>
      <c r="AK10" s="332"/>
      <c r="AL10" s="332"/>
      <c r="AM10" s="332"/>
      <c r="AN10" s="332"/>
      <c r="AO10" s="332"/>
      <c r="AP10" s="332"/>
      <c r="AQ10" s="332"/>
      <c r="AR10" s="332"/>
      <c r="AS10" s="332"/>
      <c r="AT10" s="332"/>
      <c r="AU10" s="332"/>
      <c r="AV10" s="332"/>
      <c r="AW10" s="332"/>
    </row>
    <row r="11" spans="2:49" ht="18.75">
      <c r="B11" s="330"/>
      <c r="C11" s="330"/>
      <c r="D11" s="330"/>
      <c r="E11" s="330"/>
      <c r="F11" s="330"/>
      <c r="G11" s="330"/>
      <c r="H11" s="330"/>
      <c r="I11" s="330"/>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c r="AT11" s="330"/>
      <c r="AU11" s="330"/>
      <c r="AV11" s="330"/>
      <c r="AW11" s="330"/>
    </row>
    <row r="12" spans="2:49">
      <c r="B12" s="368" t="s">
        <v>556</v>
      </c>
      <c r="C12" s="368"/>
      <c r="D12" s="368"/>
      <c r="E12" s="368"/>
      <c r="F12" s="368"/>
      <c r="G12" s="368"/>
      <c r="H12" s="368"/>
      <c r="I12" s="368"/>
      <c r="J12" s="368"/>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row>
    <row r="13" spans="2:49" ht="15.75">
      <c r="B13" s="332" t="s">
        <v>5</v>
      </c>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D13" s="332"/>
      <c r="AE13" s="332"/>
      <c r="AF13" s="332"/>
      <c r="AG13" s="332"/>
      <c r="AH13" s="332"/>
      <c r="AI13" s="332"/>
      <c r="AJ13" s="332"/>
      <c r="AK13" s="332"/>
      <c r="AL13" s="332"/>
      <c r="AM13" s="332"/>
      <c r="AN13" s="332"/>
      <c r="AO13" s="332"/>
      <c r="AP13" s="332"/>
      <c r="AQ13" s="332"/>
      <c r="AR13" s="332"/>
      <c r="AS13" s="332"/>
      <c r="AT13" s="332"/>
      <c r="AU13" s="332"/>
      <c r="AV13" s="332"/>
      <c r="AW13" s="332"/>
    </row>
    <row r="14" spans="2:49" ht="18.75">
      <c r="B14" s="338"/>
      <c r="C14" s="338"/>
      <c r="D14" s="338"/>
      <c r="E14" s="338"/>
      <c r="F14" s="338"/>
      <c r="G14" s="338"/>
      <c r="H14" s="338"/>
      <c r="I14" s="338"/>
      <c r="J14" s="338"/>
      <c r="K14" s="338"/>
      <c r="L14" s="338"/>
      <c r="M14" s="338"/>
      <c r="N14" s="338"/>
      <c r="O14" s="338"/>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8"/>
      <c r="AQ14" s="338"/>
      <c r="AR14" s="338"/>
      <c r="AS14" s="338"/>
      <c r="AT14" s="338"/>
      <c r="AU14" s="338"/>
      <c r="AV14" s="338"/>
      <c r="AW14" s="338"/>
    </row>
    <row r="15" spans="2:49" ht="47.25" customHeight="1">
      <c r="B15" s="368" t="s">
        <v>549</v>
      </c>
      <c r="C15" s="368"/>
      <c r="D15" s="368"/>
      <c r="E15" s="368"/>
      <c r="F15" s="368"/>
      <c r="G15" s="368"/>
      <c r="H15" s="368"/>
      <c r="I15" s="368"/>
      <c r="J15" s="368"/>
      <c r="K15" s="368"/>
      <c r="L15" s="368"/>
      <c r="M15" s="368"/>
      <c r="N15" s="368"/>
      <c r="O15" s="368"/>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row>
    <row r="16" spans="2:49" ht="15.75">
      <c r="B16" s="332" t="s">
        <v>7</v>
      </c>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2"/>
      <c r="AS16" s="332"/>
      <c r="AT16" s="332"/>
      <c r="AU16" s="332"/>
      <c r="AV16" s="332"/>
      <c r="AW16" s="332"/>
    </row>
    <row r="17" spans="2:49">
      <c r="B17" s="366"/>
      <c r="C17" s="366"/>
      <c r="D17" s="366"/>
      <c r="E17" s="366"/>
      <c r="F17" s="366"/>
      <c r="G17" s="366"/>
      <c r="H17" s="366"/>
      <c r="I17" s="366"/>
      <c r="J17" s="366"/>
      <c r="K17" s="366"/>
      <c r="L17" s="366"/>
      <c r="M17" s="366"/>
      <c r="N17" s="366"/>
      <c r="O17" s="366"/>
      <c r="P17" s="366"/>
      <c r="Q17" s="366"/>
      <c r="R17" s="366"/>
      <c r="S17" s="366"/>
      <c r="T17" s="366"/>
      <c r="U17" s="366"/>
      <c r="V17" s="366"/>
      <c r="W17" s="366"/>
      <c r="X17" s="366"/>
      <c r="Y17" s="366"/>
      <c r="Z17" s="366"/>
      <c r="AA17" s="366"/>
      <c r="AB17" s="366"/>
      <c r="AC17" s="366"/>
      <c r="AD17" s="366"/>
      <c r="AE17" s="366"/>
      <c r="AF17" s="366"/>
      <c r="AG17" s="366"/>
      <c r="AH17" s="366"/>
      <c r="AI17" s="366"/>
      <c r="AJ17" s="366"/>
      <c r="AK17" s="366"/>
      <c r="AL17" s="366"/>
      <c r="AM17" s="366"/>
      <c r="AN17" s="366"/>
      <c r="AO17" s="366"/>
      <c r="AP17" s="366"/>
      <c r="AQ17" s="366"/>
      <c r="AR17" s="366"/>
      <c r="AS17" s="366"/>
      <c r="AT17" s="366"/>
      <c r="AU17" s="366"/>
      <c r="AV17" s="366"/>
      <c r="AW17" s="366"/>
    </row>
    <row r="18" spans="2:49" ht="14.25" customHeight="1">
      <c r="B18" s="366"/>
      <c r="C18" s="366"/>
      <c r="D18" s="366"/>
      <c r="E18" s="366"/>
      <c r="F18" s="366"/>
      <c r="G18" s="366"/>
      <c r="H18" s="366"/>
      <c r="I18" s="366"/>
      <c r="J18" s="366"/>
      <c r="K18" s="366"/>
      <c r="L18" s="366"/>
      <c r="M18" s="366"/>
      <c r="N18" s="366"/>
      <c r="O18" s="366"/>
      <c r="P18" s="366"/>
      <c r="Q18" s="366"/>
      <c r="R18" s="366"/>
      <c r="S18" s="366"/>
      <c r="T18" s="366"/>
      <c r="U18" s="366"/>
      <c r="V18" s="366"/>
      <c r="W18" s="366"/>
      <c r="X18" s="366"/>
      <c r="Y18" s="366"/>
      <c r="Z18" s="366"/>
      <c r="AA18" s="366"/>
      <c r="AB18" s="366"/>
      <c r="AC18" s="366"/>
      <c r="AD18" s="366"/>
      <c r="AE18" s="366"/>
      <c r="AF18" s="366"/>
      <c r="AG18" s="366"/>
      <c r="AH18" s="366"/>
      <c r="AI18" s="366"/>
      <c r="AJ18" s="366"/>
      <c r="AK18" s="366"/>
      <c r="AL18" s="366"/>
      <c r="AM18" s="366"/>
      <c r="AN18" s="366"/>
      <c r="AO18" s="366"/>
      <c r="AP18" s="366"/>
      <c r="AQ18" s="366"/>
      <c r="AR18" s="366"/>
      <c r="AS18" s="366"/>
      <c r="AT18" s="366"/>
      <c r="AU18" s="366"/>
      <c r="AV18" s="366"/>
      <c r="AW18" s="366"/>
    </row>
    <row r="19" spans="2:49">
      <c r="B19" s="366"/>
      <c r="C19" s="366"/>
      <c r="D19" s="366"/>
      <c r="E19" s="366"/>
      <c r="F19" s="366"/>
      <c r="G19" s="366"/>
      <c r="H19" s="366"/>
      <c r="I19" s="366"/>
      <c r="J19" s="366"/>
      <c r="K19" s="366"/>
      <c r="L19" s="366"/>
      <c r="M19" s="366"/>
      <c r="N19" s="366"/>
      <c r="O19" s="366"/>
      <c r="P19" s="366"/>
      <c r="Q19" s="366"/>
      <c r="R19" s="366"/>
      <c r="S19" s="366"/>
      <c r="T19" s="366"/>
      <c r="U19" s="366"/>
      <c r="V19" s="366"/>
      <c r="W19" s="366"/>
      <c r="X19" s="366"/>
      <c r="Y19" s="366"/>
      <c r="Z19" s="366"/>
      <c r="AA19" s="366"/>
      <c r="AB19" s="366"/>
      <c r="AC19" s="366"/>
      <c r="AD19" s="366"/>
      <c r="AE19" s="366"/>
      <c r="AF19" s="366"/>
      <c r="AG19" s="366"/>
      <c r="AH19" s="366"/>
      <c r="AI19" s="366"/>
      <c r="AJ19" s="366"/>
      <c r="AK19" s="366"/>
      <c r="AL19" s="366"/>
      <c r="AM19" s="366"/>
      <c r="AN19" s="366"/>
      <c r="AO19" s="366"/>
      <c r="AP19" s="366"/>
      <c r="AQ19" s="366"/>
      <c r="AR19" s="366"/>
      <c r="AS19" s="366"/>
      <c r="AT19" s="366"/>
      <c r="AU19" s="366"/>
      <c r="AV19" s="366"/>
      <c r="AW19" s="366"/>
    </row>
    <row r="20" spans="2:49">
      <c r="B20" s="366"/>
      <c r="C20" s="366"/>
      <c r="D20" s="366"/>
      <c r="E20" s="366"/>
      <c r="F20" s="366"/>
      <c r="G20" s="366"/>
      <c r="H20" s="366"/>
      <c r="I20" s="366"/>
      <c r="J20" s="366"/>
      <c r="K20" s="366"/>
      <c r="L20" s="366"/>
      <c r="M20" s="366"/>
      <c r="N20" s="366"/>
      <c r="O20" s="366"/>
      <c r="P20" s="366"/>
      <c r="Q20" s="366"/>
      <c r="R20" s="366"/>
      <c r="S20" s="366"/>
      <c r="T20" s="366"/>
      <c r="U20" s="366"/>
      <c r="V20" s="366"/>
      <c r="W20" s="366"/>
      <c r="X20" s="366"/>
      <c r="Y20" s="366"/>
      <c r="Z20" s="366"/>
      <c r="AA20" s="366"/>
      <c r="AB20" s="366"/>
      <c r="AC20" s="366"/>
      <c r="AD20" s="366"/>
      <c r="AE20" s="366"/>
      <c r="AF20" s="366"/>
      <c r="AG20" s="366"/>
      <c r="AH20" s="366"/>
      <c r="AI20" s="366"/>
      <c r="AJ20" s="366"/>
      <c r="AK20" s="366"/>
      <c r="AL20" s="366"/>
      <c r="AM20" s="366"/>
      <c r="AN20" s="366"/>
      <c r="AO20" s="366"/>
      <c r="AP20" s="366"/>
      <c r="AQ20" s="366"/>
      <c r="AR20" s="366"/>
      <c r="AS20" s="366"/>
      <c r="AT20" s="366"/>
      <c r="AU20" s="366"/>
      <c r="AV20" s="366"/>
      <c r="AW20" s="366"/>
    </row>
    <row r="21" spans="2:49">
      <c r="B21" s="412" t="s">
        <v>424</v>
      </c>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c r="AW21" s="412"/>
    </row>
    <row r="22" spans="2:49" ht="15.75">
      <c r="B22" s="397" t="s">
        <v>425</v>
      </c>
      <c r="C22" s="414" t="s">
        <v>426</v>
      </c>
      <c r="D22" s="397" t="s">
        <v>427</v>
      </c>
      <c r="E22" s="397" t="s">
        <v>428</v>
      </c>
      <c r="F22" s="417" t="s">
        <v>429</v>
      </c>
      <c r="G22" s="418"/>
      <c r="H22" s="418"/>
      <c r="I22" s="418"/>
      <c r="J22" s="418"/>
      <c r="K22" s="418"/>
      <c r="L22" s="418"/>
      <c r="M22" s="419"/>
      <c r="N22" s="397" t="s">
        <v>430</v>
      </c>
      <c r="O22" s="397" t="s">
        <v>431</v>
      </c>
      <c r="P22" s="397" t="s">
        <v>432</v>
      </c>
      <c r="Q22" s="396" t="s">
        <v>433</v>
      </c>
      <c r="R22" s="396" t="s">
        <v>434</v>
      </c>
      <c r="S22" s="396" t="s">
        <v>435</v>
      </c>
      <c r="T22" s="396" t="s">
        <v>436</v>
      </c>
      <c r="U22" s="396"/>
      <c r="V22" s="411" t="s">
        <v>437</v>
      </c>
      <c r="W22" s="411" t="s">
        <v>438</v>
      </c>
      <c r="X22" s="396" t="s">
        <v>439</v>
      </c>
      <c r="Y22" s="396" t="s">
        <v>440</v>
      </c>
      <c r="Z22" s="396" t="s">
        <v>441</v>
      </c>
      <c r="AA22" s="420" t="s">
        <v>442</v>
      </c>
      <c r="AB22" s="396" t="s">
        <v>443</v>
      </c>
      <c r="AC22" s="396" t="s">
        <v>444</v>
      </c>
      <c r="AD22" s="396" t="s">
        <v>445</v>
      </c>
      <c r="AE22" s="396" t="s">
        <v>446</v>
      </c>
      <c r="AF22" s="396" t="s">
        <v>447</v>
      </c>
      <c r="AG22" s="396" t="s">
        <v>448</v>
      </c>
      <c r="AH22" s="396"/>
      <c r="AI22" s="396"/>
      <c r="AJ22" s="396"/>
      <c r="AK22" s="396"/>
      <c r="AL22" s="396"/>
      <c r="AM22" s="396" t="s">
        <v>449</v>
      </c>
      <c r="AN22" s="396"/>
      <c r="AO22" s="396"/>
      <c r="AP22" s="396"/>
      <c r="AQ22" s="396" t="s">
        <v>450</v>
      </c>
      <c r="AR22" s="396"/>
      <c r="AS22" s="396" t="s">
        <v>451</v>
      </c>
      <c r="AT22" s="396" t="s">
        <v>452</v>
      </c>
      <c r="AU22" s="396" t="s">
        <v>453</v>
      </c>
      <c r="AV22" s="396" t="s">
        <v>454</v>
      </c>
      <c r="AW22" s="399" t="s">
        <v>455</v>
      </c>
    </row>
    <row r="23" spans="2:49" ht="15.75">
      <c r="B23" s="413"/>
      <c r="C23" s="415"/>
      <c r="D23" s="413"/>
      <c r="E23" s="413"/>
      <c r="F23" s="403" t="s">
        <v>456</v>
      </c>
      <c r="G23" s="405" t="s">
        <v>407</v>
      </c>
      <c r="H23" s="405" t="s">
        <v>409</v>
      </c>
      <c r="I23" s="405" t="s">
        <v>411</v>
      </c>
      <c r="J23" s="407" t="s">
        <v>457</v>
      </c>
      <c r="K23" s="407" t="s">
        <v>458</v>
      </c>
      <c r="L23" s="407" t="s">
        <v>459</v>
      </c>
      <c r="M23" s="405" t="s">
        <v>187</v>
      </c>
      <c r="N23" s="413"/>
      <c r="O23" s="413"/>
      <c r="P23" s="413"/>
      <c r="Q23" s="396"/>
      <c r="R23" s="396"/>
      <c r="S23" s="396"/>
      <c r="T23" s="409" t="s">
        <v>290</v>
      </c>
      <c r="U23" s="409" t="s">
        <v>460</v>
      </c>
      <c r="V23" s="411"/>
      <c r="W23" s="411"/>
      <c r="X23" s="396"/>
      <c r="Y23" s="396"/>
      <c r="Z23" s="396"/>
      <c r="AA23" s="396"/>
      <c r="AB23" s="396"/>
      <c r="AC23" s="396"/>
      <c r="AD23" s="396"/>
      <c r="AE23" s="396"/>
      <c r="AF23" s="396"/>
      <c r="AG23" s="396" t="s">
        <v>461</v>
      </c>
      <c r="AH23" s="396"/>
      <c r="AI23" s="396" t="s">
        <v>462</v>
      </c>
      <c r="AJ23" s="396"/>
      <c r="AK23" s="397" t="s">
        <v>463</v>
      </c>
      <c r="AL23" s="397" t="s">
        <v>464</v>
      </c>
      <c r="AM23" s="397" t="s">
        <v>465</v>
      </c>
      <c r="AN23" s="397" t="s">
        <v>466</v>
      </c>
      <c r="AO23" s="397" t="s">
        <v>467</v>
      </c>
      <c r="AP23" s="397" t="s">
        <v>468</v>
      </c>
      <c r="AQ23" s="397" t="s">
        <v>469</v>
      </c>
      <c r="AR23" s="401" t="s">
        <v>460</v>
      </c>
      <c r="AS23" s="396"/>
      <c r="AT23" s="396"/>
      <c r="AU23" s="396"/>
      <c r="AV23" s="396"/>
      <c r="AW23" s="400"/>
    </row>
    <row r="24" spans="2:49" ht="47.25">
      <c r="B24" s="398"/>
      <c r="C24" s="416"/>
      <c r="D24" s="398"/>
      <c r="E24" s="398"/>
      <c r="F24" s="404"/>
      <c r="G24" s="406"/>
      <c r="H24" s="406"/>
      <c r="I24" s="406"/>
      <c r="J24" s="408"/>
      <c r="K24" s="408"/>
      <c r="L24" s="408"/>
      <c r="M24" s="406"/>
      <c r="N24" s="398"/>
      <c r="O24" s="398"/>
      <c r="P24" s="398"/>
      <c r="Q24" s="396"/>
      <c r="R24" s="396"/>
      <c r="S24" s="396"/>
      <c r="T24" s="410"/>
      <c r="U24" s="410"/>
      <c r="V24" s="411"/>
      <c r="W24" s="411"/>
      <c r="X24" s="396"/>
      <c r="Y24" s="396"/>
      <c r="Z24" s="396"/>
      <c r="AA24" s="396"/>
      <c r="AB24" s="396"/>
      <c r="AC24" s="396"/>
      <c r="AD24" s="396"/>
      <c r="AE24" s="396"/>
      <c r="AF24" s="396"/>
      <c r="AG24" s="217" t="s">
        <v>470</v>
      </c>
      <c r="AH24" s="217" t="s">
        <v>471</v>
      </c>
      <c r="AI24" s="218" t="s">
        <v>290</v>
      </c>
      <c r="AJ24" s="218" t="s">
        <v>460</v>
      </c>
      <c r="AK24" s="398"/>
      <c r="AL24" s="398"/>
      <c r="AM24" s="398"/>
      <c r="AN24" s="398"/>
      <c r="AO24" s="398"/>
      <c r="AP24" s="398"/>
      <c r="AQ24" s="398"/>
      <c r="AR24" s="402"/>
      <c r="AS24" s="396"/>
      <c r="AT24" s="396"/>
      <c r="AU24" s="396"/>
      <c r="AV24" s="396"/>
      <c r="AW24" s="400"/>
    </row>
    <row r="25" spans="2:49" s="219" customFormat="1" ht="11.25">
      <c r="B25" s="220">
        <v>1</v>
      </c>
      <c r="C25" s="220">
        <v>2</v>
      </c>
      <c r="D25" s="220">
        <v>4</v>
      </c>
      <c r="E25" s="220">
        <v>5</v>
      </c>
      <c r="F25" s="220">
        <v>6</v>
      </c>
      <c r="G25" s="220">
        <f t="shared" ref="G25:AW25" si="0">F25+1</f>
        <v>7</v>
      </c>
      <c r="H25" s="220">
        <f t="shared" si="0"/>
        <v>8</v>
      </c>
      <c r="I25" s="220">
        <f t="shared" si="0"/>
        <v>9</v>
      </c>
      <c r="J25" s="220">
        <f t="shared" si="0"/>
        <v>10</v>
      </c>
      <c r="K25" s="220">
        <f t="shared" si="0"/>
        <v>11</v>
      </c>
      <c r="L25" s="220">
        <f t="shared" si="0"/>
        <v>12</v>
      </c>
      <c r="M25" s="220">
        <f t="shared" si="0"/>
        <v>13</v>
      </c>
      <c r="N25" s="220">
        <f t="shared" si="0"/>
        <v>14</v>
      </c>
      <c r="O25" s="220">
        <f t="shared" si="0"/>
        <v>15</v>
      </c>
      <c r="P25" s="220">
        <f t="shared" si="0"/>
        <v>16</v>
      </c>
      <c r="Q25" s="220">
        <f t="shared" si="0"/>
        <v>17</v>
      </c>
      <c r="R25" s="220">
        <f t="shared" si="0"/>
        <v>18</v>
      </c>
      <c r="S25" s="220">
        <f t="shared" si="0"/>
        <v>19</v>
      </c>
      <c r="T25" s="220">
        <f t="shared" si="0"/>
        <v>20</v>
      </c>
      <c r="U25" s="220">
        <f t="shared" si="0"/>
        <v>21</v>
      </c>
      <c r="V25" s="220">
        <f t="shared" si="0"/>
        <v>22</v>
      </c>
      <c r="W25" s="220">
        <f t="shared" si="0"/>
        <v>23</v>
      </c>
      <c r="X25" s="220">
        <f t="shared" si="0"/>
        <v>24</v>
      </c>
      <c r="Y25" s="220">
        <f t="shared" si="0"/>
        <v>25</v>
      </c>
      <c r="Z25" s="220">
        <f t="shared" si="0"/>
        <v>26</v>
      </c>
      <c r="AA25" s="220">
        <f t="shared" si="0"/>
        <v>27</v>
      </c>
      <c r="AB25" s="220">
        <f t="shared" si="0"/>
        <v>28</v>
      </c>
      <c r="AC25" s="220">
        <f t="shared" si="0"/>
        <v>29</v>
      </c>
      <c r="AD25" s="220">
        <f t="shared" si="0"/>
        <v>30</v>
      </c>
      <c r="AE25" s="220">
        <f t="shared" si="0"/>
        <v>31</v>
      </c>
      <c r="AF25" s="220">
        <f t="shared" si="0"/>
        <v>32</v>
      </c>
      <c r="AG25" s="220">
        <f t="shared" si="0"/>
        <v>33</v>
      </c>
      <c r="AH25" s="220">
        <f t="shared" si="0"/>
        <v>34</v>
      </c>
      <c r="AI25" s="220">
        <f t="shared" si="0"/>
        <v>35</v>
      </c>
      <c r="AJ25" s="220">
        <f t="shared" si="0"/>
        <v>36</v>
      </c>
      <c r="AK25" s="220">
        <f t="shared" si="0"/>
        <v>37</v>
      </c>
      <c r="AL25" s="220">
        <f t="shared" si="0"/>
        <v>38</v>
      </c>
      <c r="AM25" s="220">
        <f t="shared" si="0"/>
        <v>39</v>
      </c>
      <c r="AN25" s="220">
        <f t="shared" si="0"/>
        <v>40</v>
      </c>
      <c r="AO25" s="220">
        <f t="shared" si="0"/>
        <v>41</v>
      </c>
      <c r="AP25" s="220">
        <f t="shared" si="0"/>
        <v>42</v>
      </c>
      <c r="AQ25" s="220">
        <f t="shared" si="0"/>
        <v>43</v>
      </c>
      <c r="AR25" s="220">
        <f t="shared" si="0"/>
        <v>44</v>
      </c>
      <c r="AS25" s="220">
        <f t="shared" si="0"/>
        <v>45</v>
      </c>
      <c r="AT25" s="220">
        <f t="shared" si="0"/>
        <v>46</v>
      </c>
      <c r="AU25" s="220">
        <f t="shared" si="0"/>
        <v>47</v>
      </c>
      <c r="AV25" s="220">
        <f t="shared" si="0"/>
        <v>48</v>
      </c>
      <c r="AW25" s="220">
        <f t="shared" si="0"/>
        <v>49</v>
      </c>
    </row>
    <row r="26" spans="2:49" s="219" customFormat="1">
      <c r="B26" s="221"/>
      <c r="C26" s="222"/>
      <c r="D26" s="223"/>
      <c r="E26" s="221"/>
      <c r="F26" s="221"/>
      <c r="G26" s="221"/>
      <c r="H26" s="221"/>
      <c r="I26" s="221"/>
      <c r="J26" s="221"/>
      <c r="K26" s="221"/>
      <c r="L26" s="221"/>
      <c r="M26" s="221"/>
      <c r="N26" s="224"/>
      <c r="O26" s="224"/>
      <c r="P26" s="224"/>
      <c r="Q26" s="225"/>
      <c r="R26" s="223"/>
      <c r="S26" s="225"/>
      <c r="T26" s="224"/>
      <c r="U26" s="224"/>
      <c r="V26" s="224" t="s">
        <v>29</v>
      </c>
      <c r="W26" s="224" t="s">
        <v>29</v>
      </c>
      <c r="X26" s="224"/>
      <c r="Y26" s="224"/>
      <c r="Z26" s="226"/>
      <c r="AA26" s="227"/>
      <c r="AB26" s="228"/>
      <c r="AC26" s="228"/>
      <c r="AD26" s="228"/>
      <c r="AE26" s="228"/>
      <c r="AF26" s="228"/>
      <c r="AG26" s="224"/>
      <c r="AH26" s="224"/>
      <c r="AI26" s="229"/>
      <c r="AJ26" s="229"/>
      <c r="AK26" s="229"/>
      <c r="AL26" s="227"/>
      <c r="AM26" s="226"/>
      <c r="AN26" s="226"/>
      <c r="AO26" s="227"/>
      <c r="AP26" s="226"/>
      <c r="AQ26" s="227"/>
      <c r="AR26" s="227"/>
      <c r="AS26" s="227"/>
      <c r="AT26" s="227"/>
      <c r="AU26" s="227"/>
      <c r="AV26" s="226"/>
      <c r="AW26" s="223"/>
    </row>
  </sheetData>
  <mergeCells count="67">
    <mergeCell ref="B17:AW17"/>
    <mergeCell ref="B5:AW5"/>
    <mergeCell ref="B7:AW7"/>
    <mergeCell ref="B8:AW8"/>
    <mergeCell ref="B9:AW9"/>
    <mergeCell ref="B10:AW10"/>
    <mergeCell ref="B11:AW11"/>
    <mergeCell ref="B12:AW12"/>
    <mergeCell ref="B13:AW13"/>
    <mergeCell ref="B14:AW14"/>
    <mergeCell ref="B15:AW15"/>
    <mergeCell ref="B16:AW16"/>
    <mergeCell ref="B18:AW18"/>
    <mergeCell ref="B19:AW19"/>
    <mergeCell ref="B20:AW20"/>
    <mergeCell ref="B21:AW21"/>
    <mergeCell ref="B22:B24"/>
    <mergeCell ref="C22:C24"/>
    <mergeCell ref="D22:D24"/>
    <mergeCell ref="E22:E24"/>
    <mergeCell ref="F22:M22"/>
    <mergeCell ref="N22:N24"/>
    <mergeCell ref="AA22:AA24"/>
    <mergeCell ref="O22:O24"/>
    <mergeCell ref="P22:P24"/>
    <mergeCell ref="Q22:Q24"/>
    <mergeCell ref="R22:R24"/>
    <mergeCell ref="S22:S24"/>
    <mergeCell ref="AF22:AF24"/>
    <mergeCell ref="AM23:AM24"/>
    <mergeCell ref="AN23:AN24"/>
    <mergeCell ref="AO23:AO24"/>
    <mergeCell ref="T22:U22"/>
    <mergeCell ref="U23:U24"/>
    <mergeCell ref="V22:V24"/>
    <mergeCell ref="W22:W24"/>
    <mergeCell ref="X22:X24"/>
    <mergeCell ref="K23:K24"/>
    <mergeCell ref="L23:L24"/>
    <mergeCell ref="M23:M24"/>
    <mergeCell ref="T23:T24"/>
    <mergeCell ref="AM22:AP22"/>
    <mergeCell ref="Y22:Y24"/>
    <mergeCell ref="Z22:Z24"/>
    <mergeCell ref="AG22:AL22"/>
    <mergeCell ref="AG23:AH23"/>
    <mergeCell ref="AI23:AJ23"/>
    <mergeCell ref="AK23:AK24"/>
    <mergeCell ref="AL23:AL24"/>
    <mergeCell ref="AB22:AB24"/>
    <mergeCell ref="AC22:AC24"/>
    <mergeCell ref="AD22:AD24"/>
    <mergeCell ref="AE22:AE24"/>
    <mergeCell ref="F23:F24"/>
    <mergeCell ref="G23:G24"/>
    <mergeCell ref="H23:H24"/>
    <mergeCell ref="I23:I24"/>
    <mergeCell ref="J23:J24"/>
    <mergeCell ref="AU22:AU24"/>
    <mergeCell ref="AV22:AV24"/>
    <mergeCell ref="AP23:AP24"/>
    <mergeCell ref="AQ23:AQ24"/>
    <mergeCell ref="AW22:AW24"/>
    <mergeCell ref="AQ22:AR22"/>
    <mergeCell ref="AS22:AS24"/>
    <mergeCell ref="AT22:AT24"/>
    <mergeCell ref="AR23:AR24"/>
  </mergeCells>
  <pageMargins left="0.70866141732283472" right="0.70866141732283472" top="0.74803149606299213" bottom="0.74803149606299213" header="0.31496062992125984" footer="0.31496062992125984"/>
  <pageSetup paperSize="9" scale="22" orientation="landscape" horizontalDpi="0" verticalDpi="0" r:id="rId1"/>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'\\FIN1\D\2003\Формирование ДПН\B-PL\NBPL\[_FES.XLS]Списки'!#REF!</xm:f>
          </x14:formula1>
          <xm:sqref>N26</xm:sqref>
        </x14:dataValidation>
        <x14:dataValidation type="list" allowBlank="1" showInputMessage="1" showErrorMessage="1" xr:uid="{00000000-0002-0000-0A00-000001000000}">
          <x14:formula1>
            <xm:f>'\\FIN1\D\2003\Формирование ДПН\B-PL\NBPL\[_FES.XLS]Списки'!#REF!</xm:f>
          </x14:formula1>
          <xm:sqref>AH26 T26:U26</xm:sqref>
        </x14:dataValidation>
      </x14:dataValidations>
    </ext>
  </extLst>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H86"/>
  <sheetViews>
    <sheetView tabSelected="1" topLeftCell="A54" workbookViewId="0">
      <selection activeCell="B82" sqref="B82"/>
    </sheetView>
  </sheetViews>
  <sheetFormatPr defaultRowHeight="15.75"/>
  <cols>
    <col min="1" max="2" width="66.140625" style="230" customWidth="1"/>
    <col min="3" max="256" width="9.140625" style="177"/>
    <col min="257" max="258" width="66.140625" style="177" customWidth="1"/>
    <col min="259" max="512" width="9.140625" style="177"/>
    <col min="513" max="514" width="66.140625" style="177" customWidth="1"/>
    <col min="515" max="768" width="9.140625" style="177"/>
    <col min="769" max="770" width="66.140625" style="177" customWidth="1"/>
    <col min="771" max="1024" width="9.140625" style="177"/>
    <col min="1025" max="1026" width="66.140625" style="177" customWidth="1"/>
    <col min="1027" max="1280" width="9.140625" style="177"/>
    <col min="1281" max="1282" width="66.140625" style="177" customWidth="1"/>
    <col min="1283" max="1536" width="9.140625" style="177"/>
    <col min="1537" max="1538" width="66.140625" style="177" customWidth="1"/>
    <col min="1539" max="1792" width="9.140625" style="177"/>
    <col min="1793" max="1794" width="66.140625" style="177" customWidth="1"/>
    <col min="1795" max="2048" width="9.140625" style="177"/>
    <col min="2049" max="2050" width="66.140625" style="177" customWidth="1"/>
    <col min="2051" max="2304" width="9.140625" style="177"/>
    <col min="2305" max="2306" width="66.140625" style="177" customWidth="1"/>
    <col min="2307" max="2560" width="9.140625" style="177"/>
    <col min="2561" max="2562" width="66.140625" style="177" customWidth="1"/>
    <col min="2563" max="2816" width="9.140625" style="177"/>
    <col min="2817" max="2818" width="66.140625" style="177" customWidth="1"/>
    <col min="2819" max="3072" width="9.140625" style="177"/>
    <col min="3073" max="3074" width="66.140625" style="177" customWidth="1"/>
    <col min="3075" max="3328" width="9.140625" style="177"/>
    <col min="3329" max="3330" width="66.140625" style="177" customWidth="1"/>
    <col min="3331" max="3584" width="9.140625" style="177"/>
    <col min="3585" max="3586" width="66.140625" style="177" customWidth="1"/>
    <col min="3587" max="3840" width="9.140625" style="177"/>
    <col min="3841" max="3842" width="66.140625" style="177" customWidth="1"/>
    <col min="3843" max="4096" width="9.140625" style="177"/>
    <col min="4097" max="4098" width="66.140625" style="177" customWidth="1"/>
    <col min="4099" max="4352" width="9.140625" style="177"/>
    <col min="4353" max="4354" width="66.140625" style="177" customWidth="1"/>
    <col min="4355" max="4608" width="9.140625" style="177"/>
    <col min="4609" max="4610" width="66.140625" style="177" customWidth="1"/>
    <col min="4611" max="4864" width="9.140625" style="177"/>
    <col min="4865" max="4866" width="66.140625" style="177" customWidth="1"/>
    <col min="4867" max="5120" width="9.140625" style="177"/>
    <col min="5121" max="5122" width="66.140625" style="177" customWidth="1"/>
    <col min="5123" max="5376" width="9.140625" style="177"/>
    <col min="5377" max="5378" width="66.140625" style="177" customWidth="1"/>
    <col min="5379" max="5632" width="9.140625" style="177"/>
    <col min="5633" max="5634" width="66.140625" style="177" customWidth="1"/>
    <col min="5635" max="5888" width="9.140625" style="177"/>
    <col min="5889" max="5890" width="66.140625" style="177" customWidth="1"/>
    <col min="5891" max="6144" width="9.140625" style="177"/>
    <col min="6145" max="6146" width="66.140625" style="177" customWidth="1"/>
    <col min="6147" max="6400" width="9.140625" style="177"/>
    <col min="6401" max="6402" width="66.140625" style="177" customWidth="1"/>
    <col min="6403" max="6656" width="9.140625" style="177"/>
    <col min="6657" max="6658" width="66.140625" style="177" customWidth="1"/>
    <col min="6659" max="6912" width="9.140625" style="177"/>
    <col min="6913" max="6914" width="66.140625" style="177" customWidth="1"/>
    <col min="6915" max="7168" width="9.140625" style="177"/>
    <col min="7169" max="7170" width="66.140625" style="177" customWidth="1"/>
    <col min="7171" max="7424" width="9.140625" style="177"/>
    <col min="7425" max="7426" width="66.140625" style="177" customWidth="1"/>
    <col min="7427" max="7680" width="9.140625" style="177"/>
    <col min="7681" max="7682" width="66.140625" style="177" customWidth="1"/>
    <col min="7683" max="7936" width="9.140625" style="177"/>
    <col min="7937" max="7938" width="66.140625" style="177" customWidth="1"/>
    <col min="7939" max="8192" width="9.140625" style="177"/>
    <col min="8193" max="8194" width="66.140625" style="177" customWidth="1"/>
    <col min="8195" max="8448" width="9.140625" style="177"/>
    <col min="8449" max="8450" width="66.140625" style="177" customWidth="1"/>
    <col min="8451" max="8704" width="9.140625" style="177"/>
    <col min="8705" max="8706" width="66.140625" style="177" customWidth="1"/>
    <col min="8707" max="8960" width="9.140625" style="177"/>
    <col min="8961" max="8962" width="66.140625" style="177" customWidth="1"/>
    <col min="8963" max="9216" width="9.140625" style="177"/>
    <col min="9217" max="9218" width="66.140625" style="177" customWidth="1"/>
    <col min="9219" max="9472" width="9.140625" style="177"/>
    <col min="9473" max="9474" width="66.140625" style="177" customWidth="1"/>
    <col min="9475" max="9728" width="9.140625" style="177"/>
    <col min="9729" max="9730" width="66.140625" style="177" customWidth="1"/>
    <col min="9731" max="9984" width="9.140625" style="177"/>
    <col min="9985" max="9986" width="66.140625" style="177" customWidth="1"/>
    <col min="9987" max="10240" width="9.140625" style="177"/>
    <col min="10241" max="10242" width="66.140625" style="177" customWidth="1"/>
    <col min="10243" max="10496" width="9.140625" style="177"/>
    <col min="10497" max="10498" width="66.140625" style="177" customWidth="1"/>
    <col min="10499" max="10752" width="9.140625" style="177"/>
    <col min="10753" max="10754" width="66.140625" style="177" customWidth="1"/>
    <col min="10755" max="11008" width="9.140625" style="177"/>
    <col min="11009" max="11010" width="66.140625" style="177" customWidth="1"/>
    <col min="11011" max="11264" width="9.140625" style="177"/>
    <col min="11265" max="11266" width="66.140625" style="177" customWidth="1"/>
    <col min="11267" max="11520" width="9.140625" style="177"/>
    <col min="11521" max="11522" width="66.140625" style="177" customWidth="1"/>
    <col min="11523" max="11776" width="9.140625" style="177"/>
    <col min="11777" max="11778" width="66.140625" style="177" customWidth="1"/>
    <col min="11779" max="12032" width="9.140625" style="177"/>
    <col min="12033" max="12034" width="66.140625" style="177" customWidth="1"/>
    <col min="12035" max="12288" width="9.140625" style="177"/>
    <col min="12289" max="12290" width="66.140625" style="177" customWidth="1"/>
    <col min="12291" max="12544" width="9.140625" style="177"/>
    <col min="12545" max="12546" width="66.140625" style="177" customWidth="1"/>
    <col min="12547" max="12800" width="9.140625" style="177"/>
    <col min="12801" max="12802" width="66.140625" style="177" customWidth="1"/>
    <col min="12803" max="13056" width="9.140625" style="177"/>
    <col min="13057" max="13058" width="66.140625" style="177" customWidth="1"/>
    <col min="13059" max="13312" width="9.140625" style="177"/>
    <col min="13313" max="13314" width="66.140625" style="177" customWidth="1"/>
    <col min="13315" max="13568" width="9.140625" style="177"/>
    <col min="13569" max="13570" width="66.140625" style="177" customWidth="1"/>
    <col min="13571" max="13824" width="9.140625" style="177"/>
    <col min="13825" max="13826" width="66.140625" style="177" customWidth="1"/>
    <col min="13827" max="14080" width="9.140625" style="177"/>
    <col min="14081" max="14082" width="66.140625" style="177" customWidth="1"/>
    <col min="14083" max="14336" width="9.140625" style="177"/>
    <col min="14337" max="14338" width="66.140625" style="177" customWidth="1"/>
    <col min="14339" max="14592" width="9.140625" style="177"/>
    <col min="14593" max="14594" width="66.140625" style="177" customWidth="1"/>
    <col min="14595" max="14848" width="9.140625" style="177"/>
    <col min="14849" max="14850" width="66.140625" style="177" customWidth="1"/>
    <col min="14851" max="15104" width="9.140625" style="177"/>
    <col min="15105" max="15106" width="66.140625" style="177" customWidth="1"/>
    <col min="15107" max="15360" width="9.140625" style="177"/>
    <col min="15361" max="15362" width="66.140625" style="177" customWidth="1"/>
    <col min="15363" max="15616" width="9.140625" style="177"/>
    <col min="15617" max="15618" width="66.140625" style="177" customWidth="1"/>
    <col min="15619" max="15872" width="9.140625" style="177"/>
    <col min="15873" max="15874" width="66.140625" style="177" customWidth="1"/>
    <col min="15875" max="16128" width="9.140625" style="177"/>
    <col min="16129" max="16130" width="66.140625" style="177" customWidth="1"/>
    <col min="16131" max="16384" width="9.140625" style="177"/>
  </cols>
  <sheetData>
    <row r="1" spans="1:8" ht="18.75">
      <c r="B1" s="5" t="s">
        <v>0</v>
      </c>
    </row>
    <row r="2" spans="1:8" ht="18.75">
      <c r="B2" s="6" t="s">
        <v>1</v>
      </c>
    </row>
    <row r="3" spans="1:8" ht="18.75">
      <c r="B3" s="6" t="s">
        <v>472</v>
      </c>
    </row>
    <row r="4" spans="1:8">
      <c r="B4" s="179"/>
    </row>
    <row r="5" spans="1:8" ht="18.75">
      <c r="A5" s="426" t="s">
        <v>528</v>
      </c>
      <c r="B5" s="426"/>
      <c r="C5" s="231"/>
      <c r="D5" s="231"/>
      <c r="E5" s="231"/>
      <c r="F5" s="231"/>
      <c r="G5" s="231"/>
      <c r="H5" s="231"/>
    </row>
    <row r="6" spans="1:8" ht="18.75">
      <c r="A6" s="232"/>
      <c r="B6" s="232"/>
      <c r="C6" s="232"/>
      <c r="D6" s="232"/>
      <c r="E6" s="232"/>
      <c r="F6" s="232"/>
      <c r="G6" s="232"/>
      <c r="H6" s="232"/>
    </row>
    <row r="7" spans="1:8" ht="18.75">
      <c r="A7" s="330" t="s">
        <v>3</v>
      </c>
      <c r="B7" s="330"/>
      <c r="C7" s="9"/>
      <c r="D7" s="9"/>
      <c r="E7" s="9"/>
      <c r="F7" s="9"/>
      <c r="G7" s="9"/>
      <c r="H7" s="9"/>
    </row>
    <row r="8" spans="1:8" ht="18.75">
      <c r="A8" s="9"/>
      <c r="B8" s="9"/>
      <c r="C8" s="9"/>
      <c r="D8" s="9"/>
      <c r="E8" s="9"/>
      <c r="F8" s="9"/>
      <c r="G8" s="9"/>
      <c r="H8" s="9"/>
    </row>
    <row r="9" spans="1:8">
      <c r="A9" s="342" t="s">
        <v>552</v>
      </c>
      <c r="B9" s="342"/>
      <c r="C9" s="11"/>
      <c r="D9" s="11"/>
      <c r="E9" s="11"/>
      <c r="F9" s="11"/>
      <c r="G9" s="11"/>
      <c r="H9" s="11"/>
    </row>
    <row r="10" spans="1:8">
      <c r="A10" s="332" t="s">
        <v>4</v>
      </c>
      <c r="B10" s="332"/>
      <c r="C10" s="12"/>
      <c r="D10" s="12"/>
      <c r="E10" s="12"/>
      <c r="F10" s="12"/>
      <c r="G10" s="12"/>
      <c r="H10" s="12"/>
    </row>
    <row r="11" spans="1:8" ht="18.75">
      <c r="A11" s="9"/>
      <c r="B11" s="9"/>
      <c r="C11" s="9"/>
      <c r="D11" s="9"/>
      <c r="E11" s="9"/>
      <c r="F11" s="9"/>
      <c r="G11" s="9"/>
      <c r="H11" s="9"/>
    </row>
    <row r="12" spans="1:8" ht="30.75" customHeight="1">
      <c r="A12" s="368" t="s">
        <v>556</v>
      </c>
      <c r="B12" s="368"/>
      <c r="C12" s="11"/>
      <c r="D12" s="11"/>
      <c r="E12" s="11"/>
      <c r="F12" s="11"/>
      <c r="G12" s="11"/>
      <c r="H12" s="11"/>
    </row>
    <row r="13" spans="1:8">
      <c r="A13" s="332" t="s">
        <v>5</v>
      </c>
      <c r="B13" s="332"/>
      <c r="C13" s="12"/>
      <c r="D13" s="12"/>
      <c r="E13" s="12"/>
      <c r="F13" s="12"/>
      <c r="G13" s="12"/>
      <c r="H13" s="12"/>
    </row>
    <row r="14" spans="1:8" ht="18.75">
      <c r="A14" s="60"/>
      <c r="B14" s="60"/>
      <c r="C14" s="60"/>
      <c r="D14" s="60"/>
      <c r="E14" s="60"/>
      <c r="F14" s="60"/>
      <c r="G14" s="60"/>
      <c r="H14" s="60"/>
    </row>
    <row r="15" spans="1:8" ht="59.25" customHeight="1">
      <c r="A15" s="368" t="s">
        <v>549</v>
      </c>
      <c r="B15" s="368"/>
      <c r="C15" s="11"/>
      <c r="D15" s="11"/>
      <c r="E15" s="11"/>
      <c r="F15" s="11"/>
      <c r="G15" s="11"/>
      <c r="H15" s="11"/>
    </row>
    <row r="16" spans="1:8">
      <c r="A16" s="332" t="s">
        <v>7</v>
      </c>
      <c r="B16" s="332"/>
      <c r="C16" s="12"/>
      <c r="D16" s="12"/>
      <c r="E16" s="12"/>
      <c r="F16" s="12"/>
      <c r="G16" s="12"/>
      <c r="H16" s="12"/>
    </row>
    <row r="17" spans="1:2">
      <c r="B17" s="233"/>
    </row>
    <row r="18" spans="1:2" ht="33.75" customHeight="1">
      <c r="A18" s="421" t="s">
        <v>473</v>
      </c>
      <c r="B18" s="422"/>
    </row>
    <row r="19" spans="1:2">
      <c r="B19" s="179"/>
    </row>
    <row r="20" spans="1:2" ht="16.5" thickBot="1">
      <c r="B20" s="234"/>
    </row>
    <row r="21" spans="1:2" ht="16.5" thickBot="1">
      <c r="A21" s="235" t="s">
        <v>474</v>
      </c>
      <c r="B21" s="236">
        <v>0</v>
      </c>
    </row>
    <row r="22" spans="1:2" ht="16.5" thickBot="1">
      <c r="A22" s="235" t="s">
        <v>475</v>
      </c>
      <c r="B22" s="236" t="s">
        <v>23</v>
      </c>
    </row>
    <row r="23" spans="1:2" ht="16.5" thickBot="1">
      <c r="A23" s="235" t="s">
        <v>476</v>
      </c>
      <c r="B23" s="237" t="s">
        <v>550</v>
      </c>
    </row>
    <row r="24" spans="1:2" ht="16.5" thickBot="1">
      <c r="A24" s="235" t="s">
        <v>477</v>
      </c>
      <c r="B24" s="237" t="s">
        <v>533</v>
      </c>
    </row>
    <row r="25" spans="1:2" ht="16.5" thickBot="1">
      <c r="A25" s="238" t="s">
        <v>478</v>
      </c>
      <c r="B25" s="319">
        <v>2022</v>
      </c>
    </row>
    <row r="26" spans="1:2" ht="16.5" thickBot="1">
      <c r="A26" s="239" t="s">
        <v>479</v>
      </c>
      <c r="B26" s="236"/>
    </row>
    <row r="27" spans="1:2" ht="29.25" thickBot="1">
      <c r="A27" s="240" t="s">
        <v>480</v>
      </c>
      <c r="B27" s="320">
        <v>3.2</v>
      </c>
    </row>
    <row r="28" spans="1:2" ht="16.5" thickBot="1">
      <c r="A28" s="241" t="s">
        <v>481</v>
      </c>
      <c r="B28" s="236" t="s">
        <v>551</v>
      </c>
    </row>
    <row r="29" spans="1:2" ht="29.25" thickBot="1">
      <c r="A29" s="242" t="s">
        <v>482</v>
      </c>
      <c r="B29" s="241"/>
    </row>
    <row r="30" spans="1:2" ht="29.25" thickBot="1">
      <c r="A30" s="242" t="s">
        <v>483</v>
      </c>
      <c r="B30" s="241"/>
    </row>
    <row r="31" spans="1:2" ht="16.5" thickBot="1">
      <c r="A31" s="241" t="s">
        <v>484</v>
      </c>
      <c r="B31" s="241"/>
    </row>
    <row r="32" spans="1:2" ht="29.25" thickBot="1">
      <c r="A32" s="242" t="s">
        <v>485</v>
      </c>
      <c r="B32" s="241"/>
    </row>
    <row r="33" spans="1:2" ht="16.5" thickBot="1">
      <c r="A33" s="241" t="s">
        <v>486</v>
      </c>
      <c r="B33" s="241"/>
    </row>
    <row r="34" spans="1:2" ht="16.5" thickBot="1">
      <c r="A34" s="241" t="s">
        <v>487</v>
      </c>
      <c r="B34" s="241"/>
    </row>
    <row r="35" spans="1:2" ht="16.5" thickBot="1">
      <c r="A35" s="241" t="s">
        <v>488</v>
      </c>
      <c r="B35" s="241"/>
    </row>
    <row r="36" spans="1:2" ht="16.5" thickBot="1">
      <c r="A36" s="241" t="s">
        <v>489</v>
      </c>
      <c r="B36" s="241"/>
    </row>
    <row r="37" spans="1:2" ht="29.25" thickBot="1">
      <c r="A37" s="242" t="s">
        <v>490</v>
      </c>
      <c r="B37" s="241"/>
    </row>
    <row r="38" spans="1:2" ht="16.5" thickBot="1">
      <c r="A38" s="241" t="s">
        <v>491</v>
      </c>
      <c r="B38" s="251"/>
    </row>
    <row r="39" spans="1:2" ht="16.5" thickBot="1">
      <c r="A39" s="241" t="s">
        <v>487</v>
      </c>
      <c r="B39" s="251"/>
    </row>
    <row r="40" spans="1:2" ht="16.5" thickBot="1">
      <c r="A40" s="241" t="s">
        <v>488</v>
      </c>
      <c r="B40" s="251"/>
    </row>
    <row r="41" spans="1:2" ht="16.5" thickBot="1">
      <c r="A41" s="241" t="s">
        <v>489</v>
      </c>
      <c r="B41" s="251"/>
    </row>
    <row r="42" spans="1:2" ht="29.25" thickBot="1">
      <c r="A42" s="242" t="s">
        <v>490</v>
      </c>
      <c r="B42" s="251"/>
    </row>
    <row r="43" spans="1:2" ht="16.5" thickBot="1">
      <c r="A43" s="241" t="s">
        <v>491</v>
      </c>
      <c r="B43" s="251"/>
    </row>
    <row r="44" spans="1:2" ht="16.5" thickBot="1">
      <c r="A44" s="241" t="s">
        <v>487</v>
      </c>
      <c r="B44" s="251"/>
    </row>
    <row r="45" spans="1:2" ht="16.5" thickBot="1">
      <c r="A45" s="241" t="s">
        <v>488</v>
      </c>
      <c r="B45" s="251"/>
    </row>
    <row r="46" spans="1:2" ht="16.5" thickBot="1">
      <c r="A46" s="241" t="s">
        <v>489</v>
      </c>
      <c r="B46" s="251"/>
    </row>
    <row r="47" spans="1:2" ht="29.25" thickBot="1">
      <c r="A47" s="242" t="s">
        <v>492</v>
      </c>
      <c r="B47" s="252"/>
    </row>
    <row r="48" spans="1:2" ht="16.5" thickBot="1">
      <c r="A48" s="241" t="s">
        <v>486</v>
      </c>
      <c r="B48" s="252"/>
    </row>
    <row r="49" spans="1:2" ht="16.5" thickBot="1">
      <c r="A49" s="241" t="s">
        <v>487</v>
      </c>
      <c r="B49" s="252"/>
    </row>
    <row r="50" spans="1:2" ht="16.5" thickBot="1">
      <c r="A50" s="241" t="s">
        <v>488</v>
      </c>
      <c r="B50" s="252"/>
    </row>
    <row r="51" spans="1:2" ht="16.5" thickBot="1">
      <c r="A51" s="241" t="s">
        <v>489</v>
      </c>
      <c r="B51" s="252"/>
    </row>
    <row r="52" spans="1:2" ht="29.25" thickBot="1">
      <c r="A52" s="243" t="s">
        <v>493</v>
      </c>
      <c r="B52" s="253"/>
    </row>
    <row r="53" spans="1:2" ht="16.5" thickBot="1">
      <c r="A53" s="244" t="s">
        <v>484</v>
      </c>
      <c r="B53" s="253"/>
    </row>
    <row r="54" spans="1:2" ht="16.5" thickBot="1">
      <c r="A54" s="244" t="s">
        <v>494</v>
      </c>
      <c r="B54" s="253"/>
    </row>
    <row r="55" spans="1:2" ht="16.5" thickBot="1">
      <c r="A55" s="244" t="s">
        <v>495</v>
      </c>
      <c r="B55" s="254"/>
    </row>
    <row r="56" spans="1:2" ht="15.75" customHeight="1" thickBot="1">
      <c r="A56" s="244" t="s">
        <v>496</v>
      </c>
      <c r="B56" s="423"/>
    </row>
    <row r="57" spans="1:2" ht="16.5" thickBot="1">
      <c r="A57" s="238" t="s">
        <v>497</v>
      </c>
      <c r="B57" s="424"/>
    </row>
    <row r="58" spans="1:2" ht="16.5" thickBot="1">
      <c r="A58" s="238" t="s">
        <v>498</v>
      </c>
      <c r="B58" s="424"/>
    </row>
    <row r="59" spans="1:2" ht="16.5" thickBot="1">
      <c r="A59" s="238" t="s">
        <v>499</v>
      </c>
      <c r="B59" s="424"/>
    </row>
    <row r="60" spans="1:2" ht="16.5" thickBot="1">
      <c r="A60" s="239" t="s">
        <v>500</v>
      </c>
      <c r="B60" s="424"/>
    </row>
    <row r="61" spans="1:2" ht="16.5" thickBot="1">
      <c r="A61" s="243" t="s">
        <v>501</v>
      </c>
      <c r="B61" s="425"/>
    </row>
    <row r="62" spans="1:2" ht="16.5" thickBot="1">
      <c r="A62" s="245" t="s">
        <v>502</v>
      </c>
      <c r="B62" s="255"/>
    </row>
    <row r="63" spans="1:2" ht="16.5" thickBot="1">
      <c r="A63" s="245" t="s">
        <v>503</v>
      </c>
      <c r="B63" s="255"/>
    </row>
    <row r="64" spans="1:2" ht="16.5" thickBot="1">
      <c r="A64" s="245" t="s">
        <v>504</v>
      </c>
      <c r="B64" s="256"/>
    </row>
    <row r="65" spans="1:2" ht="16.5" thickBot="1">
      <c r="A65" s="245" t="s">
        <v>505</v>
      </c>
      <c r="B65" s="255"/>
    </row>
    <row r="66" spans="1:2" ht="16.5" thickBot="1">
      <c r="A66" s="246" t="s">
        <v>506</v>
      </c>
      <c r="B66" s="256"/>
    </row>
    <row r="67" spans="1:2" ht="30.75" thickBot="1">
      <c r="A67" s="244" t="s">
        <v>507</v>
      </c>
      <c r="B67" s="257"/>
    </row>
    <row r="68" spans="1:2" ht="29.25" thickBot="1">
      <c r="A68" s="238" t="s">
        <v>508</v>
      </c>
      <c r="B68" s="253"/>
    </row>
    <row r="69" spans="1:2" ht="16.5" thickBot="1">
      <c r="A69" s="244" t="s">
        <v>484</v>
      </c>
      <c r="B69" s="258"/>
    </row>
    <row r="70" spans="1:2" ht="16.5" thickBot="1">
      <c r="A70" s="244" t="s">
        <v>509</v>
      </c>
      <c r="B70" s="258"/>
    </row>
    <row r="71" spans="1:2" ht="16.5" thickBot="1">
      <c r="A71" s="244" t="s">
        <v>510</v>
      </c>
      <c r="B71" s="258"/>
    </row>
    <row r="72" spans="1:2" ht="16.5" thickBot="1">
      <c r="A72" s="247" t="s">
        <v>511</v>
      </c>
      <c r="B72" s="256"/>
    </row>
    <row r="73" spans="1:2" ht="16.5" thickBot="1">
      <c r="A73" s="238" t="s">
        <v>512</v>
      </c>
      <c r="B73" s="423"/>
    </row>
    <row r="74" spans="1:2">
      <c r="A74" s="245" t="s">
        <v>513</v>
      </c>
      <c r="B74" s="424"/>
    </row>
    <row r="75" spans="1:2">
      <c r="A75" s="245" t="s">
        <v>514</v>
      </c>
      <c r="B75" s="424"/>
    </row>
    <row r="76" spans="1:2" ht="16.5" thickBot="1">
      <c r="A76" s="245" t="s">
        <v>515</v>
      </c>
      <c r="B76" s="424"/>
    </row>
    <row r="77" spans="1:2" ht="29.25" thickBot="1">
      <c r="A77" s="248" t="s">
        <v>516</v>
      </c>
      <c r="B77" s="424"/>
    </row>
    <row r="78" spans="1:2" ht="29.25" thickBot="1">
      <c r="A78" s="243" t="s">
        <v>517</v>
      </c>
      <c r="B78" s="425"/>
    </row>
    <row r="79" spans="1:2">
      <c r="A79" s="245" t="s">
        <v>518</v>
      </c>
      <c r="B79" s="259"/>
    </row>
    <row r="80" spans="1:2">
      <c r="A80" s="245" t="s">
        <v>519</v>
      </c>
      <c r="B80" s="259"/>
    </row>
    <row r="81" spans="1:2">
      <c r="A81" s="245" t="s">
        <v>520</v>
      </c>
      <c r="B81" s="260"/>
    </row>
    <row r="82" spans="1:2">
      <c r="A82" s="245" t="s">
        <v>521</v>
      </c>
      <c r="B82" s="261"/>
    </row>
    <row r="83" spans="1:2" ht="16.5" thickBot="1">
      <c r="A83" s="249" t="s">
        <v>522</v>
      </c>
      <c r="B83" s="262"/>
    </row>
    <row r="86" spans="1:2">
      <c r="A86" s="250"/>
    </row>
  </sheetData>
  <mergeCells count="11">
    <mergeCell ref="A13:B13"/>
    <mergeCell ref="A5:B5"/>
    <mergeCell ref="A7:B7"/>
    <mergeCell ref="A9:B9"/>
    <mergeCell ref="A10:B10"/>
    <mergeCell ref="A12:B12"/>
    <mergeCell ref="A15:B15"/>
    <mergeCell ref="A16:B16"/>
    <mergeCell ref="A18:B18"/>
    <mergeCell ref="B56:B61"/>
    <mergeCell ref="B73:B78"/>
  </mergeCells>
  <pageMargins left="0.70866141732283472" right="0.70866141732283472" top="0.74803149606299213" bottom="0.74803149606299213" header="0.31496062992125984" footer="0.31496062992125984"/>
  <pageSetup paperSize="9" scale="65" fitToHeight="2" orientation="portrait" horizontalDpi="0" verticalDpi="0" r:id="rId1"/>
</worksheet>
</file>

<file path=xl/worksheets/sheet2.xml><?xml version="1.0" encoding="utf-8"?>
<worksheet xmlns="http://schemas.openxmlformats.org/spreadsheetml/2006/main" xmlns:r="http://schemas.openxmlformats.org/officeDocument/2006/relationships">
  <sheetPr>
    <tabColor rgb="FF92D050"/>
    <pageSetUpPr fitToPage="1"/>
  </sheetPr>
  <dimension ref="A1:AB23"/>
  <sheetViews>
    <sheetView topLeftCell="A16" workbookViewId="0">
      <selection activeCell="E23" sqref="E23"/>
    </sheetView>
  </sheetViews>
  <sheetFormatPr defaultColWidth="9.140625" defaultRowHeight="15"/>
  <cols>
    <col min="1" max="1" width="7.42578125" style="2" customWidth="1"/>
    <col min="2" max="2" width="35.85546875" style="2" customWidth="1"/>
    <col min="3" max="3" width="31.140625" style="2" customWidth="1"/>
    <col min="4" max="4" width="25" style="2" customWidth="1"/>
    <col min="5" max="5" width="50" style="2" customWidth="1"/>
    <col min="6" max="6" width="57" style="2" customWidth="1"/>
    <col min="7" max="7" width="57.5703125" style="2" customWidth="1"/>
    <col min="8" max="10" width="20.5703125" style="2" customWidth="1"/>
    <col min="11" max="11" width="16" style="2" customWidth="1"/>
    <col min="12" max="12" width="20.5703125" style="2" customWidth="1"/>
    <col min="13" max="13" width="21.28515625" style="2" customWidth="1"/>
    <col min="14" max="14" width="23.85546875" style="2" customWidth="1"/>
    <col min="15" max="15" width="17.85546875" style="2" customWidth="1"/>
    <col min="16" max="16" width="23.85546875" style="2" customWidth="1"/>
    <col min="17" max="17" width="58" style="2" customWidth="1"/>
    <col min="18" max="18" width="27" style="2" customWidth="1"/>
    <col min="19" max="19" width="43" style="2" customWidth="1"/>
    <col min="20" max="16384" width="9.140625" style="2"/>
  </cols>
  <sheetData>
    <row r="1" spans="1:28" s="4" customFormat="1" ht="18.75" customHeight="1">
      <c r="A1" s="3"/>
      <c r="S1" s="5" t="s">
        <v>0</v>
      </c>
    </row>
    <row r="2" spans="1:28" s="4" customFormat="1" ht="18.75" customHeight="1">
      <c r="A2" s="3"/>
      <c r="S2" s="6" t="s">
        <v>1</v>
      </c>
    </row>
    <row r="3" spans="1:28" s="4" customFormat="1" ht="18.75">
      <c r="S3" s="6" t="s">
        <v>2</v>
      </c>
    </row>
    <row r="4" spans="1:28" s="4" customFormat="1" ht="18.75" customHeight="1">
      <c r="A4" s="329" t="s">
        <v>528</v>
      </c>
      <c r="B4" s="329"/>
      <c r="C4" s="329"/>
      <c r="D4" s="329"/>
      <c r="E4" s="329"/>
      <c r="F4" s="329"/>
      <c r="G4" s="329"/>
      <c r="H4" s="329"/>
      <c r="I4" s="329"/>
      <c r="J4" s="329"/>
      <c r="K4" s="329"/>
      <c r="L4" s="329"/>
      <c r="M4" s="329"/>
      <c r="N4" s="329"/>
      <c r="O4" s="329"/>
      <c r="P4" s="329"/>
      <c r="Q4" s="329"/>
      <c r="R4" s="329"/>
      <c r="S4" s="329"/>
    </row>
    <row r="5" spans="1:28" s="4" customFormat="1" ht="15.75">
      <c r="A5" s="7"/>
    </row>
    <row r="6" spans="1:28" s="4" customFormat="1" ht="18.75">
      <c r="A6" s="330" t="s">
        <v>3</v>
      </c>
      <c r="B6" s="330"/>
      <c r="C6" s="330"/>
      <c r="D6" s="330"/>
      <c r="E6" s="330"/>
      <c r="F6" s="330"/>
      <c r="G6" s="330"/>
      <c r="H6" s="330"/>
      <c r="I6" s="330"/>
      <c r="J6" s="330"/>
      <c r="K6" s="330"/>
      <c r="L6" s="330"/>
      <c r="M6" s="330"/>
      <c r="N6" s="330"/>
      <c r="O6" s="330"/>
      <c r="P6" s="330"/>
      <c r="Q6" s="330"/>
      <c r="R6" s="330"/>
      <c r="S6" s="330"/>
      <c r="T6" s="9"/>
      <c r="U6" s="9"/>
      <c r="V6" s="9"/>
      <c r="W6" s="9"/>
      <c r="X6" s="9"/>
      <c r="Y6" s="9"/>
      <c r="Z6" s="9"/>
      <c r="AA6" s="9"/>
      <c r="AB6" s="9"/>
    </row>
    <row r="7" spans="1:28" s="4" customFormat="1" ht="18.75">
      <c r="A7" s="330"/>
      <c r="B7" s="330"/>
      <c r="C7" s="330"/>
      <c r="D7" s="330"/>
      <c r="E7" s="330"/>
      <c r="F7" s="330"/>
      <c r="G7" s="330"/>
      <c r="H7" s="330"/>
      <c r="I7" s="330"/>
      <c r="J7" s="330"/>
      <c r="K7" s="330"/>
      <c r="L7" s="330"/>
      <c r="M7" s="330"/>
      <c r="N7" s="330"/>
      <c r="O7" s="330"/>
      <c r="P7" s="330"/>
      <c r="Q7" s="330"/>
      <c r="R7" s="330"/>
      <c r="S7" s="330"/>
      <c r="T7" s="9"/>
      <c r="U7" s="9"/>
      <c r="V7" s="9"/>
      <c r="W7" s="9"/>
      <c r="X7" s="9"/>
      <c r="Y7" s="9"/>
      <c r="Z7" s="9"/>
      <c r="AA7" s="9"/>
      <c r="AB7" s="9"/>
    </row>
    <row r="8" spans="1:28" s="4" customFormat="1" ht="18.75">
      <c r="A8" s="342" t="s">
        <v>534</v>
      </c>
      <c r="B8" s="342"/>
      <c r="C8" s="342"/>
      <c r="D8" s="342"/>
      <c r="E8" s="342"/>
      <c r="F8" s="342"/>
      <c r="G8" s="342"/>
      <c r="H8" s="342"/>
      <c r="I8" s="342"/>
      <c r="J8" s="342"/>
      <c r="K8" s="342"/>
      <c r="L8" s="342"/>
      <c r="M8" s="342"/>
      <c r="N8" s="342"/>
      <c r="O8" s="342"/>
      <c r="P8" s="342"/>
      <c r="Q8" s="342"/>
      <c r="R8" s="342"/>
      <c r="S8" s="342"/>
      <c r="T8" s="9"/>
      <c r="U8" s="9"/>
      <c r="V8" s="9"/>
      <c r="W8" s="9"/>
      <c r="X8" s="9"/>
      <c r="Y8" s="9"/>
      <c r="Z8" s="9"/>
      <c r="AA8" s="9"/>
      <c r="AB8" s="9"/>
    </row>
    <row r="9" spans="1:28" s="4" customFormat="1" ht="18.75">
      <c r="A9" s="332" t="s">
        <v>4</v>
      </c>
      <c r="B9" s="332"/>
      <c r="C9" s="332"/>
      <c r="D9" s="332"/>
      <c r="E9" s="332"/>
      <c r="F9" s="332"/>
      <c r="G9" s="332"/>
      <c r="H9" s="332"/>
      <c r="I9" s="332"/>
      <c r="J9" s="332"/>
      <c r="K9" s="332"/>
      <c r="L9" s="332"/>
      <c r="M9" s="332"/>
      <c r="N9" s="332"/>
      <c r="O9" s="332"/>
      <c r="P9" s="332"/>
      <c r="Q9" s="332"/>
      <c r="R9" s="332"/>
      <c r="S9" s="332"/>
      <c r="T9" s="9"/>
      <c r="U9" s="9"/>
      <c r="V9" s="9"/>
      <c r="W9" s="9"/>
      <c r="X9" s="9"/>
      <c r="Y9" s="9"/>
      <c r="Z9" s="9"/>
      <c r="AA9" s="9"/>
      <c r="AB9" s="9"/>
    </row>
    <row r="10" spans="1:28" s="4" customFormat="1" ht="18.75">
      <c r="A10" s="330"/>
      <c r="B10" s="330"/>
      <c r="C10" s="330"/>
      <c r="D10" s="330"/>
      <c r="E10" s="330"/>
      <c r="F10" s="330"/>
      <c r="G10" s="330"/>
      <c r="H10" s="330"/>
      <c r="I10" s="330"/>
      <c r="J10" s="330"/>
      <c r="K10" s="330"/>
      <c r="L10" s="330"/>
      <c r="M10" s="330"/>
      <c r="N10" s="330"/>
      <c r="O10" s="330"/>
      <c r="P10" s="330"/>
      <c r="Q10" s="330"/>
      <c r="R10" s="330"/>
      <c r="S10" s="330"/>
      <c r="T10" s="9"/>
      <c r="U10" s="9"/>
      <c r="V10" s="9"/>
      <c r="W10" s="9"/>
      <c r="X10" s="9"/>
      <c r="Y10" s="9"/>
      <c r="Z10" s="9"/>
      <c r="AA10" s="9"/>
      <c r="AB10" s="9"/>
    </row>
    <row r="11" spans="1:28" s="4" customFormat="1" ht="18.75">
      <c r="A11" s="333" t="s">
        <v>556</v>
      </c>
      <c r="B11" s="333"/>
      <c r="C11" s="333"/>
      <c r="D11" s="333"/>
      <c r="E11" s="333"/>
      <c r="F11" s="333"/>
      <c r="G11" s="333"/>
      <c r="H11" s="333"/>
      <c r="I11" s="333"/>
      <c r="J11" s="333"/>
      <c r="K11" s="333"/>
      <c r="L11" s="333"/>
      <c r="M11" s="333"/>
      <c r="N11" s="333"/>
      <c r="O11" s="333"/>
      <c r="P11" s="333"/>
      <c r="Q11" s="333"/>
      <c r="R11" s="333"/>
      <c r="S11" s="333"/>
      <c r="T11" s="9"/>
      <c r="U11" s="9"/>
      <c r="V11" s="9"/>
      <c r="W11" s="9"/>
      <c r="X11" s="9"/>
      <c r="Y11" s="9"/>
      <c r="Z11" s="9"/>
      <c r="AA11" s="9"/>
      <c r="AB11" s="9"/>
    </row>
    <row r="12" spans="1:28" s="4" customFormat="1" ht="18.75">
      <c r="A12" s="332" t="s">
        <v>5</v>
      </c>
      <c r="B12" s="332"/>
      <c r="C12" s="332"/>
      <c r="D12" s="332"/>
      <c r="E12" s="332"/>
      <c r="F12" s="332"/>
      <c r="G12" s="332"/>
      <c r="H12" s="332"/>
      <c r="I12" s="332"/>
      <c r="J12" s="332"/>
      <c r="K12" s="332"/>
      <c r="L12" s="332"/>
      <c r="M12" s="332"/>
      <c r="N12" s="332"/>
      <c r="O12" s="332"/>
      <c r="P12" s="332"/>
      <c r="Q12" s="332"/>
      <c r="R12" s="332"/>
      <c r="S12" s="332"/>
      <c r="T12" s="9"/>
      <c r="U12" s="9"/>
      <c r="V12" s="9"/>
      <c r="W12" s="9"/>
      <c r="X12" s="9"/>
      <c r="Y12" s="9"/>
      <c r="Z12" s="9"/>
      <c r="AA12" s="9"/>
      <c r="AB12" s="9"/>
    </row>
    <row r="13" spans="1:28" s="4" customFormat="1" ht="15.75" customHeight="1">
      <c r="A13" s="338"/>
      <c r="B13" s="338"/>
      <c r="C13" s="338"/>
      <c r="D13" s="338"/>
      <c r="E13" s="338"/>
      <c r="F13" s="338"/>
      <c r="G13" s="338"/>
      <c r="H13" s="338"/>
      <c r="I13" s="338"/>
      <c r="J13" s="338"/>
      <c r="K13" s="338"/>
      <c r="L13" s="338"/>
      <c r="M13" s="338"/>
      <c r="N13" s="338"/>
      <c r="O13" s="338"/>
      <c r="P13" s="338"/>
      <c r="Q13" s="338"/>
      <c r="R13" s="338"/>
      <c r="S13" s="338"/>
      <c r="T13" s="13"/>
      <c r="U13" s="13"/>
      <c r="V13" s="13"/>
      <c r="W13" s="13"/>
      <c r="X13" s="13"/>
      <c r="Y13" s="13"/>
      <c r="Z13" s="13"/>
      <c r="AA13" s="13"/>
      <c r="AB13" s="13"/>
    </row>
    <row r="14" spans="1:28" s="14" customFormat="1" ht="14.25">
      <c r="A14" s="342" t="s">
        <v>538</v>
      </c>
      <c r="B14" s="342"/>
      <c r="C14" s="342"/>
      <c r="D14" s="342"/>
      <c r="E14" s="342"/>
      <c r="F14" s="342"/>
      <c r="G14" s="342"/>
      <c r="H14" s="342"/>
      <c r="I14" s="342"/>
      <c r="J14" s="342"/>
      <c r="K14" s="342"/>
      <c r="L14" s="342"/>
      <c r="M14" s="342"/>
      <c r="N14" s="342"/>
      <c r="O14" s="342"/>
      <c r="P14" s="342"/>
      <c r="Q14" s="342"/>
      <c r="R14" s="342"/>
      <c r="S14" s="342"/>
      <c r="T14" s="11"/>
      <c r="U14" s="11"/>
      <c r="V14" s="11"/>
      <c r="W14" s="11"/>
      <c r="X14" s="11"/>
      <c r="Y14" s="11"/>
      <c r="Z14" s="11"/>
      <c r="AA14" s="11"/>
      <c r="AB14" s="11"/>
    </row>
    <row r="15" spans="1:28" s="14" customFormat="1" ht="15" customHeight="1">
      <c r="A15" s="332" t="s">
        <v>7</v>
      </c>
      <c r="B15" s="332"/>
      <c r="C15" s="332"/>
      <c r="D15" s="332"/>
      <c r="E15" s="332"/>
      <c r="F15" s="332"/>
      <c r="G15" s="332"/>
      <c r="H15" s="332"/>
      <c r="I15" s="332"/>
      <c r="J15" s="332"/>
      <c r="K15" s="332"/>
      <c r="L15" s="332"/>
      <c r="M15" s="332"/>
      <c r="N15" s="332"/>
      <c r="O15" s="332"/>
      <c r="P15" s="332"/>
      <c r="Q15" s="332"/>
      <c r="R15" s="332"/>
      <c r="S15" s="332"/>
      <c r="T15" s="12"/>
      <c r="U15" s="12"/>
      <c r="V15" s="12"/>
      <c r="W15" s="12"/>
      <c r="X15" s="12"/>
      <c r="Y15" s="12"/>
      <c r="Z15" s="12"/>
      <c r="AA15" s="12"/>
      <c r="AB15" s="12"/>
    </row>
    <row r="16" spans="1:28" s="14" customFormat="1" ht="15" customHeight="1">
      <c r="A16" s="338"/>
      <c r="B16" s="338"/>
      <c r="C16" s="338"/>
      <c r="D16" s="338"/>
      <c r="E16" s="338"/>
      <c r="F16" s="338"/>
      <c r="G16" s="338"/>
      <c r="H16" s="338"/>
      <c r="I16" s="338"/>
      <c r="J16" s="338"/>
      <c r="K16" s="338"/>
      <c r="L16" s="338"/>
      <c r="M16" s="338"/>
      <c r="N16" s="338"/>
      <c r="O16" s="338"/>
      <c r="P16" s="338"/>
      <c r="Q16" s="338"/>
      <c r="R16" s="338"/>
      <c r="S16" s="338"/>
      <c r="T16" s="13"/>
      <c r="U16" s="13"/>
      <c r="V16" s="13"/>
      <c r="W16" s="13"/>
      <c r="X16" s="13"/>
      <c r="Y16" s="13"/>
    </row>
    <row r="17" spans="1:28" s="14" customFormat="1" ht="45.75" customHeight="1">
      <c r="A17" s="335" t="s">
        <v>71</v>
      </c>
      <c r="B17" s="335"/>
      <c r="C17" s="335"/>
      <c r="D17" s="335"/>
      <c r="E17" s="335"/>
      <c r="F17" s="335"/>
      <c r="G17" s="335"/>
      <c r="H17" s="335"/>
      <c r="I17" s="335"/>
      <c r="J17" s="335"/>
      <c r="K17" s="335"/>
      <c r="L17" s="335"/>
      <c r="M17" s="335"/>
      <c r="N17" s="335"/>
      <c r="O17" s="335"/>
      <c r="P17" s="335"/>
      <c r="Q17" s="335"/>
      <c r="R17" s="335"/>
      <c r="S17" s="335"/>
      <c r="T17" s="15"/>
      <c r="U17" s="15"/>
      <c r="V17" s="15"/>
      <c r="W17" s="15"/>
      <c r="X17" s="15"/>
      <c r="Y17" s="15"/>
      <c r="Z17" s="15"/>
      <c r="AA17" s="15"/>
      <c r="AB17" s="15"/>
    </row>
    <row r="18" spans="1:28" s="14" customFormat="1" ht="15" customHeight="1">
      <c r="A18" s="339"/>
      <c r="B18" s="339"/>
      <c r="C18" s="339"/>
      <c r="D18" s="339"/>
      <c r="E18" s="339"/>
      <c r="F18" s="339"/>
      <c r="G18" s="339"/>
      <c r="H18" s="339"/>
      <c r="I18" s="339"/>
      <c r="J18" s="339"/>
      <c r="K18" s="339"/>
      <c r="L18" s="339"/>
      <c r="M18" s="339"/>
      <c r="N18" s="339"/>
      <c r="O18" s="339"/>
      <c r="P18" s="339"/>
      <c r="Q18" s="339"/>
      <c r="R18" s="339"/>
      <c r="S18" s="339"/>
      <c r="T18" s="13"/>
      <c r="U18" s="13"/>
      <c r="V18" s="13"/>
      <c r="W18" s="13"/>
      <c r="X18" s="13"/>
      <c r="Y18" s="13"/>
    </row>
    <row r="19" spans="1:28" s="14" customFormat="1" ht="54" customHeight="1">
      <c r="A19" s="336" t="s">
        <v>9</v>
      </c>
      <c r="B19" s="336" t="s">
        <v>72</v>
      </c>
      <c r="C19" s="340" t="s">
        <v>73</v>
      </c>
      <c r="D19" s="336" t="s">
        <v>74</v>
      </c>
      <c r="E19" s="336" t="s">
        <v>75</v>
      </c>
      <c r="F19" s="336" t="s">
        <v>76</v>
      </c>
      <c r="G19" s="336" t="s">
        <v>77</v>
      </c>
      <c r="H19" s="336" t="s">
        <v>78</v>
      </c>
      <c r="I19" s="336" t="s">
        <v>79</v>
      </c>
      <c r="J19" s="336" t="s">
        <v>80</v>
      </c>
      <c r="K19" s="336" t="s">
        <v>81</v>
      </c>
      <c r="L19" s="336" t="s">
        <v>82</v>
      </c>
      <c r="M19" s="336" t="s">
        <v>83</v>
      </c>
      <c r="N19" s="336" t="s">
        <v>84</v>
      </c>
      <c r="O19" s="336" t="s">
        <v>85</v>
      </c>
      <c r="P19" s="336" t="s">
        <v>86</v>
      </c>
      <c r="Q19" s="336" t="s">
        <v>87</v>
      </c>
      <c r="R19" s="336"/>
      <c r="S19" s="337" t="s">
        <v>88</v>
      </c>
      <c r="T19" s="13"/>
      <c r="U19" s="13"/>
      <c r="V19" s="13"/>
      <c r="W19" s="13"/>
      <c r="X19" s="13"/>
      <c r="Y19" s="13"/>
    </row>
    <row r="20" spans="1:28" s="14" customFormat="1" ht="180.75" customHeight="1">
      <c r="A20" s="336"/>
      <c r="B20" s="336"/>
      <c r="C20" s="341"/>
      <c r="D20" s="336"/>
      <c r="E20" s="336"/>
      <c r="F20" s="336"/>
      <c r="G20" s="336"/>
      <c r="H20" s="336"/>
      <c r="I20" s="336"/>
      <c r="J20" s="336"/>
      <c r="K20" s="336"/>
      <c r="L20" s="336"/>
      <c r="M20" s="336"/>
      <c r="N20" s="336"/>
      <c r="O20" s="336"/>
      <c r="P20" s="336"/>
      <c r="Q20" s="27" t="s">
        <v>89</v>
      </c>
      <c r="R20" s="28" t="s">
        <v>90</v>
      </c>
      <c r="S20" s="337"/>
      <c r="T20" s="13"/>
      <c r="U20" s="13"/>
      <c r="V20" s="13"/>
      <c r="W20" s="13"/>
      <c r="X20" s="13"/>
      <c r="Y20" s="13"/>
    </row>
    <row r="21" spans="1:28" s="14" customFormat="1" ht="18.75">
      <c r="A21" s="27">
        <v>1</v>
      </c>
      <c r="B21" s="29">
        <v>2</v>
      </c>
      <c r="C21" s="27">
        <v>3</v>
      </c>
      <c r="D21" s="29">
        <v>4</v>
      </c>
      <c r="E21" s="27">
        <v>5</v>
      </c>
      <c r="F21" s="29">
        <v>6</v>
      </c>
      <c r="G21" s="27">
        <v>7</v>
      </c>
      <c r="H21" s="29">
        <v>8</v>
      </c>
      <c r="I21" s="27">
        <v>9</v>
      </c>
      <c r="J21" s="29">
        <v>10</v>
      </c>
      <c r="K21" s="27">
        <v>11</v>
      </c>
      <c r="L21" s="29">
        <v>12</v>
      </c>
      <c r="M21" s="27">
        <v>13</v>
      </c>
      <c r="N21" s="29">
        <v>14</v>
      </c>
      <c r="O21" s="27">
        <v>15</v>
      </c>
      <c r="P21" s="29">
        <v>16</v>
      </c>
      <c r="Q21" s="27">
        <v>17</v>
      </c>
      <c r="R21" s="29">
        <v>18</v>
      </c>
      <c r="S21" s="27">
        <v>19</v>
      </c>
      <c r="T21" s="13"/>
      <c r="U21" s="13"/>
      <c r="V21" s="13"/>
      <c r="W21" s="13"/>
      <c r="X21" s="13"/>
      <c r="Y21" s="13"/>
    </row>
    <row r="22" spans="1:28" s="14" customFormat="1" ht="18.75">
      <c r="A22" s="31" t="s">
        <v>91</v>
      </c>
      <c r="B22" s="31" t="s">
        <v>91</v>
      </c>
      <c r="C22" s="31"/>
      <c r="D22" s="31"/>
      <c r="E22" s="31" t="s">
        <v>91</v>
      </c>
      <c r="F22" s="31" t="s">
        <v>91</v>
      </c>
      <c r="G22" s="31" t="s">
        <v>91</v>
      </c>
      <c r="H22" s="31" t="s">
        <v>91</v>
      </c>
      <c r="I22" s="31"/>
      <c r="J22" s="31"/>
      <c r="K22" s="31"/>
      <c r="L22" s="31"/>
      <c r="M22" s="31" t="s">
        <v>91</v>
      </c>
      <c r="N22" s="31" t="s">
        <v>91</v>
      </c>
      <c r="O22" s="31" t="s">
        <v>91</v>
      </c>
      <c r="P22" s="31" t="s">
        <v>91</v>
      </c>
      <c r="Q22" s="31" t="s">
        <v>91</v>
      </c>
      <c r="R22" s="30"/>
      <c r="S22" s="30"/>
      <c r="T22" s="13"/>
      <c r="U22" s="13"/>
      <c r="V22" s="13"/>
      <c r="W22" s="13"/>
    </row>
    <row r="23" spans="1:28" ht="20.25" customHeight="1">
      <c r="A23" s="32"/>
      <c r="B23" s="29" t="s">
        <v>92</v>
      </c>
      <c r="C23" s="29"/>
      <c r="D23" s="29"/>
      <c r="E23" s="32" t="s">
        <v>29</v>
      </c>
      <c r="F23" s="32" t="s">
        <v>29</v>
      </c>
      <c r="G23" s="32" t="s">
        <v>29</v>
      </c>
      <c r="H23" s="32"/>
      <c r="I23" s="32"/>
      <c r="J23" s="32"/>
      <c r="K23" s="32"/>
      <c r="L23" s="32"/>
      <c r="M23" s="32"/>
      <c r="N23" s="32"/>
      <c r="O23" s="32"/>
      <c r="P23" s="32"/>
      <c r="Q23" s="33"/>
      <c r="R23" s="34"/>
      <c r="S23" s="34"/>
    </row>
  </sheetData>
  <mergeCells count="32">
    <mergeCell ref="A15:S15"/>
    <mergeCell ref="A10:S10"/>
    <mergeCell ref="A11:S11"/>
    <mergeCell ref="A12:S12"/>
    <mergeCell ref="A13:S13"/>
    <mergeCell ref="A14:S14"/>
    <mergeCell ref="A4:S4"/>
    <mergeCell ref="A6:S6"/>
    <mergeCell ref="A7:S7"/>
    <mergeCell ref="A8:S8"/>
    <mergeCell ref="A9:S9"/>
    <mergeCell ref="Q19:R19"/>
    <mergeCell ref="S19:S20"/>
    <mergeCell ref="I19:I20"/>
    <mergeCell ref="J19:J20"/>
    <mergeCell ref="A16:S16"/>
    <mergeCell ref="K19:K20"/>
    <mergeCell ref="L19:L20"/>
    <mergeCell ref="M19:M20"/>
    <mergeCell ref="N19:N20"/>
    <mergeCell ref="A17:S17"/>
    <mergeCell ref="A18:S18"/>
    <mergeCell ref="A19:A20"/>
    <mergeCell ref="B19:B20"/>
    <mergeCell ref="C19:C20"/>
    <mergeCell ref="D19:D20"/>
    <mergeCell ref="E19:E20"/>
    <mergeCell ref="F19:F20"/>
    <mergeCell ref="G19:G20"/>
    <mergeCell ref="H19:H20"/>
    <mergeCell ref="O19:O20"/>
    <mergeCell ref="P19:P20"/>
  </mergeCells>
  <pageMargins left="0.70866141732283472" right="0.70866141732283472" top="0.74803149606299213" bottom="0.74803149606299213" header="0.31496062992125984" footer="0.31496062992125984"/>
  <pageSetup paperSize="9" scale="22" orientation="landscape" horizontalDpi="0" verticalDpi="0" r:id="rId1"/>
</worksheet>
</file>

<file path=xl/worksheets/sheet3.xml><?xml version="1.0" encoding="utf-8"?>
<worksheet xmlns="http://schemas.openxmlformats.org/spreadsheetml/2006/main" xmlns:r="http://schemas.openxmlformats.org/officeDocument/2006/relationships">
  <sheetPr>
    <tabColor rgb="FF92D050"/>
    <pageSetUpPr fitToPage="1"/>
  </sheetPr>
  <dimension ref="A1:DI55"/>
  <sheetViews>
    <sheetView zoomScale="70" zoomScaleNormal="70" workbookViewId="0">
      <selection activeCell="A14" sqref="A14:T14"/>
    </sheetView>
  </sheetViews>
  <sheetFormatPr defaultColWidth="10.7109375" defaultRowHeight="15.75"/>
  <cols>
    <col min="1" max="1" width="9.5703125" style="35" customWidth="1"/>
    <col min="2" max="2" width="8.7109375" style="35" customWidth="1"/>
    <col min="3" max="3" width="12.7109375" style="35" customWidth="1"/>
    <col min="4" max="4" width="16.140625" style="35" customWidth="1"/>
    <col min="5" max="5" width="11.140625" style="35" customWidth="1"/>
    <col min="6" max="6" width="11" style="35" customWidth="1"/>
    <col min="7" max="8" width="8.7109375" style="35" customWidth="1"/>
    <col min="9" max="9" width="7.28515625" style="35" customWidth="1"/>
    <col min="10" max="10" width="9.28515625" style="35" customWidth="1"/>
    <col min="11" max="11" width="10.28515625" style="35" customWidth="1"/>
    <col min="12" max="15" width="8.7109375" style="35" customWidth="1"/>
    <col min="16" max="16" width="19.42578125" style="35" customWidth="1"/>
    <col min="17" max="17" width="21.7109375" style="35" customWidth="1"/>
    <col min="18" max="18" width="22" style="35" customWidth="1"/>
    <col min="19" max="19" width="19.7109375" style="35" customWidth="1"/>
    <col min="20" max="20" width="18.42578125" style="35" customWidth="1"/>
    <col min="21" max="237" width="10.7109375" style="35"/>
    <col min="238" max="242" width="15.7109375" style="35" customWidth="1"/>
    <col min="243" max="246" width="12.7109375" style="35" customWidth="1"/>
    <col min="247" max="250" width="15.7109375" style="35" customWidth="1"/>
    <col min="251" max="251" width="22.85546875" style="35" customWidth="1"/>
    <col min="252" max="252" width="20.7109375" style="35" customWidth="1"/>
    <col min="253" max="253" width="16.7109375" style="35" customWidth="1"/>
    <col min="254" max="493" width="10.7109375" style="35"/>
    <col min="494" max="498" width="15.7109375" style="35" customWidth="1"/>
    <col min="499" max="502" width="12.7109375" style="35" customWidth="1"/>
    <col min="503" max="506" width="15.7109375" style="35" customWidth="1"/>
    <col min="507" max="507" width="22.85546875" style="35" customWidth="1"/>
    <col min="508" max="508" width="20.7109375" style="35" customWidth="1"/>
    <col min="509" max="509" width="16.7109375" style="35" customWidth="1"/>
    <col min="510" max="749" width="10.7109375" style="35"/>
    <col min="750" max="754" width="15.7109375" style="35" customWidth="1"/>
    <col min="755" max="758" width="12.7109375" style="35" customWidth="1"/>
    <col min="759" max="762" width="15.7109375" style="35" customWidth="1"/>
    <col min="763" max="763" width="22.85546875" style="35" customWidth="1"/>
    <col min="764" max="764" width="20.7109375" style="35" customWidth="1"/>
    <col min="765" max="765" width="16.7109375" style="35" customWidth="1"/>
    <col min="766" max="1005" width="10.7109375" style="35"/>
    <col min="1006" max="1010" width="15.7109375" style="35" customWidth="1"/>
    <col min="1011" max="1014" width="12.7109375" style="35" customWidth="1"/>
    <col min="1015" max="1018" width="15.7109375" style="35" customWidth="1"/>
    <col min="1019" max="1019" width="22.85546875" style="35" customWidth="1"/>
    <col min="1020" max="1020" width="20.7109375" style="35" customWidth="1"/>
    <col min="1021" max="1021" width="16.7109375" style="35" customWidth="1"/>
    <col min="1022" max="1261" width="10.7109375" style="35"/>
    <col min="1262" max="1266" width="15.7109375" style="35" customWidth="1"/>
    <col min="1267" max="1270" width="12.7109375" style="35" customWidth="1"/>
    <col min="1271" max="1274" width="15.7109375" style="35" customWidth="1"/>
    <col min="1275" max="1275" width="22.85546875" style="35" customWidth="1"/>
    <col min="1276" max="1276" width="20.7109375" style="35" customWidth="1"/>
    <col min="1277" max="1277" width="16.7109375" style="35" customWidth="1"/>
    <col min="1278" max="1517" width="10.7109375" style="35"/>
    <col min="1518" max="1522" width="15.7109375" style="35" customWidth="1"/>
    <col min="1523" max="1526" width="12.7109375" style="35" customWidth="1"/>
    <col min="1527" max="1530" width="15.7109375" style="35" customWidth="1"/>
    <col min="1531" max="1531" width="22.85546875" style="35" customWidth="1"/>
    <col min="1532" max="1532" width="20.7109375" style="35" customWidth="1"/>
    <col min="1533" max="1533" width="16.7109375" style="35" customWidth="1"/>
    <col min="1534" max="1773" width="10.7109375" style="35"/>
    <col min="1774" max="1778" width="15.7109375" style="35" customWidth="1"/>
    <col min="1779" max="1782" width="12.7109375" style="35" customWidth="1"/>
    <col min="1783" max="1786" width="15.7109375" style="35" customWidth="1"/>
    <col min="1787" max="1787" width="22.85546875" style="35" customWidth="1"/>
    <col min="1788" max="1788" width="20.7109375" style="35" customWidth="1"/>
    <col min="1789" max="1789" width="16.7109375" style="35" customWidth="1"/>
    <col min="1790" max="2029" width="10.7109375" style="35"/>
    <col min="2030" max="2034" width="15.7109375" style="35" customWidth="1"/>
    <col min="2035" max="2038" width="12.7109375" style="35" customWidth="1"/>
    <col min="2039" max="2042" width="15.7109375" style="35" customWidth="1"/>
    <col min="2043" max="2043" width="22.85546875" style="35" customWidth="1"/>
    <col min="2044" max="2044" width="20.7109375" style="35" customWidth="1"/>
    <col min="2045" max="2045" width="16.7109375" style="35" customWidth="1"/>
    <col min="2046" max="2285" width="10.7109375" style="35"/>
    <col min="2286" max="2290" width="15.7109375" style="35" customWidth="1"/>
    <col min="2291" max="2294" width="12.7109375" style="35" customWidth="1"/>
    <col min="2295" max="2298" width="15.7109375" style="35" customWidth="1"/>
    <col min="2299" max="2299" width="22.85546875" style="35" customWidth="1"/>
    <col min="2300" max="2300" width="20.7109375" style="35" customWidth="1"/>
    <col min="2301" max="2301" width="16.7109375" style="35" customWidth="1"/>
    <col min="2302" max="2541" width="10.7109375" style="35"/>
    <col min="2542" max="2546" width="15.7109375" style="35" customWidth="1"/>
    <col min="2547" max="2550" width="12.7109375" style="35" customWidth="1"/>
    <col min="2551" max="2554" width="15.7109375" style="35" customWidth="1"/>
    <col min="2555" max="2555" width="22.85546875" style="35" customWidth="1"/>
    <col min="2556" max="2556" width="20.7109375" style="35" customWidth="1"/>
    <col min="2557" max="2557" width="16.7109375" style="35" customWidth="1"/>
    <col min="2558" max="2797" width="10.7109375" style="35"/>
    <col min="2798" max="2802" width="15.7109375" style="35" customWidth="1"/>
    <col min="2803" max="2806" width="12.7109375" style="35" customWidth="1"/>
    <col min="2807" max="2810" width="15.7109375" style="35" customWidth="1"/>
    <col min="2811" max="2811" width="22.85546875" style="35" customWidth="1"/>
    <col min="2812" max="2812" width="20.7109375" style="35" customWidth="1"/>
    <col min="2813" max="2813" width="16.7109375" style="35" customWidth="1"/>
    <col min="2814" max="3053" width="10.7109375" style="35"/>
    <col min="3054" max="3058" width="15.7109375" style="35" customWidth="1"/>
    <col min="3059" max="3062" width="12.7109375" style="35" customWidth="1"/>
    <col min="3063" max="3066" width="15.7109375" style="35" customWidth="1"/>
    <col min="3067" max="3067" width="22.85546875" style="35" customWidth="1"/>
    <col min="3068" max="3068" width="20.7109375" style="35" customWidth="1"/>
    <col min="3069" max="3069" width="16.7109375" style="35" customWidth="1"/>
    <col min="3070" max="3309" width="10.7109375" style="35"/>
    <col min="3310" max="3314" width="15.7109375" style="35" customWidth="1"/>
    <col min="3315" max="3318" width="12.7109375" style="35" customWidth="1"/>
    <col min="3319" max="3322" width="15.7109375" style="35" customWidth="1"/>
    <col min="3323" max="3323" width="22.85546875" style="35" customWidth="1"/>
    <col min="3324" max="3324" width="20.7109375" style="35" customWidth="1"/>
    <col min="3325" max="3325" width="16.7109375" style="35" customWidth="1"/>
    <col min="3326" max="3565" width="10.7109375" style="35"/>
    <col min="3566" max="3570" width="15.7109375" style="35" customWidth="1"/>
    <col min="3571" max="3574" width="12.7109375" style="35" customWidth="1"/>
    <col min="3575" max="3578" width="15.7109375" style="35" customWidth="1"/>
    <col min="3579" max="3579" width="22.85546875" style="35" customWidth="1"/>
    <col min="3580" max="3580" width="20.7109375" style="35" customWidth="1"/>
    <col min="3581" max="3581" width="16.7109375" style="35" customWidth="1"/>
    <col min="3582" max="3821" width="10.7109375" style="35"/>
    <col min="3822" max="3826" width="15.7109375" style="35" customWidth="1"/>
    <col min="3827" max="3830" width="12.7109375" style="35" customWidth="1"/>
    <col min="3831" max="3834" width="15.7109375" style="35" customWidth="1"/>
    <col min="3835" max="3835" width="22.85546875" style="35" customWidth="1"/>
    <col min="3836" max="3836" width="20.7109375" style="35" customWidth="1"/>
    <col min="3837" max="3837" width="16.7109375" style="35" customWidth="1"/>
    <col min="3838" max="4077" width="10.7109375" style="35"/>
    <col min="4078" max="4082" width="15.7109375" style="35" customWidth="1"/>
    <col min="4083" max="4086" width="12.7109375" style="35" customWidth="1"/>
    <col min="4087" max="4090" width="15.7109375" style="35" customWidth="1"/>
    <col min="4091" max="4091" width="22.85546875" style="35" customWidth="1"/>
    <col min="4092" max="4092" width="20.7109375" style="35" customWidth="1"/>
    <col min="4093" max="4093" width="16.7109375" style="35" customWidth="1"/>
    <col min="4094" max="4333" width="10.7109375" style="35"/>
    <col min="4334" max="4338" width="15.7109375" style="35" customWidth="1"/>
    <col min="4339" max="4342" width="12.7109375" style="35" customWidth="1"/>
    <col min="4343" max="4346" width="15.7109375" style="35" customWidth="1"/>
    <col min="4347" max="4347" width="22.85546875" style="35" customWidth="1"/>
    <col min="4348" max="4348" width="20.7109375" style="35" customWidth="1"/>
    <col min="4349" max="4349" width="16.7109375" style="35" customWidth="1"/>
    <col min="4350" max="4589" width="10.7109375" style="35"/>
    <col min="4590" max="4594" width="15.7109375" style="35" customWidth="1"/>
    <col min="4595" max="4598" width="12.7109375" style="35" customWidth="1"/>
    <col min="4599" max="4602" width="15.7109375" style="35" customWidth="1"/>
    <col min="4603" max="4603" width="22.85546875" style="35" customWidth="1"/>
    <col min="4604" max="4604" width="20.7109375" style="35" customWidth="1"/>
    <col min="4605" max="4605" width="16.7109375" style="35" customWidth="1"/>
    <col min="4606" max="4845" width="10.7109375" style="35"/>
    <col min="4846" max="4850" width="15.7109375" style="35" customWidth="1"/>
    <col min="4851" max="4854" width="12.7109375" style="35" customWidth="1"/>
    <col min="4855" max="4858" width="15.7109375" style="35" customWidth="1"/>
    <col min="4859" max="4859" width="22.85546875" style="35" customWidth="1"/>
    <col min="4860" max="4860" width="20.7109375" style="35" customWidth="1"/>
    <col min="4861" max="4861" width="16.7109375" style="35" customWidth="1"/>
    <col min="4862" max="5101" width="10.7109375" style="35"/>
    <col min="5102" max="5106" width="15.7109375" style="35" customWidth="1"/>
    <col min="5107" max="5110" width="12.7109375" style="35" customWidth="1"/>
    <col min="5111" max="5114" width="15.7109375" style="35" customWidth="1"/>
    <col min="5115" max="5115" width="22.85546875" style="35" customWidth="1"/>
    <col min="5116" max="5116" width="20.7109375" style="35" customWidth="1"/>
    <col min="5117" max="5117" width="16.7109375" style="35" customWidth="1"/>
    <col min="5118" max="5357" width="10.7109375" style="35"/>
    <col min="5358" max="5362" width="15.7109375" style="35" customWidth="1"/>
    <col min="5363" max="5366" width="12.7109375" style="35" customWidth="1"/>
    <col min="5367" max="5370" width="15.7109375" style="35" customWidth="1"/>
    <col min="5371" max="5371" width="22.85546875" style="35" customWidth="1"/>
    <col min="5372" max="5372" width="20.7109375" style="35" customWidth="1"/>
    <col min="5373" max="5373" width="16.7109375" style="35" customWidth="1"/>
    <col min="5374" max="5613" width="10.7109375" style="35"/>
    <col min="5614" max="5618" width="15.7109375" style="35" customWidth="1"/>
    <col min="5619" max="5622" width="12.7109375" style="35" customWidth="1"/>
    <col min="5623" max="5626" width="15.7109375" style="35" customWidth="1"/>
    <col min="5627" max="5627" width="22.85546875" style="35" customWidth="1"/>
    <col min="5628" max="5628" width="20.7109375" style="35" customWidth="1"/>
    <col min="5629" max="5629" width="16.7109375" style="35" customWidth="1"/>
    <col min="5630" max="5869" width="10.7109375" style="35"/>
    <col min="5870" max="5874" width="15.7109375" style="35" customWidth="1"/>
    <col min="5875" max="5878" width="12.7109375" style="35" customWidth="1"/>
    <col min="5879" max="5882" width="15.7109375" style="35" customWidth="1"/>
    <col min="5883" max="5883" width="22.85546875" style="35" customWidth="1"/>
    <col min="5884" max="5884" width="20.7109375" style="35" customWidth="1"/>
    <col min="5885" max="5885" width="16.7109375" style="35" customWidth="1"/>
    <col min="5886" max="6125" width="10.7109375" style="35"/>
    <col min="6126" max="6130" width="15.7109375" style="35" customWidth="1"/>
    <col min="6131" max="6134" width="12.7109375" style="35" customWidth="1"/>
    <col min="6135" max="6138" width="15.7109375" style="35" customWidth="1"/>
    <col min="6139" max="6139" width="22.85546875" style="35" customWidth="1"/>
    <col min="6140" max="6140" width="20.7109375" style="35" customWidth="1"/>
    <col min="6141" max="6141" width="16.7109375" style="35" customWidth="1"/>
    <col min="6142" max="6381" width="10.7109375" style="35"/>
    <col min="6382" max="6386" width="15.7109375" style="35" customWidth="1"/>
    <col min="6387" max="6390" width="12.7109375" style="35" customWidth="1"/>
    <col min="6391" max="6394" width="15.7109375" style="35" customWidth="1"/>
    <col min="6395" max="6395" width="22.85546875" style="35" customWidth="1"/>
    <col min="6396" max="6396" width="20.7109375" style="35" customWidth="1"/>
    <col min="6397" max="6397" width="16.7109375" style="35" customWidth="1"/>
    <col min="6398" max="6637" width="10.7109375" style="35"/>
    <col min="6638" max="6642" width="15.7109375" style="35" customWidth="1"/>
    <col min="6643" max="6646" width="12.7109375" style="35" customWidth="1"/>
    <col min="6647" max="6650" width="15.7109375" style="35" customWidth="1"/>
    <col min="6651" max="6651" width="22.85546875" style="35" customWidth="1"/>
    <col min="6652" max="6652" width="20.7109375" style="35" customWidth="1"/>
    <col min="6653" max="6653" width="16.7109375" style="35" customWidth="1"/>
    <col min="6654" max="6893" width="10.7109375" style="35"/>
    <col min="6894" max="6898" width="15.7109375" style="35" customWidth="1"/>
    <col min="6899" max="6902" width="12.7109375" style="35" customWidth="1"/>
    <col min="6903" max="6906" width="15.7109375" style="35" customWidth="1"/>
    <col min="6907" max="6907" width="22.85546875" style="35" customWidth="1"/>
    <col min="6908" max="6908" width="20.7109375" style="35" customWidth="1"/>
    <col min="6909" max="6909" width="16.7109375" style="35" customWidth="1"/>
    <col min="6910" max="7149" width="10.7109375" style="35"/>
    <col min="7150" max="7154" width="15.7109375" style="35" customWidth="1"/>
    <col min="7155" max="7158" width="12.7109375" style="35" customWidth="1"/>
    <col min="7159" max="7162" width="15.7109375" style="35" customWidth="1"/>
    <col min="7163" max="7163" width="22.85546875" style="35" customWidth="1"/>
    <col min="7164" max="7164" width="20.7109375" style="35" customWidth="1"/>
    <col min="7165" max="7165" width="16.7109375" style="35" customWidth="1"/>
    <col min="7166" max="7405" width="10.7109375" style="35"/>
    <col min="7406" max="7410" width="15.7109375" style="35" customWidth="1"/>
    <col min="7411" max="7414" width="12.7109375" style="35" customWidth="1"/>
    <col min="7415" max="7418" width="15.7109375" style="35" customWidth="1"/>
    <col min="7419" max="7419" width="22.85546875" style="35" customWidth="1"/>
    <col min="7420" max="7420" width="20.7109375" style="35" customWidth="1"/>
    <col min="7421" max="7421" width="16.7109375" style="35" customWidth="1"/>
    <col min="7422" max="7661" width="10.7109375" style="35"/>
    <col min="7662" max="7666" width="15.7109375" style="35" customWidth="1"/>
    <col min="7667" max="7670" width="12.7109375" style="35" customWidth="1"/>
    <col min="7671" max="7674" width="15.7109375" style="35" customWidth="1"/>
    <col min="7675" max="7675" width="22.85546875" style="35" customWidth="1"/>
    <col min="7676" max="7676" width="20.7109375" style="35" customWidth="1"/>
    <col min="7677" max="7677" width="16.7109375" style="35" customWidth="1"/>
    <col min="7678" max="7917" width="10.7109375" style="35"/>
    <col min="7918" max="7922" width="15.7109375" style="35" customWidth="1"/>
    <col min="7923" max="7926" width="12.7109375" style="35" customWidth="1"/>
    <col min="7927" max="7930" width="15.7109375" style="35" customWidth="1"/>
    <col min="7931" max="7931" width="22.85546875" style="35" customWidth="1"/>
    <col min="7932" max="7932" width="20.7109375" style="35" customWidth="1"/>
    <col min="7933" max="7933" width="16.7109375" style="35" customWidth="1"/>
    <col min="7934" max="8173" width="10.7109375" style="35"/>
    <col min="8174" max="8178" width="15.7109375" style="35" customWidth="1"/>
    <col min="8179" max="8182" width="12.7109375" style="35" customWidth="1"/>
    <col min="8183" max="8186" width="15.7109375" style="35" customWidth="1"/>
    <col min="8187" max="8187" width="22.85546875" style="35" customWidth="1"/>
    <col min="8188" max="8188" width="20.7109375" style="35" customWidth="1"/>
    <col min="8189" max="8189" width="16.7109375" style="35" customWidth="1"/>
    <col min="8190" max="8429" width="10.7109375" style="35"/>
    <col min="8430" max="8434" width="15.7109375" style="35" customWidth="1"/>
    <col min="8435" max="8438" width="12.7109375" style="35" customWidth="1"/>
    <col min="8439" max="8442" width="15.7109375" style="35" customWidth="1"/>
    <col min="8443" max="8443" width="22.85546875" style="35" customWidth="1"/>
    <col min="8444" max="8444" width="20.7109375" style="35" customWidth="1"/>
    <col min="8445" max="8445" width="16.7109375" style="35" customWidth="1"/>
    <col min="8446" max="8685" width="10.7109375" style="35"/>
    <col min="8686" max="8690" width="15.7109375" style="35" customWidth="1"/>
    <col min="8691" max="8694" width="12.7109375" style="35" customWidth="1"/>
    <col min="8695" max="8698" width="15.7109375" style="35" customWidth="1"/>
    <col min="8699" max="8699" width="22.85546875" style="35" customWidth="1"/>
    <col min="8700" max="8700" width="20.7109375" style="35" customWidth="1"/>
    <col min="8701" max="8701" width="16.7109375" style="35" customWidth="1"/>
    <col min="8702" max="8941" width="10.7109375" style="35"/>
    <col min="8942" max="8946" width="15.7109375" style="35" customWidth="1"/>
    <col min="8947" max="8950" width="12.7109375" style="35" customWidth="1"/>
    <col min="8951" max="8954" width="15.7109375" style="35" customWidth="1"/>
    <col min="8955" max="8955" width="22.85546875" style="35" customWidth="1"/>
    <col min="8956" max="8956" width="20.7109375" style="35" customWidth="1"/>
    <col min="8957" max="8957" width="16.7109375" style="35" customWidth="1"/>
    <col min="8958" max="9197" width="10.7109375" style="35"/>
    <col min="9198" max="9202" width="15.7109375" style="35" customWidth="1"/>
    <col min="9203" max="9206" width="12.7109375" style="35" customWidth="1"/>
    <col min="9207" max="9210" width="15.7109375" style="35" customWidth="1"/>
    <col min="9211" max="9211" width="22.85546875" style="35" customWidth="1"/>
    <col min="9212" max="9212" width="20.7109375" style="35" customWidth="1"/>
    <col min="9213" max="9213" width="16.7109375" style="35" customWidth="1"/>
    <col min="9214" max="9453" width="10.7109375" style="35"/>
    <col min="9454" max="9458" width="15.7109375" style="35" customWidth="1"/>
    <col min="9459" max="9462" width="12.7109375" style="35" customWidth="1"/>
    <col min="9463" max="9466" width="15.7109375" style="35" customWidth="1"/>
    <col min="9467" max="9467" width="22.85546875" style="35" customWidth="1"/>
    <col min="9468" max="9468" width="20.7109375" style="35" customWidth="1"/>
    <col min="9469" max="9469" width="16.7109375" style="35" customWidth="1"/>
    <col min="9470" max="9709" width="10.7109375" style="35"/>
    <col min="9710" max="9714" width="15.7109375" style="35" customWidth="1"/>
    <col min="9715" max="9718" width="12.7109375" style="35" customWidth="1"/>
    <col min="9719" max="9722" width="15.7109375" style="35" customWidth="1"/>
    <col min="9723" max="9723" width="22.85546875" style="35" customWidth="1"/>
    <col min="9724" max="9724" width="20.7109375" style="35" customWidth="1"/>
    <col min="9725" max="9725" width="16.7109375" style="35" customWidth="1"/>
    <col min="9726" max="9965" width="10.7109375" style="35"/>
    <col min="9966" max="9970" width="15.7109375" style="35" customWidth="1"/>
    <col min="9971" max="9974" width="12.7109375" style="35" customWidth="1"/>
    <col min="9975" max="9978" width="15.7109375" style="35" customWidth="1"/>
    <col min="9979" max="9979" width="22.85546875" style="35" customWidth="1"/>
    <col min="9980" max="9980" width="20.7109375" style="35" customWidth="1"/>
    <col min="9981" max="9981" width="16.7109375" style="35" customWidth="1"/>
    <col min="9982" max="10221" width="10.7109375" style="35"/>
    <col min="10222" max="10226" width="15.7109375" style="35" customWidth="1"/>
    <col min="10227" max="10230" width="12.7109375" style="35" customWidth="1"/>
    <col min="10231" max="10234" width="15.7109375" style="35" customWidth="1"/>
    <col min="10235" max="10235" width="22.85546875" style="35" customWidth="1"/>
    <col min="10236" max="10236" width="20.7109375" style="35" customWidth="1"/>
    <col min="10237" max="10237" width="16.7109375" style="35" customWidth="1"/>
    <col min="10238" max="10477" width="10.7109375" style="35"/>
    <col min="10478" max="10482" width="15.7109375" style="35" customWidth="1"/>
    <col min="10483" max="10486" width="12.7109375" style="35" customWidth="1"/>
    <col min="10487" max="10490" width="15.7109375" style="35" customWidth="1"/>
    <col min="10491" max="10491" width="22.85546875" style="35" customWidth="1"/>
    <col min="10492" max="10492" width="20.7109375" style="35" customWidth="1"/>
    <col min="10493" max="10493" width="16.7109375" style="35" customWidth="1"/>
    <col min="10494" max="10733" width="10.7109375" style="35"/>
    <col min="10734" max="10738" width="15.7109375" style="35" customWidth="1"/>
    <col min="10739" max="10742" width="12.7109375" style="35" customWidth="1"/>
    <col min="10743" max="10746" width="15.7109375" style="35" customWidth="1"/>
    <col min="10747" max="10747" width="22.85546875" style="35" customWidth="1"/>
    <col min="10748" max="10748" width="20.7109375" style="35" customWidth="1"/>
    <col min="10749" max="10749" width="16.7109375" style="35" customWidth="1"/>
    <col min="10750" max="10989" width="10.7109375" style="35"/>
    <col min="10990" max="10994" width="15.7109375" style="35" customWidth="1"/>
    <col min="10995" max="10998" width="12.7109375" style="35" customWidth="1"/>
    <col min="10999" max="11002" width="15.7109375" style="35" customWidth="1"/>
    <col min="11003" max="11003" width="22.85546875" style="35" customWidth="1"/>
    <col min="11004" max="11004" width="20.7109375" style="35" customWidth="1"/>
    <col min="11005" max="11005" width="16.7109375" style="35" customWidth="1"/>
    <col min="11006" max="11245" width="10.7109375" style="35"/>
    <col min="11246" max="11250" width="15.7109375" style="35" customWidth="1"/>
    <col min="11251" max="11254" width="12.7109375" style="35" customWidth="1"/>
    <col min="11255" max="11258" width="15.7109375" style="35" customWidth="1"/>
    <col min="11259" max="11259" width="22.85546875" style="35" customWidth="1"/>
    <col min="11260" max="11260" width="20.7109375" style="35" customWidth="1"/>
    <col min="11261" max="11261" width="16.7109375" style="35" customWidth="1"/>
    <col min="11262" max="11501" width="10.7109375" style="35"/>
    <col min="11502" max="11506" width="15.7109375" style="35" customWidth="1"/>
    <col min="11507" max="11510" width="12.7109375" style="35" customWidth="1"/>
    <col min="11511" max="11514" width="15.7109375" style="35" customWidth="1"/>
    <col min="11515" max="11515" width="22.85546875" style="35" customWidth="1"/>
    <col min="11516" max="11516" width="20.7109375" style="35" customWidth="1"/>
    <col min="11517" max="11517" width="16.7109375" style="35" customWidth="1"/>
    <col min="11518" max="11757" width="10.7109375" style="35"/>
    <col min="11758" max="11762" width="15.7109375" style="35" customWidth="1"/>
    <col min="11763" max="11766" width="12.7109375" style="35" customWidth="1"/>
    <col min="11767" max="11770" width="15.7109375" style="35" customWidth="1"/>
    <col min="11771" max="11771" width="22.85546875" style="35" customWidth="1"/>
    <col min="11772" max="11772" width="20.7109375" style="35" customWidth="1"/>
    <col min="11773" max="11773" width="16.7109375" style="35" customWidth="1"/>
    <col min="11774" max="12013" width="10.7109375" style="35"/>
    <col min="12014" max="12018" width="15.7109375" style="35" customWidth="1"/>
    <col min="12019" max="12022" width="12.7109375" style="35" customWidth="1"/>
    <col min="12023" max="12026" width="15.7109375" style="35" customWidth="1"/>
    <col min="12027" max="12027" width="22.85546875" style="35" customWidth="1"/>
    <col min="12028" max="12028" width="20.7109375" style="35" customWidth="1"/>
    <col min="12029" max="12029" width="16.7109375" style="35" customWidth="1"/>
    <col min="12030" max="12269" width="10.7109375" style="35"/>
    <col min="12270" max="12274" width="15.7109375" style="35" customWidth="1"/>
    <col min="12275" max="12278" width="12.7109375" style="35" customWidth="1"/>
    <col min="12279" max="12282" width="15.7109375" style="35" customWidth="1"/>
    <col min="12283" max="12283" width="22.85546875" style="35" customWidth="1"/>
    <col min="12284" max="12284" width="20.7109375" style="35" customWidth="1"/>
    <col min="12285" max="12285" width="16.7109375" style="35" customWidth="1"/>
    <col min="12286" max="12525" width="10.7109375" style="35"/>
    <col min="12526" max="12530" width="15.7109375" style="35" customWidth="1"/>
    <col min="12531" max="12534" width="12.7109375" style="35" customWidth="1"/>
    <col min="12535" max="12538" width="15.7109375" style="35" customWidth="1"/>
    <col min="12539" max="12539" width="22.85546875" style="35" customWidth="1"/>
    <col min="12540" max="12540" width="20.7109375" style="35" customWidth="1"/>
    <col min="12541" max="12541" width="16.7109375" style="35" customWidth="1"/>
    <col min="12542" max="12781" width="10.7109375" style="35"/>
    <col min="12782" max="12786" width="15.7109375" style="35" customWidth="1"/>
    <col min="12787" max="12790" width="12.7109375" style="35" customWidth="1"/>
    <col min="12791" max="12794" width="15.7109375" style="35" customWidth="1"/>
    <col min="12795" max="12795" width="22.85546875" style="35" customWidth="1"/>
    <col min="12796" max="12796" width="20.7109375" style="35" customWidth="1"/>
    <col min="12797" max="12797" width="16.7109375" style="35" customWidth="1"/>
    <col min="12798" max="13037" width="10.7109375" style="35"/>
    <col min="13038" max="13042" width="15.7109375" style="35" customWidth="1"/>
    <col min="13043" max="13046" width="12.7109375" style="35" customWidth="1"/>
    <col min="13047" max="13050" width="15.7109375" style="35" customWidth="1"/>
    <col min="13051" max="13051" width="22.85546875" style="35" customWidth="1"/>
    <col min="13052" max="13052" width="20.7109375" style="35" customWidth="1"/>
    <col min="13053" max="13053" width="16.7109375" style="35" customWidth="1"/>
    <col min="13054" max="13293" width="10.7109375" style="35"/>
    <col min="13294" max="13298" width="15.7109375" style="35" customWidth="1"/>
    <col min="13299" max="13302" width="12.7109375" style="35" customWidth="1"/>
    <col min="13303" max="13306" width="15.7109375" style="35" customWidth="1"/>
    <col min="13307" max="13307" width="22.85546875" style="35" customWidth="1"/>
    <col min="13308" max="13308" width="20.7109375" style="35" customWidth="1"/>
    <col min="13309" max="13309" width="16.7109375" style="35" customWidth="1"/>
    <col min="13310" max="13549" width="10.7109375" style="35"/>
    <col min="13550" max="13554" width="15.7109375" style="35" customWidth="1"/>
    <col min="13555" max="13558" width="12.7109375" style="35" customWidth="1"/>
    <col min="13559" max="13562" width="15.7109375" style="35" customWidth="1"/>
    <col min="13563" max="13563" width="22.85546875" style="35" customWidth="1"/>
    <col min="13564" max="13564" width="20.7109375" style="35" customWidth="1"/>
    <col min="13565" max="13565" width="16.7109375" style="35" customWidth="1"/>
    <col min="13566" max="13805" width="10.7109375" style="35"/>
    <col min="13806" max="13810" width="15.7109375" style="35" customWidth="1"/>
    <col min="13811" max="13814" width="12.7109375" style="35" customWidth="1"/>
    <col min="13815" max="13818" width="15.7109375" style="35" customWidth="1"/>
    <col min="13819" max="13819" width="22.85546875" style="35" customWidth="1"/>
    <col min="13820" max="13820" width="20.7109375" style="35" customWidth="1"/>
    <col min="13821" max="13821" width="16.7109375" style="35" customWidth="1"/>
    <col min="13822" max="14061" width="10.7109375" style="35"/>
    <col min="14062" max="14066" width="15.7109375" style="35" customWidth="1"/>
    <col min="14067" max="14070" width="12.7109375" style="35" customWidth="1"/>
    <col min="14071" max="14074" width="15.7109375" style="35" customWidth="1"/>
    <col min="14075" max="14075" width="22.85546875" style="35" customWidth="1"/>
    <col min="14076" max="14076" width="20.7109375" style="35" customWidth="1"/>
    <col min="14077" max="14077" width="16.7109375" style="35" customWidth="1"/>
    <col min="14078" max="14317" width="10.7109375" style="35"/>
    <col min="14318" max="14322" width="15.7109375" style="35" customWidth="1"/>
    <col min="14323" max="14326" width="12.7109375" style="35" customWidth="1"/>
    <col min="14327" max="14330" width="15.7109375" style="35" customWidth="1"/>
    <col min="14331" max="14331" width="22.85546875" style="35" customWidth="1"/>
    <col min="14332" max="14332" width="20.7109375" style="35" customWidth="1"/>
    <col min="14333" max="14333" width="16.7109375" style="35" customWidth="1"/>
    <col min="14334" max="14573" width="10.7109375" style="35"/>
    <col min="14574" max="14578" width="15.7109375" style="35" customWidth="1"/>
    <col min="14579" max="14582" width="12.7109375" style="35" customWidth="1"/>
    <col min="14583" max="14586" width="15.7109375" style="35" customWidth="1"/>
    <col min="14587" max="14587" width="22.85546875" style="35" customWidth="1"/>
    <col min="14588" max="14588" width="20.7109375" style="35" customWidth="1"/>
    <col min="14589" max="14589" width="16.7109375" style="35" customWidth="1"/>
    <col min="14590" max="14829" width="10.7109375" style="35"/>
    <col min="14830" max="14834" width="15.7109375" style="35" customWidth="1"/>
    <col min="14835" max="14838" width="12.7109375" style="35" customWidth="1"/>
    <col min="14839" max="14842" width="15.7109375" style="35" customWidth="1"/>
    <col min="14843" max="14843" width="22.85546875" style="35" customWidth="1"/>
    <col min="14844" max="14844" width="20.7109375" style="35" customWidth="1"/>
    <col min="14845" max="14845" width="16.7109375" style="35" customWidth="1"/>
    <col min="14846" max="15085" width="10.7109375" style="35"/>
    <col min="15086" max="15090" width="15.7109375" style="35" customWidth="1"/>
    <col min="15091" max="15094" width="12.7109375" style="35" customWidth="1"/>
    <col min="15095" max="15098" width="15.7109375" style="35" customWidth="1"/>
    <col min="15099" max="15099" width="22.85546875" style="35" customWidth="1"/>
    <col min="15100" max="15100" width="20.7109375" style="35" customWidth="1"/>
    <col min="15101" max="15101" width="16.7109375" style="35" customWidth="1"/>
    <col min="15102" max="15341" width="10.7109375" style="35"/>
    <col min="15342" max="15346" width="15.7109375" style="35" customWidth="1"/>
    <col min="15347" max="15350" width="12.7109375" style="35" customWidth="1"/>
    <col min="15351" max="15354" width="15.7109375" style="35" customWidth="1"/>
    <col min="15355" max="15355" width="22.85546875" style="35" customWidth="1"/>
    <col min="15356" max="15356" width="20.7109375" style="35" customWidth="1"/>
    <col min="15357" max="15357" width="16.7109375" style="35" customWidth="1"/>
    <col min="15358" max="15597" width="10.7109375" style="35"/>
    <col min="15598" max="15602" width="15.7109375" style="35" customWidth="1"/>
    <col min="15603" max="15606" width="12.7109375" style="35" customWidth="1"/>
    <col min="15607" max="15610" width="15.7109375" style="35" customWidth="1"/>
    <col min="15611" max="15611" width="22.85546875" style="35" customWidth="1"/>
    <col min="15612" max="15612" width="20.7109375" style="35" customWidth="1"/>
    <col min="15613" max="15613" width="16.7109375" style="35" customWidth="1"/>
    <col min="15614" max="15853" width="10.7109375" style="35"/>
    <col min="15854" max="15858" width="15.7109375" style="35" customWidth="1"/>
    <col min="15859" max="15862" width="12.7109375" style="35" customWidth="1"/>
    <col min="15863" max="15866" width="15.7109375" style="35" customWidth="1"/>
    <col min="15867" max="15867" width="22.85546875" style="35" customWidth="1"/>
    <col min="15868" max="15868" width="20.7109375" style="35" customWidth="1"/>
    <col min="15869" max="15869" width="16.7109375" style="35" customWidth="1"/>
    <col min="15870" max="16109" width="10.7109375" style="35"/>
    <col min="16110" max="16114" width="15.7109375" style="35" customWidth="1"/>
    <col min="16115" max="16118" width="12.7109375" style="35" customWidth="1"/>
    <col min="16119" max="16122" width="15.7109375" style="35" customWidth="1"/>
    <col min="16123" max="16123" width="22.85546875" style="35" customWidth="1"/>
    <col min="16124" max="16124" width="20.7109375" style="35" customWidth="1"/>
    <col min="16125" max="16125" width="16.7109375" style="35" customWidth="1"/>
    <col min="16126" max="16384" width="10.7109375" style="35"/>
  </cols>
  <sheetData>
    <row r="1" spans="1:20" ht="3" customHeight="1"/>
    <row r="2" spans="1:20" ht="15" customHeight="1">
      <c r="T2" s="5" t="s">
        <v>0</v>
      </c>
    </row>
    <row r="3" spans="1:20" s="4" customFormat="1" ht="18.75" customHeight="1">
      <c r="A3" s="3"/>
      <c r="T3" s="6" t="s">
        <v>1</v>
      </c>
    </row>
    <row r="4" spans="1:20" s="4" customFormat="1" ht="18.75" customHeight="1">
      <c r="A4" s="3"/>
      <c r="T4" s="6" t="s">
        <v>2</v>
      </c>
    </row>
    <row r="5" spans="1:20" s="4" customFormat="1" ht="18.75" customHeight="1">
      <c r="A5" s="3"/>
      <c r="T5" s="6"/>
    </row>
    <row r="6" spans="1:20" s="4" customFormat="1">
      <c r="A6" s="358" t="s">
        <v>528</v>
      </c>
      <c r="B6" s="358"/>
      <c r="C6" s="358"/>
      <c r="D6" s="358"/>
      <c r="E6" s="358"/>
      <c r="F6" s="358"/>
      <c r="G6" s="358"/>
      <c r="H6" s="358"/>
      <c r="I6" s="358"/>
      <c r="J6" s="358"/>
      <c r="K6" s="358"/>
      <c r="L6" s="358"/>
      <c r="M6" s="358"/>
      <c r="N6" s="358"/>
      <c r="O6" s="358"/>
      <c r="P6" s="358"/>
      <c r="Q6" s="358"/>
      <c r="R6" s="358"/>
      <c r="S6" s="358"/>
      <c r="T6" s="358"/>
    </row>
    <row r="7" spans="1:20" s="4" customFormat="1">
      <c r="A7" s="7"/>
    </row>
    <row r="8" spans="1:20" s="4" customFormat="1" ht="18.75">
      <c r="A8" s="330" t="s">
        <v>3</v>
      </c>
      <c r="B8" s="330"/>
      <c r="C8" s="330"/>
      <c r="D8" s="330"/>
      <c r="E8" s="330"/>
      <c r="F8" s="330"/>
      <c r="G8" s="330"/>
      <c r="H8" s="330"/>
      <c r="I8" s="330"/>
      <c r="J8" s="330"/>
      <c r="K8" s="330"/>
      <c r="L8" s="330"/>
      <c r="M8" s="330"/>
      <c r="N8" s="330"/>
      <c r="O8" s="330"/>
      <c r="P8" s="330"/>
      <c r="Q8" s="330"/>
      <c r="R8" s="330"/>
      <c r="S8" s="330"/>
      <c r="T8" s="330"/>
    </row>
    <row r="9" spans="1:20" s="4" customFormat="1" ht="18.75">
      <c r="A9" s="330"/>
      <c r="B9" s="330"/>
      <c r="C9" s="330"/>
      <c r="D9" s="330"/>
      <c r="E9" s="330"/>
      <c r="F9" s="330"/>
      <c r="G9" s="330"/>
      <c r="H9" s="330"/>
      <c r="I9" s="330"/>
      <c r="J9" s="330"/>
      <c r="K9" s="330"/>
      <c r="L9" s="330"/>
      <c r="M9" s="330"/>
      <c r="N9" s="330"/>
      <c r="O9" s="330"/>
      <c r="P9" s="330"/>
      <c r="Q9" s="330"/>
      <c r="R9" s="330"/>
      <c r="S9" s="330"/>
      <c r="T9" s="330"/>
    </row>
    <row r="10" spans="1:20" s="4" customFormat="1" ht="18.75" customHeight="1">
      <c r="A10" s="342" t="s">
        <v>534</v>
      </c>
      <c r="B10" s="342"/>
      <c r="C10" s="342"/>
      <c r="D10" s="342"/>
      <c r="E10" s="342"/>
      <c r="F10" s="342"/>
      <c r="G10" s="342"/>
      <c r="H10" s="342"/>
      <c r="I10" s="342"/>
      <c r="J10" s="342"/>
      <c r="K10" s="342"/>
      <c r="L10" s="342"/>
      <c r="M10" s="342"/>
      <c r="N10" s="342"/>
      <c r="O10" s="342"/>
      <c r="P10" s="342"/>
      <c r="Q10" s="342"/>
      <c r="R10" s="342"/>
      <c r="S10" s="342"/>
      <c r="T10" s="342"/>
    </row>
    <row r="11" spans="1:20" s="4" customFormat="1" ht="18.75" customHeight="1">
      <c r="A11" s="332" t="s">
        <v>4</v>
      </c>
      <c r="B11" s="332"/>
      <c r="C11" s="332"/>
      <c r="D11" s="332"/>
      <c r="E11" s="332"/>
      <c r="F11" s="332"/>
      <c r="G11" s="332"/>
      <c r="H11" s="332"/>
      <c r="I11" s="332"/>
      <c r="J11" s="332"/>
      <c r="K11" s="332"/>
      <c r="L11" s="332"/>
      <c r="M11" s="332"/>
      <c r="N11" s="332"/>
      <c r="O11" s="332"/>
      <c r="P11" s="332"/>
      <c r="Q11" s="332"/>
      <c r="R11" s="332"/>
      <c r="S11" s="332"/>
      <c r="T11" s="332"/>
    </row>
    <row r="12" spans="1:20" s="4" customFormat="1" ht="18.75">
      <c r="A12" s="330"/>
      <c r="B12" s="330"/>
      <c r="C12" s="330"/>
      <c r="D12" s="330"/>
      <c r="E12" s="330"/>
      <c r="F12" s="330"/>
      <c r="G12" s="330"/>
      <c r="H12" s="330"/>
      <c r="I12" s="330"/>
      <c r="J12" s="330"/>
      <c r="K12" s="330"/>
      <c r="L12" s="330"/>
      <c r="M12" s="330"/>
      <c r="N12" s="330"/>
      <c r="O12" s="330"/>
      <c r="P12" s="330"/>
      <c r="Q12" s="330"/>
      <c r="R12" s="330"/>
      <c r="S12" s="330"/>
      <c r="T12" s="330"/>
    </row>
    <row r="13" spans="1:20" s="4" customFormat="1" ht="18.75" customHeight="1">
      <c r="A13" s="334" t="s">
        <v>556</v>
      </c>
      <c r="B13" s="334"/>
      <c r="C13" s="334"/>
      <c r="D13" s="334"/>
      <c r="E13" s="334"/>
      <c r="F13" s="334"/>
      <c r="G13" s="334"/>
      <c r="H13" s="334"/>
      <c r="I13" s="334"/>
      <c r="J13" s="334"/>
      <c r="K13" s="334"/>
      <c r="L13" s="334"/>
      <c r="M13" s="334"/>
      <c r="N13" s="334"/>
      <c r="O13" s="334"/>
      <c r="P13" s="334"/>
      <c r="Q13" s="334"/>
      <c r="R13" s="334"/>
      <c r="S13" s="334"/>
      <c r="T13" s="334"/>
    </row>
    <row r="14" spans="1:20" s="4" customFormat="1" ht="18.75" customHeight="1">
      <c r="A14" s="332" t="s">
        <v>5</v>
      </c>
      <c r="B14" s="332"/>
      <c r="C14" s="332"/>
      <c r="D14" s="332"/>
      <c r="E14" s="332"/>
      <c r="F14" s="332"/>
      <c r="G14" s="332"/>
      <c r="H14" s="332"/>
      <c r="I14" s="332"/>
      <c r="J14" s="332"/>
      <c r="K14" s="332"/>
      <c r="L14" s="332"/>
      <c r="M14" s="332"/>
      <c r="N14" s="332"/>
      <c r="O14" s="332"/>
      <c r="P14" s="332"/>
      <c r="Q14" s="332"/>
      <c r="R14" s="332"/>
      <c r="S14" s="332"/>
      <c r="T14" s="332"/>
    </row>
    <row r="15" spans="1:20" s="4" customFormat="1" ht="44.25" customHeight="1">
      <c r="A15" s="359" t="s">
        <v>535</v>
      </c>
      <c r="B15" s="359"/>
      <c r="C15" s="359"/>
      <c r="D15" s="359"/>
      <c r="E15" s="359"/>
      <c r="F15" s="359"/>
      <c r="G15" s="359"/>
      <c r="H15" s="359"/>
      <c r="I15" s="359"/>
      <c r="J15" s="359"/>
      <c r="K15" s="359"/>
      <c r="L15" s="359"/>
      <c r="M15" s="359"/>
      <c r="N15" s="359"/>
      <c r="O15" s="359"/>
      <c r="P15" s="359"/>
      <c r="Q15" s="359"/>
      <c r="R15" s="359"/>
      <c r="S15" s="359"/>
      <c r="T15" s="359"/>
    </row>
    <row r="16" spans="1:20" s="14" customFormat="1" ht="12">
      <c r="A16" s="360" t="s">
        <v>93</v>
      </c>
      <c r="B16" s="360"/>
      <c r="C16" s="360"/>
      <c r="D16" s="360"/>
      <c r="E16" s="360"/>
      <c r="F16" s="360"/>
      <c r="G16" s="360"/>
      <c r="H16" s="360"/>
      <c r="I16" s="360"/>
      <c r="J16" s="360"/>
      <c r="K16" s="360"/>
      <c r="L16" s="360"/>
      <c r="M16" s="360"/>
      <c r="N16" s="360"/>
      <c r="O16" s="360"/>
      <c r="P16" s="360"/>
      <c r="Q16" s="360"/>
      <c r="R16" s="360"/>
      <c r="S16" s="360"/>
      <c r="T16" s="360"/>
    </row>
    <row r="17" spans="1:20" s="14" customFormat="1" ht="15" customHeight="1">
      <c r="A17" s="332" t="s">
        <v>7</v>
      </c>
      <c r="B17" s="332"/>
      <c r="C17" s="332"/>
      <c r="D17" s="332"/>
      <c r="E17" s="332"/>
      <c r="F17" s="332"/>
      <c r="G17" s="332"/>
      <c r="H17" s="332"/>
      <c r="I17" s="332"/>
      <c r="J17" s="332"/>
      <c r="K17" s="332"/>
      <c r="L17" s="332"/>
      <c r="M17" s="332"/>
      <c r="N17" s="332"/>
      <c r="O17" s="332"/>
      <c r="P17" s="332"/>
      <c r="Q17" s="332"/>
      <c r="R17" s="332"/>
      <c r="S17" s="332"/>
      <c r="T17" s="332"/>
    </row>
    <row r="18" spans="1:20" s="14" customFormat="1" ht="15" customHeight="1">
      <c r="A18" s="338"/>
      <c r="B18" s="338"/>
      <c r="C18" s="338"/>
      <c r="D18" s="338"/>
      <c r="E18" s="338"/>
      <c r="F18" s="338"/>
      <c r="G18" s="338"/>
      <c r="H18" s="338"/>
      <c r="I18" s="338"/>
      <c r="J18" s="338"/>
      <c r="K18" s="338"/>
      <c r="L18" s="338"/>
      <c r="M18" s="338"/>
      <c r="N18" s="338"/>
      <c r="O18" s="338"/>
      <c r="P18" s="338"/>
      <c r="Q18" s="338"/>
      <c r="R18" s="338"/>
      <c r="S18" s="338"/>
      <c r="T18" s="338"/>
    </row>
    <row r="19" spans="1:20" s="14" customFormat="1" ht="15" customHeight="1">
      <c r="A19" s="331" t="s">
        <v>94</v>
      </c>
      <c r="B19" s="331"/>
      <c r="C19" s="331"/>
      <c r="D19" s="331"/>
      <c r="E19" s="331"/>
      <c r="F19" s="331"/>
      <c r="G19" s="331"/>
      <c r="H19" s="331"/>
      <c r="I19" s="331"/>
      <c r="J19" s="331"/>
      <c r="K19" s="331"/>
      <c r="L19" s="331"/>
      <c r="M19" s="331"/>
      <c r="N19" s="331"/>
      <c r="O19" s="331"/>
      <c r="P19" s="331"/>
      <c r="Q19" s="331"/>
      <c r="R19" s="331"/>
      <c r="S19" s="331"/>
      <c r="T19" s="331"/>
    </row>
    <row r="20" spans="1:20" s="36" customFormat="1" ht="21" customHeight="1">
      <c r="A20" s="344"/>
      <c r="B20" s="344"/>
      <c r="C20" s="344"/>
      <c r="D20" s="344"/>
      <c r="E20" s="344"/>
      <c r="F20" s="344"/>
      <c r="G20" s="344"/>
      <c r="H20" s="344"/>
      <c r="I20" s="344"/>
      <c r="J20" s="344"/>
      <c r="K20" s="344"/>
      <c r="L20" s="344"/>
      <c r="M20" s="344"/>
      <c r="N20" s="344"/>
      <c r="O20" s="344"/>
      <c r="P20" s="344"/>
      <c r="Q20" s="344"/>
      <c r="R20" s="344"/>
      <c r="S20" s="344"/>
      <c r="T20" s="344"/>
    </row>
    <row r="21" spans="1:20" ht="46.5" customHeight="1">
      <c r="A21" s="345" t="s">
        <v>9</v>
      </c>
      <c r="B21" s="348" t="s">
        <v>95</v>
      </c>
      <c r="C21" s="349"/>
      <c r="D21" s="352" t="s">
        <v>96</v>
      </c>
      <c r="E21" s="348" t="s">
        <v>97</v>
      </c>
      <c r="F21" s="349"/>
      <c r="G21" s="348" t="s">
        <v>98</v>
      </c>
      <c r="H21" s="349"/>
      <c r="I21" s="348" t="s">
        <v>99</v>
      </c>
      <c r="J21" s="349"/>
      <c r="K21" s="352" t="s">
        <v>100</v>
      </c>
      <c r="L21" s="348" t="s">
        <v>101</v>
      </c>
      <c r="M21" s="349"/>
      <c r="N21" s="348" t="s">
        <v>102</v>
      </c>
      <c r="O21" s="349"/>
      <c r="P21" s="352" t="s">
        <v>103</v>
      </c>
      <c r="Q21" s="355" t="s">
        <v>104</v>
      </c>
      <c r="R21" s="356"/>
      <c r="S21" s="355" t="s">
        <v>105</v>
      </c>
      <c r="T21" s="357"/>
    </row>
    <row r="22" spans="1:20" ht="204.75" customHeight="1">
      <c r="A22" s="346"/>
      <c r="B22" s="350"/>
      <c r="C22" s="351"/>
      <c r="D22" s="353"/>
      <c r="E22" s="350"/>
      <c r="F22" s="351"/>
      <c r="G22" s="350"/>
      <c r="H22" s="351"/>
      <c r="I22" s="350"/>
      <c r="J22" s="351"/>
      <c r="K22" s="354"/>
      <c r="L22" s="350"/>
      <c r="M22" s="351"/>
      <c r="N22" s="350"/>
      <c r="O22" s="351"/>
      <c r="P22" s="354"/>
      <c r="Q22" s="37" t="s">
        <v>106</v>
      </c>
      <c r="R22" s="37" t="s">
        <v>107</v>
      </c>
      <c r="S22" s="37" t="s">
        <v>108</v>
      </c>
      <c r="T22" s="37" t="s">
        <v>109</v>
      </c>
    </row>
    <row r="23" spans="1:20" ht="51.75" customHeight="1">
      <c r="A23" s="347"/>
      <c r="B23" s="37" t="s">
        <v>110</v>
      </c>
      <c r="C23" s="37" t="s">
        <v>111</v>
      </c>
      <c r="D23" s="354"/>
      <c r="E23" s="37" t="s">
        <v>110</v>
      </c>
      <c r="F23" s="37" t="s">
        <v>111</v>
      </c>
      <c r="G23" s="37" t="s">
        <v>110</v>
      </c>
      <c r="H23" s="37" t="s">
        <v>111</v>
      </c>
      <c r="I23" s="37" t="s">
        <v>110</v>
      </c>
      <c r="J23" s="37" t="s">
        <v>111</v>
      </c>
      <c r="K23" s="37" t="s">
        <v>110</v>
      </c>
      <c r="L23" s="37" t="s">
        <v>110</v>
      </c>
      <c r="M23" s="37" t="s">
        <v>111</v>
      </c>
      <c r="N23" s="37" t="s">
        <v>110</v>
      </c>
      <c r="O23" s="37" t="s">
        <v>111</v>
      </c>
      <c r="P23" s="38" t="s">
        <v>110</v>
      </c>
      <c r="Q23" s="37" t="s">
        <v>110</v>
      </c>
      <c r="R23" s="37" t="s">
        <v>110</v>
      </c>
      <c r="S23" s="37" t="s">
        <v>110</v>
      </c>
      <c r="T23" s="37" t="s">
        <v>110</v>
      </c>
    </row>
    <row r="24" spans="1:20">
      <c r="A24" s="39">
        <v>1</v>
      </c>
      <c r="B24" s="39">
        <v>2</v>
      </c>
      <c r="C24" s="39">
        <v>3</v>
      </c>
      <c r="D24" s="39">
        <v>4</v>
      </c>
      <c r="E24" s="39">
        <v>5</v>
      </c>
      <c r="F24" s="39">
        <v>6</v>
      </c>
      <c r="G24" s="39">
        <v>7</v>
      </c>
      <c r="H24" s="39">
        <v>8</v>
      </c>
      <c r="I24" s="39">
        <v>9</v>
      </c>
      <c r="J24" s="39">
        <v>10</v>
      </c>
      <c r="K24" s="39">
        <v>11</v>
      </c>
      <c r="L24" s="39">
        <v>12</v>
      </c>
      <c r="M24" s="39">
        <v>13</v>
      </c>
      <c r="N24" s="39">
        <v>14</v>
      </c>
      <c r="O24" s="39">
        <v>15</v>
      </c>
      <c r="P24" s="39">
        <v>16</v>
      </c>
      <c r="Q24" s="39">
        <v>17</v>
      </c>
      <c r="R24" s="39">
        <v>18</v>
      </c>
      <c r="S24" s="39">
        <v>19</v>
      </c>
      <c r="T24" s="39">
        <v>20</v>
      </c>
    </row>
    <row r="25" spans="1:20" s="41" customFormat="1">
      <c r="A25" s="40"/>
      <c r="B25" s="40"/>
      <c r="C25" s="40"/>
      <c r="D25" s="40"/>
      <c r="E25" s="40"/>
      <c r="F25" s="40"/>
      <c r="G25" s="40"/>
      <c r="H25" s="40"/>
      <c r="I25" s="40"/>
      <c r="J25" s="40"/>
      <c r="K25" s="40"/>
      <c r="L25" s="40"/>
      <c r="M25" s="40"/>
      <c r="N25" s="40"/>
      <c r="O25" s="40"/>
      <c r="P25" s="40"/>
      <c r="Q25" s="40"/>
      <c r="R25" s="40"/>
      <c r="S25" s="40"/>
      <c r="T25" s="40"/>
    </row>
    <row r="26" spans="1:20" s="41" customFormat="1">
      <c r="A26" s="40"/>
      <c r="B26" s="40"/>
      <c r="C26" s="40"/>
      <c r="D26" s="40"/>
      <c r="E26" s="40"/>
      <c r="F26" s="40"/>
      <c r="G26" s="40"/>
      <c r="H26" s="40"/>
      <c r="I26" s="40"/>
      <c r="J26" s="40"/>
      <c r="K26" s="40"/>
      <c r="L26" s="40"/>
      <c r="M26" s="40"/>
      <c r="N26" s="40"/>
      <c r="O26" s="40"/>
      <c r="P26" s="40"/>
      <c r="Q26" s="40"/>
      <c r="R26" s="40"/>
      <c r="S26" s="40"/>
      <c r="T26" s="40"/>
    </row>
    <row r="27" spans="1:20" s="41" customFormat="1">
      <c r="A27" s="40"/>
      <c r="B27" s="40"/>
      <c r="C27" s="40"/>
      <c r="D27" s="40"/>
      <c r="E27" s="40"/>
      <c r="F27" s="40"/>
      <c r="G27" s="40"/>
      <c r="H27" s="40"/>
      <c r="I27" s="40"/>
      <c r="J27" s="40"/>
      <c r="K27" s="40"/>
      <c r="L27" s="40"/>
      <c r="M27" s="40"/>
      <c r="N27" s="40"/>
      <c r="O27" s="40"/>
      <c r="P27" s="40"/>
      <c r="Q27" s="40"/>
      <c r="R27" s="40"/>
      <c r="S27" s="40"/>
      <c r="T27" s="40"/>
    </row>
    <row r="28" spans="1:20" s="41" customFormat="1">
      <c r="A28" s="40"/>
      <c r="B28" s="40"/>
      <c r="C28" s="40"/>
      <c r="D28" s="40"/>
      <c r="E28" s="40"/>
      <c r="F28" s="40"/>
      <c r="G28" s="40"/>
      <c r="H28" s="40"/>
      <c r="I28" s="40"/>
      <c r="J28" s="40"/>
      <c r="K28" s="40"/>
      <c r="L28" s="40"/>
      <c r="M28" s="40"/>
      <c r="N28" s="40"/>
      <c r="O28" s="40"/>
      <c r="P28" s="40"/>
      <c r="Q28" s="40"/>
      <c r="R28" s="40"/>
      <c r="S28" s="40"/>
      <c r="T28" s="40"/>
    </row>
    <row r="29" spans="1:20" s="41" customFormat="1">
      <c r="A29" s="40"/>
      <c r="B29" s="40"/>
      <c r="C29" s="40"/>
      <c r="D29" s="40"/>
      <c r="E29" s="40"/>
      <c r="F29" s="40"/>
      <c r="G29" s="40"/>
      <c r="H29" s="40"/>
      <c r="I29" s="40"/>
      <c r="J29" s="40"/>
      <c r="K29" s="40"/>
      <c r="L29" s="40"/>
      <c r="M29" s="40"/>
      <c r="N29" s="40"/>
      <c r="O29" s="40"/>
      <c r="P29" s="40"/>
      <c r="Q29" s="40"/>
      <c r="R29" s="40"/>
      <c r="S29" s="40"/>
      <c r="T29" s="40"/>
    </row>
    <row r="30" spans="1:20" s="41" customFormat="1">
      <c r="A30" s="40"/>
      <c r="B30" s="40"/>
      <c r="C30" s="40"/>
      <c r="D30" s="40"/>
      <c r="E30" s="40"/>
      <c r="F30" s="40"/>
      <c r="G30" s="40"/>
      <c r="H30" s="40"/>
      <c r="I30" s="40"/>
      <c r="J30" s="40"/>
      <c r="K30" s="40"/>
      <c r="L30" s="40"/>
      <c r="M30" s="40"/>
      <c r="N30" s="40"/>
      <c r="O30" s="40"/>
      <c r="P30" s="40"/>
      <c r="Q30" s="40"/>
      <c r="R30" s="40"/>
      <c r="S30" s="40"/>
      <c r="T30" s="40"/>
    </row>
    <row r="31" spans="1:20" s="41" customFormat="1">
      <c r="A31" s="40"/>
      <c r="B31" s="40"/>
      <c r="C31" s="40"/>
      <c r="D31" s="40"/>
      <c r="E31" s="40"/>
      <c r="F31" s="40"/>
      <c r="G31" s="40"/>
      <c r="H31" s="40"/>
      <c r="I31" s="40"/>
      <c r="J31" s="40"/>
      <c r="K31" s="40"/>
      <c r="L31" s="40"/>
      <c r="M31" s="40"/>
      <c r="N31" s="40"/>
      <c r="O31" s="40"/>
      <c r="P31" s="40"/>
      <c r="Q31" s="40"/>
      <c r="R31" s="40"/>
      <c r="S31" s="40"/>
      <c r="T31" s="40"/>
    </row>
    <row r="32" spans="1:20" s="41" customFormat="1">
      <c r="A32" s="40"/>
      <c r="B32" s="40"/>
      <c r="C32" s="40"/>
      <c r="D32" s="40"/>
      <c r="E32" s="40"/>
      <c r="F32" s="40"/>
      <c r="G32" s="40"/>
      <c r="H32" s="40"/>
      <c r="I32" s="40"/>
      <c r="J32" s="40"/>
      <c r="K32" s="40"/>
      <c r="L32" s="40"/>
      <c r="M32" s="40"/>
      <c r="N32" s="40"/>
      <c r="O32" s="40"/>
      <c r="P32" s="40"/>
      <c r="Q32" s="40"/>
      <c r="R32" s="40"/>
      <c r="S32" s="40"/>
      <c r="T32" s="40"/>
    </row>
    <row r="33" spans="1:113" s="41" customFormat="1">
      <c r="A33" s="40"/>
      <c r="B33" s="40"/>
      <c r="C33" s="40"/>
      <c r="D33" s="40"/>
      <c r="E33" s="40"/>
      <c r="F33" s="40"/>
      <c r="G33" s="40"/>
      <c r="H33" s="40"/>
      <c r="I33" s="40"/>
      <c r="J33" s="40"/>
      <c r="K33" s="40"/>
      <c r="L33" s="40"/>
      <c r="M33" s="40"/>
      <c r="N33" s="40"/>
      <c r="O33" s="40"/>
      <c r="P33" s="40"/>
      <c r="Q33" s="40"/>
      <c r="R33" s="40"/>
      <c r="S33" s="40"/>
      <c r="T33" s="40"/>
    </row>
    <row r="34" spans="1:113" s="41" customFormat="1">
      <c r="A34" s="40"/>
      <c r="B34" s="40"/>
      <c r="C34" s="40"/>
      <c r="D34" s="40"/>
      <c r="E34" s="40"/>
      <c r="F34" s="40"/>
      <c r="G34" s="40"/>
      <c r="H34" s="40"/>
      <c r="I34" s="40"/>
      <c r="J34" s="40"/>
      <c r="K34" s="40"/>
      <c r="L34" s="40"/>
      <c r="M34" s="40"/>
      <c r="N34" s="40"/>
      <c r="O34" s="40"/>
      <c r="P34" s="40"/>
      <c r="Q34" s="40"/>
      <c r="R34" s="40"/>
      <c r="S34" s="40"/>
      <c r="T34" s="40"/>
    </row>
    <row r="35" spans="1:113" s="41" customFormat="1">
      <c r="A35" s="40"/>
      <c r="B35" s="40"/>
      <c r="C35" s="40"/>
      <c r="D35" s="40"/>
      <c r="E35" s="40"/>
      <c r="F35" s="40"/>
      <c r="G35" s="40"/>
      <c r="H35" s="40"/>
      <c r="I35" s="40"/>
      <c r="J35" s="40"/>
      <c r="K35" s="40"/>
      <c r="L35" s="40"/>
      <c r="M35" s="40"/>
      <c r="N35" s="40"/>
      <c r="O35" s="40"/>
      <c r="P35" s="40"/>
      <c r="Q35" s="40"/>
      <c r="R35" s="40"/>
      <c r="S35" s="40"/>
      <c r="T35" s="40"/>
    </row>
    <row r="36" spans="1:113" s="41" customFormat="1">
      <c r="A36" s="40"/>
      <c r="B36" s="40"/>
      <c r="C36" s="40"/>
      <c r="D36" s="40"/>
      <c r="E36" s="40"/>
      <c r="F36" s="40"/>
      <c r="G36" s="40"/>
      <c r="H36" s="40"/>
      <c r="I36" s="40"/>
      <c r="J36" s="40"/>
      <c r="K36" s="40"/>
      <c r="L36" s="40"/>
      <c r="M36" s="40"/>
      <c r="N36" s="40"/>
      <c r="O36" s="40"/>
      <c r="P36" s="40"/>
      <c r="Q36" s="40"/>
      <c r="R36" s="40"/>
      <c r="S36" s="40"/>
      <c r="T36" s="40"/>
    </row>
    <row r="37" spans="1:113" s="41" customFormat="1">
      <c r="A37" s="40"/>
      <c r="B37" s="40"/>
      <c r="C37" s="40"/>
      <c r="D37" s="40"/>
      <c r="E37" s="40"/>
      <c r="F37" s="40"/>
      <c r="G37" s="40"/>
      <c r="H37" s="40"/>
      <c r="I37" s="40"/>
      <c r="J37" s="40"/>
      <c r="K37" s="40"/>
      <c r="L37" s="40"/>
      <c r="M37" s="40"/>
      <c r="N37" s="40"/>
      <c r="O37" s="40"/>
      <c r="P37" s="40"/>
      <c r="Q37" s="40"/>
      <c r="R37" s="40"/>
      <c r="S37" s="40"/>
      <c r="T37" s="40"/>
    </row>
    <row r="38" spans="1:113" s="36" customFormat="1" ht="24" customHeight="1">
      <c r="A38" s="42"/>
      <c r="B38" s="43"/>
      <c r="C38" s="43"/>
      <c r="D38" s="43"/>
      <c r="E38" s="43"/>
      <c r="F38" s="43"/>
      <c r="G38" s="43"/>
      <c r="H38" s="43"/>
      <c r="I38" s="43"/>
      <c r="J38" s="44"/>
      <c r="K38" s="44"/>
      <c r="L38" s="44"/>
      <c r="M38" s="45"/>
      <c r="N38" s="45"/>
      <c r="O38" s="45"/>
      <c r="P38" s="44"/>
      <c r="Q38" s="46"/>
      <c r="R38" s="43"/>
      <c r="S38" s="46"/>
      <c r="T38" s="43"/>
    </row>
    <row r="39" spans="1:113" ht="3" customHeight="1"/>
    <row r="40" spans="1:113" s="47" customFormat="1" ht="12.75">
      <c r="B40" s="48"/>
      <c r="C40" s="48"/>
      <c r="K40" s="48"/>
    </row>
    <row r="41" spans="1:113" s="47" customFormat="1">
      <c r="B41" s="35" t="s">
        <v>112</v>
      </c>
      <c r="C41" s="35"/>
      <c r="D41" s="35"/>
      <c r="E41" s="35"/>
      <c r="F41" s="35"/>
      <c r="G41" s="35"/>
      <c r="H41" s="35"/>
      <c r="I41" s="35"/>
      <c r="J41" s="35"/>
      <c r="K41" s="35"/>
      <c r="L41" s="35"/>
      <c r="M41" s="35"/>
      <c r="N41" s="35"/>
      <c r="O41" s="35"/>
      <c r="P41" s="35"/>
      <c r="Q41" s="35"/>
      <c r="R41" s="35"/>
    </row>
    <row r="42" spans="1:113">
      <c r="B42" s="343" t="s">
        <v>113</v>
      </c>
      <c r="C42" s="343"/>
      <c r="D42" s="343"/>
      <c r="E42" s="343"/>
      <c r="F42" s="343"/>
      <c r="G42" s="343"/>
      <c r="H42" s="343"/>
      <c r="I42" s="343"/>
      <c r="J42" s="343"/>
      <c r="K42" s="343"/>
      <c r="L42" s="343"/>
      <c r="M42" s="343"/>
      <c r="N42" s="343"/>
      <c r="O42" s="343"/>
      <c r="P42" s="343"/>
      <c r="Q42" s="343"/>
      <c r="R42" s="343"/>
    </row>
    <row r="44" spans="1:113">
      <c r="B44" s="49" t="s">
        <v>114</v>
      </c>
      <c r="C44" s="49"/>
      <c r="D44" s="49"/>
      <c r="E44" s="49"/>
      <c r="H44" s="49"/>
      <c r="I44" s="49"/>
      <c r="J44" s="49"/>
      <c r="K44" s="49"/>
      <c r="L44" s="49"/>
      <c r="M44" s="49"/>
      <c r="N44" s="49"/>
      <c r="O44" s="49"/>
      <c r="P44" s="49"/>
      <c r="Q44" s="49"/>
      <c r="R44" s="49"/>
      <c r="S44" s="50"/>
      <c r="T44" s="50"/>
      <c r="U44" s="50"/>
      <c r="V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row>
    <row r="45" spans="1:113">
      <c r="B45" s="49" t="s">
        <v>115</v>
      </c>
      <c r="C45" s="49"/>
      <c r="D45" s="49"/>
      <c r="E45" s="49"/>
      <c r="H45" s="49"/>
      <c r="I45" s="49"/>
      <c r="J45" s="49"/>
      <c r="K45" s="49"/>
      <c r="L45" s="49"/>
      <c r="M45" s="49"/>
      <c r="N45" s="49"/>
      <c r="O45" s="49"/>
      <c r="P45" s="49"/>
      <c r="Q45" s="49"/>
      <c r="R45" s="49"/>
    </row>
    <row r="46" spans="1:113">
      <c r="B46" s="49" t="s">
        <v>116</v>
      </c>
      <c r="C46" s="49"/>
      <c r="D46" s="49"/>
      <c r="E46" s="49"/>
      <c r="H46" s="49"/>
      <c r="I46" s="49"/>
      <c r="J46" s="49"/>
      <c r="K46" s="49"/>
      <c r="L46" s="49"/>
      <c r="M46" s="49"/>
      <c r="N46" s="49"/>
      <c r="O46" s="49"/>
      <c r="P46" s="49"/>
      <c r="Q46" s="49"/>
      <c r="R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row>
    <row r="47" spans="1:113">
      <c r="B47" s="49" t="s">
        <v>117</v>
      </c>
      <c r="C47" s="49"/>
      <c r="D47" s="49"/>
      <c r="E47" s="49"/>
      <c r="H47" s="49"/>
      <c r="I47" s="49"/>
      <c r="J47" s="49"/>
      <c r="K47" s="49"/>
      <c r="L47" s="49"/>
      <c r="M47" s="49"/>
      <c r="N47" s="49"/>
      <c r="O47" s="49"/>
      <c r="P47" s="49"/>
      <c r="Q47" s="49"/>
      <c r="R47" s="49"/>
      <c r="S47" s="49"/>
      <c r="T47" s="49"/>
      <c r="U47" s="49"/>
      <c r="V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row>
    <row r="48" spans="1:113">
      <c r="B48" s="49" t="s">
        <v>118</v>
      </c>
      <c r="C48" s="49"/>
      <c r="D48" s="49"/>
      <c r="E48" s="49"/>
      <c r="H48" s="49"/>
      <c r="I48" s="49"/>
      <c r="J48" s="49"/>
      <c r="K48" s="49"/>
      <c r="L48" s="49"/>
      <c r="M48" s="49"/>
      <c r="N48" s="49"/>
      <c r="O48" s="49"/>
      <c r="P48" s="49"/>
      <c r="Q48" s="49"/>
      <c r="R48" s="49"/>
      <c r="S48" s="49"/>
      <c r="T48" s="49"/>
      <c r="U48" s="49"/>
      <c r="V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row>
    <row r="49" spans="2:113">
      <c r="B49" s="49" t="s">
        <v>119</v>
      </c>
      <c r="C49" s="49"/>
      <c r="D49" s="49"/>
      <c r="E49" s="49"/>
      <c r="H49" s="49"/>
      <c r="I49" s="49"/>
      <c r="J49" s="49"/>
      <c r="K49" s="49"/>
      <c r="L49" s="49"/>
      <c r="M49" s="49"/>
      <c r="N49" s="49"/>
      <c r="O49" s="49"/>
      <c r="P49" s="49"/>
      <c r="Q49" s="49"/>
      <c r="R49" s="49"/>
      <c r="S49" s="49"/>
      <c r="T49" s="49"/>
      <c r="U49" s="49"/>
      <c r="V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row>
    <row r="50" spans="2:113">
      <c r="B50" s="49" t="s">
        <v>120</v>
      </c>
      <c r="C50" s="49"/>
      <c r="D50" s="49"/>
      <c r="E50" s="49"/>
      <c r="H50" s="49"/>
      <c r="I50" s="49"/>
      <c r="J50" s="49"/>
      <c r="K50" s="49"/>
      <c r="L50" s="49"/>
      <c r="M50" s="49"/>
      <c r="N50" s="49"/>
      <c r="O50" s="49"/>
      <c r="P50" s="49"/>
      <c r="Q50" s="49"/>
      <c r="R50" s="49"/>
      <c r="S50" s="49"/>
      <c r="T50" s="49"/>
      <c r="U50" s="49"/>
      <c r="V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row>
    <row r="51" spans="2:113">
      <c r="B51" s="49" t="s">
        <v>121</v>
      </c>
      <c r="C51" s="49"/>
      <c r="D51" s="49"/>
      <c r="E51" s="49"/>
      <c r="H51" s="49"/>
      <c r="I51" s="49"/>
      <c r="J51" s="49"/>
      <c r="K51" s="49"/>
      <c r="L51" s="49"/>
      <c r="M51" s="49"/>
      <c r="N51" s="49"/>
      <c r="O51" s="49"/>
      <c r="P51" s="49"/>
      <c r="Q51" s="49"/>
      <c r="R51" s="49"/>
      <c r="S51" s="49"/>
      <c r="T51" s="49"/>
      <c r="U51" s="49"/>
      <c r="V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row>
    <row r="52" spans="2:113">
      <c r="B52" s="49" t="s">
        <v>122</v>
      </c>
      <c r="C52" s="49"/>
      <c r="D52" s="49"/>
      <c r="E52" s="49"/>
      <c r="H52" s="49"/>
      <c r="I52" s="49"/>
      <c r="J52" s="49"/>
      <c r="K52" s="49"/>
      <c r="L52" s="49"/>
      <c r="M52" s="49"/>
      <c r="N52" s="49"/>
      <c r="O52" s="49"/>
      <c r="P52" s="49"/>
      <c r="Q52" s="49"/>
      <c r="R52" s="49"/>
      <c r="S52" s="49"/>
      <c r="T52" s="49"/>
      <c r="U52" s="49"/>
      <c r="V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row>
    <row r="53" spans="2:113">
      <c r="B53" s="49" t="s">
        <v>123</v>
      </c>
      <c r="C53" s="49"/>
      <c r="D53" s="49"/>
      <c r="E53" s="49"/>
      <c r="H53" s="49"/>
      <c r="I53" s="49"/>
      <c r="J53" s="49"/>
      <c r="K53" s="49"/>
      <c r="L53" s="49"/>
      <c r="M53" s="49"/>
      <c r="N53" s="49"/>
      <c r="O53" s="49"/>
      <c r="P53" s="49"/>
      <c r="Q53" s="49"/>
      <c r="R53" s="49"/>
      <c r="S53" s="49"/>
      <c r="T53" s="49"/>
      <c r="U53" s="49"/>
      <c r="V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row>
    <row r="54" spans="2:113">
      <c r="Q54" s="49"/>
      <c r="R54" s="49"/>
      <c r="S54" s="49"/>
      <c r="T54" s="49"/>
      <c r="U54" s="49"/>
      <c r="V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row>
    <row r="55" spans="2:113">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row>
  </sheetData>
  <mergeCells count="27">
    <mergeCell ref="A18:T18"/>
    <mergeCell ref="A6:T6"/>
    <mergeCell ref="A8:T8"/>
    <mergeCell ref="A9:T9"/>
    <mergeCell ref="A10:T10"/>
    <mergeCell ref="A11:T11"/>
    <mergeCell ref="A12:T12"/>
    <mergeCell ref="A13:T13"/>
    <mergeCell ref="A14:T14"/>
    <mergeCell ref="A15:T15"/>
    <mergeCell ref="A16:T16"/>
    <mergeCell ref="A17:T17"/>
    <mergeCell ref="B42:R42"/>
    <mergeCell ref="A19:T19"/>
    <mergeCell ref="A20:T20"/>
    <mergeCell ref="A21:A23"/>
    <mergeCell ref="B21:C22"/>
    <mergeCell ref="D21:D23"/>
    <mergeCell ref="E21:F22"/>
    <mergeCell ref="G21:H22"/>
    <mergeCell ref="I21:J22"/>
    <mergeCell ref="K21:K22"/>
    <mergeCell ref="L21:M22"/>
    <mergeCell ref="N21:O22"/>
    <mergeCell ref="P21:P22"/>
    <mergeCell ref="Q21:R21"/>
    <mergeCell ref="S21:T21"/>
  </mergeCells>
  <pageMargins left="0.70866141732283472" right="0.70866141732283472" top="0.74803149606299213" bottom="0.74803149606299213" header="0.31496062992125984" footer="0.31496062992125984"/>
  <pageSetup paperSize="9" scale="44" orientation="landscape" horizontalDpi="0" verticalDpi="0" r:id="rId1"/>
</worksheet>
</file>

<file path=xl/worksheets/sheet4.xml><?xml version="1.0" encoding="utf-8"?>
<worksheet xmlns="http://schemas.openxmlformats.org/spreadsheetml/2006/main" xmlns:r="http://schemas.openxmlformats.org/officeDocument/2006/relationships">
  <sheetPr>
    <tabColor rgb="FF92D050"/>
    <pageSetUpPr fitToPage="1"/>
  </sheetPr>
  <dimension ref="A1:AA28"/>
  <sheetViews>
    <sheetView topLeftCell="A5" workbookViewId="0">
      <selection activeCell="E13" sqref="E13:Y13"/>
    </sheetView>
  </sheetViews>
  <sheetFormatPr defaultColWidth="10.7109375" defaultRowHeight="15.75"/>
  <cols>
    <col min="1" max="3" width="10.7109375" style="35"/>
    <col min="4" max="4" width="3.7109375" style="35" bestFit="1" customWidth="1"/>
    <col min="5" max="5" width="11.85546875" style="35" customWidth="1"/>
    <col min="6" max="6" width="8.7109375" style="35" customWidth="1"/>
    <col min="7" max="7" width="10.28515625" style="35" customWidth="1"/>
    <col min="8" max="8" width="8.7109375" style="35" customWidth="1"/>
    <col min="9" max="9" width="8.28515625" style="35" customWidth="1"/>
    <col min="10" max="10" width="20.140625" style="35" customWidth="1"/>
    <col min="11" max="11" width="11.140625" style="35" customWidth="1"/>
    <col min="12" max="12" width="8.85546875" style="35" customWidth="1"/>
    <col min="13" max="13" width="8.7109375" style="35" customWidth="1"/>
    <col min="14" max="14" width="13.7109375" style="35" customWidth="1"/>
    <col min="15" max="16" width="8.7109375" style="35" customWidth="1"/>
    <col min="17" max="17" width="11.85546875" style="35" customWidth="1"/>
    <col min="18" max="18" width="12" style="35" customWidth="1"/>
    <col min="19" max="19" width="18.28515625" style="35" customWidth="1"/>
    <col min="20" max="20" width="22.42578125" style="35" customWidth="1"/>
    <col min="21" max="21" width="30.7109375" style="35" customWidth="1"/>
    <col min="22" max="23" width="8.7109375" style="35" customWidth="1"/>
    <col min="24" max="24" width="24.5703125" style="35" customWidth="1"/>
    <col min="25" max="25" width="15.28515625" style="35" customWidth="1"/>
    <col min="26" max="26" width="18.5703125" style="35" customWidth="1"/>
    <col min="27" max="27" width="19.140625" style="35" customWidth="1"/>
    <col min="28" max="240" width="10.7109375" style="35"/>
    <col min="241" max="242" width="15.7109375" style="35" customWidth="1"/>
    <col min="243" max="245" width="14.7109375" style="35" customWidth="1"/>
    <col min="246" max="249" width="13.7109375" style="35" customWidth="1"/>
    <col min="250" max="253" width="15.7109375" style="35" customWidth="1"/>
    <col min="254" max="254" width="22.85546875" style="35" customWidth="1"/>
    <col min="255" max="255" width="20.7109375" style="35" customWidth="1"/>
    <col min="256" max="256" width="17.7109375" style="35" customWidth="1"/>
    <col min="257" max="265" width="14.7109375" style="35" customWidth="1"/>
    <col min="266" max="496" width="10.7109375" style="35"/>
    <col min="497" max="498" width="15.7109375" style="35" customWidth="1"/>
    <col min="499" max="501" width="14.7109375" style="35" customWidth="1"/>
    <col min="502" max="505" width="13.7109375" style="35" customWidth="1"/>
    <col min="506" max="509" width="15.7109375" style="35" customWidth="1"/>
    <col min="510" max="510" width="22.85546875" style="35" customWidth="1"/>
    <col min="511" max="511" width="20.7109375" style="35" customWidth="1"/>
    <col min="512" max="512" width="17.7109375" style="35" customWidth="1"/>
    <col min="513" max="521" width="14.7109375" style="35" customWidth="1"/>
    <col min="522" max="752" width="10.7109375" style="35"/>
    <col min="753" max="754" width="15.7109375" style="35" customWidth="1"/>
    <col min="755" max="757" width="14.7109375" style="35" customWidth="1"/>
    <col min="758" max="761" width="13.7109375" style="35" customWidth="1"/>
    <col min="762" max="765" width="15.7109375" style="35" customWidth="1"/>
    <col min="766" max="766" width="22.85546875" style="35" customWidth="1"/>
    <col min="767" max="767" width="20.7109375" style="35" customWidth="1"/>
    <col min="768" max="768" width="17.7109375" style="35" customWidth="1"/>
    <col min="769" max="777" width="14.7109375" style="35" customWidth="1"/>
    <col min="778" max="1008" width="10.7109375" style="35"/>
    <col min="1009" max="1010" width="15.7109375" style="35" customWidth="1"/>
    <col min="1011" max="1013" width="14.7109375" style="35" customWidth="1"/>
    <col min="1014" max="1017" width="13.7109375" style="35" customWidth="1"/>
    <col min="1018" max="1021" width="15.7109375" style="35" customWidth="1"/>
    <col min="1022" max="1022" width="22.85546875" style="35" customWidth="1"/>
    <col min="1023" max="1023" width="20.7109375" style="35" customWidth="1"/>
    <col min="1024" max="1024" width="17.7109375" style="35" customWidth="1"/>
    <col min="1025" max="1033" width="14.7109375" style="35" customWidth="1"/>
    <col min="1034" max="1264" width="10.7109375" style="35"/>
    <col min="1265" max="1266" width="15.7109375" style="35" customWidth="1"/>
    <col min="1267" max="1269" width="14.7109375" style="35" customWidth="1"/>
    <col min="1270" max="1273" width="13.7109375" style="35" customWidth="1"/>
    <col min="1274" max="1277" width="15.7109375" style="35" customWidth="1"/>
    <col min="1278" max="1278" width="22.85546875" style="35" customWidth="1"/>
    <col min="1279" max="1279" width="20.7109375" style="35" customWidth="1"/>
    <col min="1280" max="1280" width="17.7109375" style="35" customWidth="1"/>
    <col min="1281" max="1289" width="14.7109375" style="35" customWidth="1"/>
    <col min="1290" max="1520" width="10.7109375" style="35"/>
    <col min="1521" max="1522" width="15.7109375" style="35" customWidth="1"/>
    <col min="1523" max="1525" width="14.7109375" style="35" customWidth="1"/>
    <col min="1526" max="1529" width="13.7109375" style="35" customWidth="1"/>
    <col min="1530" max="1533" width="15.7109375" style="35" customWidth="1"/>
    <col min="1534" max="1534" width="22.85546875" style="35" customWidth="1"/>
    <col min="1535" max="1535" width="20.7109375" style="35" customWidth="1"/>
    <col min="1536" max="1536" width="17.7109375" style="35" customWidth="1"/>
    <col min="1537" max="1545" width="14.7109375" style="35" customWidth="1"/>
    <col min="1546" max="1776" width="10.7109375" style="35"/>
    <col min="1777" max="1778" width="15.7109375" style="35" customWidth="1"/>
    <col min="1779" max="1781" width="14.7109375" style="35" customWidth="1"/>
    <col min="1782" max="1785" width="13.7109375" style="35" customWidth="1"/>
    <col min="1786" max="1789" width="15.7109375" style="35" customWidth="1"/>
    <col min="1790" max="1790" width="22.85546875" style="35" customWidth="1"/>
    <col min="1791" max="1791" width="20.7109375" style="35" customWidth="1"/>
    <col min="1792" max="1792" width="17.7109375" style="35" customWidth="1"/>
    <col min="1793" max="1801" width="14.7109375" style="35" customWidth="1"/>
    <col min="1802" max="2032" width="10.7109375" style="35"/>
    <col min="2033" max="2034" width="15.7109375" style="35" customWidth="1"/>
    <col min="2035" max="2037" width="14.7109375" style="35" customWidth="1"/>
    <col min="2038" max="2041" width="13.7109375" style="35" customWidth="1"/>
    <col min="2042" max="2045" width="15.7109375" style="35" customWidth="1"/>
    <col min="2046" max="2046" width="22.85546875" style="35" customWidth="1"/>
    <col min="2047" max="2047" width="20.7109375" style="35" customWidth="1"/>
    <col min="2048" max="2048" width="17.7109375" style="35" customWidth="1"/>
    <col min="2049" max="2057" width="14.7109375" style="35" customWidth="1"/>
    <col min="2058" max="2288" width="10.7109375" style="35"/>
    <col min="2289" max="2290" width="15.7109375" style="35" customWidth="1"/>
    <col min="2291" max="2293" width="14.7109375" style="35" customWidth="1"/>
    <col min="2294" max="2297" width="13.7109375" style="35" customWidth="1"/>
    <col min="2298" max="2301" width="15.7109375" style="35" customWidth="1"/>
    <col min="2302" max="2302" width="22.85546875" style="35" customWidth="1"/>
    <col min="2303" max="2303" width="20.7109375" style="35" customWidth="1"/>
    <col min="2304" max="2304" width="17.7109375" style="35" customWidth="1"/>
    <col min="2305" max="2313" width="14.7109375" style="35" customWidth="1"/>
    <col min="2314" max="2544" width="10.7109375" style="35"/>
    <col min="2545" max="2546" width="15.7109375" style="35" customWidth="1"/>
    <col min="2547" max="2549" width="14.7109375" style="35" customWidth="1"/>
    <col min="2550" max="2553" width="13.7109375" style="35" customWidth="1"/>
    <col min="2554" max="2557" width="15.7109375" style="35" customWidth="1"/>
    <col min="2558" max="2558" width="22.85546875" style="35" customWidth="1"/>
    <col min="2559" max="2559" width="20.7109375" style="35" customWidth="1"/>
    <col min="2560" max="2560" width="17.7109375" style="35" customWidth="1"/>
    <col min="2561" max="2569" width="14.7109375" style="35" customWidth="1"/>
    <col min="2570" max="2800" width="10.7109375" style="35"/>
    <col min="2801" max="2802" width="15.7109375" style="35" customWidth="1"/>
    <col min="2803" max="2805" width="14.7109375" style="35" customWidth="1"/>
    <col min="2806" max="2809" width="13.7109375" style="35" customWidth="1"/>
    <col min="2810" max="2813" width="15.7109375" style="35" customWidth="1"/>
    <col min="2814" max="2814" width="22.85546875" style="35" customWidth="1"/>
    <col min="2815" max="2815" width="20.7109375" style="35" customWidth="1"/>
    <col min="2816" max="2816" width="17.7109375" style="35" customWidth="1"/>
    <col min="2817" max="2825" width="14.7109375" style="35" customWidth="1"/>
    <col min="2826" max="3056" width="10.7109375" style="35"/>
    <col min="3057" max="3058" width="15.7109375" style="35" customWidth="1"/>
    <col min="3059" max="3061" width="14.7109375" style="35" customWidth="1"/>
    <col min="3062" max="3065" width="13.7109375" style="35" customWidth="1"/>
    <col min="3066" max="3069" width="15.7109375" style="35" customWidth="1"/>
    <col min="3070" max="3070" width="22.85546875" style="35" customWidth="1"/>
    <col min="3071" max="3071" width="20.7109375" style="35" customWidth="1"/>
    <col min="3072" max="3072" width="17.7109375" style="35" customWidth="1"/>
    <col min="3073" max="3081" width="14.7109375" style="35" customWidth="1"/>
    <col min="3082" max="3312" width="10.7109375" style="35"/>
    <col min="3313" max="3314" width="15.7109375" style="35" customWidth="1"/>
    <col min="3315" max="3317" width="14.7109375" style="35" customWidth="1"/>
    <col min="3318" max="3321" width="13.7109375" style="35" customWidth="1"/>
    <col min="3322" max="3325" width="15.7109375" style="35" customWidth="1"/>
    <col min="3326" max="3326" width="22.85546875" style="35" customWidth="1"/>
    <col min="3327" max="3327" width="20.7109375" style="35" customWidth="1"/>
    <col min="3328" max="3328" width="17.7109375" style="35" customWidth="1"/>
    <col min="3329" max="3337" width="14.7109375" style="35" customWidth="1"/>
    <col min="3338" max="3568" width="10.7109375" style="35"/>
    <col min="3569" max="3570" width="15.7109375" style="35" customWidth="1"/>
    <col min="3571" max="3573" width="14.7109375" style="35" customWidth="1"/>
    <col min="3574" max="3577" width="13.7109375" style="35" customWidth="1"/>
    <col min="3578" max="3581" width="15.7109375" style="35" customWidth="1"/>
    <col min="3582" max="3582" width="22.85546875" style="35" customWidth="1"/>
    <col min="3583" max="3583" width="20.7109375" style="35" customWidth="1"/>
    <col min="3584" max="3584" width="17.7109375" style="35" customWidth="1"/>
    <col min="3585" max="3593" width="14.7109375" style="35" customWidth="1"/>
    <col min="3594" max="3824" width="10.7109375" style="35"/>
    <col min="3825" max="3826" width="15.7109375" style="35" customWidth="1"/>
    <col min="3827" max="3829" width="14.7109375" style="35" customWidth="1"/>
    <col min="3830" max="3833" width="13.7109375" style="35" customWidth="1"/>
    <col min="3834" max="3837" width="15.7109375" style="35" customWidth="1"/>
    <col min="3838" max="3838" width="22.85546875" style="35" customWidth="1"/>
    <col min="3839" max="3839" width="20.7109375" style="35" customWidth="1"/>
    <col min="3840" max="3840" width="17.7109375" style="35" customWidth="1"/>
    <col min="3841" max="3849" width="14.7109375" style="35" customWidth="1"/>
    <col min="3850" max="4080" width="10.7109375" style="35"/>
    <col min="4081" max="4082" width="15.7109375" style="35" customWidth="1"/>
    <col min="4083" max="4085" width="14.7109375" style="35" customWidth="1"/>
    <col min="4086" max="4089" width="13.7109375" style="35" customWidth="1"/>
    <col min="4090" max="4093" width="15.7109375" style="35" customWidth="1"/>
    <col min="4094" max="4094" width="22.85546875" style="35" customWidth="1"/>
    <col min="4095" max="4095" width="20.7109375" style="35" customWidth="1"/>
    <col min="4096" max="4096" width="17.7109375" style="35" customWidth="1"/>
    <col min="4097" max="4105" width="14.7109375" style="35" customWidth="1"/>
    <col min="4106" max="4336" width="10.7109375" style="35"/>
    <col min="4337" max="4338" width="15.7109375" style="35" customWidth="1"/>
    <col min="4339" max="4341" width="14.7109375" style="35" customWidth="1"/>
    <col min="4342" max="4345" width="13.7109375" style="35" customWidth="1"/>
    <col min="4346" max="4349" width="15.7109375" style="35" customWidth="1"/>
    <col min="4350" max="4350" width="22.85546875" style="35" customWidth="1"/>
    <col min="4351" max="4351" width="20.7109375" style="35" customWidth="1"/>
    <col min="4352" max="4352" width="17.7109375" style="35" customWidth="1"/>
    <col min="4353" max="4361" width="14.7109375" style="35" customWidth="1"/>
    <col min="4362" max="4592" width="10.7109375" style="35"/>
    <col min="4593" max="4594" width="15.7109375" style="35" customWidth="1"/>
    <col min="4595" max="4597" width="14.7109375" style="35" customWidth="1"/>
    <col min="4598" max="4601" width="13.7109375" style="35" customWidth="1"/>
    <col min="4602" max="4605" width="15.7109375" style="35" customWidth="1"/>
    <col min="4606" max="4606" width="22.85546875" style="35" customWidth="1"/>
    <col min="4607" max="4607" width="20.7109375" style="35" customWidth="1"/>
    <col min="4608" max="4608" width="17.7109375" style="35" customWidth="1"/>
    <col min="4609" max="4617" width="14.7109375" style="35" customWidth="1"/>
    <col min="4618" max="4848" width="10.7109375" style="35"/>
    <col min="4849" max="4850" width="15.7109375" style="35" customWidth="1"/>
    <col min="4851" max="4853" width="14.7109375" style="35" customWidth="1"/>
    <col min="4854" max="4857" width="13.7109375" style="35" customWidth="1"/>
    <col min="4858" max="4861" width="15.7109375" style="35" customWidth="1"/>
    <col min="4862" max="4862" width="22.85546875" style="35" customWidth="1"/>
    <col min="4863" max="4863" width="20.7109375" style="35" customWidth="1"/>
    <col min="4864" max="4864" width="17.7109375" style="35" customWidth="1"/>
    <col min="4865" max="4873" width="14.7109375" style="35" customWidth="1"/>
    <col min="4874" max="5104" width="10.7109375" style="35"/>
    <col min="5105" max="5106" width="15.7109375" style="35" customWidth="1"/>
    <col min="5107" max="5109" width="14.7109375" style="35" customWidth="1"/>
    <col min="5110" max="5113" width="13.7109375" style="35" customWidth="1"/>
    <col min="5114" max="5117" width="15.7109375" style="35" customWidth="1"/>
    <col min="5118" max="5118" width="22.85546875" style="35" customWidth="1"/>
    <col min="5119" max="5119" width="20.7109375" style="35" customWidth="1"/>
    <col min="5120" max="5120" width="17.7109375" style="35" customWidth="1"/>
    <col min="5121" max="5129" width="14.7109375" style="35" customWidth="1"/>
    <col min="5130" max="5360" width="10.7109375" style="35"/>
    <col min="5361" max="5362" width="15.7109375" style="35" customWidth="1"/>
    <col min="5363" max="5365" width="14.7109375" style="35" customWidth="1"/>
    <col min="5366" max="5369" width="13.7109375" style="35" customWidth="1"/>
    <col min="5370" max="5373" width="15.7109375" style="35" customWidth="1"/>
    <col min="5374" max="5374" width="22.85546875" style="35" customWidth="1"/>
    <col min="5375" max="5375" width="20.7109375" style="35" customWidth="1"/>
    <col min="5376" max="5376" width="17.7109375" style="35" customWidth="1"/>
    <col min="5377" max="5385" width="14.7109375" style="35" customWidth="1"/>
    <col min="5386" max="5616" width="10.7109375" style="35"/>
    <col min="5617" max="5618" width="15.7109375" style="35" customWidth="1"/>
    <col min="5619" max="5621" width="14.7109375" style="35" customWidth="1"/>
    <col min="5622" max="5625" width="13.7109375" style="35" customWidth="1"/>
    <col min="5626" max="5629" width="15.7109375" style="35" customWidth="1"/>
    <col min="5630" max="5630" width="22.85546875" style="35" customWidth="1"/>
    <col min="5631" max="5631" width="20.7109375" style="35" customWidth="1"/>
    <col min="5632" max="5632" width="17.7109375" style="35" customWidth="1"/>
    <col min="5633" max="5641" width="14.7109375" style="35" customWidth="1"/>
    <col min="5642" max="5872" width="10.7109375" style="35"/>
    <col min="5873" max="5874" width="15.7109375" style="35" customWidth="1"/>
    <col min="5875" max="5877" width="14.7109375" style="35" customWidth="1"/>
    <col min="5878" max="5881" width="13.7109375" style="35" customWidth="1"/>
    <col min="5882" max="5885" width="15.7109375" style="35" customWidth="1"/>
    <col min="5886" max="5886" width="22.85546875" style="35" customWidth="1"/>
    <col min="5887" max="5887" width="20.7109375" style="35" customWidth="1"/>
    <col min="5888" max="5888" width="17.7109375" style="35" customWidth="1"/>
    <col min="5889" max="5897" width="14.7109375" style="35" customWidth="1"/>
    <col min="5898" max="6128" width="10.7109375" style="35"/>
    <col min="6129" max="6130" width="15.7109375" style="35" customWidth="1"/>
    <col min="6131" max="6133" width="14.7109375" style="35" customWidth="1"/>
    <col min="6134" max="6137" width="13.7109375" style="35" customWidth="1"/>
    <col min="6138" max="6141" width="15.7109375" style="35" customWidth="1"/>
    <col min="6142" max="6142" width="22.85546875" style="35" customWidth="1"/>
    <col min="6143" max="6143" width="20.7109375" style="35" customWidth="1"/>
    <col min="6144" max="6144" width="17.7109375" style="35" customWidth="1"/>
    <col min="6145" max="6153" width="14.7109375" style="35" customWidth="1"/>
    <col min="6154" max="6384" width="10.7109375" style="35"/>
    <col min="6385" max="6386" width="15.7109375" style="35" customWidth="1"/>
    <col min="6387" max="6389" width="14.7109375" style="35" customWidth="1"/>
    <col min="6390" max="6393" width="13.7109375" style="35" customWidth="1"/>
    <col min="6394" max="6397" width="15.7109375" style="35" customWidth="1"/>
    <col min="6398" max="6398" width="22.85546875" style="35" customWidth="1"/>
    <col min="6399" max="6399" width="20.7109375" style="35" customWidth="1"/>
    <col min="6400" max="6400" width="17.7109375" style="35" customWidth="1"/>
    <col min="6401" max="6409" width="14.7109375" style="35" customWidth="1"/>
    <col min="6410" max="6640" width="10.7109375" style="35"/>
    <col min="6641" max="6642" width="15.7109375" style="35" customWidth="1"/>
    <col min="6643" max="6645" width="14.7109375" style="35" customWidth="1"/>
    <col min="6646" max="6649" width="13.7109375" style="35" customWidth="1"/>
    <col min="6650" max="6653" width="15.7109375" style="35" customWidth="1"/>
    <col min="6654" max="6654" width="22.85546875" style="35" customWidth="1"/>
    <col min="6655" max="6655" width="20.7109375" style="35" customWidth="1"/>
    <col min="6656" max="6656" width="17.7109375" style="35" customWidth="1"/>
    <col min="6657" max="6665" width="14.7109375" style="35" customWidth="1"/>
    <col min="6666" max="6896" width="10.7109375" style="35"/>
    <col min="6897" max="6898" width="15.7109375" style="35" customWidth="1"/>
    <col min="6899" max="6901" width="14.7109375" style="35" customWidth="1"/>
    <col min="6902" max="6905" width="13.7109375" style="35" customWidth="1"/>
    <col min="6906" max="6909" width="15.7109375" style="35" customWidth="1"/>
    <col min="6910" max="6910" width="22.85546875" style="35" customWidth="1"/>
    <col min="6911" max="6911" width="20.7109375" style="35" customWidth="1"/>
    <col min="6912" max="6912" width="17.7109375" style="35" customWidth="1"/>
    <col min="6913" max="6921" width="14.7109375" style="35" customWidth="1"/>
    <col min="6922" max="7152" width="10.7109375" style="35"/>
    <col min="7153" max="7154" width="15.7109375" style="35" customWidth="1"/>
    <col min="7155" max="7157" width="14.7109375" style="35" customWidth="1"/>
    <col min="7158" max="7161" width="13.7109375" style="35" customWidth="1"/>
    <col min="7162" max="7165" width="15.7109375" style="35" customWidth="1"/>
    <col min="7166" max="7166" width="22.85546875" style="35" customWidth="1"/>
    <col min="7167" max="7167" width="20.7109375" style="35" customWidth="1"/>
    <col min="7168" max="7168" width="17.7109375" style="35" customWidth="1"/>
    <col min="7169" max="7177" width="14.7109375" style="35" customWidth="1"/>
    <col min="7178" max="7408" width="10.7109375" style="35"/>
    <col min="7409" max="7410" width="15.7109375" style="35" customWidth="1"/>
    <col min="7411" max="7413" width="14.7109375" style="35" customWidth="1"/>
    <col min="7414" max="7417" width="13.7109375" style="35" customWidth="1"/>
    <col min="7418" max="7421" width="15.7109375" style="35" customWidth="1"/>
    <col min="7422" max="7422" width="22.85546875" style="35" customWidth="1"/>
    <col min="7423" max="7423" width="20.7109375" style="35" customWidth="1"/>
    <col min="7424" max="7424" width="17.7109375" style="35" customWidth="1"/>
    <col min="7425" max="7433" width="14.7109375" style="35" customWidth="1"/>
    <col min="7434" max="7664" width="10.7109375" style="35"/>
    <col min="7665" max="7666" width="15.7109375" style="35" customWidth="1"/>
    <col min="7667" max="7669" width="14.7109375" style="35" customWidth="1"/>
    <col min="7670" max="7673" width="13.7109375" style="35" customWidth="1"/>
    <col min="7674" max="7677" width="15.7109375" style="35" customWidth="1"/>
    <col min="7678" max="7678" width="22.85546875" style="35" customWidth="1"/>
    <col min="7679" max="7679" width="20.7109375" style="35" customWidth="1"/>
    <col min="7680" max="7680" width="17.7109375" style="35" customWidth="1"/>
    <col min="7681" max="7689" width="14.7109375" style="35" customWidth="1"/>
    <col min="7690" max="7920" width="10.7109375" style="35"/>
    <col min="7921" max="7922" width="15.7109375" style="35" customWidth="1"/>
    <col min="7923" max="7925" width="14.7109375" style="35" customWidth="1"/>
    <col min="7926" max="7929" width="13.7109375" style="35" customWidth="1"/>
    <col min="7930" max="7933" width="15.7109375" style="35" customWidth="1"/>
    <col min="7934" max="7934" width="22.85546875" style="35" customWidth="1"/>
    <col min="7935" max="7935" width="20.7109375" style="35" customWidth="1"/>
    <col min="7936" max="7936" width="17.7109375" style="35" customWidth="1"/>
    <col min="7937" max="7945" width="14.7109375" style="35" customWidth="1"/>
    <col min="7946" max="8176" width="10.7109375" style="35"/>
    <col min="8177" max="8178" width="15.7109375" style="35" customWidth="1"/>
    <col min="8179" max="8181" width="14.7109375" style="35" customWidth="1"/>
    <col min="8182" max="8185" width="13.7109375" style="35" customWidth="1"/>
    <col min="8186" max="8189" width="15.7109375" style="35" customWidth="1"/>
    <col min="8190" max="8190" width="22.85546875" style="35" customWidth="1"/>
    <col min="8191" max="8191" width="20.7109375" style="35" customWidth="1"/>
    <col min="8192" max="8192" width="17.7109375" style="35" customWidth="1"/>
    <col min="8193" max="8201" width="14.7109375" style="35" customWidth="1"/>
    <col min="8202" max="8432" width="10.7109375" style="35"/>
    <col min="8433" max="8434" width="15.7109375" style="35" customWidth="1"/>
    <col min="8435" max="8437" width="14.7109375" style="35" customWidth="1"/>
    <col min="8438" max="8441" width="13.7109375" style="35" customWidth="1"/>
    <col min="8442" max="8445" width="15.7109375" style="35" customWidth="1"/>
    <col min="8446" max="8446" width="22.85546875" style="35" customWidth="1"/>
    <col min="8447" max="8447" width="20.7109375" style="35" customWidth="1"/>
    <col min="8448" max="8448" width="17.7109375" style="35" customWidth="1"/>
    <col min="8449" max="8457" width="14.7109375" style="35" customWidth="1"/>
    <col min="8458" max="8688" width="10.7109375" style="35"/>
    <col min="8689" max="8690" width="15.7109375" style="35" customWidth="1"/>
    <col min="8691" max="8693" width="14.7109375" style="35" customWidth="1"/>
    <col min="8694" max="8697" width="13.7109375" style="35" customWidth="1"/>
    <col min="8698" max="8701" width="15.7109375" style="35" customWidth="1"/>
    <col min="8702" max="8702" width="22.85546875" style="35" customWidth="1"/>
    <col min="8703" max="8703" width="20.7109375" style="35" customWidth="1"/>
    <col min="8704" max="8704" width="17.7109375" style="35" customWidth="1"/>
    <col min="8705" max="8713" width="14.7109375" style="35" customWidth="1"/>
    <col min="8714" max="8944" width="10.7109375" style="35"/>
    <col min="8945" max="8946" width="15.7109375" style="35" customWidth="1"/>
    <col min="8947" max="8949" width="14.7109375" style="35" customWidth="1"/>
    <col min="8950" max="8953" width="13.7109375" style="35" customWidth="1"/>
    <col min="8954" max="8957" width="15.7109375" style="35" customWidth="1"/>
    <col min="8958" max="8958" width="22.85546875" style="35" customWidth="1"/>
    <col min="8959" max="8959" width="20.7109375" style="35" customWidth="1"/>
    <col min="8960" max="8960" width="17.7109375" style="35" customWidth="1"/>
    <col min="8961" max="8969" width="14.7109375" style="35" customWidth="1"/>
    <col min="8970" max="9200" width="10.7109375" style="35"/>
    <col min="9201" max="9202" width="15.7109375" style="35" customWidth="1"/>
    <col min="9203" max="9205" width="14.7109375" style="35" customWidth="1"/>
    <col min="9206" max="9209" width="13.7109375" style="35" customWidth="1"/>
    <col min="9210" max="9213" width="15.7109375" style="35" customWidth="1"/>
    <col min="9214" max="9214" width="22.85546875" style="35" customWidth="1"/>
    <col min="9215" max="9215" width="20.7109375" style="35" customWidth="1"/>
    <col min="9216" max="9216" width="17.7109375" style="35" customWidth="1"/>
    <col min="9217" max="9225" width="14.7109375" style="35" customWidth="1"/>
    <col min="9226" max="9456" width="10.7109375" style="35"/>
    <col min="9457" max="9458" width="15.7109375" style="35" customWidth="1"/>
    <col min="9459" max="9461" width="14.7109375" style="35" customWidth="1"/>
    <col min="9462" max="9465" width="13.7109375" style="35" customWidth="1"/>
    <col min="9466" max="9469" width="15.7109375" style="35" customWidth="1"/>
    <col min="9470" max="9470" width="22.85546875" style="35" customWidth="1"/>
    <col min="9471" max="9471" width="20.7109375" style="35" customWidth="1"/>
    <col min="9472" max="9472" width="17.7109375" style="35" customWidth="1"/>
    <col min="9473" max="9481" width="14.7109375" style="35" customWidth="1"/>
    <col min="9482" max="9712" width="10.7109375" style="35"/>
    <col min="9713" max="9714" width="15.7109375" style="35" customWidth="1"/>
    <col min="9715" max="9717" width="14.7109375" style="35" customWidth="1"/>
    <col min="9718" max="9721" width="13.7109375" style="35" customWidth="1"/>
    <col min="9722" max="9725" width="15.7109375" style="35" customWidth="1"/>
    <col min="9726" max="9726" width="22.85546875" style="35" customWidth="1"/>
    <col min="9727" max="9727" width="20.7109375" style="35" customWidth="1"/>
    <col min="9728" max="9728" width="17.7109375" style="35" customWidth="1"/>
    <col min="9729" max="9737" width="14.7109375" style="35" customWidth="1"/>
    <col min="9738" max="9968" width="10.7109375" style="35"/>
    <col min="9969" max="9970" width="15.7109375" style="35" customWidth="1"/>
    <col min="9971" max="9973" width="14.7109375" style="35" customWidth="1"/>
    <col min="9974" max="9977" width="13.7109375" style="35" customWidth="1"/>
    <col min="9978" max="9981" width="15.7109375" style="35" customWidth="1"/>
    <col min="9982" max="9982" width="22.85546875" style="35" customWidth="1"/>
    <col min="9983" max="9983" width="20.7109375" style="35" customWidth="1"/>
    <col min="9984" max="9984" width="17.7109375" style="35" customWidth="1"/>
    <col min="9985" max="9993" width="14.7109375" style="35" customWidth="1"/>
    <col min="9994" max="10224" width="10.7109375" style="35"/>
    <col min="10225" max="10226" width="15.7109375" style="35" customWidth="1"/>
    <col min="10227" max="10229" width="14.7109375" style="35" customWidth="1"/>
    <col min="10230" max="10233" width="13.7109375" style="35" customWidth="1"/>
    <col min="10234" max="10237" width="15.7109375" style="35" customWidth="1"/>
    <col min="10238" max="10238" width="22.85546875" style="35" customWidth="1"/>
    <col min="10239" max="10239" width="20.7109375" style="35" customWidth="1"/>
    <col min="10240" max="10240" width="17.7109375" style="35" customWidth="1"/>
    <col min="10241" max="10249" width="14.7109375" style="35" customWidth="1"/>
    <col min="10250" max="10480" width="10.7109375" style="35"/>
    <col min="10481" max="10482" width="15.7109375" style="35" customWidth="1"/>
    <col min="10483" max="10485" width="14.7109375" style="35" customWidth="1"/>
    <col min="10486" max="10489" width="13.7109375" style="35" customWidth="1"/>
    <col min="10490" max="10493" width="15.7109375" style="35" customWidth="1"/>
    <col min="10494" max="10494" width="22.85546875" style="35" customWidth="1"/>
    <col min="10495" max="10495" width="20.7109375" style="35" customWidth="1"/>
    <col min="10496" max="10496" width="17.7109375" style="35" customWidth="1"/>
    <col min="10497" max="10505" width="14.7109375" style="35" customWidth="1"/>
    <col min="10506" max="10736" width="10.7109375" style="35"/>
    <col min="10737" max="10738" width="15.7109375" style="35" customWidth="1"/>
    <col min="10739" max="10741" width="14.7109375" style="35" customWidth="1"/>
    <col min="10742" max="10745" width="13.7109375" style="35" customWidth="1"/>
    <col min="10746" max="10749" width="15.7109375" style="35" customWidth="1"/>
    <col min="10750" max="10750" width="22.85546875" style="35" customWidth="1"/>
    <col min="10751" max="10751" width="20.7109375" style="35" customWidth="1"/>
    <col min="10752" max="10752" width="17.7109375" style="35" customWidth="1"/>
    <col min="10753" max="10761" width="14.7109375" style="35" customWidth="1"/>
    <col min="10762" max="10992" width="10.7109375" style="35"/>
    <col min="10993" max="10994" width="15.7109375" style="35" customWidth="1"/>
    <col min="10995" max="10997" width="14.7109375" style="35" customWidth="1"/>
    <col min="10998" max="11001" width="13.7109375" style="35" customWidth="1"/>
    <col min="11002" max="11005" width="15.7109375" style="35" customWidth="1"/>
    <col min="11006" max="11006" width="22.85546875" style="35" customWidth="1"/>
    <col min="11007" max="11007" width="20.7109375" style="35" customWidth="1"/>
    <col min="11008" max="11008" width="17.7109375" style="35" customWidth="1"/>
    <col min="11009" max="11017" width="14.7109375" style="35" customWidth="1"/>
    <col min="11018" max="11248" width="10.7109375" style="35"/>
    <col min="11249" max="11250" width="15.7109375" style="35" customWidth="1"/>
    <col min="11251" max="11253" width="14.7109375" style="35" customWidth="1"/>
    <col min="11254" max="11257" width="13.7109375" style="35" customWidth="1"/>
    <col min="11258" max="11261" width="15.7109375" style="35" customWidth="1"/>
    <col min="11262" max="11262" width="22.85546875" style="35" customWidth="1"/>
    <col min="11263" max="11263" width="20.7109375" style="35" customWidth="1"/>
    <col min="11264" max="11264" width="17.7109375" style="35" customWidth="1"/>
    <col min="11265" max="11273" width="14.7109375" style="35" customWidth="1"/>
    <col min="11274" max="11504" width="10.7109375" style="35"/>
    <col min="11505" max="11506" width="15.7109375" style="35" customWidth="1"/>
    <col min="11507" max="11509" width="14.7109375" style="35" customWidth="1"/>
    <col min="11510" max="11513" width="13.7109375" style="35" customWidth="1"/>
    <col min="11514" max="11517" width="15.7109375" style="35" customWidth="1"/>
    <col min="11518" max="11518" width="22.85546875" style="35" customWidth="1"/>
    <col min="11519" max="11519" width="20.7109375" style="35" customWidth="1"/>
    <col min="11520" max="11520" width="17.7109375" style="35" customWidth="1"/>
    <col min="11521" max="11529" width="14.7109375" style="35" customWidth="1"/>
    <col min="11530" max="11760" width="10.7109375" style="35"/>
    <col min="11761" max="11762" width="15.7109375" style="35" customWidth="1"/>
    <col min="11763" max="11765" width="14.7109375" style="35" customWidth="1"/>
    <col min="11766" max="11769" width="13.7109375" style="35" customWidth="1"/>
    <col min="11770" max="11773" width="15.7109375" style="35" customWidth="1"/>
    <col min="11774" max="11774" width="22.85546875" style="35" customWidth="1"/>
    <col min="11775" max="11775" width="20.7109375" style="35" customWidth="1"/>
    <col min="11776" max="11776" width="17.7109375" style="35" customWidth="1"/>
    <col min="11777" max="11785" width="14.7109375" style="35" customWidth="1"/>
    <col min="11786" max="12016" width="10.7109375" style="35"/>
    <col min="12017" max="12018" width="15.7109375" style="35" customWidth="1"/>
    <col min="12019" max="12021" width="14.7109375" style="35" customWidth="1"/>
    <col min="12022" max="12025" width="13.7109375" style="35" customWidth="1"/>
    <col min="12026" max="12029" width="15.7109375" style="35" customWidth="1"/>
    <col min="12030" max="12030" width="22.85546875" style="35" customWidth="1"/>
    <col min="12031" max="12031" width="20.7109375" style="35" customWidth="1"/>
    <col min="12032" max="12032" width="17.7109375" style="35" customWidth="1"/>
    <col min="12033" max="12041" width="14.7109375" style="35" customWidth="1"/>
    <col min="12042" max="12272" width="10.7109375" style="35"/>
    <col min="12273" max="12274" width="15.7109375" style="35" customWidth="1"/>
    <col min="12275" max="12277" width="14.7109375" style="35" customWidth="1"/>
    <col min="12278" max="12281" width="13.7109375" style="35" customWidth="1"/>
    <col min="12282" max="12285" width="15.7109375" style="35" customWidth="1"/>
    <col min="12286" max="12286" width="22.85546875" style="35" customWidth="1"/>
    <col min="12287" max="12287" width="20.7109375" style="35" customWidth="1"/>
    <col min="12288" max="12288" width="17.7109375" style="35" customWidth="1"/>
    <col min="12289" max="12297" width="14.7109375" style="35" customWidth="1"/>
    <col min="12298" max="12528" width="10.7109375" style="35"/>
    <col min="12529" max="12530" width="15.7109375" style="35" customWidth="1"/>
    <col min="12531" max="12533" width="14.7109375" style="35" customWidth="1"/>
    <col min="12534" max="12537" width="13.7109375" style="35" customWidth="1"/>
    <col min="12538" max="12541" width="15.7109375" style="35" customWidth="1"/>
    <col min="12542" max="12542" width="22.85546875" style="35" customWidth="1"/>
    <col min="12543" max="12543" width="20.7109375" style="35" customWidth="1"/>
    <col min="12544" max="12544" width="17.7109375" style="35" customWidth="1"/>
    <col min="12545" max="12553" width="14.7109375" style="35" customWidth="1"/>
    <col min="12554" max="12784" width="10.7109375" style="35"/>
    <col min="12785" max="12786" width="15.7109375" style="35" customWidth="1"/>
    <col min="12787" max="12789" width="14.7109375" style="35" customWidth="1"/>
    <col min="12790" max="12793" width="13.7109375" style="35" customWidth="1"/>
    <col min="12794" max="12797" width="15.7109375" style="35" customWidth="1"/>
    <col min="12798" max="12798" width="22.85546875" style="35" customWidth="1"/>
    <col min="12799" max="12799" width="20.7109375" style="35" customWidth="1"/>
    <col min="12800" max="12800" width="17.7109375" style="35" customWidth="1"/>
    <col min="12801" max="12809" width="14.7109375" style="35" customWidth="1"/>
    <col min="12810" max="13040" width="10.7109375" style="35"/>
    <col min="13041" max="13042" width="15.7109375" style="35" customWidth="1"/>
    <col min="13043" max="13045" width="14.7109375" style="35" customWidth="1"/>
    <col min="13046" max="13049" width="13.7109375" style="35" customWidth="1"/>
    <col min="13050" max="13053" width="15.7109375" style="35" customWidth="1"/>
    <col min="13054" max="13054" width="22.85546875" style="35" customWidth="1"/>
    <col min="13055" max="13055" width="20.7109375" style="35" customWidth="1"/>
    <col min="13056" max="13056" width="17.7109375" style="35" customWidth="1"/>
    <col min="13057" max="13065" width="14.7109375" style="35" customWidth="1"/>
    <col min="13066" max="13296" width="10.7109375" style="35"/>
    <col min="13297" max="13298" width="15.7109375" style="35" customWidth="1"/>
    <col min="13299" max="13301" width="14.7109375" style="35" customWidth="1"/>
    <col min="13302" max="13305" width="13.7109375" style="35" customWidth="1"/>
    <col min="13306" max="13309" width="15.7109375" style="35" customWidth="1"/>
    <col min="13310" max="13310" width="22.85546875" style="35" customWidth="1"/>
    <col min="13311" max="13311" width="20.7109375" style="35" customWidth="1"/>
    <col min="13312" max="13312" width="17.7109375" style="35" customWidth="1"/>
    <col min="13313" max="13321" width="14.7109375" style="35" customWidth="1"/>
    <col min="13322" max="13552" width="10.7109375" style="35"/>
    <col min="13553" max="13554" width="15.7109375" style="35" customWidth="1"/>
    <col min="13555" max="13557" width="14.7109375" style="35" customWidth="1"/>
    <col min="13558" max="13561" width="13.7109375" style="35" customWidth="1"/>
    <col min="13562" max="13565" width="15.7109375" style="35" customWidth="1"/>
    <col min="13566" max="13566" width="22.85546875" style="35" customWidth="1"/>
    <col min="13567" max="13567" width="20.7109375" style="35" customWidth="1"/>
    <col min="13568" max="13568" width="17.7109375" style="35" customWidth="1"/>
    <col min="13569" max="13577" width="14.7109375" style="35" customWidth="1"/>
    <col min="13578" max="13808" width="10.7109375" style="35"/>
    <col min="13809" max="13810" width="15.7109375" style="35" customWidth="1"/>
    <col min="13811" max="13813" width="14.7109375" style="35" customWidth="1"/>
    <col min="13814" max="13817" width="13.7109375" style="35" customWidth="1"/>
    <col min="13818" max="13821" width="15.7109375" style="35" customWidth="1"/>
    <col min="13822" max="13822" width="22.85546875" style="35" customWidth="1"/>
    <col min="13823" max="13823" width="20.7109375" style="35" customWidth="1"/>
    <col min="13824" max="13824" width="17.7109375" style="35" customWidth="1"/>
    <col min="13825" max="13833" width="14.7109375" style="35" customWidth="1"/>
    <col min="13834" max="14064" width="10.7109375" style="35"/>
    <col min="14065" max="14066" width="15.7109375" style="35" customWidth="1"/>
    <col min="14067" max="14069" width="14.7109375" style="35" customWidth="1"/>
    <col min="14070" max="14073" width="13.7109375" style="35" customWidth="1"/>
    <col min="14074" max="14077" width="15.7109375" style="35" customWidth="1"/>
    <col min="14078" max="14078" width="22.85546875" style="35" customWidth="1"/>
    <col min="14079" max="14079" width="20.7109375" style="35" customWidth="1"/>
    <col min="14080" max="14080" width="17.7109375" style="35" customWidth="1"/>
    <col min="14081" max="14089" width="14.7109375" style="35" customWidth="1"/>
    <col min="14090" max="14320" width="10.7109375" style="35"/>
    <col min="14321" max="14322" width="15.7109375" style="35" customWidth="1"/>
    <col min="14323" max="14325" width="14.7109375" style="35" customWidth="1"/>
    <col min="14326" max="14329" width="13.7109375" style="35" customWidth="1"/>
    <col min="14330" max="14333" width="15.7109375" style="35" customWidth="1"/>
    <col min="14334" max="14334" width="22.85546875" style="35" customWidth="1"/>
    <col min="14335" max="14335" width="20.7109375" style="35" customWidth="1"/>
    <col min="14336" max="14336" width="17.7109375" style="35" customWidth="1"/>
    <col min="14337" max="14345" width="14.7109375" style="35" customWidth="1"/>
    <col min="14346" max="14576" width="10.7109375" style="35"/>
    <col min="14577" max="14578" width="15.7109375" style="35" customWidth="1"/>
    <col min="14579" max="14581" width="14.7109375" style="35" customWidth="1"/>
    <col min="14582" max="14585" width="13.7109375" style="35" customWidth="1"/>
    <col min="14586" max="14589" width="15.7109375" style="35" customWidth="1"/>
    <col min="14590" max="14590" width="22.85546875" style="35" customWidth="1"/>
    <col min="14591" max="14591" width="20.7109375" style="35" customWidth="1"/>
    <col min="14592" max="14592" width="17.7109375" style="35" customWidth="1"/>
    <col min="14593" max="14601" width="14.7109375" style="35" customWidth="1"/>
    <col min="14602" max="14832" width="10.7109375" style="35"/>
    <col min="14833" max="14834" width="15.7109375" style="35" customWidth="1"/>
    <col min="14835" max="14837" width="14.7109375" style="35" customWidth="1"/>
    <col min="14838" max="14841" width="13.7109375" style="35" customWidth="1"/>
    <col min="14842" max="14845" width="15.7109375" style="35" customWidth="1"/>
    <col min="14846" max="14846" width="22.85546875" style="35" customWidth="1"/>
    <col min="14847" max="14847" width="20.7109375" style="35" customWidth="1"/>
    <col min="14848" max="14848" width="17.7109375" style="35" customWidth="1"/>
    <col min="14849" max="14857" width="14.7109375" style="35" customWidth="1"/>
    <col min="14858" max="15088" width="10.7109375" style="35"/>
    <col min="15089" max="15090" width="15.7109375" style="35" customWidth="1"/>
    <col min="15091" max="15093" width="14.7109375" style="35" customWidth="1"/>
    <col min="15094" max="15097" width="13.7109375" style="35" customWidth="1"/>
    <col min="15098" max="15101" width="15.7109375" style="35" customWidth="1"/>
    <col min="15102" max="15102" width="22.85546875" style="35" customWidth="1"/>
    <col min="15103" max="15103" width="20.7109375" style="35" customWidth="1"/>
    <col min="15104" max="15104" width="17.7109375" style="35" customWidth="1"/>
    <col min="15105" max="15113" width="14.7109375" style="35" customWidth="1"/>
    <col min="15114" max="15344" width="10.7109375" style="35"/>
    <col min="15345" max="15346" width="15.7109375" style="35" customWidth="1"/>
    <col min="15347" max="15349" width="14.7109375" style="35" customWidth="1"/>
    <col min="15350" max="15353" width="13.7109375" style="35" customWidth="1"/>
    <col min="15354" max="15357" width="15.7109375" style="35" customWidth="1"/>
    <col min="15358" max="15358" width="22.85546875" style="35" customWidth="1"/>
    <col min="15359" max="15359" width="20.7109375" style="35" customWidth="1"/>
    <col min="15360" max="15360" width="17.7109375" style="35" customWidth="1"/>
    <col min="15361" max="15369" width="14.7109375" style="35" customWidth="1"/>
    <col min="15370" max="15600" width="10.7109375" style="35"/>
    <col min="15601" max="15602" width="15.7109375" style="35" customWidth="1"/>
    <col min="15603" max="15605" width="14.7109375" style="35" customWidth="1"/>
    <col min="15606" max="15609" width="13.7109375" style="35" customWidth="1"/>
    <col min="15610" max="15613" width="15.7109375" style="35" customWidth="1"/>
    <col min="15614" max="15614" width="22.85546875" style="35" customWidth="1"/>
    <col min="15615" max="15615" width="20.7109375" style="35" customWidth="1"/>
    <col min="15616" max="15616" width="17.7109375" style="35" customWidth="1"/>
    <col min="15617" max="15625" width="14.7109375" style="35" customWidth="1"/>
    <col min="15626" max="15856" width="10.7109375" style="35"/>
    <col min="15857" max="15858" width="15.7109375" style="35" customWidth="1"/>
    <col min="15859" max="15861" width="14.7109375" style="35" customWidth="1"/>
    <col min="15862" max="15865" width="13.7109375" style="35" customWidth="1"/>
    <col min="15866" max="15869" width="15.7109375" style="35" customWidth="1"/>
    <col min="15870" max="15870" width="22.85546875" style="35" customWidth="1"/>
    <col min="15871" max="15871" width="20.7109375" style="35" customWidth="1"/>
    <col min="15872" max="15872" width="17.7109375" style="35" customWidth="1"/>
    <col min="15873" max="15881" width="14.7109375" style="35" customWidth="1"/>
    <col min="15882" max="16112" width="10.7109375" style="35"/>
    <col min="16113" max="16114" width="15.7109375" style="35" customWidth="1"/>
    <col min="16115" max="16117" width="14.7109375" style="35" customWidth="1"/>
    <col min="16118" max="16121" width="13.7109375" style="35" customWidth="1"/>
    <col min="16122" max="16125" width="15.7109375" style="35" customWidth="1"/>
    <col min="16126" max="16126" width="22.85546875" style="35" customWidth="1"/>
    <col min="16127" max="16127" width="20.7109375" style="35" customWidth="1"/>
    <col min="16128" max="16128" width="17.7109375" style="35" customWidth="1"/>
    <col min="16129" max="16137" width="14.7109375" style="35" customWidth="1"/>
    <col min="16138" max="16384" width="10.7109375" style="35"/>
  </cols>
  <sheetData>
    <row r="1" spans="1:27" ht="18.75">
      <c r="AA1" s="5" t="s">
        <v>0</v>
      </c>
    </row>
    <row r="2" spans="1:27" s="4" customFormat="1" ht="18.75">
      <c r="E2" s="3"/>
      <c r="AA2" s="6" t="s">
        <v>1</v>
      </c>
    </row>
    <row r="3" spans="1:27" s="4" customFormat="1" ht="18.75">
      <c r="E3" s="3"/>
      <c r="AA3" s="6" t="s">
        <v>2</v>
      </c>
    </row>
    <row r="4" spans="1:27" s="4" customFormat="1">
      <c r="E4" s="7"/>
    </row>
    <row r="5" spans="1:27" s="4" customFormat="1">
      <c r="A5" s="358" t="s">
        <v>528</v>
      </c>
      <c r="B5" s="358"/>
      <c r="C5" s="358"/>
      <c r="D5" s="358"/>
      <c r="E5" s="358"/>
      <c r="F5" s="358"/>
      <c r="G5" s="358"/>
      <c r="H5" s="358"/>
      <c r="I5" s="358"/>
      <c r="J5" s="358"/>
      <c r="K5" s="358"/>
      <c r="L5" s="358"/>
      <c r="M5" s="358"/>
      <c r="N5" s="358"/>
      <c r="O5" s="358"/>
      <c r="P5" s="358"/>
      <c r="Q5" s="358"/>
      <c r="R5" s="358"/>
      <c r="S5" s="358"/>
      <c r="T5" s="358"/>
      <c r="U5" s="358"/>
      <c r="V5" s="358"/>
      <c r="W5" s="358"/>
      <c r="X5" s="358"/>
      <c r="Y5" s="358"/>
      <c r="Z5" s="358"/>
      <c r="AA5" s="358"/>
    </row>
    <row r="6" spans="1:27" s="4" customFormat="1">
      <c r="A6" s="51"/>
      <c r="B6" s="51"/>
      <c r="C6" s="51"/>
      <c r="D6" s="51"/>
      <c r="E6" s="51"/>
      <c r="F6" s="51"/>
      <c r="G6" s="51"/>
      <c r="H6" s="51"/>
      <c r="I6" s="51"/>
      <c r="J6" s="51"/>
      <c r="K6" s="51"/>
      <c r="L6" s="51"/>
      <c r="M6" s="51"/>
      <c r="N6" s="51"/>
      <c r="O6" s="51"/>
      <c r="P6" s="51"/>
      <c r="Q6" s="51"/>
      <c r="R6" s="51"/>
      <c r="S6" s="51"/>
      <c r="T6" s="51"/>
    </row>
    <row r="7" spans="1:27" s="4" customFormat="1" ht="18.75">
      <c r="E7" s="330" t="s">
        <v>3</v>
      </c>
      <c r="F7" s="330"/>
      <c r="G7" s="330"/>
      <c r="H7" s="330"/>
      <c r="I7" s="330"/>
      <c r="J7" s="330"/>
      <c r="K7" s="330"/>
      <c r="L7" s="330"/>
      <c r="M7" s="330"/>
      <c r="N7" s="330"/>
      <c r="O7" s="330"/>
      <c r="P7" s="330"/>
      <c r="Q7" s="330"/>
      <c r="R7" s="330"/>
      <c r="S7" s="330"/>
      <c r="T7" s="330"/>
      <c r="U7" s="330"/>
      <c r="V7" s="330"/>
      <c r="W7" s="330"/>
      <c r="X7" s="330"/>
      <c r="Y7" s="330"/>
    </row>
    <row r="8" spans="1:27" s="4" customFormat="1" ht="18.75">
      <c r="E8" s="10"/>
      <c r="F8" s="10"/>
      <c r="G8" s="10"/>
      <c r="H8" s="10"/>
      <c r="I8" s="10"/>
      <c r="J8" s="10"/>
      <c r="K8" s="10"/>
      <c r="L8" s="10"/>
      <c r="M8" s="10"/>
      <c r="N8" s="10"/>
      <c r="O8" s="10"/>
      <c r="P8" s="10"/>
      <c r="Q8" s="10"/>
      <c r="R8" s="10"/>
      <c r="S8" s="9"/>
      <c r="T8" s="9"/>
      <c r="U8" s="9"/>
      <c r="V8" s="9"/>
      <c r="W8" s="9"/>
    </row>
    <row r="9" spans="1:27" s="4" customFormat="1" ht="18.75" customHeight="1">
      <c r="E9" s="342" t="s">
        <v>534</v>
      </c>
      <c r="F9" s="342"/>
      <c r="G9" s="342"/>
      <c r="H9" s="342"/>
      <c r="I9" s="342"/>
      <c r="J9" s="342"/>
      <c r="K9" s="342"/>
      <c r="L9" s="342"/>
      <c r="M9" s="342"/>
      <c r="N9" s="342"/>
      <c r="O9" s="342"/>
      <c r="P9" s="342"/>
      <c r="Q9" s="342"/>
      <c r="R9" s="342"/>
      <c r="S9" s="342"/>
      <c r="T9" s="342"/>
      <c r="U9" s="342"/>
      <c r="V9" s="342"/>
      <c r="W9" s="342"/>
      <c r="X9" s="342"/>
      <c r="Y9" s="342"/>
    </row>
    <row r="10" spans="1:27" s="4" customFormat="1">
      <c r="E10" s="332" t="s">
        <v>4</v>
      </c>
      <c r="F10" s="332"/>
      <c r="G10" s="332"/>
      <c r="H10" s="332"/>
      <c r="I10" s="332"/>
      <c r="J10" s="332"/>
      <c r="K10" s="332"/>
      <c r="L10" s="332"/>
      <c r="M10" s="332"/>
      <c r="N10" s="332"/>
      <c r="O10" s="332"/>
      <c r="P10" s="332"/>
      <c r="Q10" s="332"/>
      <c r="R10" s="332"/>
      <c r="S10" s="332"/>
      <c r="T10" s="332"/>
      <c r="U10" s="332"/>
      <c r="V10" s="332"/>
      <c r="W10" s="332"/>
      <c r="X10" s="332"/>
      <c r="Y10" s="332"/>
    </row>
    <row r="11" spans="1:27" s="4" customFormat="1" ht="18.75">
      <c r="E11" s="10"/>
      <c r="F11" s="10"/>
      <c r="G11" s="10"/>
      <c r="H11" s="10"/>
      <c r="I11" s="10"/>
      <c r="J11" s="10"/>
      <c r="K11" s="10"/>
      <c r="L11" s="10"/>
      <c r="M11" s="10"/>
      <c r="N11" s="10"/>
      <c r="O11" s="10"/>
      <c r="P11" s="10"/>
      <c r="Q11" s="10"/>
      <c r="R11" s="10"/>
      <c r="S11" s="9"/>
      <c r="T11" s="9"/>
      <c r="U11" s="9"/>
      <c r="V11" s="9"/>
      <c r="W11" s="9"/>
    </row>
    <row r="12" spans="1:27" s="4" customFormat="1" ht="18.75" customHeight="1">
      <c r="E12" s="361" t="s">
        <v>556</v>
      </c>
      <c r="F12" s="361"/>
      <c r="G12" s="361"/>
      <c r="H12" s="361"/>
      <c r="I12" s="361"/>
      <c r="J12" s="361"/>
      <c r="K12" s="361"/>
      <c r="L12" s="361"/>
      <c r="M12" s="361"/>
      <c r="N12" s="361"/>
      <c r="O12" s="361"/>
      <c r="P12" s="361"/>
      <c r="Q12" s="361"/>
      <c r="R12" s="361"/>
      <c r="S12" s="361"/>
      <c r="T12" s="361"/>
      <c r="U12" s="361"/>
      <c r="V12" s="361"/>
      <c r="W12" s="361"/>
      <c r="X12" s="361"/>
      <c r="Y12" s="361"/>
    </row>
    <row r="13" spans="1:27" s="4" customFormat="1">
      <c r="E13" s="332" t="s">
        <v>5</v>
      </c>
      <c r="F13" s="332"/>
      <c r="G13" s="332"/>
      <c r="H13" s="332"/>
      <c r="I13" s="332"/>
      <c r="J13" s="332"/>
      <c r="K13" s="332"/>
      <c r="L13" s="332"/>
      <c r="M13" s="332"/>
      <c r="N13" s="332"/>
      <c r="O13" s="332"/>
      <c r="P13" s="332"/>
      <c r="Q13" s="332"/>
      <c r="R13" s="332"/>
      <c r="S13" s="332"/>
      <c r="T13" s="332"/>
      <c r="U13" s="332"/>
      <c r="V13" s="332"/>
      <c r="W13" s="332"/>
      <c r="X13" s="332"/>
      <c r="Y13" s="332"/>
    </row>
    <row r="14" spans="1:27" s="4" customFormat="1" ht="18.75">
      <c r="E14" s="13"/>
      <c r="F14" s="13"/>
      <c r="G14" s="13"/>
      <c r="H14" s="13"/>
      <c r="I14" s="13"/>
      <c r="J14" s="13"/>
      <c r="K14" s="13"/>
      <c r="L14" s="13"/>
      <c r="M14" s="13"/>
      <c r="N14" s="13"/>
      <c r="O14" s="13"/>
      <c r="P14" s="13"/>
      <c r="Q14" s="13"/>
      <c r="R14" s="13"/>
      <c r="S14" s="13"/>
      <c r="T14" s="13"/>
      <c r="U14" s="13"/>
      <c r="V14" s="13"/>
      <c r="W14" s="13"/>
    </row>
    <row r="15" spans="1:27" s="14" customFormat="1" ht="14.25">
      <c r="E15" s="361" t="s">
        <v>535</v>
      </c>
      <c r="F15" s="361"/>
      <c r="G15" s="361"/>
      <c r="H15" s="361"/>
      <c r="I15" s="361"/>
      <c r="J15" s="361"/>
      <c r="K15" s="361"/>
      <c r="L15" s="361"/>
      <c r="M15" s="361"/>
      <c r="N15" s="361"/>
      <c r="O15" s="361"/>
      <c r="P15" s="361"/>
      <c r="Q15" s="361"/>
      <c r="R15" s="361"/>
      <c r="S15" s="361"/>
      <c r="T15" s="361"/>
      <c r="U15" s="361"/>
      <c r="V15" s="361"/>
      <c r="W15" s="361"/>
      <c r="X15" s="361"/>
      <c r="Y15" s="361"/>
    </row>
    <row r="16" spans="1:27" s="14" customFormat="1">
      <c r="E16" s="332" t="s">
        <v>7</v>
      </c>
      <c r="F16" s="332"/>
      <c r="G16" s="332"/>
      <c r="H16" s="332"/>
      <c r="I16" s="332"/>
      <c r="J16" s="332"/>
      <c r="K16" s="332"/>
      <c r="L16" s="332"/>
      <c r="M16" s="332"/>
      <c r="N16" s="332"/>
      <c r="O16" s="332"/>
      <c r="P16" s="332"/>
      <c r="Q16" s="332"/>
      <c r="R16" s="332"/>
      <c r="S16" s="332"/>
      <c r="T16" s="332"/>
      <c r="U16" s="332"/>
      <c r="V16" s="332"/>
      <c r="W16" s="332"/>
      <c r="X16" s="332"/>
      <c r="Y16" s="332"/>
    </row>
    <row r="17" spans="1:27" s="14" customFormat="1" ht="18.75">
      <c r="E17" s="13"/>
      <c r="F17" s="13"/>
      <c r="G17" s="13"/>
      <c r="H17" s="13"/>
      <c r="I17" s="13"/>
      <c r="J17" s="13"/>
      <c r="K17" s="13"/>
      <c r="L17" s="13"/>
      <c r="M17" s="13"/>
      <c r="N17" s="13"/>
      <c r="O17" s="13"/>
      <c r="P17" s="13"/>
      <c r="Q17" s="13"/>
      <c r="R17" s="13"/>
      <c r="S17" s="13"/>
      <c r="T17" s="13"/>
      <c r="U17" s="13"/>
      <c r="V17" s="13"/>
      <c r="W17" s="13"/>
    </row>
    <row r="18" spans="1:27" s="14" customFormat="1" ht="18.75">
      <c r="E18" s="331"/>
      <c r="F18" s="331"/>
      <c r="G18" s="331"/>
      <c r="H18" s="331"/>
      <c r="I18" s="331"/>
      <c r="J18" s="331"/>
      <c r="K18" s="331"/>
      <c r="L18" s="331"/>
      <c r="M18" s="331"/>
      <c r="N18" s="331"/>
      <c r="O18" s="331"/>
      <c r="P18" s="331"/>
      <c r="Q18" s="331"/>
      <c r="R18" s="331"/>
      <c r="S18" s="331"/>
      <c r="T18" s="331"/>
      <c r="U18" s="331"/>
      <c r="V18" s="331"/>
      <c r="W18" s="331"/>
      <c r="X18" s="331"/>
      <c r="Y18" s="331"/>
    </row>
    <row r="19" spans="1:27" ht="18.75">
      <c r="A19" s="331" t="s">
        <v>124</v>
      </c>
      <c r="B19" s="331"/>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c r="AA19" s="331"/>
    </row>
    <row r="20" spans="1:27" s="36" customFormat="1"/>
    <row r="21" spans="1:27">
      <c r="A21" s="352" t="s">
        <v>9</v>
      </c>
      <c r="B21" s="348" t="s">
        <v>125</v>
      </c>
      <c r="C21" s="349"/>
      <c r="D21" s="348" t="s">
        <v>126</v>
      </c>
      <c r="E21" s="349"/>
      <c r="F21" s="355" t="s">
        <v>81</v>
      </c>
      <c r="G21" s="357"/>
      <c r="H21" s="357"/>
      <c r="I21" s="356"/>
      <c r="J21" s="352" t="s">
        <v>127</v>
      </c>
      <c r="K21" s="348" t="s">
        <v>128</v>
      </c>
      <c r="L21" s="349"/>
      <c r="M21" s="348" t="s">
        <v>129</v>
      </c>
      <c r="N21" s="349"/>
      <c r="O21" s="348" t="s">
        <v>130</v>
      </c>
      <c r="P21" s="349"/>
      <c r="Q21" s="348" t="s">
        <v>131</v>
      </c>
      <c r="R21" s="349"/>
      <c r="S21" s="352" t="s">
        <v>132</v>
      </c>
      <c r="T21" s="352" t="s">
        <v>133</v>
      </c>
      <c r="U21" s="352" t="s">
        <v>134</v>
      </c>
      <c r="V21" s="348" t="s">
        <v>135</v>
      </c>
      <c r="W21" s="349"/>
      <c r="X21" s="355" t="s">
        <v>104</v>
      </c>
      <c r="Y21" s="357"/>
      <c r="Z21" s="355" t="s">
        <v>105</v>
      </c>
      <c r="AA21" s="357"/>
    </row>
    <row r="22" spans="1:27" ht="141.75">
      <c r="A22" s="353"/>
      <c r="B22" s="350"/>
      <c r="C22" s="351"/>
      <c r="D22" s="350"/>
      <c r="E22" s="351"/>
      <c r="F22" s="355" t="s">
        <v>136</v>
      </c>
      <c r="G22" s="356"/>
      <c r="H22" s="355" t="s">
        <v>137</v>
      </c>
      <c r="I22" s="356"/>
      <c r="J22" s="354"/>
      <c r="K22" s="350"/>
      <c r="L22" s="351"/>
      <c r="M22" s="350"/>
      <c r="N22" s="351"/>
      <c r="O22" s="350"/>
      <c r="P22" s="351"/>
      <c r="Q22" s="350"/>
      <c r="R22" s="351"/>
      <c r="S22" s="354"/>
      <c r="T22" s="354"/>
      <c r="U22" s="354"/>
      <c r="V22" s="350"/>
      <c r="W22" s="351"/>
      <c r="X22" s="37" t="s">
        <v>106</v>
      </c>
      <c r="Y22" s="37" t="s">
        <v>107</v>
      </c>
      <c r="Z22" s="37" t="s">
        <v>108</v>
      </c>
      <c r="AA22" s="37" t="s">
        <v>109</v>
      </c>
    </row>
    <row r="23" spans="1:27">
      <c r="A23" s="354"/>
      <c r="B23" s="38" t="s">
        <v>110</v>
      </c>
      <c r="C23" s="38" t="s">
        <v>111</v>
      </c>
      <c r="D23" s="38" t="s">
        <v>110</v>
      </c>
      <c r="E23" s="38" t="s">
        <v>111</v>
      </c>
      <c r="F23" s="38" t="s">
        <v>110</v>
      </c>
      <c r="G23" s="38" t="s">
        <v>111</v>
      </c>
      <c r="H23" s="38" t="s">
        <v>110</v>
      </c>
      <c r="I23" s="38" t="s">
        <v>111</v>
      </c>
      <c r="J23" s="38" t="s">
        <v>110</v>
      </c>
      <c r="K23" s="38" t="s">
        <v>110</v>
      </c>
      <c r="L23" s="38" t="s">
        <v>111</v>
      </c>
      <c r="M23" s="38" t="s">
        <v>110</v>
      </c>
      <c r="N23" s="38" t="s">
        <v>111</v>
      </c>
      <c r="O23" s="38" t="s">
        <v>110</v>
      </c>
      <c r="P23" s="38" t="s">
        <v>111</v>
      </c>
      <c r="Q23" s="38" t="s">
        <v>110</v>
      </c>
      <c r="R23" s="38" t="s">
        <v>111</v>
      </c>
      <c r="S23" s="38" t="s">
        <v>110</v>
      </c>
      <c r="T23" s="38" t="s">
        <v>110</v>
      </c>
      <c r="U23" s="38" t="s">
        <v>110</v>
      </c>
      <c r="V23" s="38" t="s">
        <v>110</v>
      </c>
      <c r="W23" s="38" t="s">
        <v>111</v>
      </c>
      <c r="X23" s="38" t="s">
        <v>110</v>
      </c>
      <c r="Y23" s="38" t="s">
        <v>110</v>
      </c>
      <c r="Z23" s="37" t="s">
        <v>110</v>
      </c>
      <c r="AA23" s="37" t="s">
        <v>110</v>
      </c>
    </row>
    <row r="24" spans="1:27">
      <c r="A24" s="52">
        <v>1</v>
      </c>
      <c r="B24" s="52">
        <v>2</v>
      </c>
      <c r="C24" s="52">
        <v>3</v>
      </c>
      <c r="D24" s="52">
        <v>4</v>
      </c>
      <c r="E24" s="52">
        <v>5</v>
      </c>
      <c r="F24" s="52">
        <v>6</v>
      </c>
      <c r="G24" s="52">
        <v>7</v>
      </c>
      <c r="H24" s="52">
        <v>8</v>
      </c>
      <c r="I24" s="52">
        <v>9</v>
      </c>
      <c r="J24" s="52">
        <v>10</v>
      </c>
      <c r="K24" s="52">
        <v>11</v>
      </c>
      <c r="L24" s="52">
        <v>12</v>
      </c>
      <c r="M24" s="52">
        <v>13</v>
      </c>
      <c r="N24" s="52">
        <v>14</v>
      </c>
      <c r="O24" s="52">
        <v>15</v>
      </c>
      <c r="P24" s="52">
        <v>16</v>
      </c>
      <c r="Q24" s="52">
        <v>19</v>
      </c>
      <c r="R24" s="52">
        <v>20</v>
      </c>
      <c r="S24" s="52">
        <v>21</v>
      </c>
      <c r="T24" s="52">
        <v>22</v>
      </c>
      <c r="U24" s="52">
        <v>23</v>
      </c>
      <c r="V24" s="52">
        <v>24</v>
      </c>
      <c r="W24" s="52">
        <v>25</v>
      </c>
      <c r="X24" s="52">
        <v>26</v>
      </c>
      <c r="Y24" s="52">
        <v>27</v>
      </c>
      <c r="Z24" s="52">
        <v>28</v>
      </c>
      <c r="AA24" s="52">
        <v>29</v>
      </c>
    </row>
    <row r="25" spans="1:27" s="36" customFormat="1">
      <c r="A25" s="53"/>
      <c r="B25" s="53"/>
      <c r="C25" s="53"/>
      <c r="D25" s="53"/>
      <c r="E25" s="54"/>
      <c r="F25" s="54"/>
      <c r="G25" s="55"/>
      <c r="H25" s="55"/>
      <c r="I25" s="55"/>
      <c r="J25" s="56"/>
      <c r="K25" s="56"/>
      <c r="L25" s="57"/>
      <c r="M25" s="57"/>
      <c r="N25" s="54"/>
      <c r="O25" s="54"/>
      <c r="P25" s="54"/>
      <c r="Q25" s="54"/>
      <c r="R25" s="55"/>
      <c r="S25" s="56"/>
      <c r="T25" s="56"/>
      <c r="U25" s="56"/>
      <c r="V25" s="56"/>
      <c r="W25" s="54"/>
      <c r="X25" s="53"/>
      <c r="Y25" s="53"/>
      <c r="Z25" s="53"/>
      <c r="AA25" s="53"/>
    </row>
    <row r="26" spans="1:27">
      <c r="X26" s="58"/>
      <c r="Y26" s="41"/>
    </row>
    <row r="27" spans="1:27" s="47" customFormat="1" ht="12.75">
      <c r="A27" s="48"/>
      <c r="B27" s="48"/>
      <c r="C27" s="48"/>
      <c r="E27" s="48"/>
    </row>
    <row r="28" spans="1:27" s="47" customFormat="1" ht="12.75">
      <c r="A28" s="48"/>
      <c r="B28" s="48"/>
      <c r="C28" s="48"/>
    </row>
  </sheetData>
  <mergeCells count="27">
    <mergeCell ref="E13:Y13"/>
    <mergeCell ref="A5:AA5"/>
    <mergeCell ref="E7:Y7"/>
    <mergeCell ref="E9:Y9"/>
    <mergeCell ref="E10:Y10"/>
    <mergeCell ref="E12:Y12"/>
    <mergeCell ref="E15:Y15"/>
    <mergeCell ref="E16:Y16"/>
    <mergeCell ref="E18:Y18"/>
    <mergeCell ref="A19:AA19"/>
    <mergeCell ref="A21:A23"/>
    <mergeCell ref="B21:C22"/>
    <mergeCell ref="D21:E22"/>
    <mergeCell ref="F21:I21"/>
    <mergeCell ref="J21:J22"/>
    <mergeCell ref="K21:L22"/>
    <mergeCell ref="V21:W22"/>
    <mergeCell ref="X21:Y21"/>
    <mergeCell ref="Z21:AA21"/>
    <mergeCell ref="F22:G22"/>
    <mergeCell ref="H22:I22"/>
    <mergeCell ref="M21:N22"/>
    <mergeCell ref="O21:P22"/>
    <mergeCell ref="Q21:R22"/>
    <mergeCell ref="S21:S22"/>
    <mergeCell ref="T21:T22"/>
    <mergeCell ref="U21:U22"/>
  </mergeCells>
  <pageMargins left="0.70866141732283472" right="0.70866141732283472" top="0.74803149606299213" bottom="0.74803149606299213" header="0.31496062992125984" footer="0.31496062992125984"/>
  <pageSetup paperSize="9" scale="36" orientation="landscape" horizontalDpi="0" verticalDpi="0" r:id="rId1"/>
</worksheet>
</file>

<file path=xl/worksheets/sheet5.xml><?xml version="1.0" encoding="utf-8"?>
<worksheet xmlns="http://schemas.openxmlformats.org/spreadsheetml/2006/main" xmlns:r="http://schemas.openxmlformats.org/officeDocument/2006/relationships">
  <sheetPr>
    <tabColor rgb="FFFFFF00"/>
    <pageSetUpPr fitToPage="1"/>
  </sheetPr>
  <dimension ref="A1:AC30"/>
  <sheetViews>
    <sheetView topLeftCell="A28" workbookViewId="0">
      <selection activeCell="C30" sqref="C30"/>
    </sheetView>
  </sheetViews>
  <sheetFormatPr defaultColWidth="9.140625" defaultRowHeight="15"/>
  <cols>
    <col min="1" max="1" width="6.140625" style="2" customWidth="1"/>
    <col min="2" max="2" width="53.5703125" style="2" customWidth="1"/>
    <col min="3" max="3" width="97.42578125" style="2" customWidth="1"/>
    <col min="4" max="4" width="14.42578125" style="2" customWidth="1"/>
    <col min="5" max="5" width="36.5703125" style="2" customWidth="1"/>
    <col min="6" max="6" width="20" style="2" customWidth="1"/>
    <col min="7" max="7" width="25.5703125" style="2" customWidth="1"/>
    <col min="8" max="8" width="16.42578125" style="2" customWidth="1"/>
    <col min="9" max="16384" width="9.140625" style="2"/>
  </cols>
  <sheetData>
    <row r="1" spans="1:29" s="4" customFormat="1" ht="18.75" customHeight="1">
      <c r="A1" s="3"/>
      <c r="C1" s="5" t="s">
        <v>0</v>
      </c>
    </row>
    <row r="2" spans="1:29" s="4" customFormat="1" ht="18.75" customHeight="1">
      <c r="A2" s="3"/>
      <c r="C2" s="6" t="s">
        <v>1</v>
      </c>
    </row>
    <row r="3" spans="1:29" s="4" customFormat="1" ht="18.75">
      <c r="A3" s="7"/>
      <c r="C3" s="6" t="s">
        <v>2</v>
      </c>
    </row>
    <row r="4" spans="1:29" s="4" customFormat="1" ht="18.75">
      <c r="A4" s="7"/>
      <c r="C4" s="6"/>
    </row>
    <row r="5" spans="1:29" s="4" customFormat="1" ht="15.75">
      <c r="A5" s="329" t="s">
        <v>528</v>
      </c>
      <c r="B5" s="329"/>
      <c r="C5" s="329"/>
      <c r="D5" s="59"/>
      <c r="E5" s="59"/>
      <c r="F5" s="59"/>
      <c r="G5" s="59"/>
      <c r="H5" s="59"/>
      <c r="I5" s="59"/>
      <c r="J5" s="59"/>
      <c r="K5" s="59"/>
      <c r="L5" s="59"/>
      <c r="M5" s="59"/>
      <c r="N5" s="59"/>
      <c r="O5" s="59"/>
      <c r="P5" s="59"/>
      <c r="Q5" s="59"/>
      <c r="R5" s="59"/>
      <c r="S5" s="59"/>
      <c r="T5" s="59"/>
      <c r="U5" s="59"/>
      <c r="V5" s="59"/>
      <c r="W5" s="59"/>
      <c r="X5" s="59"/>
      <c r="Y5" s="59"/>
      <c r="Z5" s="59"/>
      <c r="AA5" s="59"/>
      <c r="AB5" s="59"/>
      <c r="AC5" s="59"/>
    </row>
    <row r="6" spans="1:29" s="4" customFormat="1" ht="18.75">
      <c r="A6" s="7"/>
      <c r="G6" s="6"/>
    </row>
    <row r="7" spans="1:29" s="4" customFormat="1" ht="18.75">
      <c r="A7" s="330" t="s">
        <v>3</v>
      </c>
      <c r="B7" s="330"/>
      <c r="C7" s="330"/>
      <c r="D7" s="9"/>
      <c r="E7" s="9"/>
      <c r="F7" s="9"/>
      <c r="G7" s="9"/>
      <c r="H7" s="9"/>
      <c r="I7" s="9"/>
      <c r="J7" s="9"/>
      <c r="K7" s="9"/>
      <c r="L7" s="9"/>
      <c r="M7" s="9"/>
      <c r="N7" s="9"/>
      <c r="O7" s="9"/>
      <c r="P7" s="9"/>
      <c r="Q7" s="9"/>
      <c r="R7" s="9"/>
      <c r="S7" s="9"/>
      <c r="T7" s="9"/>
      <c r="U7" s="9"/>
    </row>
    <row r="8" spans="1:29" s="4" customFormat="1" ht="18.75">
      <c r="A8" s="330" t="s">
        <v>539</v>
      </c>
      <c r="B8" s="330"/>
      <c r="C8" s="330"/>
      <c r="D8" s="10"/>
      <c r="E8" s="10"/>
      <c r="F8" s="10"/>
      <c r="G8" s="10"/>
      <c r="H8" s="9"/>
      <c r="I8" s="9"/>
      <c r="J8" s="9"/>
      <c r="K8" s="9"/>
      <c r="L8" s="9"/>
      <c r="M8" s="9"/>
      <c r="N8" s="9"/>
      <c r="O8" s="9"/>
      <c r="P8" s="9"/>
      <c r="Q8" s="9"/>
      <c r="R8" s="9"/>
      <c r="S8" s="9"/>
      <c r="T8" s="9"/>
      <c r="U8" s="9"/>
    </row>
    <row r="9" spans="1:29" s="4" customFormat="1" ht="15" customHeight="1">
      <c r="A9" s="360" t="s">
        <v>93</v>
      </c>
      <c r="B9" s="360"/>
      <c r="C9" s="360"/>
      <c r="D9" s="11"/>
      <c r="E9" s="11"/>
      <c r="F9" s="11"/>
      <c r="G9" s="11"/>
      <c r="H9" s="9"/>
      <c r="I9" s="9"/>
      <c r="J9" s="9"/>
      <c r="K9" s="9"/>
      <c r="L9" s="9"/>
      <c r="M9" s="9"/>
      <c r="N9" s="9"/>
      <c r="O9" s="9"/>
      <c r="P9" s="9"/>
      <c r="Q9" s="9"/>
      <c r="R9" s="9"/>
      <c r="S9" s="9"/>
      <c r="T9" s="9"/>
      <c r="U9" s="9"/>
    </row>
    <row r="10" spans="1:29" s="4" customFormat="1" ht="18.75">
      <c r="A10" s="332" t="s">
        <v>4</v>
      </c>
      <c r="B10" s="332"/>
      <c r="C10" s="332"/>
      <c r="D10" s="12"/>
      <c r="E10" s="12"/>
      <c r="F10" s="12"/>
      <c r="G10" s="12"/>
      <c r="H10" s="9"/>
      <c r="I10" s="9"/>
      <c r="J10" s="9"/>
      <c r="K10" s="9"/>
      <c r="L10" s="9"/>
      <c r="M10" s="9"/>
      <c r="N10" s="9"/>
      <c r="O10" s="9"/>
      <c r="P10" s="9"/>
      <c r="Q10" s="9"/>
      <c r="R10" s="9"/>
      <c r="S10" s="9"/>
      <c r="T10" s="9"/>
      <c r="U10" s="9"/>
    </row>
    <row r="11" spans="1:29" s="4" customFormat="1" ht="18.75">
      <c r="A11" s="330"/>
      <c r="B11" s="330"/>
      <c r="C11" s="330"/>
      <c r="D11" s="10"/>
      <c r="E11" s="10"/>
      <c r="F11" s="10"/>
      <c r="G11" s="10"/>
      <c r="H11" s="9"/>
      <c r="I11" s="9"/>
      <c r="J11" s="9"/>
      <c r="K11" s="9"/>
      <c r="L11" s="9"/>
      <c r="M11" s="9"/>
      <c r="N11" s="9"/>
      <c r="O11" s="9"/>
      <c r="P11" s="9"/>
      <c r="Q11" s="9"/>
      <c r="R11" s="9"/>
      <c r="S11" s="9"/>
      <c r="T11" s="9"/>
      <c r="U11" s="9"/>
    </row>
    <row r="12" spans="1:29" s="4" customFormat="1" ht="18.75">
      <c r="A12" s="333" t="s">
        <v>556</v>
      </c>
      <c r="B12" s="333"/>
      <c r="C12" s="333"/>
      <c r="D12" s="11"/>
      <c r="E12" s="11"/>
      <c r="F12" s="11"/>
      <c r="G12" s="11"/>
      <c r="H12" s="9"/>
      <c r="I12" s="9"/>
      <c r="J12" s="9"/>
      <c r="K12" s="9"/>
      <c r="L12" s="9"/>
      <c r="M12" s="9"/>
      <c r="N12" s="9"/>
      <c r="O12" s="9"/>
      <c r="P12" s="9"/>
      <c r="Q12" s="9"/>
      <c r="R12" s="9"/>
      <c r="S12" s="9"/>
      <c r="T12" s="9"/>
      <c r="U12" s="9"/>
    </row>
    <row r="13" spans="1:29" s="4" customFormat="1" ht="18.75">
      <c r="A13" s="332" t="s">
        <v>5</v>
      </c>
      <c r="B13" s="332"/>
      <c r="C13" s="332"/>
      <c r="D13" s="12"/>
      <c r="E13" s="12"/>
      <c r="F13" s="12"/>
      <c r="G13" s="12"/>
      <c r="H13" s="9"/>
      <c r="I13" s="9"/>
      <c r="J13" s="9"/>
      <c r="K13" s="9"/>
      <c r="L13" s="9"/>
      <c r="M13" s="9"/>
      <c r="N13" s="9"/>
      <c r="O13" s="9"/>
      <c r="P13" s="9"/>
      <c r="Q13" s="9"/>
      <c r="R13" s="9"/>
      <c r="S13" s="9"/>
      <c r="T13" s="9"/>
      <c r="U13" s="9"/>
    </row>
    <row r="14" spans="1:29" s="4" customFormat="1" ht="71.25" customHeight="1">
      <c r="A14" s="335" t="s">
        <v>540</v>
      </c>
      <c r="B14" s="335"/>
      <c r="C14" s="335"/>
      <c r="D14" s="13"/>
      <c r="E14" s="13"/>
      <c r="F14" s="13"/>
      <c r="G14" s="13"/>
      <c r="H14" s="13"/>
      <c r="I14" s="13"/>
      <c r="J14" s="13"/>
      <c r="K14" s="13"/>
      <c r="L14" s="13"/>
      <c r="M14" s="13"/>
      <c r="N14" s="13"/>
      <c r="O14" s="13"/>
      <c r="P14" s="13"/>
      <c r="Q14" s="13"/>
      <c r="R14" s="13"/>
      <c r="S14" s="13"/>
      <c r="T14" s="13"/>
      <c r="U14" s="13"/>
    </row>
    <row r="15" spans="1:29" s="14" customFormat="1" ht="18" customHeight="1">
      <c r="A15" s="360" t="s">
        <v>93</v>
      </c>
      <c r="B15" s="360"/>
      <c r="C15" s="360"/>
      <c r="D15" s="11"/>
      <c r="E15" s="11"/>
      <c r="F15" s="11"/>
      <c r="G15" s="11"/>
      <c r="H15" s="11"/>
      <c r="I15" s="11"/>
      <c r="J15" s="11"/>
      <c r="K15" s="11"/>
      <c r="L15" s="11"/>
      <c r="M15" s="11"/>
      <c r="N15" s="11"/>
      <c r="O15" s="11"/>
      <c r="P15" s="11"/>
      <c r="Q15" s="11"/>
      <c r="R15" s="11"/>
      <c r="S15" s="11"/>
      <c r="T15" s="11"/>
      <c r="U15" s="11"/>
    </row>
    <row r="16" spans="1:29" s="14" customFormat="1" ht="15" customHeight="1">
      <c r="A16" s="332" t="s">
        <v>7</v>
      </c>
      <c r="B16" s="332"/>
      <c r="C16" s="332"/>
      <c r="D16" s="12"/>
      <c r="E16" s="12"/>
      <c r="F16" s="12"/>
      <c r="G16" s="12"/>
      <c r="H16" s="12"/>
      <c r="I16" s="12"/>
      <c r="J16" s="12"/>
      <c r="K16" s="12"/>
      <c r="L16" s="12"/>
      <c r="M16" s="12"/>
      <c r="N16" s="12"/>
      <c r="O16" s="12"/>
      <c r="P16" s="12"/>
      <c r="Q16" s="12"/>
      <c r="R16" s="12"/>
      <c r="S16" s="12"/>
      <c r="T16" s="12"/>
      <c r="U16" s="12"/>
    </row>
    <row r="17" spans="1:21" s="14" customFormat="1" ht="15" customHeight="1">
      <c r="A17" s="338"/>
      <c r="B17" s="338"/>
      <c r="C17" s="338"/>
      <c r="D17" s="13"/>
      <c r="E17" s="13"/>
      <c r="F17" s="13"/>
      <c r="G17" s="13"/>
      <c r="H17" s="13"/>
      <c r="I17" s="13"/>
      <c r="J17" s="13"/>
      <c r="K17" s="13"/>
      <c r="L17" s="13"/>
      <c r="M17" s="13"/>
      <c r="N17" s="13"/>
      <c r="O17" s="13"/>
      <c r="P17" s="13"/>
      <c r="Q17" s="13"/>
      <c r="R17" s="13"/>
    </row>
    <row r="18" spans="1:21" s="14" customFormat="1" ht="27.75" customHeight="1">
      <c r="A18" s="335" t="s">
        <v>138</v>
      </c>
      <c r="B18" s="335"/>
      <c r="C18" s="335"/>
      <c r="D18" s="15"/>
      <c r="E18" s="15"/>
      <c r="F18" s="15"/>
      <c r="G18" s="15"/>
      <c r="H18" s="15"/>
      <c r="I18" s="15"/>
      <c r="J18" s="15"/>
      <c r="K18" s="15"/>
      <c r="L18" s="15"/>
      <c r="M18" s="15"/>
      <c r="N18" s="15"/>
      <c r="O18" s="15"/>
      <c r="P18" s="15"/>
      <c r="Q18" s="15"/>
      <c r="R18" s="15"/>
      <c r="S18" s="15"/>
      <c r="T18" s="15"/>
      <c r="U18" s="15"/>
    </row>
    <row r="19" spans="1:21" s="14" customFormat="1" ht="15" customHeight="1">
      <c r="A19" s="12"/>
      <c r="B19" s="12"/>
      <c r="C19" s="12"/>
      <c r="D19" s="12"/>
      <c r="E19" s="12"/>
      <c r="F19" s="12"/>
      <c r="G19" s="12"/>
      <c r="H19" s="13"/>
      <c r="I19" s="13"/>
      <c r="J19" s="13"/>
      <c r="K19" s="13"/>
      <c r="L19" s="13"/>
      <c r="M19" s="13"/>
      <c r="N19" s="13"/>
      <c r="O19" s="13"/>
      <c r="P19" s="13"/>
      <c r="Q19" s="13"/>
      <c r="R19" s="13"/>
    </row>
    <row r="20" spans="1:21" s="14" customFormat="1" ht="39.75" customHeight="1">
      <c r="A20" s="16" t="s">
        <v>9</v>
      </c>
      <c r="B20" s="17" t="s">
        <v>10</v>
      </c>
      <c r="C20" s="19" t="s">
        <v>11</v>
      </c>
      <c r="D20" s="12"/>
      <c r="E20" s="12"/>
      <c r="F20" s="12"/>
      <c r="G20" s="12"/>
      <c r="H20" s="13"/>
      <c r="I20" s="13"/>
      <c r="J20" s="13"/>
      <c r="K20" s="13"/>
      <c r="L20" s="13"/>
      <c r="M20" s="13"/>
      <c r="N20" s="13"/>
      <c r="O20" s="13"/>
      <c r="P20" s="13"/>
      <c r="Q20" s="13"/>
      <c r="R20" s="13"/>
    </row>
    <row r="21" spans="1:21" s="14" customFormat="1" ht="16.5" customHeight="1">
      <c r="A21" s="19">
        <v>1</v>
      </c>
      <c r="B21" s="17">
        <v>2</v>
      </c>
      <c r="C21" s="19">
        <v>3</v>
      </c>
      <c r="D21" s="12"/>
      <c r="E21" s="12"/>
      <c r="F21" s="12"/>
      <c r="G21" s="12"/>
      <c r="H21" s="13"/>
      <c r="I21" s="13"/>
      <c r="J21" s="13"/>
      <c r="K21" s="13"/>
      <c r="L21" s="13"/>
      <c r="M21" s="13"/>
      <c r="N21" s="13"/>
      <c r="O21" s="13"/>
      <c r="P21" s="13"/>
      <c r="Q21" s="13"/>
      <c r="R21" s="13"/>
    </row>
    <row r="22" spans="1:21" s="14" customFormat="1" ht="99" customHeight="1">
      <c r="A22" s="21" t="s">
        <v>12</v>
      </c>
      <c r="B22" s="31" t="s">
        <v>139</v>
      </c>
      <c r="C22" s="25" t="s">
        <v>535</v>
      </c>
      <c r="D22" s="12"/>
      <c r="E22" s="12"/>
      <c r="F22" s="13"/>
      <c r="G22" s="13"/>
      <c r="H22" s="13"/>
      <c r="I22" s="13"/>
      <c r="J22" s="13"/>
      <c r="K22" s="13"/>
      <c r="L22" s="13"/>
      <c r="M22" s="13"/>
      <c r="N22" s="13"/>
      <c r="O22" s="13"/>
      <c r="P22" s="13"/>
    </row>
    <row r="23" spans="1:21" ht="118.5" customHeight="1">
      <c r="A23" s="21" t="s">
        <v>14</v>
      </c>
      <c r="B23" s="24" t="s">
        <v>140</v>
      </c>
      <c r="C23" s="314" t="s">
        <v>555</v>
      </c>
    </row>
    <row r="24" spans="1:21" ht="63" customHeight="1">
      <c r="A24" s="21" t="s">
        <v>16</v>
      </c>
      <c r="B24" s="322" t="s">
        <v>141</v>
      </c>
      <c r="C24" s="25" t="s">
        <v>557</v>
      </c>
    </row>
    <row r="25" spans="1:21" ht="63" customHeight="1">
      <c r="A25" s="21" t="s">
        <v>19</v>
      </c>
      <c r="B25" s="24" t="s">
        <v>142</v>
      </c>
      <c r="C25" s="16" t="s">
        <v>56</v>
      </c>
    </row>
    <row r="26" spans="1:21" ht="42.75" customHeight="1">
      <c r="A26" s="21" t="s">
        <v>21</v>
      </c>
      <c r="B26" s="24" t="s">
        <v>143</v>
      </c>
      <c r="C26" s="16" t="s">
        <v>144</v>
      </c>
    </row>
    <row r="27" spans="1:21" ht="111" customHeight="1">
      <c r="A27" s="21" t="s">
        <v>24</v>
      </c>
      <c r="B27" s="24" t="s">
        <v>145</v>
      </c>
      <c r="C27" s="25" t="s">
        <v>543</v>
      </c>
    </row>
    <row r="28" spans="1:21" ht="42.75" customHeight="1">
      <c r="A28" s="21" t="s">
        <v>27</v>
      </c>
      <c r="B28" s="24" t="s">
        <v>146</v>
      </c>
      <c r="C28" s="25">
        <v>2022</v>
      </c>
    </row>
    <row r="29" spans="1:21" ht="42.75" customHeight="1">
      <c r="A29" s="21" t="s">
        <v>30</v>
      </c>
      <c r="B29" s="16" t="s">
        <v>147</v>
      </c>
      <c r="C29" s="25">
        <v>2022</v>
      </c>
    </row>
    <row r="30" spans="1:21" ht="42.75" customHeight="1">
      <c r="A30" s="21" t="s">
        <v>32</v>
      </c>
      <c r="B30" s="16" t="s">
        <v>148</v>
      </c>
      <c r="C30" s="16"/>
    </row>
  </sheetData>
  <mergeCells count="13">
    <mergeCell ref="A11:C11"/>
    <mergeCell ref="A5:C5"/>
    <mergeCell ref="A7:C7"/>
    <mergeCell ref="A8:C8"/>
    <mergeCell ref="A9:C9"/>
    <mergeCell ref="A10:C10"/>
    <mergeCell ref="A18:C18"/>
    <mergeCell ref="A12:C12"/>
    <mergeCell ref="A13:C13"/>
    <mergeCell ref="A14:C14"/>
    <mergeCell ref="A15:C15"/>
    <mergeCell ref="A16:C16"/>
    <mergeCell ref="A17:C17"/>
  </mergeCells>
  <pageMargins left="0.70866141732283472" right="0.70866141732283472" top="0.74803149606299213" bottom="0.74803149606299213" header="0.31496062992125984" footer="0.31496062992125984"/>
  <pageSetup paperSize="9" scale="55" fitToHeight="2" orientation="portrait" horizontalDpi="0" verticalDpi="0" r:id="rId1"/>
</worksheet>
</file>

<file path=xl/worksheets/sheet6.xml><?xml version="1.0" encoding="utf-8"?>
<worksheet xmlns="http://schemas.openxmlformats.org/spreadsheetml/2006/main" xmlns:r="http://schemas.openxmlformats.org/officeDocument/2006/relationships">
  <sheetPr>
    <tabColor rgb="FF92D050"/>
    <pageSetUpPr fitToPage="1"/>
  </sheetPr>
  <dimension ref="A1:AB37"/>
  <sheetViews>
    <sheetView topLeftCell="G16" workbookViewId="0">
      <selection activeCell="A12" sqref="A12:Z12"/>
    </sheetView>
  </sheetViews>
  <sheetFormatPr defaultColWidth="9.140625" defaultRowHeight="15"/>
  <cols>
    <col min="1" max="1" width="17.7109375" customWidth="1"/>
    <col min="2" max="2" width="30.140625" customWidth="1"/>
    <col min="3" max="3" width="12.28515625" customWidth="1"/>
    <col min="4" max="5" width="15" customWidth="1"/>
    <col min="6" max="7" width="13.28515625" customWidth="1"/>
    <col min="8" max="8" width="12.28515625" customWidth="1"/>
    <col min="9" max="9" width="17.85546875" customWidth="1"/>
    <col min="10" max="10" width="16.7109375" customWidth="1"/>
    <col min="11" max="11" width="24.5703125" customWidth="1"/>
    <col min="12" max="12" width="30.85546875" customWidth="1"/>
    <col min="13" max="13" width="27.140625" customWidth="1"/>
    <col min="14" max="14" width="32.42578125" customWidth="1"/>
    <col min="15" max="15" width="13.28515625" customWidth="1"/>
    <col min="16" max="16" width="8.7109375" customWidth="1"/>
    <col min="17" max="17" width="12.7109375" customWidth="1"/>
    <col min="19" max="19" width="17" customWidth="1"/>
    <col min="20" max="21" width="12" customWidth="1"/>
    <col min="22" max="22" width="11" customWidth="1"/>
    <col min="23" max="25" width="17.7109375" customWidth="1"/>
    <col min="26" max="26" width="46.5703125" customWidth="1"/>
    <col min="27" max="28" width="12.28515625" customWidth="1"/>
  </cols>
  <sheetData>
    <row r="1" spans="1:28" ht="18.75">
      <c r="Z1" s="5" t="s">
        <v>0</v>
      </c>
    </row>
    <row r="2" spans="1:28" ht="18.75">
      <c r="Z2" s="6" t="s">
        <v>1</v>
      </c>
    </row>
    <row r="3" spans="1:28" ht="18.75">
      <c r="Z3" s="6" t="s">
        <v>2</v>
      </c>
    </row>
    <row r="4" spans="1:28" ht="15.75">
      <c r="A4" s="358" t="s">
        <v>528</v>
      </c>
      <c r="B4" s="358"/>
      <c r="C4" s="358"/>
      <c r="D4" s="358"/>
      <c r="E4" s="358"/>
      <c r="F4" s="358"/>
      <c r="G4" s="358"/>
      <c r="H4" s="358"/>
      <c r="I4" s="358"/>
      <c r="J4" s="358"/>
      <c r="K4" s="358"/>
      <c r="L4" s="358"/>
      <c r="M4" s="358"/>
      <c r="N4" s="358"/>
      <c r="O4" s="358"/>
      <c r="P4" s="358"/>
      <c r="Q4" s="358"/>
      <c r="R4" s="358"/>
      <c r="S4" s="358"/>
      <c r="T4" s="358"/>
      <c r="U4" s="358"/>
      <c r="V4" s="358"/>
      <c r="W4" s="358"/>
      <c r="X4" s="358"/>
      <c r="Y4" s="358"/>
      <c r="Z4" s="358"/>
    </row>
    <row r="6" spans="1:28" ht="18.75">
      <c r="A6" s="330" t="s">
        <v>3</v>
      </c>
      <c r="B6" s="330"/>
      <c r="C6" s="330"/>
      <c r="D6" s="330"/>
      <c r="E6" s="330"/>
      <c r="F6" s="330"/>
      <c r="G6" s="330"/>
      <c r="H6" s="330"/>
      <c r="I6" s="330"/>
      <c r="J6" s="330"/>
      <c r="K6" s="330"/>
      <c r="L6" s="330"/>
      <c r="M6" s="330"/>
      <c r="N6" s="330"/>
      <c r="O6" s="330"/>
      <c r="P6" s="330"/>
      <c r="Q6" s="330"/>
      <c r="R6" s="330"/>
      <c r="S6" s="330"/>
      <c r="T6" s="330"/>
      <c r="U6" s="330"/>
      <c r="V6" s="330"/>
      <c r="W6" s="330"/>
      <c r="X6" s="330"/>
      <c r="Y6" s="330"/>
      <c r="Z6" s="330"/>
      <c r="AA6" s="9"/>
      <c r="AB6" s="9"/>
    </row>
    <row r="7" spans="1:28" ht="18.75">
      <c r="A7" s="330"/>
      <c r="B7" s="330"/>
      <c r="C7" s="330"/>
      <c r="D7" s="330"/>
      <c r="E7" s="330"/>
      <c r="F7" s="330"/>
      <c r="G7" s="330"/>
      <c r="H7" s="330"/>
      <c r="I7" s="330"/>
      <c r="J7" s="330"/>
      <c r="K7" s="330"/>
      <c r="L7" s="330"/>
      <c r="M7" s="330"/>
      <c r="N7" s="330"/>
      <c r="O7" s="330"/>
      <c r="P7" s="330"/>
      <c r="Q7" s="330"/>
      <c r="R7" s="330"/>
      <c r="S7" s="330"/>
      <c r="T7" s="330"/>
      <c r="U7" s="330"/>
      <c r="V7" s="330"/>
      <c r="W7" s="330"/>
      <c r="X7" s="330"/>
      <c r="Y7" s="330"/>
      <c r="Z7" s="330"/>
      <c r="AA7" s="9"/>
      <c r="AB7" s="9"/>
    </row>
    <row r="8" spans="1:28">
      <c r="A8" s="342" t="s">
        <v>541</v>
      </c>
      <c r="B8" s="342"/>
      <c r="C8" s="342"/>
      <c r="D8" s="342"/>
      <c r="E8" s="342"/>
      <c r="F8" s="342"/>
      <c r="G8" s="342"/>
      <c r="H8" s="342"/>
      <c r="I8" s="342"/>
      <c r="J8" s="342"/>
      <c r="K8" s="342"/>
      <c r="L8" s="342"/>
      <c r="M8" s="342"/>
      <c r="N8" s="342"/>
      <c r="O8" s="342"/>
      <c r="P8" s="342"/>
      <c r="Q8" s="342"/>
      <c r="R8" s="342"/>
      <c r="S8" s="342"/>
      <c r="T8" s="342"/>
      <c r="U8" s="342"/>
      <c r="V8" s="342"/>
      <c r="W8" s="342"/>
      <c r="X8" s="342"/>
      <c r="Y8" s="342"/>
      <c r="Z8" s="342"/>
      <c r="AA8" s="11"/>
      <c r="AB8" s="11"/>
    </row>
    <row r="9" spans="1:28" ht="15.75">
      <c r="A9" s="332" t="s">
        <v>4</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12"/>
      <c r="AB9" s="12"/>
    </row>
    <row r="10" spans="1:28" ht="18.75">
      <c r="A10" s="330"/>
      <c r="B10" s="330"/>
      <c r="C10" s="330"/>
      <c r="D10" s="330"/>
      <c r="E10" s="330"/>
      <c r="F10" s="330"/>
      <c r="G10" s="330"/>
      <c r="H10" s="330"/>
      <c r="I10" s="330"/>
      <c r="J10" s="330"/>
      <c r="K10" s="330"/>
      <c r="L10" s="330"/>
      <c r="M10" s="330"/>
      <c r="N10" s="330"/>
      <c r="O10" s="330"/>
      <c r="P10" s="330"/>
      <c r="Q10" s="330"/>
      <c r="R10" s="330"/>
      <c r="S10" s="330"/>
      <c r="T10" s="330"/>
      <c r="U10" s="330"/>
      <c r="V10" s="330"/>
      <c r="W10" s="330"/>
      <c r="X10" s="330"/>
      <c r="Y10" s="330"/>
      <c r="Z10" s="330"/>
      <c r="AA10" s="9"/>
      <c r="AB10" s="9"/>
    </row>
    <row r="11" spans="1:28">
      <c r="A11" s="368" t="s">
        <v>556</v>
      </c>
      <c r="B11" s="368"/>
      <c r="C11" s="368"/>
      <c r="D11" s="368"/>
      <c r="E11" s="368"/>
      <c r="F11" s="368"/>
      <c r="G11" s="368"/>
      <c r="H11" s="368"/>
      <c r="I11" s="368"/>
      <c r="J11" s="368"/>
      <c r="K11" s="368"/>
      <c r="L11" s="368"/>
      <c r="M11" s="368"/>
      <c r="N11" s="368"/>
      <c r="O11" s="368"/>
      <c r="P11" s="368"/>
      <c r="Q11" s="368"/>
      <c r="R11" s="368"/>
      <c r="S11" s="368"/>
      <c r="T11" s="368"/>
      <c r="U11" s="368"/>
      <c r="V11" s="368"/>
      <c r="W11" s="368"/>
      <c r="X11" s="368"/>
      <c r="Y11" s="368"/>
      <c r="Z11" s="368"/>
      <c r="AA11" s="11"/>
      <c r="AB11" s="11"/>
    </row>
    <row r="12" spans="1:28" ht="15.75">
      <c r="A12" s="332" t="s">
        <v>5</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12"/>
      <c r="AB12" s="12"/>
    </row>
    <row r="13" spans="1:28" ht="18.75">
      <c r="A13" s="338"/>
      <c r="B13" s="338"/>
      <c r="C13" s="338"/>
      <c r="D13" s="338"/>
      <c r="E13" s="338"/>
      <c r="F13" s="338"/>
      <c r="G13" s="338"/>
      <c r="H13" s="338"/>
      <c r="I13" s="338"/>
      <c r="J13" s="338"/>
      <c r="K13" s="338"/>
      <c r="L13" s="338"/>
      <c r="M13" s="338"/>
      <c r="N13" s="338"/>
      <c r="O13" s="338"/>
      <c r="P13" s="338"/>
      <c r="Q13" s="338"/>
      <c r="R13" s="338"/>
      <c r="S13" s="338"/>
      <c r="T13" s="338"/>
      <c r="U13" s="338"/>
      <c r="V13" s="338"/>
      <c r="W13" s="338"/>
      <c r="X13" s="338"/>
      <c r="Y13" s="338"/>
      <c r="Z13" s="338"/>
      <c r="AA13" s="60"/>
      <c r="AB13" s="60"/>
    </row>
    <row r="14" spans="1:28" ht="48" customHeight="1">
      <c r="A14" s="368" t="s">
        <v>542</v>
      </c>
      <c r="B14" s="368"/>
      <c r="C14" s="368"/>
      <c r="D14" s="368"/>
      <c r="E14" s="368"/>
      <c r="F14" s="368"/>
      <c r="G14" s="368"/>
      <c r="H14" s="368"/>
      <c r="I14" s="368"/>
      <c r="J14" s="368"/>
      <c r="K14" s="368"/>
      <c r="L14" s="368"/>
      <c r="M14" s="368"/>
      <c r="N14" s="368"/>
      <c r="O14" s="368"/>
      <c r="P14" s="368"/>
      <c r="Q14" s="368"/>
      <c r="R14" s="368"/>
      <c r="S14" s="368"/>
      <c r="T14" s="368"/>
      <c r="U14" s="368"/>
      <c r="V14" s="368"/>
      <c r="W14" s="368"/>
      <c r="X14" s="368"/>
      <c r="Y14" s="368"/>
      <c r="Z14" s="368"/>
      <c r="AA14" s="11"/>
      <c r="AB14" s="11"/>
    </row>
    <row r="15" spans="1:28" ht="15.75">
      <c r="A15" s="332" t="s">
        <v>7</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12"/>
      <c r="AB15" s="12"/>
    </row>
    <row r="16" spans="1:28">
      <c r="A16" s="366"/>
      <c r="B16" s="366"/>
      <c r="C16" s="366"/>
      <c r="D16" s="366"/>
      <c r="E16" s="366"/>
      <c r="F16" s="366"/>
      <c r="G16" s="366"/>
      <c r="H16" s="366"/>
      <c r="I16" s="366"/>
      <c r="J16" s="366"/>
      <c r="K16" s="366"/>
      <c r="L16" s="366"/>
      <c r="M16" s="366"/>
      <c r="N16" s="366"/>
      <c r="O16" s="366"/>
      <c r="P16" s="366"/>
      <c r="Q16" s="366"/>
      <c r="R16" s="366"/>
      <c r="S16" s="366"/>
      <c r="T16" s="366"/>
      <c r="U16" s="366"/>
      <c r="V16" s="366"/>
      <c r="W16" s="366"/>
      <c r="X16" s="366"/>
      <c r="Y16" s="366"/>
      <c r="Z16" s="366"/>
      <c r="AA16" s="61"/>
      <c r="AB16" s="61"/>
    </row>
    <row r="17" spans="1:28">
      <c r="A17" s="366"/>
      <c r="B17" s="366"/>
      <c r="C17" s="366"/>
      <c r="D17" s="366"/>
      <c r="E17" s="366"/>
      <c r="F17" s="366"/>
      <c r="G17" s="366"/>
      <c r="H17" s="366"/>
      <c r="I17" s="366"/>
      <c r="J17" s="366"/>
      <c r="K17" s="366"/>
      <c r="L17" s="366"/>
      <c r="M17" s="366"/>
      <c r="N17" s="366"/>
      <c r="O17" s="366"/>
      <c r="P17" s="366"/>
      <c r="Q17" s="366"/>
      <c r="R17" s="366"/>
      <c r="S17" s="366"/>
      <c r="T17" s="366"/>
      <c r="U17" s="366"/>
      <c r="V17" s="366"/>
      <c r="W17" s="366"/>
      <c r="X17" s="366"/>
      <c r="Y17" s="366"/>
      <c r="Z17" s="366"/>
      <c r="AA17" s="61"/>
      <c r="AB17" s="61"/>
    </row>
    <row r="18" spans="1:28">
      <c r="A18" s="366"/>
      <c r="B18" s="366"/>
      <c r="C18" s="366"/>
      <c r="D18" s="366"/>
      <c r="E18" s="366"/>
      <c r="F18" s="366"/>
      <c r="G18" s="366"/>
      <c r="H18" s="366"/>
      <c r="I18" s="366"/>
      <c r="J18" s="366"/>
      <c r="K18" s="366"/>
      <c r="L18" s="366"/>
      <c r="M18" s="366"/>
      <c r="N18" s="366"/>
      <c r="O18" s="366"/>
      <c r="P18" s="366"/>
      <c r="Q18" s="366"/>
      <c r="R18" s="366"/>
      <c r="S18" s="366"/>
      <c r="T18" s="366"/>
      <c r="U18" s="366"/>
      <c r="V18" s="366"/>
      <c r="W18" s="366"/>
      <c r="X18" s="366"/>
      <c r="Y18" s="366"/>
      <c r="Z18" s="366"/>
      <c r="AA18" s="61"/>
      <c r="AB18" s="61"/>
    </row>
    <row r="19" spans="1:28">
      <c r="A19" s="366"/>
      <c r="B19" s="366"/>
      <c r="C19" s="366"/>
      <c r="D19" s="366"/>
      <c r="E19" s="366"/>
      <c r="F19" s="366"/>
      <c r="G19" s="366"/>
      <c r="H19" s="366"/>
      <c r="I19" s="366"/>
      <c r="J19" s="366"/>
      <c r="K19" s="366"/>
      <c r="L19" s="366"/>
      <c r="M19" s="366"/>
      <c r="N19" s="366"/>
      <c r="O19" s="366"/>
      <c r="P19" s="366"/>
      <c r="Q19" s="366"/>
      <c r="R19" s="366"/>
      <c r="S19" s="366"/>
      <c r="T19" s="366"/>
      <c r="U19" s="366"/>
      <c r="V19" s="366"/>
      <c r="W19" s="366"/>
      <c r="X19" s="366"/>
      <c r="Y19" s="366"/>
      <c r="Z19" s="366"/>
      <c r="AA19" s="61"/>
      <c r="AB19" s="61"/>
    </row>
    <row r="20" spans="1:28">
      <c r="A20" s="366"/>
      <c r="B20" s="366"/>
      <c r="C20" s="366"/>
      <c r="D20" s="366"/>
      <c r="E20" s="366"/>
      <c r="F20" s="366"/>
      <c r="G20" s="366"/>
      <c r="H20" s="366"/>
      <c r="I20" s="366"/>
      <c r="J20" s="366"/>
      <c r="K20" s="366"/>
      <c r="L20" s="366"/>
      <c r="M20" s="366"/>
      <c r="N20" s="366"/>
      <c r="O20" s="366"/>
      <c r="P20" s="366"/>
      <c r="Q20" s="366"/>
      <c r="R20" s="366"/>
      <c r="S20" s="366"/>
      <c r="T20" s="366"/>
      <c r="U20" s="366"/>
      <c r="V20" s="366"/>
      <c r="W20" s="366"/>
      <c r="X20" s="366"/>
      <c r="Y20" s="366"/>
      <c r="Z20" s="366"/>
      <c r="AA20" s="61"/>
      <c r="AB20" s="61"/>
    </row>
    <row r="21" spans="1:28">
      <c r="A21" s="366"/>
      <c r="B21" s="366"/>
      <c r="C21" s="366"/>
      <c r="D21" s="366"/>
      <c r="E21" s="366"/>
      <c r="F21" s="366"/>
      <c r="G21" s="366"/>
      <c r="H21" s="366"/>
      <c r="I21" s="366"/>
      <c r="J21" s="366"/>
      <c r="K21" s="366"/>
      <c r="L21" s="366"/>
      <c r="M21" s="366"/>
      <c r="N21" s="366"/>
      <c r="O21" s="366"/>
      <c r="P21" s="366"/>
      <c r="Q21" s="366"/>
      <c r="R21" s="366"/>
      <c r="S21" s="366"/>
      <c r="T21" s="366"/>
      <c r="U21" s="366"/>
      <c r="V21" s="366"/>
      <c r="W21" s="366"/>
      <c r="X21" s="366"/>
      <c r="Y21" s="366"/>
      <c r="Z21" s="366"/>
      <c r="AA21" s="61"/>
      <c r="AB21" s="61"/>
    </row>
    <row r="22" spans="1:28">
      <c r="A22" s="367" t="s">
        <v>149</v>
      </c>
      <c r="B22" s="367"/>
      <c r="C22" s="367"/>
      <c r="D22" s="367"/>
      <c r="E22" s="367"/>
      <c r="F22" s="367"/>
      <c r="G22" s="367"/>
      <c r="H22" s="367"/>
      <c r="I22" s="367"/>
      <c r="J22" s="367"/>
      <c r="K22" s="367"/>
      <c r="L22" s="367"/>
      <c r="M22" s="367"/>
      <c r="N22" s="367"/>
      <c r="O22" s="367"/>
      <c r="P22" s="367"/>
      <c r="Q22" s="367"/>
      <c r="R22" s="367"/>
      <c r="S22" s="367"/>
      <c r="T22" s="367"/>
      <c r="U22" s="367"/>
      <c r="V22" s="367"/>
      <c r="W22" s="367"/>
      <c r="X22" s="367"/>
      <c r="Y22" s="367"/>
      <c r="Z22" s="367"/>
      <c r="AA22" s="62"/>
      <c r="AB22" s="62"/>
    </row>
    <row r="23" spans="1:28" ht="32.25" customHeight="1">
      <c r="A23" s="362" t="s">
        <v>150</v>
      </c>
      <c r="B23" s="363"/>
      <c r="C23" s="363"/>
      <c r="D23" s="363"/>
      <c r="E23" s="363"/>
      <c r="F23" s="363"/>
      <c r="G23" s="363"/>
      <c r="H23" s="363"/>
      <c r="I23" s="363"/>
      <c r="J23" s="363"/>
      <c r="K23" s="363"/>
      <c r="L23" s="364"/>
      <c r="M23" s="365" t="s">
        <v>151</v>
      </c>
      <c r="N23" s="365"/>
      <c r="O23" s="365"/>
      <c r="P23" s="365"/>
      <c r="Q23" s="365"/>
      <c r="R23" s="365"/>
      <c r="S23" s="365"/>
      <c r="T23" s="365"/>
      <c r="U23" s="365"/>
      <c r="V23" s="365"/>
      <c r="W23" s="365"/>
      <c r="X23" s="365"/>
      <c r="Y23" s="365"/>
      <c r="Z23" s="365"/>
    </row>
    <row r="24" spans="1:28" ht="150">
      <c r="A24" s="63" t="s">
        <v>152</v>
      </c>
      <c r="B24" s="64" t="s">
        <v>153</v>
      </c>
      <c r="C24" s="63" t="s">
        <v>154</v>
      </c>
      <c r="D24" s="63" t="s">
        <v>155</v>
      </c>
      <c r="E24" s="63" t="s">
        <v>156</v>
      </c>
      <c r="F24" s="63" t="s">
        <v>157</v>
      </c>
      <c r="G24" s="63" t="s">
        <v>158</v>
      </c>
      <c r="H24" s="63" t="s">
        <v>159</v>
      </c>
      <c r="I24" s="63" t="s">
        <v>160</v>
      </c>
      <c r="J24" s="63" t="s">
        <v>161</v>
      </c>
      <c r="K24" s="64" t="s">
        <v>162</v>
      </c>
      <c r="L24" s="64" t="s">
        <v>163</v>
      </c>
      <c r="M24" s="65" t="s">
        <v>164</v>
      </c>
      <c r="N24" s="64" t="s">
        <v>165</v>
      </c>
      <c r="O24" s="63" t="s">
        <v>166</v>
      </c>
      <c r="P24" s="63" t="s">
        <v>167</v>
      </c>
      <c r="Q24" s="63" t="s">
        <v>168</v>
      </c>
      <c r="R24" s="63" t="s">
        <v>159</v>
      </c>
      <c r="S24" s="63" t="s">
        <v>169</v>
      </c>
      <c r="T24" s="63" t="s">
        <v>170</v>
      </c>
      <c r="U24" s="63" t="s">
        <v>171</v>
      </c>
      <c r="V24" s="63" t="s">
        <v>168</v>
      </c>
      <c r="W24" s="66" t="s">
        <v>172</v>
      </c>
      <c r="X24" s="66" t="s">
        <v>173</v>
      </c>
      <c r="Y24" s="66" t="s">
        <v>174</v>
      </c>
      <c r="Z24" s="67" t="s">
        <v>175</v>
      </c>
    </row>
    <row r="25" spans="1:28" ht="16.5" customHeight="1">
      <c r="A25" s="63">
        <v>1</v>
      </c>
      <c r="B25" s="64">
        <v>2</v>
      </c>
      <c r="C25" s="63">
        <v>3</v>
      </c>
      <c r="D25" s="64">
        <v>4</v>
      </c>
      <c r="E25" s="63">
        <v>5</v>
      </c>
      <c r="F25" s="64">
        <v>6</v>
      </c>
      <c r="G25" s="63">
        <v>7</v>
      </c>
      <c r="H25" s="64">
        <v>8</v>
      </c>
      <c r="I25" s="63">
        <v>9</v>
      </c>
      <c r="J25" s="64">
        <v>10</v>
      </c>
      <c r="K25" s="63">
        <v>11</v>
      </c>
      <c r="L25" s="64">
        <v>12</v>
      </c>
      <c r="M25" s="63">
        <v>13</v>
      </c>
      <c r="N25" s="64">
        <v>14</v>
      </c>
      <c r="O25" s="63">
        <v>15</v>
      </c>
      <c r="P25" s="64">
        <v>16</v>
      </c>
      <c r="Q25" s="63">
        <v>17</v>
      </c>
      <c r="R25" s="64">
        <v>18</v>
      </c>
      <c r="S25" s="63">
        <v>19</v>
      </c>
      <c r="T25" s="64">
        <v>20</v>
      </c>
      <c r="U25" s="63">
        <v>21</v>
      </c>
      <c r="V25" s="64">
        <v>22</v>
      </c>
      <c r="W25" s="63">
        <v>23</v>
      </c>
      <c r="X25" s="64">
        <v>24</v>
      </c>
      <c r="Y25" s="63">
        <v>25</v>
      </c>
      <c r="Z25" s="64">
        <v>26</v>
      </c>
    </row>
    <row r="26" spans="1:28" ht="30">
      <c r="A26" s="68" t="s">
        <v>544</v>
      </c>
      <c r="B26" s="69"/>
      <c r="C26" s="69" t="s">
        <v>176</v>
      </c>
      <c r="D26" s="69" t="s">
        <v>176</v>
      </c>
      <c r="E26" s="69" t="s">
        <v>176</v>
      </c>
      <c r="F26" s="69" t="s">
        <v>176</v>
      </c>
      <c r="G26" s="69" t="s">
        <v>176</v>
      </c>
      <c r="H26" s="69"/>
      <c r="I26" s="69" t="s">
        <v>176</v>
      </c>
      <c r="J26" s="69" t="s">
        <v>176</v>
      </c>
      <c r="K26" s="69" t="s">
        <v>176</v>
      </c>
      <c r="L26" s="69" t="s">
        <v>176</v>
      </c>
      <c r="M26" s="69" t="s">
        <v>547</v>
      </c>
      <c r="N26" s="70"/>
      <c r="O26" s="69">
        <v>0</v>
      </c>
      <c r="P26" s="69">
        <v>0</v>
      </c>
      <c r="Q26" s="69">
        <v>0</v>
      </c>
      <c r="R26" s="69"/>
      <c r="S26" s="69">
        <v>0</v>
      </c>
      <c r="T26" s="69">
        <v>0</v>
      </c>
      <c r="U26" s="69">
        <v>0</v>
      </c>
      <c r="V26" s="69">
        <v>0</v>
      </c>
      <c r="W26" s="69">
        <v>0</v>
      </c>
      <c r="X26" s="69">
        <v>0</v>
      </c>
      <c r="Y26" s="69">
        <v>0</v>
      </c>
      <c r="Z26" s="71"/>
    </row>
    <row r="27" spans="1:28">
      <c r="A27" s="70">
        <v>2020</v>
      </c>
      <c r="B27" s="69" t="s">
        <v>176</v>
      </c>
      <c r="C27" s="69" t="s">
        <v>176</v>
      </c>
      <c r="D27" s="69" t="s">
        <v>176</v>
      </c>
      <c r="E27" s="69" t="s">
        <v>176</v>
      </c>
      <c r="F27" s="69" t="s">
        <v>176</v>
      </c>
      <c r="G27" s="69" t="s">
        <v>176</v>
      </c>
      <c r="H27" s="69"/>
      <c r="I27" s="69" t="s">
        <v>176</v>
      </c>
      <c r="J27" s="69" t="s">
        <v>176</v>
      </c>
      <c r="K27" s="69" t="s">
        <v>176</v>
      </c>
      <c r="L27" s="69" t="s">
        <v>176</v>
      </c>
      <c r="M27" s="69" t="s">
        <v>547</v>
      </c>
      <c r="N27" s="70"/>
      <c r="O27" s="69">
        <v>0</v>
      </c>
      <c r="P27" s="69">
        <v>0</v>
      </c>
      <c r="Q27" s="69">
        <v>0</v>
      </c>
      <c r="R27" s="69"/>
      <c r="S27" s="69">
        <v>0</v>
      </c>
      <c r="T27" s="69">
        <v>0</v>
      </c>
      <c r="U27" s="69">
        <v>0</v>
      </c>
      <c r="V27" s="69">
        <v>0</v>
      </c>
      <c r="W27" s="69">
        <v>0</v>
      </c>
      <c r="X27" s="69">
        <v>0</v>
      </c>
      <c r="Y27" s="69">
        <v>0</v>
      </c>
      <c r="Z27" s="70"/>
    </row>
    <row r="28" spans="1:28" ht="30">
      <c r="A28" s="68" t="s">
        <v>545</v>
      </c>
      <c r="B28" s="69"/>
      <c r="C28" s="69" t="s">
        <v>176</v>
      </c>
      <c r="D28" s="69" t="s">
        <v>176</v>
      </c>
      <c r="E28" s="69" t="s">
        <v>176</v>
      </c>
      <c r="F28" s="69" t="s">
        <v>176</v>
      </c>
      <c r="G28" s="69" t="s">
        <v>176</v>
      </c>
      <c r="H28" s="69"/>
      <c r="I28" s="69" t="s">
        <v>176</v>
      </c>
      <c r="J28" s="69" t="s">
        <v>176</v>
      </c>
      <c r="K28" s="69" t="s">
        <v>176</v>
      </c>
      <c r="L28" s="69" t="s">
        <v>176</v>
      </c>
      <c r="M28" s="69" t="s">
        <v>547</v>
      </c>
      <c r="N28" s="70"/>
      <c r="O28" s="69">
        <v>0</v>
      </c>
      <c r="P28" s="69">
        <v>0</v>
      </c>
      <c r="Q28" s="69">
        <v>0</v>
      </c>
      <c r="R28" s="69"/>
      <c r="S28" s="69">
        <v>0</v>
      </c>
      <c r="T28" s="69">
        <v>0</v>
      </c>
      <c r="U28" s="69">
        <v>0</v>
      </c>
      <c r="V28" s="69">
        <v>0</v>
      </c>
      <c r="W28" s="69">
        <v>0</v>
      </c>
      <c r="X28" s="69">
        <v>0</v>
      </c>
      <c r="Y28" s="69">
        <v>0</v>
      </c>
      <c r="Z28" s="70"/>
    </row>
    <row r="29" spans="1:28">
      <c r="A29" s="70">
        <v>2021</v>
      </c>
      <c r="B29" s="69" t="s">
        <v>176</v>
      </c>
      <c r="C29" s="69" t="s">
        <v>176</v>
      </c>
      <c r="D29" s="69" t="s">
        <v>176</v>
      </c>
      <c r="E29" s="69" t="s">
        <v>176</v>
      </c>
      <c r="F29" s="69" t="s">
        <v>176</v>
      </c>
      <c r="G29" s="69" t="s">
        <v>176</v>
      </c>
      <c r="H29" s="69"/>
      <c r="I29" s="69" t="s">
        <v>176</v>
      </c>
      <c r="J29" s="69" t="s">
        <v>176</v>
      </c>
      <c r="K29" s="69" t="s">
        <v>176</v>
      </c>
      <c r="L29" s="69" t="s">
        <v>176</v>
      </c>
      <c r="M29" s="69" t="s">
        <v>547</v>
      </c>
      <c r="N29" s="70"/>
      <c r="O29" s="69">
        <v>0</v>
      </c>
      <c r="P29" s="69">
        <v>0</v>
      </c>
      <c r="Q29" s="69">
        <v>0</v>
      </c>
      <c r="R29" s="69"/>
      <c r="S29" s="69">
        <v>0</v>
      </c>
      <c r="T29" s="69">
        <v>0</v>
      </c>
      <c r="U29" s="69">
        <v>0</v>
      </c>
      <c r="V29" s="69">
        <v>0</v>
      </c>
      <c r="W29" s="69">
        <v>0</v>
      </c>
      <c r="X29" s="69">
        <v>0</v>
      </c>
      <c r="Y29" s="69">
        <v>0</v>
      </c>
      <c r="Z29" s="70"/>
    </row>
    <row r="30" spans="1:28" ht="30">
      <c r="A30" s="68" t="s">
        <v>546</v>
      </c>
      <c r="B30" s="69"/>
      <c r="C30" s="69" t="s">
        <v>176</v>
      </c>
      <c r="D30" s="69" t="s">
        <v>176</v>
      </c>
      <c r="E30" s="69" t="s">
        <v>176</v>
      </c>
      <c r="F30" s="69" t="s">
        <v>176</v>
      </c>
      <c r="G30" s="69" t="s">
        <v>176</v>
      </c>
      <c r="H30" s="69"/>
      <c r="I30" s="69" t="s">
        <v>176</v>
      </c>
      <c r="J30" s="69" t="s">
        <v>176</v>
      </c>
      <c r="K30" s="69" t="s">
        <v>176</v>
      </c>
      <c r="L30" s="69" t="s">
        <v>176</v>
      </c>
      <c r="M30" s="69" t="s">
        <v>547</v>
      </c>
      <c r="N30" s="70"/>
      <c r="O30" s="69">
        <v>0</v>
      </c>
      <c r="P30" s="69">
        <v>0</v>
      </c>
      <c r="Q30" s="69">
        <v>0</v>
      </c>
      <c r="R30" s="69"/>
      <c r="S30" s="69">
        <v>0</v>
      </c>
      <c r="T30" s="69">
        <v>0</v>
      </c>
      <c r="U30" s="69">
        <v>0</v>
      </c>
      <c r="V30" s="69">
        <v>0</v>
      </c>
      <c r="W30" s="69">
        <v>0</v>
      </c>
      <c r="X30" s="69">
        <v>0</v>
      </c>
      <c r="Y30" s="69">
        <v>0</v>
      </c>
      <c r="Z30" s="70"/>
    </row>
    <row r="31" spans="1:28">
      <c r="A31" s="70">
        <v>2022</v>
      </c>
      <c r="B31" s="69" t="s">
        <v>176</v>
      </c>
      <c r="C31" s="69" t="s">
        <v>176</v>
      </c>
      <c r="D31" s="69" t="s">
        <v>176</v>
      </c>
      <c r="E31" s="69" t="s">
        <v>176</v>
      </c>
      <c r="F31" s="69" t="s">
        <v>176</v>
      </c>
      <c r="G31" s="69" t="s">
        <v>176</v>
      </c>
      <c r="H31" s="69"/>
      <c r="I31" s="69" t="s">
        <v>176</v>
      </c>
      <c r="J31" s="69" t="s">
        <v>176</v>
      </c>
      <c r="K31" s="69" t="s">
        <v>176</v>
      </c>
      <c r="L31" s="69" t="s">
        <v>176</v>
      </c>
      <c r="M31" s="69" t="s">
        <v>547</v>
      </c>
      <c r="N31" s="70"/>
      <c r="O31" s="69">
        <v>0</v>
      </c>
      <c r="P31" s="69">
        <v>0</v>
      </c>
      <c r="Q31" s="69">
        <v>0</v>
      </c>
      <c r="R31" s="69"/>
      <c r="S31" s="69">
        <v>0</v>
      </c>
      <c r="T31" s="69">
        <v>0</v>
      </c>
      <c r="U31" s="69">
        <v>0</v>
      </c>
      <c r="V31" s="69">
        <v>0</v>
      </c>
      <c r="W31" s="69">
        <v>0</v>
      </c>
      <c r="X31" s="69">
        <v>0</v>
      </c>
      <c r="Y31" s="69">
        <v>0</v>
      </c>
      <c r="Z31" s="70"/>
    </row>
    <row r="33" spans="1:26">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7" spans="1:26">
      <c r="A37" s="72"/>
    </row>
  </sheetData>
  <mergeCells count="20">
    <mergeCell ref="A16:Z16"/>
    <mergeCell ref="A4:Z4"/>
    <mergeCell ref="A6:Z6"/>
    <mergeCell ref="A7:Z7"/>
    <mergeCell ref="A8:Z8"/>
    <mergeCell ref="A9:Z9"/>
    <mergeCell ref="A10:Z10"/>
    <mergeCell ref="A11:Z11"/>
    <mergeCell ref="A12:Z12"/>
    <mergeCell ref="A13:Z13"/>
    <mergeCell ref="A14:Z14"/>
    <mergeCell ref="A15:Z15"/>
    <mergeCell ref="A23:L23"/>
    <mergeCell ref="M23:Z23"/>
    <mergeCell ref="A17:Z17"/>
    <mergeCell ref="A18:Z18"/>
    <mergeCell ref="A19:Z19"/>
    <mergeCell ref="A20:Z20"/>
    <mergeCell ref="A21:Z21"/>
    <mergeCell ref="A22:Z22"/>
  </mergeCells>
  <pageMargins left="0.70866141732283472" right="0.70866141732283472" top="0.74803149606299213" bottom="0.74803149606299213" header="0.31496062992125984" footer="0.31496062992125984"/>
  <pageSetup paperSize="9" scale="27" orientation="landscape" horizontalDpi="0" verticalDpi="0" r:id="rId1"/>
</worksheet>
</file>

<file path=xl/worksheets/sheet7.xml><?xml version="1.0" encoding="utf-8"?>
<worksheet xmlns="http://schemas.openxmlformats.org/spreadsheetml/2006/main" xmlns:r="http://schemas.openxmlformats.org/officeDocument/2006/relationships">
  <sheetPr>
    <tabColor rgb="FF92D050"/>
    <pageSetUpPr fitToPage="1"/>
  </sheetPr>
  <dimension ref="A1:AB22"/>
  <sheetViews>
    <sheetView topLeftCell="F7" workbookViewId="0">
      <selection activeCell="A13" sqref="A13:O13"/>
    </sheetView>
  </sheetViews>
  <sheetFormatPr defaultColWidth="9.140625" defaultRowHeight="15"/>
  <cols>
    <col min="1" max="1" width="7.42578125" style="2" customWidth="1"/>
    <col min="2" max="2" width="25.5703125" style="2" customWidth="1"/>
    <col min="3" max="3" width="71.28515625" style="2" customWidth="1"/>
    <col min="4" max="4" width="16.140625" style="2" customWidth="1"/>
    <col min="5" max="5" width="9.42578125" style="2" customWidth="1"/>
    <col min="6" max="6" width="8.7109375" style="2" customWidth="1"/>
    <col min="7" max="7" width="9" style="2" customWidth="1"/>
    <col min="8" max="8" width="8.42578125" style="2" customWidth="1"/>
    <col min="9" max="9" width="33.85546875" style="2" customWidth="1"/>
    <col min="10" max="11" width="19.140625" style="2" customWidth="1"/>
    <col min="12" max="12" width="16" style="2" customWidth="1"/>
    <col min="13" max="13" width="14.85546875" style="2" customWidth="1"/>
    <col min="14" max="14" width="16.28515625" style="2" customWidth="1"/>
    <col min="15" max="15" width="13.140625" style="2" customWidth="1"/>
    <col min="16" max="16384" width="9.140625" style="2"/>
  </cols>
  <sheetData>
    <row r="1" spans="1:28" s="4" customFormat="1" ht="18.75" customHeight="1">
      <c r="A1" s="3"/>
      <c r="B1" s="3"/>
      <c r="O1" s="5" t="s">
        <v>0</v>
      </c>
    </row>
    <row r="2" spans="1:28" s="4" customFormat="1" ht="18.75" customHeight="1">
      <c r="A2" s="3"/>
      <c r="B2" s="3"/>
      <c r="O2" s="6" t="s">
        <v>1</v>
      </c>
    </row>
    <row r="3" spans="1:28" s="4" customFormat="1" ht="18.75">
      <c r="A3" s="7"/>
      <c r="B3" s="7"/>
      <c r="O3" s="6" t="s">
        <v>2</v>
      </c>
    </row>
    <row r="4" spans="1:28" s="4" customFormat="1" ht="18.75">
      <c r="A4" s="7"/>
      <c r="B4" s="7"/>
      <c r="L4" s="6"/>
    </row>
    <row r="5" spans="1:28" s="4" customFormat="1" ht="15.75">
      <c r="A5" s="358" t="s">
        <v>528</v>
      </c>
      <c r="B5" s="358"/>
      <c r="C5" s="358"/>
      <c r="D5" s="358"/>
      <c r="E5" s="358"/>
      <c r="F5" s="358"/>
      <c r="G5" s="358"/>
      <c r="H5" s="358"/>
      <c r="I5" s="358"/>
      <c r="J5" s="358"/>
      <c r="K5" s="358"/>
      <c r="L5" s="358"/>
      <c r="M5" s="358"/>
      <c r="N5" s="358"/>
      <c r="O5" s="358"/>
      <c r="P5" s="59"/>
      <c r="Q5" s="59"/>
      <c r="R5" s="59"/>
      <c r="S5" s="59"/>
      <c r="T5" s="59"/>
      <c r="U5" s="59"/>
      <c r="V5" s="59"/>
      <c r="W5" s="59"/>
      <c r="X5" s="59"/>
      <c r="Y5" s="59"/>
      <c r="Z5" s="59"/>
      <c r="AA5" s="59"/>
      <c r="AB5" s="59"/>
    </row>
    <row r="6" spans="1:28" s="4" customFormat="1" ht="18.75">
      <c r="A6" s="7"/>
      <c r="B6" s="7"/>
      <c r="L6" s="6"/>
    </row>
    <row r="7" spans="1:28" s="4" customFormat="1" ht="18.75">
      <c r="A7" s="330" t="s">
        <v>3</v>
      </c>
      <c r="B7" s="330"/>
      <c r="C7" s="330"/>
      <c r="D7" s="330"/>
      <c r="E7" s="330"/>
      <c r="F7" s="330"/>
      <c r="G7" s="330"/>
      <c r="H7" s="330"/>
      <c r="I7" s="330"/>
      <c r="J7" s="330"/>
      <c r="K7" s="330"/>
      <c r="L7" s="330"/>
      <c r="M7" s="330"/>
      <c r="N7" s="330"/>
      <c r="O7" s="330"/>
      <c r="P7" s="9"/>
      <c r="Q7" s="9"/>
      <c r="R7" s="9"/>
      <c r="S7" s="9"/>
      <c r="T7" s="9"/>
      <c r="U7" s="9"/>
      <c r="V7" s="9"/>
      <c r="W7" s="9"/>
      <c r="X7" s="9"/>
      <c r="Y7" s="9"/>
      <c r="Z7" s="9"/>
    </row>
    <row r="8" spans="1:28" s="4" customFormat="1" ht="18.75">
      <c r="A8" s="330"/>
      <c r="B8" s="330"/>
      <c r="C8" s="330"/>
      <c r="D8" s="330"/>
      <c r="E8" s="330"/>
      <c r="F8" s="330"/>
      <c r="G8" s="330"/>
      <c r="H8" s="330"/>
      <c r="I8" s="330"/>
      <c r="J8" s="330"/>
      <c r="K8" s="330"/>
      <c r="L8" s="330"/>
      <c r="M8" s="330"/>
      <c r="N8" s="330"/>
      <c r="O8" s="330"/>
      <c r="P8" s="9"/>
      <c r="Q8" s="9"/>
      <c r="R8" s="9"/>
      <c r="S8" s="9"/>
      <c r="T8" s="9"/>
      <c r="U8" s="9"/>
      <c r="V8" s="9"/>
      <c r="W8" s="9"/>
      <c r="X8" s="9"/>
      <c r="Y8" s="9"/>
      <c r="Z8" s="9"/>
    </row>
    <row r="9" spans="1:28" s="4" customFormat="1" ht="18.75">
      <c r="A9" s="342" t="s">
        <v>534</v>
      </c>
      <c r="B9" s="342"/>
      <c r="C9" s="342"/>
      <c r="D9" s="342"/>
      <c r="E9" s="342"/>
      <c r="F9" s="342"/>
      <c r="G9" s="342"/>
      <c r="H9" s="342"/>
      <c r="I9" s="342"/>
      <c r="J9" s="342"/>
      <c r="K9" s="342"/>
      <c r="L9" s="342"/>
      <c r="M9" s="342"/>
      <c r="N9" s="342"/>
      <c r="O9" s="342"/>
      <c r="P9" s="9"/>
      <c r="Q9" s="9"/>
      <c r="R9" s="9"/>
      <c r="S9" s="9"/>
      <c r="T9" s="9"/>
      <c r="U9" s="9"/>
      <c r="V9" s="9"/>
      <c r="W9" s="9"/>
      <c r="X9" s="9"/>
      <c r="Y9" s="9"/>
      <c r="Z9" s="9"/>
    </row>
    <row r="10" spans="1:28" s="4" customFormat="1" ht="18.75">
      <c r="A10" s="332" t="s">
        <v>4</v>
      </c>
      <c r="B10" s="332"/>
      <c r="C10" s="332"/>
      <c r="D10" s="332"/>
      <c r="E10" s="332"/>
      <c r="F10" s="332"/>
      <c r="G10" s="332"/>
      <c r="H10" s="332"/>
      <c r="I10" s="332"/>
      <c r="J10" s="332"/>
      <c r="K10" s="332"/>
      <c r="L10" s="332"/>
      <c r="M10" s="332"/>
      <c r="N10" s="332"/>
      <c r="O10" s="332"/>
      <c r="P10" s="9"/>
      <c r="Q10" s="9"/>
      <c r="R10" s="9"/>
      <c r="S10" s="9"/>
      <c r="T10" s="9"/>
      <c r="U10" s="9"/>
      <c r="V10" s="9"/>
      <c r="W10" s="9"/>
      <c r="X10" s="9"/>
      <c r="Y10" s="9"/>
      <c r="Z10" s="9"/>
    </row>
    <row r="11" spans="1:28" s="4" customFormat="1" ht="18.75">
      <c r="A11" s="330"/>
      <c r="B11" s="330"/>
      <c r="C11" s="330"/>
      <c r="D11" s="330"/>
      <c r="E11" s="330"/>
      <c r="F11" s="330"/>
      <c r="G11" s="330"/>
      <c r="H11" s="330"/>
      <c r="I11" s="330"/>
      <c r="J11" s="330"/>
      <c r="K11" s="330"/>
      <c r="L11" s="330"/>
      <c r="M11" s="330"/>
      <c r="N11" s="330"/>
      <c r="O11" s="330"/>
      <c r="P11" s="9"/>
      <c r="Q11" s="9"/>
      <c r="R11" s="9"/>
      <c r="S11" s="9"/>
      <c r="T11" s="9"/>
      <c r="U11" s="9"/>
      <c r="V11" s="9"/>
      <c r="W11" s="9"/>
      <c r="X11" s="9"/>
      <c r="Y11" s="9"/>
      <c r="Z11" s="9"/>
    </row>
    <row r="12" spans="1:28" s="4" customFormat="1" ht="18.75">
      <c r="A12" s="368" t="s">
        <v>556</v>
      </c>
      <c r="B12" s="368"/>
      <c r="C12" s="368"/>
      <c r="D12" s="368"/>
      <c r="E12" s="368"/>
      <c r="F12" s="368"/>
      <c r="G12" s="368"/>
      <c r="H12" s="368"/>
      <c r="I12" s="368"/>
      <c r="J12" s="368"/>
      <c r="K12" s="368"/>
      <c r="L12" s="368"/>
      <c r="M12" s="368"/>
      <c r="N12" s="368"/>
      <c r="O12" s="368"/>
      <c r="P12" s="9"/>
      <c r="Q12" s="9"/>
      <c r="R12" s="9"/>
      <c r="S12" s="9"/>
      <c r="T12" s="9"/>
      <c r="U12" s="9"/>
      <c r="V12" s="9"/>
      <c r="W12" s="9"/>
      <c r="X12" s="9"/>
      <c r="Y12" s="9"/>
      <c r="Z12" s="9"/>
    </row>
    <row r="13" spans="1:28" s="4" customFormat="1" ht="18.75">
      <c r="A13" s="332" t="s">
        <v>5</v>
      </c>
      <c r="B13" s="332"/>
      <c r="C13" s="332"/>
      <c r="D13" s="332"/>
      <c r="E13" s="332"/>
      <c r="F13" s="332"/>
      <c r="G13" s="332"/>
      <c r="H13" s="332"/>
      <c r="I13" s="332"/>
      <c r="J13" s="332"/>
      <c r="K13" s="332"/>
      <c r="L13" s="332"/>
      <c r="M13" s="332"/>
      <c r="N13" s="332"/>
      <c r="O13" s="332"/>
      <c r="P13" s="9"/>
      <c r="Q13" s="9"/>
      <c r="R13" s="9"/>
      <c r="S13" s="9"/>
      <c r="T13" s="9"/>
      <c r="U13" s="9"/>
      <c r="V13" s="9"/>
      <c r="W13" s="9"/>
      <c r="X13" s="9"/>
      <c r="Y13" s="9"/>
      <c r="Z13" s="9"/>
    </row>
    <row r="14" spans="1:28" s="4" customFormat="1" ht="15.75" customHeight="1">
      <c r="A14" s="338"/>
      <c r="B14" s="338"/>
      <c r="C14" s="338"/>
      <c r="D14" s="338"/>
      <c r="E14" s="338"/>
      <c r="F14" s="338"/>
      <c r="G14" s="338"/>
      <c r="H14" s="338"/>
      <c r="I14" s="338"/>
      <c r="J14" s="338"/>
      <c r="K14" s="338"/>
      <c r="L14" s="338"/>
      <c r="M14" s="338"/>
      <c r="N14" s="338"/>
      <c r="O14" s="338"/>
      <c r="P14" s="13"/>
      <c r="Q14" s="13"/>
      <c r="R14" s="13"/>
      <c r="S14" s="13"/>
      <c r="T14" s="13"/>
      <c r="U14" s="13"/>
      <c r="V14" s="13"/>
      <c r="W14" s="13"/>
      <c r="X14" s="13"/>
      <c r="Y14" s="13"/>
      <c r="Z14" s="13"/>
    </row>
    <row r="15" spans="1:28" s="14" customFormat="1" ht="51.75" customHeight="1">
      <c r="A15" s="368" t="s">
        <v>548</v>
      </c>
      <c r="B15" s="368"/>
      <c r="C15" s="368"/>
      <c r="D15" s="368"/>
      <c r="E15" s="368"/>
      <c r="F15" s="368"/>
      <c r="G15" s="368"/>
      <c r="H15" s="368"/>
      <c r="I15" s="368"/>
      <c r="J15" s="368"/>
      <c r="K15" s="368"/>
      <c r="L15" s="368"/>
      <c r="M15" s="368"/>
      <c r="N15" s="368"/>
      <c r="O15" s="368"/>
      <c r="P15" s="11"/>
      <c r="Q15" s="11"/>
      <c r="R15" s="11"/>
      <c r="S15" s="11"/>
      <c r="T15" s="11"/>
      <c r="U15" s="11"/>
      <c r="V15" s="11"/>
      <c r="W15" s="11"/>
      <c r="X15" s="11"/>
      <c r="Y15" s="11"/>
      <c r="Z15" s="11"/>
    </row>
    <row r="16" spans="1:28" s="14" customFormat="1" ht="15" customHeight="1">
      <c r="A16" s="332" t="s">
        <v>7</v>
      </c>
      <c r="B16" s="332"/>
      <c r="C16" s="332"/>
      <c r="D16" s="332"/>
      <c r="E16" s="332"/>
      <c r="F16" s="332"/>
      <c r="G16" s="332"/>
      <c r="H16" s="332"/>
      <c r="I16" s="332"/>
      <c r="J16" s="332"/>
      <c r="K16" s="332"/>
      <c r="L16" s="332"/>
      <c r="M16" s="332"/>
      <c r="N16" s="332"/>
      <c r="O16" s="332"/>
      <c r="P16" s="12"/>
      <c r="Q16" s="12"/>
      <c r="R16" s="12"/>
      <c r="S16" s="12"/>
      <c r="T16" s="12"/>
      <c r="U16" s="12"/>
      <c r="V16" s="12"/>
      <c r="W16" s="12"/>
      <c r="X16" s="12"/>
      <c r="Y16" s="12"/>
      <c r="Z16" s="12"/>
    </row>
    <row r="17" spans="1:26" s="14" customFormat="1" ht="15" customHeight="1">
      <c r="A17" s="338"/>
      <c r="B17" s="338"/>
      <c r="C17" s="338"/>
      <c r="D17" s="338"/>
      <c r="E17" s="338"/>
      <c r="F17" s="338"/>
      <c r="G17" s="338"/>
      <c r="H17" s="338"/>
      <c r="I17" s="338"/>
      <c r="J17" s="338"/>
      <c r="K17" s="338"/>
      <c r="L17" s="338"/>
      <c r="M17" s="338"/>
      <c r="N17" s="338"/>
      <c r="O17" s="338"/>
      <c r="P17" s="13"/>
      <c r="Q17" s="13"/>
      <c r="R17" s="13"/>
      <c r="S17" s="13"/>
      <c r="T17" s="13"/>
      <c r="U17" s="13"/>
      <c r="V17" s="13"/>
      <c r="W17" s="13"/>
    </row>
    <row r="18" spans="1:26" s="14" customFormat="1" ht="91.5" customHeight="1">
      <c r="A18" s="369" t="s">
        <v>177</v>
      </c>
      <c r="B18" s="369"/>
      <c r="C18" s="369"/>
      <c r="D18" s="369"/>
      <c r="E18" s="369"/>
      <c r="F18" s="369"/>
      <c r="G18" s="369"/>
      <c r="H18" s="369"/>
      <c r="I18" s="369"/>
      <c r="J18" s="369"/>
      <c r="K18" s="369"/>
      <c r="L18" s="369"/>
      <c r="M18" s="369"/>
      <c r="N18" s="369"/>
      <c r="O18" s="369"/>
      <c r="P18" s="15"/>
      <c r="Q18" s="15"/>
      <c r="R18" s="15"/>
      <c r="S18" s="15"/>
      <c r="T18" s="15"/>
      <c r="U18" s="15"/>
      <c r="V18" s="15"/>
      <c r="W18" s="15"/>
      <c r="X18" s="15"/>
      <c r="Y18" s="15"/>
      <c r="Z18" s="15"/>
    </row>
    <row r="19" spans="1:26" s="14" customFormat="1" ht="78" customHeight="1">
      <c r="A19" s="336" t="s">
        <v>9</v>
      </c>
      <c r="B19" s="336" t="s">
        <v>178</v>
      </c>
      <c r="C19" s="336" t="s">
        <v>179</v>
      </c>
      <c r="D19" s="336" t="s">
        <v>180</v>
      </c>
      <c r="E19" s="370" t="s">
        <v>181</v>
      </c>
      <c r="F19" s="371"/>
      <c r="G19" s="371"/>
      <c r="H19" s="371"/>
      <c r="I19" s="372"/>
      <c r="J19" s="336" t="s">
        <v>182</v>
      </c>
      <c r="K19" s="336"/>
      <c r="L19" s="336"/>
      <c r="M19" s="336"/>
      <c r="N19" s="336"/>
      <c r="O19" s="336"/>
      <c r="P19" s="13"/>
      <c r="Q19" s="13"/>
      <c r="R19" s="13"/>
      <c r="S19" s="13"/>
      <c r="T19" s="13"/>
      <c r="U19" s="13"/>
      <c r="V19" s="13"/>
      <c r="W19" s="13"/>
    </row>
    <row r="20" spans="1:26" s="14" customFormat="1" ht="51" customHeight="1">
      <c r="A20" s="336"/>
      <c r="B20" s="336"/>
      <c r="C20" s="336"/>
      <c r="D20" s="336"/>
      <c r="E20" s="27" t="s">
        <v>183</v>
      </c>
      <c r="F20" s="27" t="s">
        <v>184</v>
      </c>
      <c r="G20" s="27" t="s">
        <v>185</v>
      </c>
      <c r="H20" s="27" t="s">
        <v>186</v>
      </c>
      <c r="I20" s="27" t="s">
        <v>187</v>
      </c>
      <c r="J20" s="27">
        <v>2020</v>
      </c>
      <c r="K20" s="27">
        <v>2021</v>
      </c>
      <c r="L20" s="73">
        <v>2022</v>
      </c>
      <c r="M20" s="74"/>
      <c r="N20" s="74"/>
      <c r="O20" s="74"/>
      <c r="P20" s="13"/>
      <c r="Q20" s="13"/>
      <c r="R20" s="13"/>
      <c r="S20" s="13"/>
      <c r="T20" s="13"/>
      <c r="U20" s="13"/>
      <c r="V20" s="13"/>
      <c r="W20" s="13"/>
    </row>
    <row r="21" spans="1:26" s="14" customFormat="1" ht="16.5" customHeight="1">
      <c r="A21" s="19">
        <v>1</v>
      </c>
      <c r="B21" s="17">
        <v>2</v>
      </c>
      <c r="C21" s="19">
        <v>3</v>
      </c>
      <c r="D21" s="17">
        <v>4</v>
      </c>
      <c r="E21" s="19">
        <v>5</v>
      </c>
      <c r="F21" s="17">
        <v>6</v>
      </c>
      <c r="G21" s="19">
        <v>7</v>
      </c>
      <c r="H21" s="17">
        <v>8</v>
      </c>
      <c r="I21" s="19">
        <v>9</v>
      </c>
      <c r="J21" s="17">
        <v>10</v>
      </c>
      <c r="K21" s="19">
        <v>11</v>
      </c>
      <c r="L21" s="17">
        <v>12</v>
      </c>
      <c r="M21" s="19">
        <v>13</v>
      </c>
      <c r="N21" s="17">
        <v>14</v>
      </c>
      <c r="O21" s="19">
        <v>15</v>
      </c>
      <c r="P21" s="13"/>
      <c r="Q21" s="13"/>
      <c r="R21" s="13"/>
      <c r="S21" s="13"/>
      <c r="T21" s="13"/>
      <c r="U21" s="13"/>
      <c r="V21" s="13"/>
      <c r="W21" s="13"/>
    </row>
    <row r="22" spans="1:26" s="14" customFormat="1" ht="33" customHeight="1">
      <c r="A22" s="21"/>
      <c r="B22" s="75"/>
      <c r="C22" s="31"/>
      <c r="D22" s="31"/>
      <c r="E22" s="31"/>
      <c r="F22" s="31"/>
      <c r="G22" s="31"/>
      <c r="H22" s="31"/>
      <c r="I22" s="31"/>
      <c r="J22" s="76"/>
      <c r="K22" s="313"/>
      <c r="L22" s="30"/>
      <c r="M22" s="30"/>
      <c r="N22" s="30"/>
      <c r="O22" s="30"/>
      <c r="P22" s="13"/>
      <c r="Q22" s="13"/>
      <c r="R22" s="13"/>
      <c r="S22" s="13"/>
      <c r="T22" s="13"/>
      <c r="U22" s="13"/>
    </row>
  </sheetData>
  <mergeCells count="19">
    <mergeCell ref="A17:O17"/>
    <mergeCell ref="A5:O5"/>
    <mergeCell ref="A7:O7"/>
    <mergeCell ref="A8:O8"/>
    <mergeCell ref="A9:O9"/>
    <mergeCell ref="A10:O10"/>
    <mergeCell ref="A11:O11"/>
    <mergeCell ref="A12:O12"/>
    <mergeCell ref="A13:O13"/>
    <mergeCell ref="A14:O14"/>
    <mergeCell ref="A15:O15"/>
    <mergeCell ref="A16:O16"/>
    <mergeCell ref="A18:O18"/>
    <mergeCell ref="A19:A20"/>
    <mergeCell ref="B19:B20"/>
    <mergeCell ref="C19:C20"/>
    <mergeCell ref="D19:D20"/>
    <mergeCell ref="E19:I19"/>
    <mergeCell ref="J19:O19"/>
  </mergeCells>
  <pageMargins left="0.70866141732283472" right="0.70866141732283472" top="0.74803149606299213" bottom="0.74803149606299213" header="0.31496062992125984" footer="0.31496062992125984"/>
  <pageSetup paperSize="9" scale="45" orientation="landscape" horizontalDpi="0" verticalDpi="0" r:id="rId1"/>
</worksheet>
</file>

<file path=xl/worksheets/sheet8.xml><?xml version="1.0" encoding="utf-8"?>
<worksheet xmlns="http://schemas.openxmlformats.org/spreadsheetml/2006/main" xmlns:r="http://schemas.openxmlformats.org/officeDocument/2006/relationships">
  <sheetPr>
    <pageSetUpPr fitToPage="1"/>
  </sheetPr>
  <dimension ref="A1:AR145"/>
  <sheetViews>
    <sheetView topLeftCell="A41" zoomScale="69" zoomScaleNormal="69" workbookViewId="0">
      <selection activeCell="F51" sqref="F51"/>
    </sheetView>
  </sheetViews>
  <sheetFormatPr defaultColWidth="9.140625" defaultRowHeight="15.75" outlineLevelRow="1"/>
  <cols>
    <col min="1" max="1" width="63.28515625" style="77" customWidth="1"/>
    <col min="2" max="2" width="17.140625" style="77" customWidth="1"/>
    <col min="3" max="5" width="15.42578125" style="77" customWidth="1"/>
    <col min="6" max="19" width="14.85546875" style="77" customWidth="1"/>
    <col min="20" max="23" width="15.7109375" style="77" customWidth="1"/>
    <col min="24" max="30" width="17" style="77" customWidth="1"/>
    <col min="31" max="34" width="15.7109375" style="77" customWidth="1"/>
    <col min="35" max="35" width="16.5703125" style="77" customWidth="1"/>
    <col min="36" max="16384" width="9.140625" style="77"/>
  </cols>
  <sheetData>
    <row r="1" spans="1:44" hidden="1" outlineLevel="1">
      <c r="A1" s="77" t="str">
        <f>'[1]1. паспорт местоположение'!C1</f>
        <v>91_АЭ (г)</v>
      </c>
      <c r="B1" s="77">
        <v>2</v>
      </c>
      <c r="C1" s="77" t="s">
        <v>525</v>
      </c>
      <c r="D1" s="77" t="str">
        <f>CONCATENATE(B1,C1)</f>
        <v>2_П</v>
      </c>
      <c r="K1" s="78"/>
      <c r="L1" s="78"/>
      <c r="M1" s="78"/>
      <c r="N1" s="78"/>
      <c r="O1" s="78"/>
      <c r="P1" s="78"/>
      <c r="Q1" s="78"/>
      <c r="R1" s="78"/>
      <c r="S1" s="78"/>
      <c r="T1" s="78"/>
      <c r="U1" s="78"/>
      <c r="V1" s="78"/>
      <c r="W1" s="78"/>
      <c r="X1" s="78"/>
      <c r="Y1" s="78"/>
      <c r="Z1" s="78"/>
      <c r="AA1" s="78"/>
      <c r="AB1" s="78"/>
      <c r="AC1" s="78"/>
      <c r="AD1" s="78"/>
      <c r="AE1" s="78"/>
      <c r="AF1" s="78"/>
      <c r="AG1" s="78"/>
      <c r="AH1" s="78"/>
    </row>
    <row r="2" spans="1:44" hidden="1" outlineLevel="1">
      <c r="B2" s="79"/>
      <c r="C2" s="80"/>
      <c r="D2" s="80"/>
      <c r="E2" s="80"/>
      <c r="F2" s="80"/>
      <c r="G2" s="80"/>
      <c r="H2" s="80"/>
      <c r="K2" s="78"/>
      <c r="L2" s="78"/>
      <c r="M2" s="78"/>
      <c r="N2" s="78"/>
      <c r="O2" s="78"/>
      <c r="P2" s="78"/>
      <c r="Q2" s="78"/>
      <c r="R2" s="78"/>
      <c r="S2" s="78"/>
      <c r="T2" s="78"/>
      <c r="U2" s="78"/>
      <c r="V2" s="78"/>
      <c r="W2" s="78"/>
      <c r="X2" s="78"/>
      <c r="Y2" s="78"/>
      <c r="Z2" s="78"/>
      <c r="AA2" s="78"/>
      <c r="AB2" s="78"/>
      <c r="AC2" s="78"/>
      <c r="AD2" s="78"/>
      <c r="AE2" s="78"/>
      <c r="AF2" s="78"/>
      <c r="AG2" s="78"/>
      <c r="AH2" s="78"/>
    </row>
    <row r="3" spans="1:44" hidden="1">
      <c r="B3" s="79"/>
      <c r="C3" s="80"/>
      <c r="D3" s="80"/>
      <c r="E3" s="80"/>
      <c r="F3" s="80"/>
      <c r="G3" s="80"/>
      <c r="H3" s="80"/>
      <c r="K3" s="78"/>
      <c r="L3" s="78"/>
      <c r="M3" s="78"/>
      <c r="N3" s="78"/>
      <c r="O3" s="78"/>
      <c r="P3" s="78"/>
      <c r="Q3" s="78"/>
      <c r="R3" s="78"/>
      <c r="S3" s="78"/>
      <c r="T3" s="78"/>
      <c r="U3" s="78"/>
      <c r="V3" s="78"/>
      <c r="W3" s="78"/>
      <c r="X3" s="78"/>
      <c r="Y3" s="78"/>
      <c r="Z3" s="78"/>
      <c r="AA3" s="78"/>
      <c r="AB3" s="78"/>
      <c r="AC3" s="78"/>
      <c r="AD3" s="78"/>
      <c r="AE3" s="78"/>
      <c r="AF3" s="78"/>
      <c r="AG3" s="78"/>
      <c r="AH3" s="78"/>
    </row>
    <row r="4" spans="1:44" s="4" customFormat="1" ht="18.75" customHeight="1">
      <c r="A4" s="358" t="s">
        <v>528</v>
      </c>
      <c r="B4" s="358"/>
      <c r="C4" s="358"/>
      <c r="D4" s="358"/>
      <c r="E4" s="358"/>
      <c r="F4" s="358"/>
      <c r="G4" s="358"/>
      <c r="H4" s="358"/>
      <c r="I4" s="358"/>
      <c r="J4" s="358"/>
      <c r="K4" s="358"/>
      <c r="L4" s="358"/>
      <c r="M4" s="358"/>
      <c r="N4" s="358"/>
      <c r="O4" s="358"/>
      <c r="P4" s="358"/>
      <c r="Q4" s="358"/>
      <c r="R4" s="358"/>
      <c r="S4" s="358"/>
      <c r="T4" s="358"/>
      <c r="U4" s="358"/>
      <c r="V4" s="358"/>
      <c r="W4" s="358"/>
      <c r="X4" s="358"/>
      <c r="Y4" s="358"/>
      <c r="Z4" s="358"/>
      <c r="AA4" s="358"/>
      <c r="AB4" s="358"/>
      <c r="AC4" s="358"/>
      <c r="AD4" s="358"/>
      <c r="AE4" s="358"/>
      <c r="AF4" s="358"/>
      <c r="AG4" s="358"/>
      <c r="AH4" s="358"/>
      <c r="AI4" s="358"/>
      <c r="AJ4" s="358"/>
      <c r="AK4" s="358"/>
      <c r="AL4" s="358"/>
      <c r="AM4" s="358"/>
      <c r="AN4" s="358"/>
      <c r="AO4" s="358"/>
      <c r="AP4" s="358"/>
      <c r="AQ4" s="358"/>
      <c r="AR4" s="358"/>
    </row>
    <row r="5" spans="1:44" s="4" customFormat="1" ht="18.75">
      <c r="A5" s="7"/>
      <c r="K5" s="6"/>
    </row>
    <row r="6" spans="1:44" s="4" customFormat="1" ht="18.75">
      <c r="A6" s="330" t="s">
        <v>3</v>
      </c>
      <c r="B6" s="330"/>
      <c r="C6" s="330"/>
      <c r="D6" s="330"/>
      <c r="E6" s="330"/>
      <c r="F6" s="330"/>
      <c r="G6" s="330"/>
      <c r="H6" s="330"/>
      <c r="I6" s="330"/>
      <c r="J6" s="330"/>
      <c r="K6" s="330"/>
      <c r="L6" s="330"/>
      <c r="M6" s="330"/>
      <c r="N6" s="330"/>
      <c r="O6" s="330"/>
      <c r="P6" s="330"/>
      <c r="Q6" s="330"/>
      <c r="R6" s="330"/>
      <c r="S6" s="330"/>
      <c r="T6" s="330"/>
      <c r="U6" s="330"/>
      <c r="V6" s="330"/>
      <c r="W6" s="330"/>
      <c r="X6" s="330"/>
      <c r="Y6" s="330"/>
      <c r="Z6" s="330"/>
      <c r="AA6" s="330"/>
      <c r="AB6" s="330"/>
      <c r="AC6" s="330"/>
      <c r="AD6" s="330"/>
      <c r="AE6" s="330"/>
      <c r="AF6" s="330"/>
      <c r="AG6" s="330"/>
      <c r="AH6" s="330"/>
      <c r="AI6" s="330"/>
      <c r="AJ6" s="330"/>
      <c r="AK6" s="330"/>
      <c r="AL6" s="330"/>
      <c r="AM6" s="330"/>
      <c r="AN6" s="330"/>
      <c r="AO6" s="330"/>
      <c r="AP6" s="330"/>
      <c r="AQ6" s="330"/>
      <c r="AR6" s="330"/>
    </row>
    <row r="7" spans="1:44" s="4" customFormat="1" ht="18.75">
      <c r="A7" s="10"/>
      <c r="B7" s="10"/>
      <c r="C7" s="10"/>
      <c r="D7" s="10"/>
      <c r="E7" s="10"/>
      <c r="F7" s="10"/>
      <c r="G7" s="10"/>
      <c r="H7" s="10"/>
      <c r="I7" s="10"/>
      <c r="J7" s="10"/>
      <c r="K7" s="10"/>
      <c r="L7" s="9"/>
      <c r="M7" s="9"/>
      <c r="N7" s="9"/>
      <c r="O7" s="9"/>
      <c r="P7" s="9"/>
      <c r="Q7" s="9"/>
      <c r="R7" s="9"/>
      <c r="S7" s="9"/>
      <c r="T7" s="9"/>
      <c r="U7" s="9"/>
      <c r="V7" s="9"/>
      <c r="W7" s="9"/>
      <c r="X7" s="9"/>
      <c r="Y7" s="9"/>
    </row>
    <row r="8" spans="1:44" s="4" customFormat="1" ht="24" customHeight="1">
      <c r="A8" s="342" t="s">
        <v>534</v>
      </c>
      <c r="B8" s="342"/>
      <c r="C8" s="342"/>
      <c r="D8" s="342"/>
      <c r="E8" s="342"/>
      <c r="F8" s="342"/>
      <c r="G8" s="342"/>
      <c r="H8" s="342"/>
      <c r="I8" s="342"/>
      <c r="J8" s="342"/>
      <c r="K8" s="342"/>
      <c r="L8" s="342"/>
      <c r="M8" s="342"/>
      <c r="N8" s="342"/>
      <c r="O8" s="342"/>
      <c r="P8" s="342"/>
      <c r="Q8" s="342"/>
      <c r="R8" s="342"/>
      <c r="S8" s="342"/>
      <c r="T8" s="342"/>
      <c r="U8" s="342"/>
      <c r="V8" s="342"/>
      <c r="W8" s="342"/>
      <c r="X8" s="342"/>
      <c r="Y8" s="342"/>
      <c r="Z8" s="342"/>
      <c r="AA8" s="342"/>
      <c r="AB8" s="342"/>
      <c r="AC8" s="342"/>
      <c r="AD8" s="342"/>
      <c r="AE8" s="342"/>
      <c r="AF8" s="342"/>
      <c r="AG8" s="342"/>
      <c r="AH8" s="342"/>
      <c r="AI8" s="342"/>
      <c r="AJ8" s="342"/>
      <c r="AK8" s="342"/>
      <c r="AL8" s="342"/>
      <c r="AM8" s="342"/>
      <c r="AN8" s="342"/>
      <c r="AO8" s="342"/>
      <c r="AP8" s="342"/>
      <c r="AQ8" s="342"/>
      <c r="AR8" s="342"/>
    </row>
    <row r="9" spans="1:44" s="4" customFormat="1" ht="18.75" customHeight="1">
      <c r="A9" s="332" t="s">
        <v>4</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2"/>
      <c r="AH9" s="332"/>
      <c r="AI9" s="332"/>
      <c r="AJ9" s="332"/>
      <c r="AK9" s="332"/>
      <c r="AL9" s="332"/>
      <c r="AM9" s="332"/>
      <c r="AN9" s="332"/>
      <c r="AO9" s="332"/>
      <c r="AP9" s="332"/>
      <c r="AQ9" s="332"/>
      <c r="AR9" s="332"/>
    </row>
    <row r="10" spans="1:44" s="4" customFormat="1" ht="18.75">
      <c r="A10" s="10"/>
      <c r="B10" s="10"/>
      <c r="C10" s="10"/>
      <c r="D10" s="10"/>
      <c r="E10" s="10"/>
      <c r="F10" s="10"/>
      <c r="G10" s="10"/>
      <c r="H10" s="10"/>
      <c r="I10" s="10"/>
      <c r="J10" s="10"/>
      <c r="K10" s="10"/>
      <c r="L10" s="9"/>
      <c r="M10" s="9"/>
      <c r="N10" s="9"/>
      <c r="O10" s="9"/>
      <c r="P10" s="9"/>
      <c r="Q10" s="9"/>
      <c r="R10" s="9"/>
      <c r="S10" s="9"/>
      <c r="T10" s="9"/>
      <c r="U10" s="9"/>
      <c r="V10" s="9"/>
      <c r="W10" s="9"/>
      <c r="X10" s="9"/>
      <c r="Y10" s="9"/>
    </row>
    <row r="11" spans="1:44" s="4" customFormat="1" ht="18.75" customHeight="1">
      <c r="A11" s="368" t="s">
        <v>553</v>
      </c>
      <c r="B11" s="368"/>
      <c r="C11" s="368"/>
      <c r="D11" s="368"/>
      <c r="E11" s="368"/>
      <c r="F11" s="368"/>
      <c r="G11" s="368"/>
      <c r="H11" s="368"/>
      <c r="I11" s="368"/>
      <c r="J11" s="368"/>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row>
    <row r="12" spans="1:44" s="4" customFormat="1" ht="18.75" customHeight="1">
      <c r="A12" s="332" t="s">
        <v>5</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2"/>
    </row>
    <row r="13" spans="1:44" s="4" customFormat="1"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44" s="14" customFormat="1" ht="49.5" customHeight="1">
      <c r="A14" s="368" t="s">
        <v>535</v>
      </c>
      <c r="B14" s="368"/>
      <c r="C14" s="368"/>
      <c r="D14" s="368"/>
      <c r="E14" s="368"/>
      <c r="F14" s="368"/>
      <c r="G14" s="368"/>
      <c r="H14" s="368"/>
      <c r="I14" s="368"/>
      <c r="J14" s="368"/>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row>
    <row r="15" spans="1:44" s="14" customFormat="1" ht="15" customHeight="1">
      <c r="A15" s="332" t="s">
        <v>7</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2"/>
    </row>
    <row r="16" spans="1:44" s="14" customFormat="1" ht="15" customHeight="1">
      <c r="A16" s="13"/>
      <c r="B16" s="13"/>
      <c r="C16" s="13"/>
      <c r="D16" s="13"/>
      <c r="E16" s="13"/>
      <c r="F16" s="13"/>
      <c r="G16" s="13"/>
      <c r="H16" s="13"/>
      <c r="I16" s="13"/>
      <c r="J16" s="13"/>
      <c r="K16" s="13"/>
      <c r="L16" s="13"/>
      <c r="M16" s="13"/>
      <c r="N16" s="13"/>
      <c r="O16" s="13"/>
      <c r="P16" s="13"/>
      <c r="Q16" s="13"/>
      <c r="R16" s="13"/>
      <c r="S16" s="13"/>
      <c r="T16" s="13"/>
      <c r="U16" s="13"/>
      <c r="V16" s="13"/>
    </row>
    <row r="17" spans="1:44" s="14" customFormat="1" ht="15" customHeight="1">
      <c r="A17" s="331" t="s">
        <v>188</v>
      </c>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c r="AQ17" s="331"/>
      <c r="AR17" s="331"/>
    </row>
    <row r="18" spans="1:44" ht="15.75" customHeight="1">
      <c r="A18" s="81"/>
      <c r="B18" s="81"/>
      <c r="C18" s="81"/>
      <c r="D18" s="81"/>
      <c r="E18" s="81"/>
      <c r="F18" s="81"/>
      <c r="G18" s="81"/>
      <c r="H18" s="81"/>
      <c r="I18" s="81"/>
      <c r="J18" s="81"/>
      <c r="K18" s="81"/>
    </row>
    <row r="19" spans="1:44">
      <c r="A19" s="81"/>
    </row>
    <row r="20" spans="1:44">
      <c r="A20" s="81"/>
      <c r="K20" s="78"/>
      <c r="L20" s="78"/>
      <c r="M20" s="78"/>
      <c r="N20" s="78"/>
      <c r="O20" s="78"/>
      <c r="P20" s="78"/>
      <c r="Q20" s="78"/>
      <c r="R20" s="78"/>
      <c r="S20" s="78"/>
      <c r="T20" s="78"/>
      <c r="U20" s="78"/>
      <c r="V20" s="78"/>
      <c r="W20" s="78"/>
      <c r="X20" s="78"/>
      <c r="Y20" s="78"/>
      <c r="Z20" s="78"/>
      <c r="AA20" s="78"/>
      <c r="AB20" s="78"/>
      <c r="AC20" s="78"/>
      <c r="AD20" s="78"/>
      <c r="AE20" s="78"/>
      <c r="AF20" s="78"/>
      <c r="AG20" s="78"/>
      <c r="AH20" s="78"/>
    </row>
    <row r="21" spans="1:44">
      <c r="A21" s="81"/>
      <c r="K21" s="78"/>
      <c r="L21" s="78"/>
      <c r="M21" s="78"/>
      <c r="N21" s="78"/>
      <c r="O21" s="78"/>
      <c r="P21" s="78"/>
      <c r="Q21" s="78"/>
      <c r="R21" s="78"/>
      <c r="S21" s="78"/>
      <c r="T21" s="78"/>
      <c r="U21" s="78"/>
      <c r="V21" s="78"/>
      <c r="W21" s="78"/>
      <c r="X21" s="78"/>
      <c r="Y21" s="78"/>
      <c r="Z21" s="78"/>
      <c r="AA21" s="78"/>
      <c r="AB21" s="78"/>
      <c r="AC21" s="78"/>
      <c r="AD21" s="78"/>
      <c r="AE21" s="78"/>
      <c r="AF21" s="78"/>
      <c r="AG21" s="78"/>
      <c r="AH21" s="78"/>
    </row>
    <row r="22" spans="1:44">
      <c r="A22" s="81"/>
      <c r="K22" s="78"/>
      <c r="L22" s="78"/>
      <c r="M22" s="78"/>
      <c r="N22" s="78"/>
      <c r="O22" s="78"/>
      <c r="P22" s="78"/>
      <c r="Q22" s="78"/>
      <c r="R22" s="78"/>
      <c r="S22" s="78"/>
      <c r="T22" s="78"/>
      <c r="U22" s="78"/>
      <c r="V22" s="78"/>
      <c r="W22" s="78"/>
      <c r="X22" s="78"/>
      <c r="Y22" s="78"/>
      <c r="Z22" s="78"/>
      <c r="AA22" s="78"/>
      <c r="AB22" s="78"/>
      <c r="AC22" s="78"/>
      <c r="AD22" s="78"/>
      <c r="AE22" s="78"/>
      <c r="AF22" s="78"/>
      <c r="AG22" s="78"/>
      <c r="AH22" s="78"/>
    </row>
    <row r="23" spans="1:44">
      <c r="A23" s="81"/>
      <c r="K23" s="82"/>
      <c r="L23" s="82"/>
      <c r="M23" s="82"/>
      <c r="N23" s="82"/>
      <c r="O23" s="82"/>
      <c r="P23" s="82"/>
      <c r="Q23" s="82"/>
      <c r="R23" s="82"/>
      <c r="S23" s="82"/>
      <c r="T23" s="82"/>
      <c r="U23" s="82"/>
      <c r="V23" s="82"/>
      <c r="W23" s="82"/>
      <c r="X23" s="82"/>
      <c r="Y23" s="82"/>
      <c r="Z23" s="82"/>
      <c r="AA23" s="82"/>
      <c r="AB23" s="82"/>
      <c r="AC23" s="82"/>
      <c r="AD23" s="82"/>
      <c r="AE23" s="82"/>
      <c r="AF23" s="82"/>
      <c r="AG23" s="82"/>
      <c r="AH23" s="82"/>
    </row>
    <row r="24" spans="1:44" ht="16.5" hidden="1" outlineLevel="1" thickBot="1">
      <c r="A24" s="81" t="s">
        <v>189</v>
      </c>
      <c r="B24" s="83">
        <v>2017</v>
      </c>
      <c r="K24" s="78"/>
      <c r="L24" s="78"/>
      <c r="M24" s="78"/>
      <c r="N24" s="78"/>
      <c r="O24" s="78"/>
      <c r="P24" s="78"/>
      <c r="Q24" s="78"/>
      <c r="R24" s="78"/>
      <c r="S24" s="78"/>
      <c r="T24" s="78"/>
      <c r="U24" s="78"/>
      <c r="V24" s="78"/>
      <c r="W24" s="78"/>
      <c r="X24" s="78"/>
      <c r="Y24" s="78"/>
      <c r="Z24" s="78"/>
      <c r="AA24" s="78"/>
      <c r="AB24" s="78"/>
      <c r="AC24" s="78"/>
      <c r="AD24" s="78"/>
      <c r="AE24" s="78"/>
      <c r="AF24" s="78"/>
      <c r="AG24" s="78"/>
      <c r="AH24" s="78"/>
    </row>
    <row r="25" spans="1:44" ht="16.5" hidden="1" outlineLevel="1" thickBot="1">
      <c r="A25" s="84" t="s">
        <v>190</v>
      </c>
      <c r="B25" s="83">
        <v>2017</v>
      </c>
      <c r="K25" s="78"/>
      <c r="L25" s="78"/>
      <c r="M25" s="78"/>
      <c r="N25" s="78"/>
      <c r="O25" s="78"/>
      <c r="P25" s="78"/>
      <c r="Q25" s="78"/>
      <c r="R25" s="78"/>
      <c r="S25" s="78"/>
      <c r="T25" s="78"/>
      <c r="U25" s="78"/>
      <c r="V25" s="78"/>
      <c r="W25" s="78"/>
      <c r="X25" s="78"/>
      <c r="Y25" s="78"/>
      <c r="Z25" s="78"/>
      <c r="AA25" s="78"/>
      <c r="AB25" s="78"/>
      <c r="AC25" s="78"/>
      <c r="AD25" s="78"/>
      <c r="AE25" s="78"/>
      <c r="AF25" s="78"/>
      <c r="AG25" s="78"/>
      <c r="AH25" s="78"/>
    </row>
    <row r="26" spans="1:44" collapsed="1">
      <c r="D26" s="81" t="s">
        <v>6</v>
      </c>
    </row>
    <row r="27" spans="1:44">
      <c r="A27" s="85" t="s">
        <v>191</v>
      </c>
      <c r="B27" s="85" t="s">
        <v>192</v>
      </c>
      <c r="C27" s="86" t="s">
        <v>193</v>
      </c>
      <c r="D27" s="87"/>
      <c r="E27" s="88"/>
      <c r="F27" s="88"/>
      <c r="G27" s="88"/>
      <c r="H27" s="88"/>
    </row>
    <row r="28" spans="1:44">
      <c r="A28" s="89" t="s">
        <v>194</v>
      </c>
      <c r="B28" s="90">
        <f>-SUM(B102:AH102)</f>
        <v>2.67</v>
      </c>
      <c r="C28" s="91">
        <f>B28*1.18</f>
        <v>3.1505999999999998</v>
      </c>
      <c r="D28" s="92">
        <f>C28/B28</f>
        <v>1.18</v>
      </c>
    </row>
    <row r="29" spans="1:44">
      <c r="A29" s="89" t="s">
        <v>195</v>
      </c>
      <c r="B29" s="90"/>
    </row>
    <row r="30" spans="1:44">
      <c r="A30" s="89" t="s">
        <v>196</v>
      </c>
      <c r="B30" s="93">
        <v>5</v>
      </c>
      <c r="D30" s="81" t="s">
        <v>197</v>
      </c>
    </row>
    <row r="31" spans="1:44">
      <c r="A31" s="89" t="s">
        <v>198</v>
      </c>
      <c r="B31" s="93">
        <v>2022</v>
      </c>
      <c r="D31" s="378" t="s">
        <v>199</v>
      </c>
      <c r="E31" s="379"/>
      <c r="F31" s="94">
        <f>SUM(B110:AH110)</f>
        <v>6.9673677493116566</v>
      </c>
      <c r="G31" s="95"/>
    </row>
    <row r="32" spans="1:44">
      <c r="A32" s="89" t="s">
        <v>200</v>
      </c>
      <c r="B32" s="93">
        <v>1</v>
      </c>
      <c r="D32" s="378" t="s">
        <v>201</v>
      </c>
      <c r="E32" s="379"/>
      <c r="F32" s="94" t="str">
        <f>IF(SUM(B111:AH111)=0,"не окупается",SUM(B111:AH111))</f>
        <v>не окупается</v>
      </c>
      <c r="G32" s="95"/>
    </row>
    <row r="33" spans="1:8">
      <c r="A33" s="89" t="s">
        <v>202</v>
      </c>
      <c r="B33" s="90"/>
      <c r="D33" s="378" t="s">
        <v>204</v>
      </c>
      <c r="E33" s="379"/>
      <c r="F33" s="94">
        <f>AH108</f>
        <v>-0.74389160384654351</v>
      </c>
      <c r="G33" s="95"/>
      <c r="H33" s="96"/>
    </row>
    <row r="34" spans="1:8">
      <c r="A34" s="89" t="s">
        <v>205</v>
      </c>
      <c r="B34" s="97"/>
      <c r="D34" s="373" t="s">
        <v>206</v>
      </c>
      <c r="E34" s="373"/>
      <c r="F34" s="98" t="str">
        <f>IF(F33&gt;0,"да","нет")</f>
        <v>нет</v>
      </c>
      <c r="G34" s="99"/>
    </row>
    <row r="35" spans="1:8">
      <c r="A35" s="89" t="s">
        <v>207</v>
      </c>
      <c r="B35" s="97" t="s">
        <v>203</v>
      </c>
    </row>
    <row r="36" spans="1:8">
      <c r="A36" s="89" t="s">
        <v>208</v>
      </c>
      <c r="B36" s="90"/>
    </row>
    <row r="37" spans="1:8" ht="31.5">
      <c r="A37" s="100" t="s">
        <v>209</v>
      </c>
      <c r="B37" s="90">
        <v>7.4999999999999997E-2</v>
      </c>
    </row>
    <row r="38" spans="1:8">
      <c r="A38" s="89" t="s">
        <v>210</v>
      </c>
      <c r="B38" s="90"/>
    </row>
    <row r="39" spans="1:8">
      <c r="A39" s="89" t="s">
        <v>211</v>
      </c>
      <c r="B39" s="90">
        <v>3.0000000000000001E-3</v>
      </c>
    </row>
    <row r="40" spans="1:8" outlineLevel="1">
      <c r="A40" s="374" t="s">
        <v>212</v>
      </c>
      <c r="B40" s="375"/>
    </row>
    <row r="41" spans="1:8" outlineLevel="1">
      <c r="A41" s="100" t="s">
        <v>213</v>
      </c>
      <c r="B41" s="90">
        <v>0</v>
      </c>
      <c r="C41" s="92" t="s">
        <v>29</v>
      </c>
      <c r="D41" s="92"/>
      <c r="E41" s="92"/>
      <c r="F41" s="92"/>
      <c r="G41" s="92"/>
    </row>
    <row r="42" spans="1:8" outlineLevel="1">
      <c r="A42" s="100" t="s">
        <v>214</v>
      </c>
      <c r="B42" s="90">
        <v>0</v>
      </c>
      <c r="C42" s="92" t="s">
        <v>215</v>
      </c>
      <c r="D42" s="92"/>
      <c r="E42" s="92"/>
      <c r="F42" s="92"/>
      <c r="G42" s="92"/>
    </row>
    <row r="43" spans="1:8" ht="31.5" outlineLevel="1">
      <c r="A43" s="100" t="s">
        <v>216</v>
      </c>
      <c r="B43" s="90">
        <v>0</v>
      </c>
      <c r="C43" s="92" t="s">
        <v>29</v>
      </c>
      <c r="D43" s="92">
        <v>2.1337165249226699E-3</v>
      </c>
      <c r="E43" s="92"/>
      <c r="F43" s="101"/>
      <c r="G43" s="92"/>
    </row>
    <row r="44" spans="1:8" outlineLevel="1">
      <c r="A44" s="100" t="s">
        <v>217</v>
      </c>
      <c r="B44" s="90" t="s">
        <v>203</v>
      </c>
      <c r="C44" s="92" t="s">
        <v>215</v>
      </c>
      <c r="D44" s="92"/>
      <c r="E44" s="92"/>
      <c r="F44" s="92"/>
      <c r="G44" s="92"/>
    </row>
    <row r="45" spans="1:8" ht="47.25" outlineLevel="1">
      <c r="A45" s="100" t="s">
        <v>218</v>
      </c>
      <c r="B45" s="90">
        <v>0.1</v>
      </c>
      <c r="C45" s="92" t="s">
        <v>215</v>
      </c>
      <c r="D45" s="92"/>
      <c r="E45" s="92"/>
      <c r="F45" s="92"/>
      <c r="G45" s="92"/>
    </row>
    <row r="46" spans="1:8" outlineLevel="1">
      <c r="A46" s="100" t="s">
        <v>219</v>
      </c>
      <c r="B46" s="309">
        <v>0.55000000000000004</v>
      </c>
      <c r="C46" s="92" t="s">
        <v>215</v>
      </c>
      <c r="D46" s="92"/>
      <c r="E46" s="92"/>
      <c r="F46" s="92"/>
      <c r="G46" s="92"/>
    </row>
    <row r="47" spans="1:8">
      <c r="A47" s="89" t="s">
        <v>220</v>
      </c>
      <c r="B47" s="102">
        <v>0</v>
      </c>
      <c r="C47" s="92">
        <v>0.01</v>
      </c>
      <c r="D47" s="92">
        <v>1.2999999999999999E-2</v>
      </c>
      <c r="E47" s="92">
        <v>1.6E-2</v>
      </c>
      <c r="F47" s="92">
        <v>1.9E-2</v>
      </c>
      <c r="G47" s="92">
        <v>2.1999999999999999E-2</v>
      </c>
    </row>
    <row r="48" spans="1:8">
      <c r="A48" s="89" t="s">
        <v>221</v>
      </c>
      <c r="B48" s="103">
        <v>0.2</v>
      </c>
    </row>
    <row r="49" spans="1:35">
      <c r="A49" s="89" t="s">
        <v>222</v>
      </c>
      <c r="B49" s="93">
        <v>5</v>
      </c>
    </row>
    <row r="50" spans="1:35">
      <c r="A50" s="89" t="s">
        <v>223</v>
      </c>
      <c r="B50" s="104">
        <f>B51</f>
        <v>0.18</v>
      </c>
    </row>
    <row r="51" spans="1:35">
      <c r="A51" s="89" t="s">
        <v>224</v>
      </c>
      <c r="B51" s="104">
        <v>0.18</v>
      </c>
    </row>
    <row r="52" spans="1:35">
      <c r="A52" s="89" t="s">
        <v>225</v>
      </c>
      <c r="B52" s="105"/>
    </row>
    <row r="53" spans="1:35">
      <c r="A53" s="89" t="s">
        <v>226</v>
      </c>
      <c r="B53" s="106"/>
    </row>
    <row r="54" spans="1:35">
      <c r="A54" s="89" t="s">
        <v>227</v>
      </c>
      <c r="B54" s="105">
        <f>1-B52</f>
        <v>1</v>
      </c>
    </row>
    <row r="55" spans="1:35" ht="16.5" thickBot="1">
      <c r="A55" s="89" t="s">
        <v>228</v>
      </c>
      <c r="B55" s="105">
        <f>B54*B58+B52*B51*(1-B48)</f>
        <v>0.11</v>
      </c>
      <c r="AD55" s="96"/>
    </row>
    <row r="56" spans="1:35" s="110" customFormat="1">
      <c r="A56" s="107" t="s">
        <v>229</v>
      </c>
      <c r="B56" s="108">
        <v>0</v>
      </c>
      <c r="C56" s="109">
        <v>2020</v>
      </c>
      <c r="D56" s="109">
        <f t="shared" ref="D56:X56" si="0">IF(AND((C56+1)&lt;=($B$31+$B$30),C56&gt;1),C56+1,0)</f>
        <v>2021</v>
      </c>
      <c r="E56" s="109">
        <f t="shared" si="0"/>
        <v>2022</v>
      </c>
      <c r="F56" s="109">
        <f t="shared" si="0"/>
        <v>2023</v>
      </c>
      <c r="G56" s="279">
        <f t="shared" si="0"/>
        <v>2024</v>
      </c>
      <c r="H56" s="294">
        <f t="shared" si="0"/>
        <v>2025</v>
      </c>
      <c r="I56" s="294">
        <f t="shared" si="0"/>
        <v>2026</v>
      </c>
      <c r="J56" s="294">
        <f t="shared" si="0"/>
        <v>2027</v>
      </c>
      <c r="K56" s="294">
        <f t="shared" si="0"/>
        <v>0</v>
      </c>
      <c r="L56" s="294">
        <f t="shared" si="0"/>
        <v>0</v>
      </c>
      <c r="M56" s="294">
        <f t="shared" si="0"/>
        <v>0</v>
      </c>
      <c r="N56" s="294">
        <f t="shared" si="0"/>
        <v>0</v>
      </c>
      <c r="O56" s="294">
        <f t="shared" si="0"/>
        <v>0</v>
      </c>
      <c r="P56" s="294">
        <f t="shared" si="0"/>
        <v>0</v>
      </c>
      <c r="Q56" s="294">
        <f t="shared" si="0"/>
        <v>0</v>
      </c>
      <c r="R56" s="294">
        <f t="shared" si="0"/>
        <v>0</v>
      </c>
      <c r="S56" s="294">
        <f t="shared" si="0"/>
        <v>0</v>
      </c>
      <c r="T56" s="294">
        <f t="shared" si="0"/>
        <v>0</v>
      </c>
      <c r="U56" s="294">
        <f t="shared" si="0"/>
        <v>0</v>
      </c>
      <c r="V56" s="294">
        <f t="shared" si="0"/>
        <v>0</v>
      </c>
      <c r="W56" s="294">
        <f t="shared" si="0"/>
        <v>0</v>
      </c>
      <c r="X56" s="294">
        <f t="shared" si="0"/>
        <v>0</v>
      </c>
      <c r="Y56" s="294">
        <f>IF(AND((X56+1)&lt;=($B$31+$B$30),X56&gt;1),X56+1,0)</f>
        <v>0</v>
      </c>
      <c r="Z56" s="294">
        <f t="shared" ref="Z56:AF56" si="1">IF(AND((Y56+1)&lt;=($B$31+$B$30),Y56&gt;1),Y56+1,0)</f>
        <v>0</v>
      </c>
      <c r="AA56" s="294">
        <f t="shared" si="1"/>
        <v>0</v>
      </c>
      <c r="AB56" s="294">
        <f t="shared" si="1"/>
        <v>0</v>
      </c>
      <c r="AC56" s="294">
        <f t="shared" si="1"/>
        <v>0</v>
      </c>
      <c r="AD56" s="294">
        <f t="shared" si="1"/>
        <v>0</v>
      </c>
      <c r="AE56" s="294">
        <f t="shared" si="1"/>
        <v>0</v>
      </c>
      <c r="AF56" s="294">
        <f t="shared" si="1"/>
        <v>0</v>
      </c>
      <c r="AG56" s="294">
        <f>IF(AND((AF56+2)&lt;=($B$31+$B$30),AF56&gt;1),AF56+1,0)</f>
        <v>0</v>
      </c>
      <c r="AH56" s="294">
        <f>IF(AND((AG56+2)&lt;=($B$31+$B$30),AG56&gt;1),AG56+1,0)</f>
        <v>0</v>
      </c>
      <c r="AI56" s="294">
        <f>IF(AND((AH56+2)&lt;=($B$31+$B$30),AH56&gt;1),AH56+1,0)</f>
        <v>0</v>
      </c>
    </row>
    <row r="57" spans="1:35">
      <c r="A57" s="111" t="s">
        <v>230</v>
      </c>
      <c r="B57" s="112">
        <v>1</v>
      </c>
      <c r="C57" s="113">
        <f>B57+1</f>
        <v>2</v>
      </c>
      <c r="D57" s="113">
        <f t="shared" ref="D57:AI57" si="2">C57+1</f>
        <v>3</v>
      </c>
      <c r="E57" s="113">
        <f t="shared" si="2"/>
        <v>4</v>
      </c>
      <c r="F57" s="113">
        <f t="shared" si="2"/>
        <v>5</v>
      </c>
      <c r="G57" s="280">
        <f t="shared" si="2"/>
        <v>6</v>
      </c>
      <c r="H57" s="295">
        <f t="shared" si="2"/>
        <v>7</v>
      </c>
      <c r="I57" s="295">
        <f t="shared" si="2"/>
        <v>8</v>
      </c>
      <c r="J57" s="295">
        <f t="shared" si="2"/>
        <v>9</v>
      </c>
      <c r="K57" s="295">
        <f t="shared" si="2"/>
        <v>10</v>
      </c>
      <c r="L57" s="295">
        <f t="shared" si="2"/>
        <v>11</v>
      </c>
      <c r="M57" s="295">
        <f t="shared" si="2"/>
        <v>12</v>
      </c>
      <c r="N57" s="295">
        <f t="shared" si="2"/>
        <v>13</v>
      </c>
      <c r="O57" s="295">
        <f t="shared" si="2"/>
        <v>14</v>
      </c>
      <c r="P57" s="295">
        <f t="shared" si="2"/>
        <v>15</v>
      </c>
      <c r="Q57" s="295">
        <f t="shared" si="2"/>
        <v>16</v>
      </c>
      <c r="R57" s="295">
        <f t="shared" si="2"/>
        <v>17</v>
      </c>
      <c r="S57" s="295">
        <f t="shared" si="2"/>
        <v>18</v>
      </c>
      <c r="T57" s="295">
        <f t="shared" si="2"/>
        <v>19</v>
      </c>
      <c r="U57" s="295">
        <f t="shared" si="2"/>
        <v>20</v>
      </c>
      <c r="V57" s="295">
        <f t="shared" si="2"/>
        <v>21</v>
      </c>
      <c r="W57" s="295">
        <f t="shared" si="2"/>
        <v>22</v>
      </c>
      <c r="X57" s="295">
        <f t="shared" si="2"/>
        <v>23</v>
      </c>
      <c r="Y57" s="295">
        <f t="shared" si="2"/>
        <v>24</v>
      </c>
      <c r="Z57" s="295">
        <f t="shared" si="2"/>
        <v>25</v>
      </c>
      <c r="AA57" s="295">
        <f t="shared" si="2"/>
        <v>26</v>
      </c>
      <c r="AB57" s="295">
        <f t="shared" si="2"/>
        <v>27</v>
      </c>
      <c r="AC57" s="295">
        <f t="shared" si="2"/>
        <v>28</v>
      </c>
      <c r="AD57" s="295">
        <f t="shared" si="2"/>
        <v>29</v>
      </c>
      <c r="AE57" s="295">
        <f t="shared" si="2"/>
        <v>30</v>
      </c>
      <c r="AF57" s="295">
        <f t="shared" si="2"/>
        <v>31</v>
      </c>
      <c r="AG57" s="295">
        <f t="shared" si="2"/>
        <v>32</v>
      </c>
      <c r="AH57" s="295">
        <f t="shared" si="2"/>
        <v>33</v>
      </c>
      <c r="AI57" s="295">
        <f t="shared" si="2"/>
        <v>34</v>
      </c>
    </row>
    <row r="58" spans="1:35">
      <c r="A58" s="114" t="s">
        <v>231</v>
      </c>
      <c r="B58" s="115">
        <v>0.11</v>
      </c>
      <c r="C58" s="115">
        <v>0.18</v>
      </c>
      <c r="D58" s="115">
        <v>0.18</v>
      </c>
      <c r="E58" s="115">
        <v>0.18</v>
      </c>
      <c r="F58" s="115">
        <v>0.18</v>
      </c>
      <c r="G58" s="115">
        <v>0.18</v>
      </c>
      <c r="H58" s="296">
        <v>0.20499999999999999</v>
      </c>
      <c r="I58" s="296">
        <v>0.20499999999999999</v>
      </c>
      <c r="J58" s="296">
        <v>0.20499999999999999</v>
      </c>
      <c r="K58" s="296">
        <v>0.20499999999999999</v>
      </c>
      <c r="L58" s="296">
        <v>0.20499999999999999</v>
      </c>
      <c r="M58" s="296">
        <v>0.20499999999999999</v>
      </c>
      <c r="N58" s="296">
        <v>0.20499999999999999</v>
      </c>
      <c r="O58" s="296">
        <v>0.20499999999999999</v>
      </c>
      <c r="P58" s="296">
        <v>0.20499999999999999</v>
      </c>
      <c r="Q58" s="296">
        <v>0.20499999999999999</v>
      </c>
      <c r="R58" s="296">
        <v>0.20499999999999999</v>
      </c>
      <c r="S58" s="296">
        <v>0.20499999999999999</v>
      </c>
      <c r="T58" s="296">
        <v>0.20499999999999999</v>
      </c>
      <c r="U58" s="296">
        <v>0.20499999999999999</v>
      </c>
      <c r="V58" s="296">
        <v>0.20499999999999999</v>
      </c>
      <c r="W58" s="296">
        <v>0.20499999999999999</v>
      </c>
      <c r="X58" s="296">
        <v>0.20499999999999999</v>
      </c>
      <c r="Y58" s="296">
        <v>0.20499999999999999</v>
      </c>
      <c r="Z58" s="296">
        <v>0.20499999999999999</v>
      </c>
      <c r="AA58" s="296">
        <v>0.20499999999999999</v>
      </c>
      <c r="AB58" s="296">
        <v>0.20499999999999999</v>
      </c>
      <c r="AC58" s="296">
        <v>0.20499999999999999</v>
      </c>
      <c r="AD58" s="296">
        <v>0.20499999999999999</v>
      </c>
      <c r="AE58" s="296">
        <v>0.20499999999999999</v>
      </c>
      <c r="AF58" s="296">
        <v>0.20499999999999999</v>
      </c>
      <c r="AG58" s="296">
        <v>0.20499999999999999</v>
      </c>
      <c r="AH58" s="296">
        <v>0.20499999999999999</v>
      </c>
      <c r="AI58" s="296">
        <v>0.20499999999999999</v>
      </c>
    </row>
    <row r="59" spans="1:35">
      <c r="A59" s="116" t="s">
        <v>232</v>
      </c>
      <c r="B59" s="115">
        <v>0.04</v>
      </c>
      <c r="C59" s="115">
        <v>0.04</v>
      </c>
      <c r="D59" s="115">
        <v>0.04</v>
      </c>
      <c r="E59" s="115">
        <v>0.04</v>
      </c>
      <c r="F59" s="115">
        <v>0.04</v>
      </c>
      <c r="G59" s="281">
        <v>0.04</v>
      </c>
      <c r="H59" s="296">
        <v>6.2E-2</v>
      </c>
      <c r="I59" s="296">
        <v>6.2E-2</v>
      </c>
      <c r="J59" s="296">
        <v>6.2E-2</v>
      </c>
      <c r="K59" s="296">
        <v>6.2E-2</v>
      </c>
      <c r="L59" s="296">
        <v>6.2E-2</v>
      </c>
      <c r="M59" s="296">
        <v>6.2E-2</v>
      </c>
      <c r="N59" s="296">
        <v>6.2E-2</v>
      </c>
      <c r="O59" s="296">
        <v>6.2E-2</v>
      </c>
      <c r="P59" s="296">
        <v>6.2E-2</v>
      </c>
      <c r="Q59" s="296">
        <v>6.2E-2</v>
      </c>
      <c r="R59" s="296">
        <v>6.2E-2</v>
      </c>
      <c r="S59" s="296">
        <v>6.2E-2</v>
      </c>
      <c r="T59" s="296">
        <v>6.2E-2</v>
      </c>
      <c r="U59" s="296">
        <v>6.2E-2</v>
      </c>
      <c r="V59" s="296">
        <v>6.2E-2</v>
      </c>
      <c r="W59" s="296">
        <v>6.2E-2</v>
      </c>
      <c r="X59" s="296">
        <v>6.2E-2</v>
      </c>
      <c r="Y59" s="296">
        <v>6.2E-2</v>
      </c>
      <c r="Z59" s="296">
        <v>6.2E-2</v>
      </c>
      <c r="AA59" s="296">
        <v>6.2E-2</v>
      </c>
      <c r="AB59" s="296">
        <v>6.2E-2</v>
      </c>
      <c r="AC59" s="296">
        <v>6.2E-2</v>
      </c>
      <c r="AD59" s="296">
        <v>6.2E-2</v>
      </c>
      <c r="AE59" s="296">
        <v>6.2E-2</v>
      </c>
      <c r="AF59" s="296">
        <v>6.2E-2</v>
      </c>
      <c r="AG59" s="296">
        <v>6.2E-2</v>
      </c>
      <c r="AH59" s="296">
        <v>6.2E-2</v>
      </c>
      <c r="AI59" s="296">
        <v>6.2E-2</v>
      </c>
    </row>
    <row r="60" spans="1:35" s="263" customFormat="1">
      <c r="A60" s="117" t="s">
        <v>233</v>
      </c>
      <c r="B60" s="118">
        <f>B59</f>
        <v>0.04</v>
      </c>
      <c r="C60" s="119">
        <f>(1+B60)*(1+C59)-1</f>
        <v>8.1600000000000117E-2</v>
      </c>
      <c r="D60" s="119">
        <f>(1+C60)*(1+D59)-1</f>
        <v>0.12486400000000009</v>
      </c>
      <c r="E60" s="119">
        <f>(1+D60)*(1+E59)-1</f>
        <v>0.16985856000000021</v>
      </c>
      <c r="F60" s="119">
        <f t="shared" ref="F60:AI60" si="3">(1+E60)*(1+F59)-1</f>
        <v>0.21665290240000035</v>
      </c>
      <c r="G60" s="120">
        <f>(1+F60)*(1+G59)-1</f>
        <v>0.26531901849600037</v>
      </c>
      <c r="H60" s="297">
        <f>(1+G60)*(1+H59)-1</f>
        <v>0.34376879764275237</v>
      </c>
      <c r="I60" s="297">
        <f t="shared" si="3"/>
        <v>0.42708246309660303</v>
      </c>
      <c r="J60" s="297">
        <f t="shared" si="3"/>
        <v>0.51556157580859252</v>
      </c>
      <c r="K60" s="297">
        <f t="shared" si="3"/>
        <v>0.60952639350872539</v>
      </c>
      <c r="L60" s="297">
        <f t="shared" si="3"/>
        <v>0.70931702990626655</v>
      </c>
      <c r="M60" s="297">
        <f t="shared" si="3"/>
        <v>0.81529468576045527</v>
      </c>
      <c r="N60" s="297">
        <f t="shared" si="3"/>
        <v>0.9278429562776036</v>
      </c>
      <c r="O60" s="297">
        <f t="shared" si="3"/>
        <v>1.0473692195668152</v>
      </c>
      <c r="P60" s="297">
        <f t="shared" si="3"/>
        <v>1.1743061111799578</v>
      </c>
      <c r="Q60" s="297">
        <f t="shared" si="3"/>
        <v>1.3091130900731152</v>
      </c>
      <c r="R60" s="297">
        <f t="shared" si="3"/>
        <v>1.4522781016576483</v>
      </c>
      <c r="S60" s="297">
        <f t="shared" si="3"/>
        <v>1.6043193439604226</v>
      </c>
      <c r="T60" s="297">
        <f t="shared" si="3"/>
        <v>1.7657871432859689</v>
      </c>
      <c r="U60" s="297">
        <f t="shared" si="3"/>
        <v>1.937265946169699</v>
      </c>
      <c r="V60" s="297">
        <f t="shared" si="3"/>
        <v>2.1193764348322204</v>
      </c>
      <c r="W60" s="297">
        <f t="shared" si="3"/>
        <v>2.3127777737918183</v>
      </c>
      <c r="X60" s="297">
        <f t="shared" si="3"/>
        <v>2.518169995766911</v>
      </c>
      <c r="Y60" s="297">
        <f t="shared" si="3"/>
        <v>2.7362965355044597</v>
      </c>
      <c r="Z60" s="297">
        <f t="shared" si="3"/>
        <v>2.9679469207057365</v>
      </c>
      <c r="AA60" s="297">
        <f t="shared" si="3"/>
        <v>3.2139596297894926</v>
      </c>
      <c r="AB60" s="297">
        <f t="shared" si="3"/>
        <v>3.4752251268364409</v>
      </c>
      <c r="AC60" s="297">
        <f t="shared" si="3"/>
        <v>3.7526890847003003</v>
      </c>
      <c r="AD60" s="297">
        <f t="shared" si="3"/>
        <v>4.0473558079517193</v>
      </c>
      <c r="AE60" s="297">
        <f t="shared" si="3"/>
        <v>4.360291868044726</v>
      </c>
      <c r="AF60" s="297">
        <f t="shared" si="3"/>
        <v>4.6926299638634994</v>
      </c>
      <c r="AG60" s="297">
        <f t="shared" si="3"/>
        <v>5.0455730216230368</v>
      </c>
      <c r="AH60" s="297">
        <f t="shared" si="3"/>
        <v>5.4203985489636652</v>
      </c>
      <c r="AI60" s="297">
        <f t="shared" si="3"/>
        <v>5.8184632589994125</v>
      </c>
    </row>
    <row r="61" spans="1:35" s="263" customFormat="1" outlineLevel="1">
      <c r="A61" s="121" t="s">
        <v>234</v>
      </c>
      <c r="B61" s="118">
        <v>0</v>
      </c>
      <c r="C61" s="118">
        <v>0.03</v>
      </c>
      <c r="D61" s="118">
        <v>0.03</v>
      </c>
      <c r="E61" s="118">
        <v>0.03</v>
      </c>
      <c r="F61" s="118">
        <v>0.03</v>
      </c>
      <c r="G61" s="282">
        <v>0.03</v>
      </c>
      <c r="H61" s="297">
        <v>6.2E-2</v>
      </c>
      <c r="I61" s="297">
        <v>6.2E-2</v>
      </c>
      <c r="J61" s="297">
        <v>6.2E-2</v>
      </c>
      <c r="K61" s="297">
        <v>6.2E-2</v>
      </c>
      <c r="L61" s="297">
        <v>6.2E-2</v>
      </c>
      <c r="M61" s="297">
        <v>6.2E-2</v>
      </c>
      <c r="N61" s="297">
        <v>6.2E-2</v>
      </c>
      <c r="O61" s="297">
        <v>6.2E-2</v>
      </c>
      <c r="P61" s="297">
        <v>6.2E-2</v>
      </c>
      <c r="Q61" s="297">
        <v>6.2E-2</v>
      </c>
      <c r="R61" s="297">
        <v>6.2E-2</v>
      </c>
      <c r="S61" s="297">
        <v>6.2E-2</v>
      </c>
      <c r="T61" s="297">
        <v>6.2E-2</v>
      </c>
      <c r="U61" s="297">
        <v>6.2E-2</v>
      </c>
      <c r="V61" s="297">
        <v>6.2E-2</v>
      </c>
      <c r="W61" s="297">
        <v>6.2E-2</v>
      </c>
      <c r="X61" s="297">
        <v>6.2E-2</v>
      </c>
      <c r="Y61" s="297">
        <v>6.2E-2</v>
      </c>
      <c r="Z61" s="297">
        <v>6.2E-2</v>
      </c>
      <c r="AA61" s="297">
        <v>6.2E-2</v>
      </c>
      <c r="AB61" s="297">
        <v>6.2E-2</v>
      </c>
      <c r="AC61" s="297">
        <v>6.2E-2</v>
      </c>
      <c r="AD61" s="297">
        <v>6.2E-2</v>
      </c>
      <c r="AE61" s="297">
        <v>6.2E-2</v>
      </c>
      <c r="AF61" s="297">
        <v>6.2E-2</v>
      </c>
      <c r="AG61" s="297">
        <v>6.2E-2</v>
      </c>
      <c r="AH61" s="297">
        <v>6.2E-2</v>
      </c>
      <c r="AI61" s="297">
        <v>6.2E-2</v>
      </c>
    </row>
    <row r="62" spans="1:35" s="263" customFormat="1" outlineLevel="1">
      <c r="A62" s="121" t="s">
        <v>235</v>
      </c>
      <c r="B62" s="118">
        <f>B61</f>
        <v>0</v>
      </c>
      <c r="C62" s="119">
        <f t="shared" ref="C62:AI62" si="4">(1+B62)*(1+C61)-1</f>
        <v>3.0000000000000027E-2</v>
      </c>
      <c r="D62" s="119">
        <f t="shared" si="4"/>
        <v>6.0899999999999954E-2</v>
      </c>
      <c r="E62" s="119">
        <f t="shared" si="4"/>
        <v>9.2727000000000004E-2</v>
      </c>
      <c r="F62" s="119">
        <f t="shared" si="4"/>
        <v>0.12550881000000014</v>
      </c>
      <c r="G62" s="120">
        <f t="shared" si="4"/>
        <v>0.15927407430000007</v>
      </c>
      <c r="H62" s="297">
        <f t="shared" si="4"/>
        <v>0.23114906690660009</v>
      </c>
      <c r="I62" s="297">
        <f t="shared" si="4"/>
        <v>0.30748030905480928</v>
      </c>
      <c r="J62" s="297">
        <f t="shared" si="4"/>
        <v>0.38854408821620745</v>
      </c>
      <c r="K62" s="297">
        <f t="shared" si="4"/>
        <v>0.4746338216856123</v>
      </c>
      <c r="L62" s="297">
        <f t="shared" si="4"/>
        <v>0.56606111863012032</v>
      </c>
      <c r="M62" s="297">
        <f t="shared" si="4"/>
        <v>0.66315690798518778</v>
      </c>
      <c r="N62" s="297">
        <f t="shared" si="4"/>
        <v>0.76627263628026943</v>
      </c>
      <c r="O62" s="297">
        <f t="shared" si="4"/>
        <v>0.87578153972964623</v>
      </c>
      <c r="P62" s="297">
        <f t="shared" si="4"/>
        <v>0.99207999519288448</v>
      </c>
      <c r="Q62" s="297">
        <f t="shared" si="4"/>
        <v>1.1155889548948434</v>
      </c>
      <c r="R62" s="297">
        <f t="shared" si="4"/>
        <v>1.2467554700983237</v>
      </c>
      <c r="S62" s="297">
        <f t="shared" si="4"/>
        <v>1.38605430924442</v>
      </c>
      <c r="T62" s="297">
        <f t="shared" si="4"/>
        <v>1.533989676417574</v>
      </c>
      <c r="U62" s="297">
        <f t="shared" si="4"/>
        <v>1.6910970363554636</v>
      </c>
      <c r="V62" s="297">
        <f t="shared" si="4"/>
        <v>1.8579450526095025</v>
      </c>
      <c r="W62" s="297">
        <f t="shared" si="4"/>
        <v>2.0351376458712918</v>
      </c>
      <c r="X62" s="297">
        <f t="shared" si="4"/>
        <v>2.2233161799153121</v>
      </c>
      <c r="Y62" s="297">
        <f t="shared" si="4"/>
        <v>2.4231617830700616</v>
      </c>
      <c r="Z62" s="297">
        <f t="shared" si="4"/>
        <v>2.6353978136204055</v>
      </c>
      <c r="AA62" s="297">
        <f t="shared" si="4"/>
        <v>2.8607924780648708</v>
      </c>
      <c r="AB62" s="297">
        <f t="shared" si="4"/>
        <v>3.1001616117048929</v>
      </c>
      <c r="AC62" s="297">
        <f t="shared" si="4"/>
        <v>3.3543716316305963</v>
      </c>
      <c r="AD62" s="297">
        <f t="shared" si="4"/>
        <v>3.6243426727916939</v>
      </c>
      <c r="AE62" s="297">
        <f t="shared" si="4"/>
        <v>3.9110519185047794</v>
      </c>
      <c r="AF62" s="297">
        <f t="shared" si="4"/>
        <v>4.2155371374520758</v>
      </c>
      <c r="AG62" s="297">
        <f t="shared" si="4"/>
        <v>4.5389004399741051</v>
      </c>
      <c r="AH62" s="297">
        <f t="shared" si="4"/>
        <v>4.8823122672524999</v>
      </c>
      <c r="AI62" s="297">
        <f t="shared" si="4"/>
        <v>5.2470156278221554</v>
      </c>
    </row>
    <row r="63" spans="1:35" s="81" customFormat="1">
      <c r="A63" s="122" t="s">
        <v>236</v>
      </c>
      <c r="B63" s="123">
        <f>B64+B65+B66+B67+B68+B69</f>
        <v>0</v>
      </c>
      <c r="C63" s="123">
        <f t="shared" ref="C63:AI63" si="5">C64+C65+C66+C67+C68+C69</f>
        <v>0.1</v>
      </c>
      <c r="D63" s="123">
        <f t="shared" si="5"/>
        <v>0.66200000000000003</v>
      </c>
      <c r="E63" s="123">
        <f t="shared" si="5"/>
        <v>0</v>
      </c>
      <c r="F63" s="123">
        <f t="shared" si="5"/>
        <v>0.79082438656000031</v>
      </c>
      <c r="G63" s="283">
        <f t="shared" si="5"/>
        <v>0.82245736202240027</v>
      </c>
      <c r="H63" s="278">
        <f t="shared" si="5"/>
        <v>0.87344971846778907</v>
      </c>
      <c r="I63" s="278">
        <f t="shared" si="5"/>
        <v>0.92760360101279205</v>
      </c>
      <c r="J63" s="278">
        <f t="shared" si="5"/>
        <v>0.98511502427558528</v>
      </c>
      <c r="K63" s="278">
        <f t="shared" si="5"/>
        <v>0</v>
      </c>
      <c r="L63" s="278">
        <f t="shared" si="5"/>
        <v>0</v>
      </c>
      <c r="M63" s="278">
        <f t="shared" si="5"/>
        <v>0</v>
      </c>
      <c r="N63" s="278">
        <f t="shared" si="5"/>
        <v>0</v>
      </c>
      <c r="O63" s="278">
        <f t="shared" si="5"/>
        <v>0</v>
      </c>
      <c r="P63" s="278">
        <f t="shared" si="5"/>
        <v>0</v>
      </c>
      <c r="Q63" s="278">
        <f t="shared" si="5"/>
        <v>0</v>
      </c>
      <c r="R63" s="278">
        <f t="shared" si="5"/>
        <v>0</v>
      </c>
      <c r="S63" s="278">
        <f t="shared" si="5"/>
        <v>0</v>
      </c>
      <c r="T63" s="278">
        <f t="shared" si="5"/>
        <v>0</v>
      </c>
      <c r="U63" s="278">
        <f t="shared" si="5"/>
        <v>0</v>
      </c>
      <c r="V63" s="278">
        <f t="shared" si="5"/>
        <v>0</v>
      </c>
      <c r="W63" s="278">
        <f t="shared" si="5"/>
        <v>0</v>
      </c>
      <c r="X63" s="278">
        <f t="shared" si="5"/>
        <v>0</v>
      </c>
      <c r="Y63" s="278">
        <f t="shared" si="5"/>
        <v>0</v>
      </c>
      <c r="Z63" s="278">
        <f t="shared" si="5"/>
        <v>0</v>
      </c>
      <c r="AA63" s="278">
        <f t="shared" si="5"/>
        <v>0</v>
      </c>
      <c r="AB63" s="278">
        <f t="shared" si="5"/>
        <v>0</v>
      </c>
      <c r="AC63" s="278">
        <f t="shared" si="5"/>
        <v>0</v>
      </c>
      <c r="AD63" s="278">
        <f t="shared" si="5"/>
        <v>0</v>
      </c>
      <c r="AE63" s="278">
        <f t="shared" si="5"/>
        <v>0</v>
      </c>
      <c r="AF63" s="278">
        <f t="shared" si="5"/>
        <v>0</v>
      </c>
      <c r="AG63" s="278">
        <f t="shared" si="5"/>
        <v>0</v>
      </c>
      <c r="AH63" s="278">
        <f t="shared" si="5"/>
        <v>0</v>
      </c>
      <c r="AI63" s="278">
        <f t="shared" si="5"/>
        <v>0</v>
      </c>
    </row>
    <row r="64" spans="1:35" s="81" customFormat="1" ht="16.5" customHeight="1" outlineLevel="1">
      <c r="A64" s="100" t="str">
        <f t="shared" ref="A64:A69" si="6">A41</f>
        <v>1. Увеличение полезного отпуска</v>
      </c>
      <c r="B64" s="124">
        <f>IF(B$56&lt;=($B$31),0,$B$41*(1+B$62)*$B$32*B133)</f>
        <v>0</v>
      </c>
      <c r="C64" s="125">
        <v>0</v>
      </c>
      <c r="D64" s="125">
        <v>0</v>
      </c>
      <c r="E64" s="125">
        <v>0</v>
      </c>
      <c r="F64" s="125">
        <v>0</v>
      </c>
      <c r="G64" s="151">
        <v>0</v>
      </c>
      <c r="H64" s="298">
        <v>0</v>
      </c>
      <c r="I64" s="298">
        <v>0</v>
      </c>
      <c r="J64" s="298">
        <f t="shared" ref="J64:AI64" si="7">IF(J$56&lt;=($B$31),0,$B$41*(1+J$62)*$B$32)</f>
        <v>0</v>
      </c>
      <c r="K64" s="298">
        <f t="shared" si="7"/>
        <v>0</v>
      </c>
      <c r="L64" s="298">
        <f t="shared" si="7"/>
        <v>0</v>
      </c>
      <c r="M64" s="298">
        <f t="shared" si="7"/>
        <v>0</v>
      </c>
      <c r="N64" s="298">
        <f t="shared" si="7"/>
        <v>0</v>
      </c>
      <c r="O64" s="298">
        <f t="shared" si="7"/>
        <v>0</v>
      </c>
      <c r="P64" s="298">
        <f t="shared" si="7"/>
        <v>0</v>
      </c>
      <c r="Q64" s="298">
        <f t="shared" si="7"/>
        <v>0</v>
      </c>
      <c r="R64" s="298">
        <f t="shared" si="7"/>
        <v>0</v>
      </c>
      <c r="S64" s="298">
        <f t="shared" si="7"/>
        <v>0</v>
      </c>
      <c r="T64" s="298">
        <f t="shared" si="7"/>
        <v>0</v>
      </c>
      <c r="U64" s="298">
        <f t="shared" si="7"/>
        <v>0</v>
      </c>
      <c r="V64" s="298">
        <f t="shared" si="7"/>
        <v>0</v>
      </c>
      <c r="W64" s="298">
        <f t="shared" si="7"/>
        <v>0</v>
      </c>
      <c r="X64" s="298">
        <f t="shared" si="7"/>
        <v>0</v>
      </c>
      <c r="Y64" s="298">
        <f t="shared" si="7"/>
        <v>0</v>
      </c>
      <c r="Z64" s="298">
        <f t="shared" si="7"/>
        <v>0</v>
      </c>
      <c r="AA64" s="298">
        <f t="shared" si="7"/>
        <v>0</v>
      </c>
      <c r="AB64" s="298">
        <f t="shared" si="7"/>
        <v>0</v>
      </c>
      <c r="AC64" s="298">
        <f t="shared" si="7"/>
        <v>0</v>
      </c>
      <c r="AD64" s="298">
        <f t="shared" si="7"/>
        <v>0</v>
      </c>
      <c r="AE64" s="298">
        <f t="shared" si="7"/>
        <v>0</v>
      </c>
      <c r="AF64" s="298">
        <f t="shared" si="7"/>
        <v>0</v>
      </c>
      <c r="AG64" s="298">
        <f t="shared" si="7"/>
        <v>0</v>
      </c>
      <c r="AH64" s="298">
        <f t="shared" si="7"/>
        <v>0</v>
      </c>
      <c r="AI64" s="298">
        <f t="shared" si="7"/>
        <v>0</v>
      </c>
    </row>
    <row r="65" spans="1:35" s="81" customFormat="1" ht="16.5" customHeight="1" outlineLevel="1">
      <c r="A65" s="100" t="str">
        <f t="shared" si="6"/>
        <v>2. Экономия на оплате потерь</v>
      </c>
      <c r="B65" s="125">
        <f>IF(B$56&lt;=($B$31),0,$B$42*(1+B$62)*$B$32)</f>
        <v>0</v>
      </c>
      <c r="C65" s="125">
        <f t="shared" ref="C65:AI65" si="8">IF(C$56&lt;=($B$31),0,$B$42*(1+C$62)*$B$32)</f>
        <v>0</v>
      </c>
      <c r="D65" s="125">
        <f t="shared" si="8"/>
        <v>0</v>
      </c>
      <c r="E65" s="125">
        <f t="shared" si="8"/>
        <v>0</v>
      </c>
      <c r="F65" s="125">
        <f t="shared" si="8"/>
        <v>0</v>
      </c>
      <c r="G65" s="151">
        <f t="shared" si="8"/>
        <v>0</v>
      </c>
      <c r="H65" s="298">
        <f t="shared" si="8"/>
        <v>0</v>
      </c>
      <c r="I65" s="298">
        <f t="shared" si="8"/>
        <v>0</v>
      </c>
      <c r="J65" s="298">
        <f t="shared" si="8"/>
        <v>0</v>
      </c>
      <c r="K65" s="298">
        <f t="shared" si="8"/>
        <v>0</v>
      </c>
      <c r="L65" s="298">
        <f t="shared" si="8"/>
        <v>0</v>
      </c>
      <c r="M65" s="298">
        <f t="shared" si="8"/>
        <v>0</v>
      </c>
      <c r="N65" s="298">
        <f t="shared" si="8"/>
        <v>0</v>
      </c>
      <c r="O65" s="298">
        <f t="shared" si="8"/>
        <v>0</v>
      </c>
      <c r="P65" s="298">
        <f t="shared" si="8"/>
        <v>0</v>
      </c>
      <c r="Q65" s="298">
        <f t="shared" si="8"/>
        <v>0</v>
      </c>
      <c r="R65" s="298">
        <f t="shared" si="8"/>
        <v>0</v>
      </c>
      <c r="S65" s="298">
        <f t="shared" si="8"/>
        <v>0</v>
      </c>
      <c r="T65" s="298">
        <f t="shared" si="8"/>
        <v>0</v>
      </c>
      <c r="U65" s="298">
        <f t="shared" si="8"/>
        <v>0</v>
      </c>
      <c r="V65" s="298">
        <f t="shared" si="8"/>
        <v>0</v>
      </c>
      <c r="W65" s="298">
        <f t="shared" si="8"/>
        <v>0</v>
      </c>
      <c r="X65" s="298">
        <f t="shared" si="8"/>
        <v>0</v>
      </c>
      <c r="Y65" s="298">
        <f t="shared" si="8"/>
        <v>0</v>
      </c>
      <c r="Z65" s="298">
        <f t="shared" si="8"/>
        <v>0</v>
      </c>
      <c r="AA65" s="298">
        <f t="shared" si="8"/>
        <v>0</v>
      </c>
      <c r="AB65" s="298">
        <f t="shared" si="8"/>
        <v>0</v>
      </c>
      <c r="AC65" s="298">
        <f t="shared" si="8"/>
        <v>0</v>
      </c>
      <c r="AD65" s="298">
        <f t="shared" si="8"/>
        <v>0</v>
      </c>
      <c r="AE65" s="298">
        <f t="shared" si="8"/>
        <v>0</v>
      </c>
      <c r="AF65" s="298">
        <f t="shared" si="8"/>
        <v>0</v>
      </c>
      <c r="AG65" s="298">
        <f t="shared" si="8"/>
        <v>0</v>
      </c>
      <c r="AH65" s="298">
        <f t="shared" si="8"/>
        <v>0</v>
      </c>
      <c r="AI65" s="298">
        <f t="shared" si="8"/>
        <v>0</v>
      </c>
    </row>
    <row r="66" spans="1:35" s="81" customFormat="1" ht="29.45" customHeight="1" outlineLevel="1">
      <c r="A66" s="100" t="str">
        <f t="shared" si="6"/>
        <v xml:space="preserve">3. Предотвращенный ущерб от нереализации услуг по передаче электрической энергии </v>
      </c>
      <c r="B66" s="125">
        <f>IF(B$56&lt;=($B$31),0,$B$43*(1+B$62)*$B$32)</f>
        <v>0</v>
      </c>
      <c r="C66" s="125">
        <f t="shared" ref="C66:AI66" si="9">IF(C$56&lt;=($B$31),0,$B$43*(1+C$62)*$B$32)</f>
        <v>0</v>
      </c>
      <c r="D66" s="125">
        <f>IF(D$56&lt;=($B$31),0,$B$43*(1+D$62)*$B$32)</f>
        <v>0</v>
      </c>
      <c r="E66" s="125">
        <f t="shared" si="9"/>
        <v>0</v>
      </c>
      <c r="F66" s="125">
        <f t="shared" si="9"/>
        <v>0</v>
      </c>
      <c r="G66" s="151">
        <f t="shared" si="9"/>
        <v>0</v>
      </c>
      <c r="H66" s="298">
        <f t="shared" si="9"/>
        <v>0</v>
      </c>
      <c r="I66" s="298">
        <f t="shared" si="9"/>
        <v>0</v>
      </c>
      <c r="J66" s="298">
        <f t="shared" si="9"/>
        <v>0</v>
      </c>
      <c r="K66" s="298">
        <f t="shared" si="9"/>
        <v>0</v>
      </c>
      <c r="L66" s="298">
        <f t="shared" si="9"/>
        <v>0</v>
      </c>
      <c r="M66" s="298">
        <f t="shared" si="9"/>
        <v>0</v>
      </c>
      <c r="N66" s="298">
        <f t="shared" si="9"/>
        <v>0</v>
      </c>
      <c r="O66" s="298">
        <f t="shared" si="9"/>
        <v>0</v>
      </c>
      <c r="P66" s="298">
        <f t="shared" si="9"/>
        <v>0</v>
      </c>
      <c r="Q66" s="298">
        <f t="shared" si="9"/>
        <v>0</v>
      </c>
      <c r="R66" s="298">
        <f t="shared" si="9"/>
        <v>0</v>
      </c>
      <c r="S66" s="298">
        <f t="shared" si="9"/>
        <v>0</v>
      </c>
      <c r="T66" s="298">
        <f t="shared" si="9"/>
        <v>0</v>
      </c>
      <c r="U66" s="298">
        <f t="shared" si="9"/>
        <v>0</v>
      </c>
      <c r="V66" s="298">
        <f t="shared" si="9"/>
        <v>0</v>
      </c>
      <c r="W66" s="298">
        <f t="shared" si="9"/>
        <v>0</v>
      </c>
      <c r="X66" s="298">
        <f t="shared" si="9"/>
        <v>0</v>
      </c>
      <c r="Y66" s="298">
        <f t="shared" si="9"/>
        <v>0</v>
      </c>
      <c r="Z66" s="298">
        <f t="shared" si="9"/>
        <v>0</v>
      </c>
      <c r="AA66" s="298">
        <f t="shared" si="9"/>
        <v>0</v>
      </c>
      <c r="AB66" s="298">
        <f t="shared" si="9"/>
        <v>0</v>
      </c>
      <c r="AC66" s="298">
        <f t="shared" si="9"/>
        <v>0</v>
      </c>
      <c r="AD66" s="298">
        <f t="shared" si="9"/>
        <v>0</v>
      </c>
      <c r="AE66" s="298">
        <f t="shared" si="9"/>
        <v>0</v>
      </c>
      <c r="AF66" s="298">
        <f t="shared" si="9"/>
        <v>0</v>
      </c>
      <c r="AG66" s="298">
        <f t="shared" si="9"/>
        <v>0</v>
      </c>
      <c r="AH66" s="298">
        <f t="shared" si="9"/>
        <v>0</v>
      </c>
      <c r="AI66" s="298">
        <f t="shared" si="9"/>
        <v>0</v>
      </c>
    </row>
    <row r="67" spans="1:35" s="81" customFormat="1" ht="35.25" customHeight="1" outlineLevel="1">
      <c r="A67" s="100" t="str">
        <f t="shared" si="6"/>
        <v>4. Экономия от снижения  затрат на оплату труда</v>
      </c>
      <c r="B67" s="125">
        <f>IF(B$56&lt;=($B$31),0,$B$44*(1+B$60)*$B$32)</f>
        <v>0</v>
      </c>
      <c r="C67" s="125">
        <f t="shared" ref="C67:AI67" si="10">IF(C$56&lt;=($B$31),0,$B$44*(1+C$60)*$B$32)</f>
        <v>0</v>
      </c>
      <c r="D67" s="125">
        <f t="shared" si="10"/>
        <v>0</v>
      </c>
      <c r="E67" s="125">
        <f t="shared" si="10"/>
        <v>0</v>
      </c>
      <c r="F67" s="125">
        <f t="shared" si="10"/>
        <v>0</v>
      </c>
      <c r="G67" s="151">
        <f t="shared" si="10"/>
        <v>0</v>
      </c>
      <c r="H67" s="298">
        <f t="shared" si="10"/>
        <v>0</v>
      </c>
      <c r="I67" s="298">
        <f t="shared" si="10"/>
        <v>0</v>
      </c>
      <c r="J67" s="298">
        <f t="shared" si="10"/>
        <v>0</v>
      </c>
      <c r="K67" s="298">
        <f t="shared" si="10"/>
        <v>0</v>
      </c>
      <c r="L67" s="298">
        <f t="shared" si="10"/>
        <v>0</v>
      </c>
      <c r="M67" s="298">
        <f t="shared" si="10"/>
        <v>0</v>
      </c>
      <c r="N67" s="298">
        <f t="shared" si="10"/>
        <v>0</v>
      </c>
      <c r="O67" s="298">
        <f t="shared" si="10"/>
        <v>0</v>
      </c>
      <c r="P67" s="298">
        <f t="shared" si="10"/>
        <v>0</v>
      </c>
      <c r="Q67" s="298">
        <f t="shared" si="10"/>
        <v>0</v>
      </c>
      <c r="R67" s="298">
        <f t="shared" si="10"/>
        <v>0</v>
      </c>
      <c r="S67" s="298">
        <f t="shared" si="10"/>
        <v>0</v>
      </c>
      <c r="T67" s="298">
        <f t="shared" si="10"/>
        <v>0</v>
      </c>
      <c r="U67" s="298">
        <f t="shared" si="10"/>
        <v>0</v>
      </c>
      <c r="V67" s="298">
        <f t="shared" si="10"/>
        <v>0</v>
      </c>
      <c r="W67" s="298">
        <f t="shared" si="10"/>
        <v>0</v>
      </c>
      <c r="X67" s="298">
        <f t="shared" si="10"/>
        <v>0</v>
      </c>
      <c r="Y67" s="298">
        <f t="shared" si="10"/>
        <v>0</v>
      </c>
      <c r="Z67" s="298">
        <f t="shared" si="10"/>
        <v>0</v>
      </c>
      <c r="AA67" s="298">
        <f t="shared" si="10"/>
        <v>0</v>
      </c>
      <c r="AB67" s="298">
        <f t="shared" si="10"/>
        <v>0</v>
      </c>
      <c r="AC67" s="298">
        <f t="shared" si="10"/>
        <v>0</v>
      </c>
      <c r="AD67" s="298">
        <f t="shared" si="10"/>
        <v>0</v>
      </c>
      <c r="AE67" s="298">
        <f t="shared" si="10"/>
        <v>0</v>
      </c>
      <c r="AF67" s="298">
        <f t="shared" si="10"/>
        <v>0</v>
      </c>
      <c r="AG67" s="298">
        <f t="shared" si="10"/>
        <v>0</v>
      </c>
      <c r="AH67" s="298">
        <f t="shared" si="10"/>
        <v>0</v>
      </c>
      <c r="AI67" s="298">
        <f t="shared" si="10"/>
        <v>0</v>
      </c>
    </row>
    <row r="68" spans="1:35" s="81" customFormat="1" ht="47.25" outlineLevel="1">
      <c r="A68" s="100" t="str">
        <f t="shared" si="6"/>
        <v>5.  Экономия на прочих расходах (расходы на страхование, коммунальные услуги, услуги сторожевой охраны, аренда и т.п.)</v>
      </c>
      <c r="B68" s="125">
        <f>IF(B$56&lt;=($B$31),0,$B$45*(1+B$60)*$B$32)</f>
        <v>0</v>
      </c>
      <c r="C68" s="323">
        <v>0.1</v>
      </c>
      <c r="D68" s="272">
        <v>0.112</v>
      </c>
      <c r="E68" s="272">
        <f t="shared" ref="E68:G68" si="11">IF(E$56&lt;=($B$31),0,$B$45*(1+E$60)*$B$32)</f>
        <v>0</v>
      </c>
      <c r="F68" s="272">
        <f t="shared" si="11"/>
        <v>0.12166529024000004</v>
      </c>
      <c r="G68" s="272">
        <f t="shared" si="11"/>
        <v>0.12653190184960003</v>
      </c>
      <c r="H68" s="298">
        <f t="shared" ref="H68:AI68" si="12">IF(H$56&lt;=($B$31),0,$B$45*(1+H$60)*$B$32)</f>
        <v>0.13437687976427523</v>
      </c>
      <c r="I68" s="298">
        <f t="shared" si="12"/>
        <v>0.14270824630966031</v>
      </c>
      <c r="J68" s="298">
        <f t="shared" si="12"/>
        <v>0.15155615758085927</v>
      </c>
      <c r="K68" s="298">
        <f t="shared" si="12"/>
        <v>0</v>
      </c>
      <c r="L68" s="298">
        <f t="shared" si="12"/>
        <v>0</v>
      </c>
      <c r="M68" s="298">
        <f t="shared" si="12"/>
        <v>0</v>
      </c>
      <c r="N68" s="298">
        <f t="shared" si="12"/>
        <v>0</v>
      </c>
      <c r="O68" s="298">
        <f t="shared" si="12"/>
        <v>0</v>
      </c>
      <c r="P68" s="298">
        <f t="shared" si="12"/>
        <v>0</v>
      </c>
      <c r="Q68" s="298">
        <f t="shared" si="12"/>
        <v>0</v>
      </c>
      <c r="R68" s="298">
        <f t="shared" si="12"/>
        <v>0</v>
      </c>
      <c r="S68" s="298">
        <f t="shared" si="12"/>
        <v>0</v>
      </c>
      <c r="T68" s="298">
        <f t="shared" si="12"/>
        <v>0</v>
      </c>
      <c r="U68" s="298">
        <f t="shared" si="12"/>
        <v>0</v>
      </c>
      <c r="V68" s="298">
        <f t="shared" si="12"/>
        <v>0</v>
      </c>
      <c r="W68" s="298">
        <f t="shared" si="12"/>
        <v>0</v>
      </c>
      <c r="X68" s="298">
        <f t="shared" si="12"/>
        <v>0</v>
      </c>
      <c r="Y68" s="298">
        <f t="shared" si="12"/>
        <v>0</v>
      </c>
      <c r="Z68" s="298">
        <f t="shared" si="12"/>
        <v>0</v>
      </c>
      <c r="AA68" s="298">
        <f t="shared" si="12"/>
        <v>0</v>
      </c>
      <c r="AB68" s="298">
        <f t="shared" si="12"/>
        <v>0</v>
      </c>
      <c r="AC68" s="298">
        <f t="shared" si="12"/>
        <v>0</v>
      </c>
      <c r="AD68" s="298">
        <f t="shared" si="12"/>
        <v>0</v>
      </c>
      <c r="AE68" s="298">
        <f t="shared" si="12"/>
        <v>0</v>
      </c>
      <c r="AF68" s="298">
        <f t="shared" si="12"/>
        <v>0</v>
      </c>
      <c r="AG68" s="298">
        <f t="shared" si="12"/>
        <v>0</v>
      </c>
      <c r="AH68" s="298">
        <f t="shared" si="12"/>
        <v>0</v>
      </c>
      <c r="AI68" s="298">
        <f t="shared" si="12"/>
        <v>0</v>
      </c>
    </row>
    <row r="69" spans="1:35" s="81" customFormat="1" ht="16.5" outlineLevel="1" thickBot="1">
      <c r="A69" s="126" t="str">
        <f t="shared" si="6"/>
        <v>6. Прибыль от операционной деятельности (прочий эффект)</v>
      </c>
      <c r="B69" s="127">
        <f>IF(B$56&lt;=($B$31),0,$B$46*(1+B$60)*$B$32)</f>
        <v>0</v>
      </c>
      <c r="C69" s="127">
        <f t="shared" ref="C69:AI69" si="13">IF(C$56&lt;=($B$31),0,$B$46*(1+C$60)*$B$32)</f>
        <v>0</v>
      </c>
      <c r="D69" s="306">
        <v>0.55000000000000004</v>
      </c>
      <c r="E69" s="306">
        <f t="shared" si="13"/>
        <v>0</v>
      </c>
      <c r="F69" s="306">
        <f t="shared" si="13"/>
        <v>0.66915909632000026</v>
      </c>
      <c r="G69" s="307">
        <f t="shared" si="13"/>
        <v>0.69592546017280021</v>
      </c>
      <c r="H69" s="298">
        <f t="shared" si="13"/>
        <v>0.73907283870351381</v>
      </c>
      <c r="I69" s="298">
        <f t="shared" si="13"/>
        <v>0.78489535470313176</v>
      </c>
      <c r="J69" s="298">
        <f t="shared" si="13"/>
        <v>0.83355886669472601</v>
      </c>
      <c r="K69" s="298">
        <f t="shared" si="13"/>
        <v>0</v>
      </c>
      <c r="L69" s="298">
        <f t="shared" si="13"/>
        <v>0</v>
      </c>
      <c r="M69" s="298">
        <f t="shared" si="13"/>
        <v>0</v>
      </c>
      <c r="N69" s="298">
        <f t="shared" si="13"/>
        <v>0</v>
      </c>
      <c r="O69" s="298">
        <f t="shared" si="13"/>
        <v>0</v>
      </c>
      <c r="P69" s="298">
        <f t="shared" si="13"/>
        <v>0</v>
      </c>
      <c r="Q69" s="298">
        <f t="shared" si="13"/>
        <v>0</v>
      </c>
      <c r="R69" s="298">
        <f t="shared" si="13"/>
        <v>0</v>
      </c>
      <c r="S69" s="298">
        <f t="shared" si="13"/>
        <v>0</v>
      </c>
      <c r="T69" s="298">
        <f t="shared" si="13"/>
        <v>0</v>
      </c>
      <c r="U69" s="298">
        <f t="shared" si="13"/>
        <v>0</v>
      </c>
      <c r="V69" s="298">
        <f t="shared" si="13"/>
        <v>0</v>
      </c>
      <c r="W69" s="298">
        <f t="shared" si="13"/>
        <v>0</v>
      </c>
      <c r="X69" s="298">
        <f t="shared" si="13"/>
        <v>0</v>
      </c>
      <c r="Y69" s="298">
        <f t="shared" si="13"/>
        <v>0</v>
      </c>
      <c r="Z69" s="298">
        <f t="shared" si="13"/>
        <v>0</v>
      </c>
      <c r="AA69" s="298">
        <f t="shared" si="13"/>
        <v>0</v>
      </c>
      <c r="AB69" s="298">
        <f t="shared" si="13"/>
        <v>0</v>
      </c>
      <c r="AC69" s="298">
        <f t="shared" si="13"/>
        <v>0</v>
      </c>
      <c r="AD69" s="298">
        <f t="shared" si="13"/>
        <v>0</v>
      </c>
      <c r="AE69" s="298">
        <f t="shared" si="13"/>
        <v>0</v>
      </c>
      <c r="AF69" s="298">
        <f t="shared" si="13"/>
        <v>0</v>
      </c>
      <c r="AG69" s="298">
        <f t="shared" si="13"/>
        <v>0</v>
      </c>
      <c r="AH69" s="298">
        <f t="shared" si="13"/>
        <v>0</v>
      </c>
      <c r="AI69" s="298">
        <f t="shared" si="13"/>
        <v>0</v>
      </c>
    </row>
    <row r="70" spans="1:35" ht="16.5" thickBot="1">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row>
    <row r="71" spans="1:35">
      <c r="A71" s="128" t="s">
        <v>237</v>
      </c>
      <c r="B71" s="129">
        <f t="shared" ref="B71:AI71" si="14">B56</f>
        <v>0</v>
      </c>
      <c r="C71" s="129">
        <f t="shared" si="14"/>
        <v>2020</v>
      </c>
      <c r="D71" s="129">
        <f t="shared" si="14"/>
        <v>2021</v>
      </c>
      <c r="E71" s="129">
        <f t="shared" si="14"/>
        <v>2022</v>
      </c>
      <c r="F71" s="129">
        <f t="shared" si="14"/>
        <v>2023</v>
      </c>
      <c r="G71" s="134">
        <f t="shared" si="14"/>
        <v>2024</v>
      </c>
      <c r="H71" s="295">
        <f t="shared" si="14"/>
        <v>2025</v>
      </c>
      <c r="I71" s="295">
        <f t="shared" si="14"/>
        <v>2026</v>
      </c>
      <c r="J71" s="295">
        <f t="shared" si="14"/>
        <v>2027</v>
      </c>
      <c r="K71" s="295">
        <f t="shared" si="14"/>
        <v>0</v>
      </c>
      <c r="L71" s="295">
        <f t="shared" si="14"/>
        <v>0</v>
      </c>
      <c r="M71" s="295">
        <f t="shared" si="14"/>
        <v>0</v>
      </c>
      <c r="N71" s="295">
        <f t="shared" si="14"/>
        <v>0</v>
      </c>
      <c r="O71" s="295">
        <f t="shared" si="14"/>
        <v>0</v>
      </c>
      <c r="P71" s="295">
        <f t="shared" si="14"/>
        <v>0</v>
      </c>
      <c r="Q71" s="295">
        <f t="shared" si="14"/>
        <v>0</v>
      </c>
      <c r="R71" s="295">
        <f t="shared" si="14"/>
        <v>0</v>
      </c>
      <c r="S71" s="295">
        <f t="shared" si="14"/>
        <v>0</v>
      </c>
      <c r="T71" s="295">
        <f t="shared" si="14"/>
        <v>0</v>
      </c>
      <c r="U71" s="295">
        <f t="shared" si="14"/>
        <v>0</v>
      </c>
      <c r="V71" s="295">
        <f t="shared" si="14"/>
        <v>0</v>
      </c>
      <c r="W71" s="295">
        <f t="shared" si="14"/>
        <v>0</v>
      </c>
      <c r="X71" s="295">
        <f t="shared" si="14"/>
        <v>0</v>
      </c>
      <c r="Y71" s="295">
        <f t="shared" si="14"/>
        <v>0</v>
      </c>
      <c r="Z71" s="295">
        <f t="shared" si="14"/>
        <v>0</v>
      </c>
      <c r="AA71" s="295">
        <f t="shared" si="14"/>
        <v>0</v>
      </c>
      <c r="AB71" s="295">
        <f t="shared" si="14"/>
        <v>0</v>
      </c>
      <c r="AC71" s="295">
        <f t="shared" si="14"/>
        <v>0</v>
      </c>
      <c r="AD71" s="295">
        <f t="shared" si="14"/>
        <v>0</v>
      </c>
      <c r="AE71" s="295">
        <f t="shared" si="14"/>
        <v>0</v>
      </c>
      <c r="AF71" s="295">
        <f t="shared" si="14"/>
        <v>0</v>
      </c>
      <c r="AG71" s="295">
        <f t="shared" si="14"/>
        <v>0</v>
      </c>
      <c r="AH71" s="295">
        <f t="shared" si="14"/>
        <v>0</v>
      </c>
      <c r="AI71" s="295">
        <f t="shared" si="14"/>
        <v>0</v>
      </c>
    </row>
    <row r="72" spans="1:35">
      <c r="A72" s="116" t="s">
        <v>238</v>
      </c>
      <c r="B72" s="93">
        <v>0</v>
      </c>
      <c r="C72" s="130">
        <f>B72+B73-B75</f>
        <v>0</v>
      </c>
      <c r="D72" s="130">
        <f>C72+C73-C75</f>
        <v>0</v>
      </c>
      <c r="E72" s="130">
        <f>D72+D73-D75</f>
        <v>0</v>
      </c>
      <c r="F72" s="130">
        <f>E72+E73-E75</f>
        <v>0</v>
      </c>
      <c r="G72" s="284">
        <f t="shared" ref="G72:AI72" si="15">F72+F73-F75</f>
        <v>0</v>
      </c>
      <c r="H72" s="299">
        <f t="shared" si="15"/>
        <v>0</v>
      </c>
      <c r="I72" s="299">
        <f t="shared" si="15"/>
        <v>0</v>
      </c>
      <c r="J72" s="299">
        <f t="shared" si="15"/>
        <v>0</v>
      </c>
      <c r="K72" s="299">
        <f t="shared" si="15"/>
        <v>0</v>
      </c>
      <c r="L72" s="299">
        <f t="shared" si="15"/>
        <v>0</v>
      </c>
      <c r="M72" s="299">
        <f t="shared" si="15"/>
        <v>0</v>
      </c>
      <c r="N72" s="299">
        <f t="shared" si="15"/>
        <v>0</v>
      </c>
      <c r="O72" s="299">
        <f t="shared" si="15"/>
        <v>0</v>
      </c>
      <c r="P72" s="299">
        <f t="shared" si="15"/>
        <v>0</v>
      </c>
      <c r="Q72" s="299">
        <f t="shared" si="15"/>
        <v>0</v>
      </c>
      <c r="R72" s="299">
        <f t="shared" si="15"/>
        <v>0</v>
      </c>
      <c r="S72" s="299">
        <f t="shared" si="15"/>
        <v>0</v>
      </c>
      <c r="T72" s="299">
        <f t="shared" si="15"/>
        <v>0</v>
      </c>
      <c r="U72" s="299">
        <f t="shared" si="15"/>
        <v>0</v>
      </c>
      <c r="V72" s="299">
        <f t="shared" si="15"/>
        <v>0</v>
      </c>
      <c r="W72" s="299">
        <f t="shared" si="15"/>
        <v>0</v>
      </c>
      <c r="X72" s="299">
        <f t="shared" si="15"/>
        <v>0</v>
      </c>
      <c r="Y72" s="299">
        <f t="shared" si="15"/>
        <v>0</v>
      </c>
      <c r="Z72" s="299">
        <f t="shared" si="15"/>
        <v>0</v>
      </c>
      <c r="AA72" s="299">
        <f t="shared" si="15"/>
        <v>0</v>
      </c>
      <c r="AB72" s="299">
        <f t="shared" si="15"/>
        <v>0</v>
      </c>
      <c r="AC72" s="299">
        <f t="shared" si="15"/>
        <v>0</v>
      </c>
      <c r="AD72" s="299">
        <f t="shared" si="15"/>
        <v>0</v>
      </c>
      <c r="AE72" s="299">
        <f t="shared" si="15"/>
        <v>0</v>
      </c>
      <c r="AF72" s="299">
        <f t="shared" si="15"/>
        <v>0</v>
      </c>
      <c r="AG72" s="299">
        <f t="shared" si="15"/>
        <v>0</v>
      </c>
      <c r="AH72" s="299">
        <f t="shared" si="15"/>
        <v>0</v>
      </c>
      <c r="AI72" s="299">
        <f t="shared" si="15"/>
        <v>0</v>
      </c>
    </row>
    <row r="73" spans="1:35">
      <c r="A73" s="116" t="s">
        <v>239</v>
      </c>
      <c r="B73" s="93"/>
      <c r="C73" s="93"/>
      <c r="D73" s="93">
        <v>0</v>
      </c>
      <c r="E73" s="93">
        <v>0</v>
      </c>
      <c r="F73" s="93">
        <v>0</v>
      </c>
      <c r="G73" s="131">
        <v>0</v>
      </c>
      <c r="H73" s="299">
        <v>0</v>
      </c>
      <c r="I73" s="299"/>
      <c r="J73" s="299"/>
      <c r="K73" s="299"/>
      <c r="L73" s="299"/>
      <c r="M73" s="299"/>
      <c r="N73" s="299"/>
      <c r="O73" s="299"/>
      <c r="P73" s="299"/>
      <c r="Q73" s="299"/>
      <c r="R73" s="299"/>
      <c r="S73" s="299"/>
      <c r="T73" s="299"/>
      <c r="U73" s="299"/>
      <c r="V73" s="299"/>
      <c r="W73" s="299"/>
      <c r="X73" s="299"/>
      <c r="Y73" s="299"/>
      <c r="Z73" s="299"/>
      <c r="AA73" s="299"/>
      <c r="AB73" s="299"/>
      <c r="AC73" s="299"/>
      <c r="AD73" s="299"/>
      <c r="AE73" s="299"/>
      <c r="AF73" s="299"/>
      <c r="AG73" s="299"/>
      <c r="AH73" s="299"/>
      <c r="AI73" s="299"/>
    </row>
    <row r="74" spans="1:35">
      <c r="A74" s="116" t="s">
        <v>240</v>
      </c>
      <c r="B74" s="93"/>
      <c r="C74" s="93"/>
      <c r="D74" s="93">
        <f>$C$73/5</f>
        <v>0</v>
      </c>
      <c r="E74" s="93">
        <f>$C$73/5+$D$73/5</f>
        <v>0</v>
      </c>
      <c r="F74" s="93">
        <f>$C$73/5+$D$73/5+$E$73/5</f>
        <v>0</v>
      </c>
      <c r="G74" s="131">
        <f>$C$73/5+$D$73/5+$E$73/5+$F$73/5</f>
        <v>0</v>
      </c>
      <c r="H74" s="299">
        <f>$C$73/5+$D$73/5+$E$73/5+$F$73/5+$G$73/5</f>
        <v>0</v>
      </c>
      <c r="I74" s="299">
        <f>$D$73/5+$E$73/5+$F$73/5+$G$73/5+$H$73/5</f>
        <v>0</v>
      </c>
      <c r="J74" s="299">
        <f>$E$73/5+$F$73/5+$G$73/5+$H$73/5</f>
        <v>0</v>
      </c>
      <c r="K74" s="299">
        <f>$F$73/5+$G$73/5+$H$73/5</f>
        <v>0</v>
      </c>
      <c r="L74" s="299">
        <f>$G$73/5+$H$73/5</f>
        <v>0</v>
      </c>
      <c r="M74" s="299">
        <f>$H$73/5</f>
        <v>0</v>
      </c>
      <c r="N74" s="299"/>
      <c r="O74" s="299"/>
      <c r="P74" s="299"/>
      <c r="Q74" s="299"/>
      <c r="R74" s="299"/>
      <c r="S74" s="299"/>
      <c r="T74" s="299"/>
      <c r="U74" s="299"/>
      <c r="V74" s="299"/>
      <c r="W74" s="299"/>
      <c r="X74" s="299"/>
      <c r="Y74" s="299"/>
      <c r="Z74" s="299"/>
      <c r="AA74" s="299"/>
      <c r="AB74" s="299"/>
      <c r="AC74" s="299"/>
      <c r="AD74" s="299"/>
      <c r="AE74" s="299"/>
      <c r="AF74" s="299"/>
      <c r="AG74" s="299"/>
      <c r="AH74" s="299"/>
      <c r="AI74" s="299"/>
    </row>
    <row r="75" spans="1:35">
      <c r="A75" s="116" t="s">
        <v>241</v>
      </c>
      <c r="B75" s="130">
        <f>B74</f>
        <v>0</v>
      </c>
      <c r="C75" s="130">
        <f t="shared" ref="C75:AI75" si="16">C74</f>
        <v>0</v>
      </c>
      <c r="D75" s="130">
        <f t="shared" si="16"/>
        <v>0</v>
      </c>
      <c r="E75" s="130">
        <f t="shared" si="16"/>
        <v>0</v>
      </c>
      <c r="F75" s="130">
        <f t="shared" si="16"/>
        <v>0</v>
      </c>
      <c r="G75" s="284">
        <f t="shared" si="16"/>
        <v>0</v>
      </c>
      <c r="H75" s="299">
        <f t="shared" si="16"/>
        <v>0</v>
      </c>
      <c r="I75" s="299">
        <f t="shared" si="16"/>
        <v>0</v>
      </c>
      <c r="J75" s="299">
        <f t="shared" si="16"/>
        <v>0</v>
      </c>
      <c r="K75" s="299">
        <f t="shared" si="16"/>
        <v>0</v>
      </c>
      <c r="L75" s="299">
        <f t="shared" si="16"/>
        <v>0</v>
      </c>
      <c r="M75" s="299">
        <f t="shared" si="16"/>
        <v>0</v>
      </c>
      <c r="N75" s="299">
        <f t="shared" si="16"/>
        <v>0</v>
      </c>
      <c r="O75" s="299">
        <f t="shared" si="16"/>
        <v>0</v>
      </c>
      <c r="P75" s="299">
        <f t="shared" si="16"/>
        <v>0</v>
      </c>
      <c r="Q75" s="299">
        <f t="shared" si="16"/>
        <v>0</v>
      </c>
      <c r="R75" s="299">
        <f t="shared" si="16"/>
        <v>0</v>
      </c>
      <c r="S75" s="299">
        <f t="shared" si="16"/>
        <v>0</v>
      </c>
      <c r="T75" s="299">
        <f t="shared" si="16"/>
        <v>0</v>
      </c>
      <c r="U75" s="299">
        <f t="shared" si="16"/>
        <v>0</v>
      </c>
      <c r="V75" s="299">
        <f t="shared" si="16"/>
        <v>0</v>
      </c>
      <c r="W75" s="299">
        <f t="shared" si="16"/>
        <v>0</v>
      </c>
      <c r="X75" s="299">
        <f t="shared" si="16"/>
        <v>0</v>
      </c>
      <c r="Y75" s="299">
        <f t="shared" si="16"/>
        <v>0</v>
      </c>
      <c r="Z75" s="299">
        <f t="shared" si="16"/>
        <v>0</v>
      </c>
      <c r="AA75" s="299">
        <f t="shared" si="16"/>
        <v>0</v>
      </c>
      <c r="AB75" s="299">
        <f t="shared" si="16"/>
        <v>0</v>
      </c>
      <c r="AC75" s="299">
        <f t="shared" si="16"/>
        <v>0</v>
      </c>
      <c r="AD75" s="299">
        <f t="shared" si="16"/>
        <v>0</v>
      </c>
      <c r="AE75" s="299">
        <f t="shared" si="16"/>
        <v>0</v>
      </c>
      <c r="AF75" s="299">
        <f t="shared" si="16"/>
        <v>0</v>
      </c>
      <c r="AG75" s="299">
        <f t="shared" si="16"/>
        <v>0</v>
      </c>
      <c r="AH75" s="299">
        <f t="shared" si="16"/>
        <v>0</v>
      </c>
      <c r="AI75" s="299">
        <f t="shared" si="16"/>
        <v>0</v>
      </c>
    </row>
    <row r="76" spans="1:35" ht="16.5" thickBot="1">
      <c r="A76" s="132" t="s">
        <v>242</v>
      </c>
      <c r="B76" s="133">
        <f t="shared" ref="B76:AH76" si="17">AVERAGE(SUM(B72:B73),(SUM(B72:B73)-B75-B74))*$B$51</f>
        <v>0</v>
      </c>
      <c r="C76" s="133">
        <f t="shared" si="17"/>
        <v>0</v>
      </c>
      <c r="D76" s="133">
        <f t="shared" si="17"/>
        <v>0</v>
      </c>
      <c r="E76" s="133">
        <f t="shared" si="17"/>
        <v>0</v>
      </c>
      <c r="F76" s="133">
        <f>AVERAGE(SUM(F72:F73),(SUM(F72:F73)-F75-F74))*$B$51</f>
        <v>0</v>
      </c>
      <c r="G76" s="285">
        <f>AVERAGE(SUM(G72:G73),(SUM(G72:G73)-G75-G74))*$B$51</f>
        <v>0</v>
      </c>
      <c r="H76" s="299">
        <f>AVERAGE(SUM(H72:H73),(SUM(H72:H73)-H75-H74))*$B$51</f>
        <v>0</v>
      </c>
      <c r="I76" s="299">
        <f>AVERAGE(SUM(I72:I73),(SUM(I72:I73)-I75-I74))*$B$51</f>
        <v>0</v>
      </c>
      <c r="J76" s="299">
        <f>AVERAGE(SUM(J72:J73),(SUM(J72:J73)-J75-J74))*$B$51</f>
        <v>0</v>
      </c>
      <c r="K76" s="299">
        <f t="shared" si="17"/>
        <v>0</v>
      </c>
      <c r="L76" s="299">
        <f>AVERAGE(SUM(L72:L73),(SUM(L72:L73)-L75-L74))*$B$51</f>
        <v>0</v>
      </c>
      <c r="M76" s="299">
        <f t="shared" si="17"/>
        <v>0</v>
      </c>
      <c r="N76" s="299">
        <f t="shared" si="17"/>
        <v>0</v>
      </c>
      <c r="O76" s="299">
        <f t="shared" si="17"/>
        <v>0</v>
      </c>
      <c r="P76" s="299">
        <f t="shared" si="17"/>
        <v>0</v>
      </c>
      <c r="Q76" s="299">
        <f t="shared" si="17"/>
        <v>0</v>
      </c>
      <c r="R76" s="299">
        <f t="shared" si="17"/>
        <v>0</v>
      </c>
      <c r="S76" s="299">
        <f t="shared" si="17"/>
        <v>0</v>
      </c>
      <c r="T76" s="299">
        <f t="shared" si="17"/>
        <v>0</v>
      </c>
      <c r="U76" s="299">
        <f t="shared" si="17"/>
        <v>0</v>
      </c>
      <c r="V76" s="299">
        <f t="shared" si="17"/>
        <v>0</v>
      </c>
      <c r="W76" s="299">
        <f t="shared" si="17"/>
        <v>0</v>
      </c>
      <c r="X76" s="299">
        <f t="shared" si="17"/>
        <v>0</v>
      </c>
      <c r="Y76" s="299">
        <f t="shared" si="17"/>
        <v>0</v>
      </c>
      <c r="Z76" s="299">
        <f t="shared" si="17"/>
        <v>0</v>
      </c>
      <c r="AA76" s="299">
        <f t="shared" si="17"/>
        <v>0</v>
      </c>
      <c r="AB76" s="299">
        <f t="shared" si="17"/>
        <v>0</v>
      </c>
      <c r="AC76" s="299">
        <f t="shared" si="17"/>
        <v>0</v>
      </c>
      <c r="AD76" s="299">
        <f t="shared" si="17"/>
        <v>0</v>
      </c>
      <c r="AE76" s="299">
        <f t="shared" si="17"/>
        <v>0</v>
      </c>
      <c r="AF76" s="299">
        <f t="shared" si="17"/>
        <v>0</v>
      </c>
      <c r="AG76" s="299">
        <f t="shared" si="17"/>
        <v>0</v>
      </c>
      <c r="AH76" s="299">
        <f t="shared" si="17"/>
        <v>0</v>
      </c>
      <c r="AI76" s="299">
        <f>AVERAGE(SUM(AI72:AI73),(SUM(AI72:AI73)-AI75-AI74))*$B$51</f>
        <v>0</v>
      </c>
    </row>
    <row r="77" spans="1:35" ht="16.5" thickBot="1">
      <c r="B77" s="96"/>
      <c r="C77" s="96"/>
      <c r="D77" s="96"/>
      <c r="E77" s="96"/>
      <c r="F77" s="96"/>
      <c r="G77" s="96"/>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row>
    <row r="78" spans="1:35">
      <c r="A78" s="128" t="s">
        <v>243</v>
      </c>
      <c r="B78" s="129">
        <f>B71</f>
        <v>0</v>
      </c>
      <c r="C78" s="129">
        <f t="shared" ref="C78:AI78" si="18">C56</f>
        <v>2020</v>
      </c>
      <c r="D78" s="129">
        <f t="shared" si="18"/>
        <v>2021</v>
      </c>
      <c r="E78" s="129">
        <f t="shared" si="18"/>
        <v>2022</v>
      </c>
      <c r="F78" s="129">
        <f t="shared" si="18"/>
        <v>2023</v>
      </c>
      <c r="G78" s="134">
        <f t="shared" si="18"/>
        <v>2024</v>
      </c>
      <c r="H78" s="295">
        <f t="shared" si="18"/>
        <v>2025</v>
      </c>
      <c r="I78" s="295">
        <f t="shared" si="18"/>
        <v>2026</v>
      </c>
      <c r="J78" s="295">
        <f t="shared" si="18"/>
        <v>2027</v>
      </c>
      <c r="K78" s="295">
        <f t="shared" si="18"/>
        <v>0</v>
      </c>
      <c r="L78" s="295">
        <f t="shared" si="18"/>
        <v>0</v>
      </c>
      <c r="M78" s="295">
        <f t="shared" si="18"/>
        <v>0</v>
      </c>
      <c r="N78" s="295">
        <f t="shared" si="18"/>
        <v>0</v>
      </c>
      <c r="O78" s="295">
        <f t="shared" si="18"/>
        <v>0</v>
      </c>
      <c r="P78" s="295">
        <f t="shared" si="18"/>
        <v>0</v>
      </c>
      <c r="Q78" s="295">
        <f t="shared" si="18"/>
        <v>0</v>
      </c>
      <c r="R78" s="295">
        <f t="shared" si="18"/>
        <v>0</v>
      </c>
      <c r="S78" s="295">
        <f t="shared" si="18"/>
        <v>0</v>
      </c>
      <c r="T78" s="295">
        <f t="shared" si="18"/>
        <v>0</v>
      </c>
      <c r="U78" s="295">
        <f t="shared" si="18"/>
        <v>0</v>
      </c>
      <c r="V78" s="295">
        <f t="shared" si="18"/>
        <v>0</v>
      </c>
      <c r="W78" s="295">
        <f t="shared" si="18"/>
        <v>0</v>
      </c>
      <c r="X78" s="295">
        <f t="shared" si="18"/>
        <v>0</v>
      </c>
      <c r="Y78" s="295">
        <f t="shared" si="18"/>
        <v>0</v>
      </c>
      <c r="Z78" s="295">
        <f t="shared" si="18"/>
        <v>0</v>
      </c>
      <c r="AA78" s="295">
        <f t="shared" si="18"/>
        <v>0</v>
      </c>
      <c r="AB78" s="295">
        <f t="shared" si="18"/>
        <v>0</v>
      </c>
      <c r="AC78" s="295">
        <f t="shared" si="18"/>
        <v>0</v>
      </c>
      <c r="AD78" s="295">
        <f t="shared" si="18"/>
        <v>0</v>
      </c>
      <c r="AE78" s="295">
        <f t="shared" si="18"/>
        <v>0</v>
      </c>
      <c r="AF78" s="295">
        <f t="shared" si="18"/>
        <v>0</v>
      </c>
      <c r="AG78" s="295">
        <f t="shared" si="18"/>
        <v>0</v>
      </c>
      <c r="AH78" s="295">
        <f t="shared" si="18"/>
        <v>0</v>
      </c>
      <c r="AI78" s="295">
        <f t="shared" si="18"/>
        <v>0</v>
      </c>
    </row>
    <row r="79" spans="1:35" s="81" customFormat="1" ht="14.25">
      <c r="A79" s="135" t="s">
        <v>244</v>
      </c>
      <c r="B79" s="136">
        <f t="shared" ref="B79:AI79" si="19">B63*$B$32</f>
        <v>0</v>
      </c>
      <c r="C79" s="324">
        <f t="shared" si="19"/>
        <v>0.1</v>
      </c>
      <c r="D79" s="273">
        <f t="shared" si="19"/>
        <v>0.66200000000000003</v>
      </c>
      <c r="E79" s="273">
        <f t="shared" si="19"/>
        <v>0</v>
      </c>
      <c r="F79" s="273">
        <f t="shared" si="19"/>
        <v>0.79082438656000031</v>
      </c>
      <c r="G79" s="286">
        <f t="shared" si="19"/>
        <v>0.82245736202240027</v>
      </c>
      <c r="H79" s="300">
        <f t="shared" si="19"/>
        <v>0.87344971846778907</v>
      </c>
      <c r="I79" s="300">
        <f t="shared" si="19"/>
        <v>0.92760360101279205</v>
      </c>
      <c r="J79" s="300">
        <f t="shared" si="19"/>
        <v>0.98511502427558528</v>
      </c>
      <c r="K79" s="300">
        <f t="shared" si="19"/>
        <v>0</v>
      </c>
      <c r="L79" s="300">
        <f t="shared" si="19"/>
        <v>0</v>
      </c>
      <c r="M79" s="300">
        <f t="shared" si="19"/>
        <v>0</v>
      </c>
      <c r="N79" s="300">
        <f t="shared" si="19"/>
        <v>0</v>
      </c>
      <c r="O79" s="300">
        <f t="shared" si="19"/>
        <v>0</v>
      </c>
      <c r="P79" s="300">
        <f t="shared" si="19"/>
        <v>0</v>
      </c>
      <c r="Q79" s="300">
        <f t="shared" si="19"/>
        <v>0</v>
      </c>
      <c r="R79" s="300">
        <f t="shared" si="19"/>
        <v>0</v>
      </c>
      <c r="S79" s="300">
        <f t="shared" si="19"/>
        <v>0</v>
      </c>
      <c r="T79" s="300">
        <f t="shared" si="19"/>
        <v>0</v>
      </c>
      <c r="U79" s="300">
        <f t="shared" si="19"/>
        <v>0</v>
      </c>
      <c r="V79" s="300">
        <f t="shared" si="19"/>
        <v>0</v>
      </c>
      <c r="W79" s="300">
        <f t="shared" si="19"/>
        <v>0</v>
      </c>
      <c r="X79" s="300">
        <f t="shared" si="19"/>
        <v>0</v>
      </c>
      <c r="Y79" s="300">
        <f t="shared" si="19"/>
        <v>0</v>
      </c>
      <c r="Z79" s="300">
        <f t="shared" si="19"/>
        <v>0</v>
      </c>
      <c r="AA79" s="300">
        <f t="shared" si="19"/>
        <v>0</v>
      </c>
      <c r="AB79" s="300">
        <f t="shared" si="19"/>
        <v>0</v>
      </c>
      <c r="AC79" s="300">
        <f t="shared" si="19"/>
        <v>0</v>
      </c>
      <c r="AD79" s="300">
        <f t="shared" si="19"/>
        <v>0</v>
      </c>
      <c r="AE79" s="300">
        <f t="shared" si="19"/>
        <v>0</v>
      </c>
      <c r="AF79" s="300">
        <f t="shared" si="19"/>
        <v>0</v>
      </c>
      <c r="AG79" s="300">
        <f t="shared" si="19"/>
        <v>0</v>
      </c>
      <c r="AH79" s="300">
        <f t="shared" si="19"/>
        <v>0</v>
      </c>
      <c r="AI79" s="300">
        <f t="shared" si="19"/>
        <v>0</v>
      </c>
    </row>
    <row r="80" spans="1:35" s="110" customFormat="1">
      <c r="A80" s="137" t="s">
        <v>245</v>
      </c>
      <c r="B80" s="136">
        <f>SUM(B81:B86)</f>
        <v>0</v>
      </c>
      <c r="C80" s="136">
        <f t="shared" ref="C80:AI80" si="20">SUM(C81:C86)</f>
        <v>-1.9700000000000002E-2</v>
      </c>
      <c r="D80" s="273">
        <f t="shared" si="20"/>
        <v>7.0000000000000001E-3</v>
      </c>
      <c r="E80" s="273">
        <f t="shared" si="20"/>
        <v>7.0000000000000001E-3</v>
      </c>
      <c r="F80" s="273">
        <f t="shared" si="20"/>
        <v>-8.4248967680000023E-2</v>
      </c>
      <c r="G80" s="286">
        <f t="shared" si="20"/>
        <v>-8.7898926387200024E-2</v>
      </c>
      <c r="H80" s="301">
        <f t="shared" si="20"/>
        <v>-0.10078265982320643</v>
      </c>
      <c r="I80" s="300">
        <f t="shared" si="20"/>
        <v>-0.10703118473224522</v>
      </c>
      <c r="J80" s="300">
        <f t="shared" si="20"/>
        <v>-0.11783275045029305</v>
      </c>
      <c r="K80" s="300">
        <f t="shared" si="20"/>
        <v>0</v>
      </c>
      <c r="L80" s="300">
        <f t="shared" si="20"/>
        <v>0</v>
      </c>
      <c r="M80" s="300">
        <f t="shared" si="20"/>
        <v>0</v>
      </c>
      <c r="N80" s="300">
        <f t="shared" si="20"/>
        <v>0</v>
      </c>
      <c r="O80" s="300">
        <f t="shared" si="20"/>
        <v>0</v>
      </c>
      <c r="P80" s="300">
        <f t="shared" si="20"/>
        <v>0</v>
      </c>
      <c r="Q80" s="300">
        <f t="shared" si="20"/>
        <v>0</v>
      </c>
      <c r="R80" s="300">
        <f t="shared" si="20"/>
        <v>0</v>
      </c>
      <c r="S80" s="300">
        <f t="shared" si="20"/>
        <v>0</v>
      </c>
      <c r="T80" s="300">
        <f t="shared" si="20"/>
        <v>0</v>
      </c>
      <c r="U80" s="300">
        <f t="shared" si="20"/>
        <v>0</v>
      </c>
      <c r="V80" s="300">
        <f t="shared" si="20"/>
        <v>0</v>
      </c>
      <c r="W80" s="300">
        <f t="shared" si="20"/>
        <v>0</v>
      </c>
      <c r="X80" s="300">
        <f t="shared" si="20"/>
        <v>0</v>
      </c>
      <c r="Y80" s="300">
        <f t="shared" si="20"/>
        <v>0</v>
      </c>
      <c r="Z80" s="300">
        <f t="shared" si="20"/>
        <v>0</v>
      </c>
      <c r="AA80" s="300">
        <f t="shared" si="20"/>
        <v>0</v>
      </c>
      <c r="AB80" s="300">
        <f t="shared" si="20"/>
        <v>0</v>
      </c>
      <c r="AC80" s="300">
        <f t="shared" si="20"/>
        <v>0</v>
      </c>
      <c r="AD80" s="300">
        <f t="shared" si="20"/>
        <v>0</v>
      </c>
      <c r="AE80" s="300">
        <f t="shared" si="20"/>
        <v>0</v>
      </c>
      <c r="AF80" s="300">
        <f t="shared" si="20"/>
        <v>0</v>
      </c>
      <c r="AG80" s="300">
        <f t="shared" si="20"/>
        <v>0</v>
      </c>
      <c r="AH80" s="300">
        <f t="shared" si="20"/>
        <v>0</v>
      </c>
      <c r="AI80" s="300">
        <f t="shared" si="20"/>
        <v>0</v>
      </c>
    </row>
    <row r="81" spans="1:35" outlineLevel="1">
      <c r="A81" s="138" t="str">
        <f>A33</f>
        <v>1. Затраты на капитальный ремонт объекта, млн.руб. без НДС</v>
      </c>
      <c r="B81" s="125">
        <f>-((1+B$60)*$B$32*$B$33)*B137</f>
        <v>0</v>
      </c>
      <c r="C81" s="125">
        <f t="shared" ref="C81:AI81" si="21">-((1+C$60)*$B$32*$B$33)*C137</f>
        <v>0</v>
      </c>
      <c r="D81" s="125">
        <f t="shared" si="21"/>
        <v>0</v>
      </c>
      <c r="E81" s="125">
        <f t="shared" si="21"/>
        <v>0</v>
      </c>
      <c r="F81" s="125">
        <f t="shared" si="21"/>
        <v>0</v>
      </c>
      <c r="G81" s="151">
        <f t="shared" si="21"/>
        <v>0</v>
      </c>
      <c r="H81" s="298">
        <f t="shared" si="21"/>
        <v>0</v>
      </c>
      <c r="I81" s="298">
        <f t="shared" si="21"/>
        <v>0</v>
      </c>
      <c r="J81" s="298">
        <f t="shared" si="21"/>
        <v>0</v>
      </c>
      <c r="K81" s="298">
        <f t="shared" si="21"/>
        <v>0</v>
      </c>
      <c r="L81" s="298">
        <f t="shared" si="21"/>
        <v>0</v>
      </c>
      <c r="M81" s="298">
        <f t="shared" si="21"/>
        <v>0</v>
      </c>
      <c r="N81" s="298">
        <f t="shared" si="21"/>
        <v>0</v>
      </c>
      <c r="O81" s="298">
        <f t="shared" si="21"/>
        <v>0</v>
      </c>
      <c r="P81" s="298">
        <f t="shared" si="21"/>
        <v>0</v>
      </c>
      <c r="Q81" s="298">
        <f t="shared" si="21"/>
        <v>0</v>
      </c>
      <c r="R81" s="298">
        <f t="shared" si="21"/>
        <v>0</v>
      </c>
      <c r="S81" s="298">
        <f t="shared" si="21"/>
        <v>0</v>
      </c>
      <c r="T81" s="298">
        <f t="shared" si="21"/>
        <v>0</v>
      </c>
      <c r="U81" s="298">
        <f t="shared" si="21"/>
        <v>0</v>
      </c>
      <c r="V81" s="298">
        <f t="shared" si="21"/>
        <v>0</v>
      </c>
      <c r="W81" s="298">
        <f t="shared" si="21"/>
        <v>0</v>
      </c>
      <c r="X81" s="298">
        <f t="shared" si="21"/>
        <v>0</v>
      </c>
      <c r="Y81" s="298">
        <f t="shared" si="21"/>
        <v>0</v>
      </c>
      <c r="Z81" s="298">
        <f t="shared" si="21"/>
        <v>0</v>
      </c>
      <c r="AA81" s="298">
        <f t="shared" si="21"/>
        <v>0</v>
      </c>
      <c r="AB81" s="298">
        <f t="shared" si="21"/>
        <v>0</v>
      </c>
      <c r="AC81" s="298">
        <f t="shared" si="21"/>
        <v>0</v>
      </c>
      <c r="AD81" s="298">
        <f t="shared" si="21"/>
        <v>0</v>
      </c>
      <c r="AE81" s="298">
        <f t="shared" si="21"/>
        <v>0</v>
      </c>
      <c r="AF81" s="298">
        <f t="shared" si="21"/>
        <v>0</v>
      </c>
      <c r="AG81" s="298">
        <f t="shared" si="21"/>
        <v>0</v>
      </c>
      <c r="AH81" s="298">
        <f t="shared" si="21"/>
        <v>0</v>
      </c>
      <c r="AI81" s="298">
        <f t="shared" si="21"/>
        <v>0</v>
      </c>
    </row>
    <row r="82" spans="1:35" outlineLevel="1">
      <c r="A82" s="138" t="str">
        <f>A36</f>
        <v>2. Расходы на текущий ремонт, млн.руб. без НДС</v>
      </c>
      <c r="B82" s="125">
        <f t="shared" ref="B82:AI82" si="22">-IF(B$56&lt;=($B$31),0,$B$36*(1+B$60)*$B$32)</f>
        <v>0</v>
      </c>
      <c r="C82" s="125">
        <f t="shared" si="22"/>
        <v>0</v>
      </c>
      <c r="D82" s="125">
        <f t="shared" si="22"/>
        <v>0</v>
      </c>
      <c r="E82" s="125">
        <f t="shared" si="22"/>
        <v>0</v>
      </c>
      <c r="F82" s="125">
        <f t="shared" si="22"/>
        <v>0</v>
      </c>
      <c r="G82" s="151">
        <f t="shared" si="22"/>
        <v>0</v>
      </c>
      <c r="H82" s="298">
        <f t="shared" si="22"/>
        <v>0</v>
      </c>
      <c r="I82" s="298">
        <f t="shared" si="22"/>
        <v>0</v>
      </c>
      <c r="J82" s="298">
        <f t="shared" si="22"/>
        <v>0</v>
      </c>
      <c r="K82" s="298">
        <f t="shared" si="22"/>
        <v>0</v>
      </c>
      <c r="L82" s="298">
        <f t="shared" si="22"/>
        <v>0</v>
      </c>
      <c r="M82" s="298">
        <f t="shared" si="22"/>
        <v>0</v>
      </c>
      <c r="N82" s="298">
        <f t="shared" si="22"/>
        <v>0</v>
      </c>
      <c r="O82" s="298">
        <f t="shared" si="22"/>
        <v>0</v>
      </c>
      <c r="P82" s="298">
        <f t="shared" si="22"/>
        <v>0</v>
      </c>
      <c r="Q82" s="298">
        <f t="shared" si="22"/>
        <v>0</v>
      </c>
      <c r="R82" s="298">
        <f t="shared" si="22"/>
        <v>0</v>
      </c>
      <c r="S82" s="298">
        <f t="shared" si="22"/>
        <v>0</v>
      </c>
      <c r="T82" s="298">
        <f t="shared" si="22"/>
        <v>0</v>
      </c>
      <c r="U82" s="298">
        <f t="shared" si="22"/>
        <v>0</v>
      </c>
      <c r="V82" s="298">
        <f t="shared" si="22"/>
        <v>0</v>
      </c>
      <c r="W82" s="298">
        <f t="shared" si="22"/>
        <v>0</v>
      </c>
      <c r="X82" s="298">
        <f t="shared" si="22"/>
        <v>0</v>
      </c>
      <c r="Y82" s="298">
        <f t="shared" si="22"/>
        <v>0</v>
      </c>
      <c r="Z82" s="298">
        <f t="shared" si="22"/>
        <v>0</v>
      </c>
      <c r="AA82" s="298">
        <f t="shared" si="22"/>
        <v>0</v>
      </c>
      <c r="AB82" s="298">
        <f t="shared" si="22"/>
        <v>0</v>
      </c>
      <c r="AC82" s="298">
        <f t="shared" si="22"/>
        <v>0</v>
      </c>
      <c r="AD82" s="298">
        <f t="shared" si="22"/>
        <v>0</v>
      </c>
      <c r="AE82" s="298">
        <f t="shared" si="22"/>
        <v>0</v>
      </c>
      <c r="AF82" s="298">
        <f t="shared" si="22"/>
        <v>0</v>
      </c>
      <c r="AG82" s="298">
        <f t="shared" si="22"/>
        <v>0</v>
      </c>
      <c r="AH82" s="298">
        <f t="shared" si="22"/>
        <v>0</v>
      </c>
      <c r="AI82" s="298">
        <f t="shared" si="22"/>
        <v>0</v>
      </c>
    </row>
    <row r="83" spans="1:35" ht="31.5" outlineLevel="1">
      <c r="A83" s="138" t="str">
        <f>A37</f>
        <v>3. Среднегодовые расходы на содержание и эксплуатацию оборудования</v>
      </c>
      <c r="B83" s="125">
        <f>-IF(B$56&lt;=($B$31),0,$B$37*(1+B$60)*$B$32)</f>
        <v>0</v>
      </c>
      <c r="C83" s="125">
        <f t="shared" ref="C83:AI83" si="23">-IF(C$56&lt;=($B$31),0,$B$37*(1+C$60)*$B$32)</f>
        <v>0</v>
      </c>
      <c r="D83" s="125">
        <f t="shared" si="23"/>
        <v>0</v>
      </c>
      <c r="E83" s="125">
        <f t="shared" si="23"/>
        <v>0</v>
      </c>
      <c r="F83" s="125">
        <f t="shared" si="23"/>
        <v>-9.1248967680000029E-2</v>
      </c>
      <c r="G83" s="151">
        <f t="shared" si="23"/>
        <v>-9.489892638720003E-2</v>
      </c>
      <c r="H83" s="298">
        <f t="shared" si="23"/>
        <v>-0.10078265982320643</v>
      </c>
      <c r="I83" s="298">
        <f t="shared" si="23"/>
        <v>-0.10703118473224522</v>
      </c>
      <c r="J83" s="298">
        <f t="shared" si="23"/>
        <v>-0.11366711818564443</v>
      </c>
      <c r="K83" s="298">
        <f t="shared" si="23"/>
        <v>0</v>
      </c>
      <c r="L83" s="298">
        <f t="shared" si="23"/>
        <v>0</v>
      </c>
      <c r="M83" s="298">
        <f t="shared" si="23"/>
        <v>0</v>
      </c>
      <c r="N83" s="298">
        <f t="shared" si="23"/>
        <v>0</v>
      </c>
      <c r="O83" s="298">
        <f t="shared" si="23"/>
        <v>0</v>
      </c>
      <c r="P83" s="298">
        <f t="shared" si="23"/>
        <v>0</v>
      </c>
      <c r="Q83" s="298">
        <f t="shared" si="23"/>
        <v>0</v>
      </c>
      <c r="R83" s="298">
        <f t="shared" si="23"/>
        <v>0</v>
      </c>
      <c r="S83" s="298">
        <f t="shared" si="23"/>
        <v>0</v>
      </c>
      <c r="T83" s="298">
        <f t="shared" si="23"/>
        <v>0</v>
      </c>
      <c r="U83" s="298">
        <f t="shared" si="23"/>
        <v>0</v>
      </c>
      <c r="V83" s="298">
        <f t="shared" si="23"/>
        <v>0</v>
      </c>
      <c r="W83" s="298">
        <f t="shared" si="23"/>
        <v>0</v>
      </c>
      <c r="X83" s="298">
        <f t="shared" si="23"/>
        <v>0</v>
      </c>
      <c r="Y83" s="298">
        <f t="shared" si="23"/>
        <v>0</v>
      </c>
      <c r="Z83" s="298">
        <f t="shared" si="23"/>
        <v>0</v>
      </c>
      <c r="AA83" s="298">
        <f t="shared" si="23"/>
        <v>0</v>
      </c>
      <c r="AB83" s="298">
        <f t="shared" si="23"/>
        <v>0</v>
      </c>
      <c r="AC83" s="298">
        <f t="shared" si="23"/>
        <v>0</v>
      </c>
      <c r="AD83" s="298">
        <f t="shared" si="23"/>
        <v>0</v>
      </c>
      <c r="AE83" s="298">
        <f t="shared" si="23"/>
        <v>0</v>
      </c>
      <c r="AF83" s="298">
        <f t="shared" si="23"/>
        <v>0</v>
      </c>
      <c r="AG83" s="298">
        <f t="shared" si="23"/>
        <v>0</v>
      </c>
      <c r="AH83" s="298">
        <f t="shared" si="23"/>
        <v>0</v>
      </c>
      <c r="AI83" s="298">
        <f t="shared" si="23"/>
        <v>0</v>
      </c>
    </row>
    <row r="84" spans="1:35" outlineLevel="1">
      <c r="A84" s="138" t="str">
        <f>A38</f>
        <v>4. Прочие расходы, млн.руб. без НДС в месяц</v>
      </c>
      <c r="B84" s="125">
        <f>-IF(B$56&lt;=($B$31),0,$B$38*(1+B$60)*$B$32)</f>
        <v>0</v>
      </c>
      <c r="C84" s="125">
        <f t="shared" ref="C84:AI84" si="24">-IF(C$56&lt;=($B$31),0,$B$38*(1+C$60)*$B$32)</f>
        <v>0</v>
      </c>
      <c r="D84" s="272">
        <f t="shared" si="24"/>
        <v>0</v>
      </c>
      <c r="E84" s="272">
        <f t="shared" si="24"/>
        <v>0</v>
      </c>
      <c r="F84" s="272">
        <f t="shared" si="24"/>
        <v>0</v>
      </c>
      <c r="G84" s="287">
        <f t="shared" si="24"/>
        <v>0</v>
      </c>
      <c r="H84" s="298">
        <f t="shared" si="24"/>
        <v>0</v>
      </c>
      <c r="I84" s="298">
        <f t="shared" si="24"/>
        <v>0</v>
      </c>
      <c r="J84" s="298">
        <f t="shared" si="24"/>
        <v>0</v>
      </c>
      <c r="K84" s="298">
        <f t="shared" si="24"/>
        <v>0</v>
      </c>
      <c r="L84" s="298">
        <f t="shared" si="24"/>
        <v>0</v>
      </c>
      <c r="M84" s="298">
        <f t="shared" si="24"/>
        <v>0</v>
      </c>
      <c r="N84" s="298">
        <f t="shared" si="24"/>
        <v>0</v>
      </c>
      <c r="O84" s="298">
        <f t="shared" si="24"/>
        <v>0</v>
      </c>
      <c r="P84" s="298">
        <f t="shared" si="24"/>
        <v>0</v>
      </c>
      <c r="Q84" s="298">
        <f t="shared" si="24"/>
        <v>0</v>
      </c>
      <c r="R84" s="298">
        <f t="shared" si="24"/>
        <v>0</v>
      </c>
      <c r="S84" s="298">
        <f t="shared" si="24"/>
        <v>0</v>
      </c>
      <c r="T84" s="298">
        <f t="shared" si="24"/>
        <v>0</v>
      </c>
      <c r="U84" s="298">
        <f t="shared" si="24"/>
        <v>0</v>
      </c>
      <c r="V84" s="298">
        <f t="shared" si="24"/>
        <v>0</v>
      </c>
      <c r="W84" s="298">
        <f t="shared" si="24"/>
        <v>0</v>
      </c>
      <c r="X84" s="298">
        <f t="shared" si="24"/>
        <v>0</v>
      </c>
      <c r="Y84" s="298">
        <f t="shared" si="24"/>
        <v>0</v>
      </c>
      <c r="Z84" s="298">
        <f t="shared" si="24"/>
        <v>0</v>
      </c>
      <c r="AA84" s="298">
        <f t="shared" si="24"/>
        <v>0</v>
      </c>
      <c r="AB84" s="298">
        <f t="shared" si="24"/>
        <v>0</v>
      </c>
      <c r="AC84" s="298">
        <f t="shared" si="24"/>
        <v>0</v>
      </c>
      <c r="AD84" s="298">
        <f t="shared" si="24"/>
        <v>0</v>
      </c>
      <c r="AE84" s="298">
        <f t="shared" si="24"/>
        <v>0</v>
      </c>
      <c r="AF84" s="298">
        <f t="shared" si="24"/>
        <v>0</v>
      </c>
      <c r="AG84" s="298">
        <f t="shared" si="24"/>
        <v>0</v>
      </c>
      <c r="AH84" s="298">
        <f t="shared" si="24"/>
        <v>0</v>
      </c>
      <c r="AI84" s="298">
        <f t="shared" si="24"/>
        <v>0</v>
      </c>
    </row>
    <row r="85" spans="1:35" outlineLevel="1">
      <c r="A85" s="138" t="str">
        <f>A39</f>
        <v>5. Затраты на оплату потерь</v>
      </c>
      <c r="B85" s="125">
        <f>-IF(B$56&lt;=($B$31),0,$B$39*(1+B$62)*$B$32*B133)</f>
        <v>0</v>
      </c>
      <c r="C85" s="323">
        <v>7.0000000000000001E-3</v>
      </c>
      <c r="D85" s="323">
        <v>7.0000000000000001E-3</v>
      </c>
      <c r="E85" s="323">
        <v>7.0000000000000001E-3</v>
      </c>
      <c r="F85" s="323">
        <v>7.0000000000000001E-3</v>
      </c>
      <c r="G85" s="323">
        <v>7.0000000000000001E-3</v>
      </c>
      <c r="H85" s="298">
        <f t="shared" ref="H85:I85" si="25">-IF(H$56&lt;=($B$31),0,$B$39*(1+H$62)*$B$32*H133)</f>
        <v>0</v>
      </c>
      <c r="I85" s="298">
        <f t="shared" si="25"/>
        <v>0</v>
      </c>
      <c r="J85" s="298">
        <f t="shared" ref="J85:AI85" si="26">-IF(J$56&lt;=($B$31),0,$B$39*(1+J$62)*$B$32)</f>
        <v>-4.1656322646486223E-3</v>
      </c>
      <c r="K85" s="298">
        <f t="shared" si="26"/>
        <v>0</v>
      </c>
      <c r="L85" s="298">
        <f t="shared" si="26"/>
        <v>0</v>
      </c>
      <c r="M85" s="298">
        <f t="shared" si="26"/>
        <v>0</v>
      </c>
      <c r="N85" s="298">
        <f t="shared" si="26"/>
        <v>0</v>
      </c>
      <c r="O85" s="298">
        <f t="shared" si="26"/>
        <v>0</v>
      </c>
      <c r="P85" s="298">
        <f t="shared" si="26"/>
        <v>0</v>
      </c>
      <c r="Q85" s="298">
        <f t="shared" si="26"/>
        <v>0</v>
      </c>
      <c r="R85" s="298">
        <f t="shared" si="26"/>
        <v>0</v>
      </c>
      <c r="S85" s="298">
        <f t="shared" si="26"/>
        <v>0</v>
      </c>
      <c r="T85" s="298">
        <f t="shared" si="26"/>
        <v>0</v>
      </c>
      <c r="U85" s="298">
        <f t="shared" si="26"/>
        <v>0</v>
      </c>
      <c r="V85" s="298">
        <f t="shared" si="26"/>
        <v>0</v>
      </c>
      <c r="W85" s="298">
        <f t="shared" si="26"/>
        <v>0</v>
      </c>
      <c r="X85" s="298">
        <f t="shared" si="26"/>
        <v>0</v>
      </c>
      <c r="Y85" s="298">
        <f t="shared" si="26"/>
        <v>0</v>
      </c>
      <c r="Z85" s="298">
        <f t="shared" si="26"/>
        <v>0</v>
      </c>
      <c r="AA85" s="298">
        <f t="shared" si="26"/>
        <v>0</v>
      </c>
      <c r="AB85" s="298">
        <f t="shared" si="26"/>
        <v>0</v>
      </c>
      <c r="AC85" s="298">
        <f t="shared" si="26"/>
        <v>0</v>
      </c>
      <c r="AD85" s="298">
        <f t="shared" si="26"/>
        <v>0</v>
      </c>
      <c r="AE85" s="298">
        <f t="shared" si="26"/>
        <v>0</v>
      </c>
      <c r="AF85" s="298">
        <f t="shared" si="26"/>
        <v>0</v>
      </c>
      <c r="AG85" s="298">
        <f t="shared" si="26"/>
        <v>0</v>
      </c>
      <c r="AH85" s="298">
        <f t="shared" si="26"/>
        <v>0</v>
      </c>
      <c r="AI85" s="298">
        <f t="shared" si="26"/>
        <v>0</v>
      </c>
    </row>
    <row r="86" spans="1:35">
      <c r="A86" s="117" t="s">
        <v>246</v>
      </c>
      <c r="B86" s="125">
        <f>IF(AND(B56&lt;=($B$56+$B$30),B56&gt;1),(-($B$28+$B$29)*$B$32-($B$28+$B$29)*$B$32-SUM($B$88:B88))/2*$B$47,0)</f>
        <v>0</v>
      </c>
      <c r="C86" s="125">
        <f>IF(AND(C56&lt;=($B$25+$B$30),C56&gt;$B$25,C56&gt;=$G$56),(-($B$28+$B$29)*$B$32-($B$28+$B$29)*$B$32-SUM($B$88:C88))/2*$G$47,IF(AND(C56&lt;=($B$25+$B$30),C56&gt;$B$25),(-($B$28+$B$29)*$B$32-($B$28+$B$29)*$B$32-SUM($B$88:C88))/2*C47,0))</f>
        <v>-2.6700000000000002E-2</v>
      </c>
      <c r="D86" s="272">
        <v>0</v>
      </c>
      <c r="E86" s="272">
        <v>0</v>
      </c>
      <c r="F86" s="272">
        <v>0</v>
      </c>
      <c r="G86" s="287">
        <f>IF(AND(G56&lt;=($B$25+$B$30),G56&gt;$B$25,G56&gt;=$G$56),(-($B$28+$B$29)*$B$32-($B$28+$B$29)*$B$32-SUM($B$88:G88))/2*$G$47,IF(AND(G56&lt;=($B$25+$B$30),G56&gt;$B$25),(-($B$28+$B$29)*$B$32-($B$28+$B$29)*$B$32-SUM($B$88:G88))/2*G47,0))</f>
        <v>0</v>
      </c>
      <c r="H86" s="298">
        <f>IF(AND(H56&lt;=($B$25+$B$30),H56&gt;$B$25,H56&gt;=$G$56),(-($B$28+$B$29)*$B$32-($B$28+$B$29)*$B$32-SUM($B$88:H88))/2*$G$47,IF(AND(H56&lt;=($B$25+$B$30),H56&gt;$B$25),(-($B$28+$B$29)*$B$32-($B$28+$B$29)*$B$32-SUM($B$88:H88))/2*H47,0))</f>
        <v>0</v>
      </c>
      <c r="I86" s="298">
        <f>IF(AND(I56&lt;=($B$25+$B$30),I56&gt;$B$25,I56&gt;=$G$56),(-($B$28+$B$29)*$B$32-($B$28+$B$29)*$B$32-SUM($B$88:I88))/2*$G$47,IF(AND(I56&lt;=($B$25+$B$30),I56&gt;$B$25),(-($B$28+$B$29)*$B$32-($B$28+$B$29)*$B$32-SUM($B$88:I88))/2*I47,0))</f>
        <v>0</v>
      </c>
      <c r="J86" s="298">
        <f>IF(AND(J56&lt;=($B$25+$B$30),J56&gt;$B$25,J56&gt;=$G$56),(-($B$28+$B$29)*$B$32-($B$28+$B$29)*$B$32-SUM($B$88:J88))/2*$G$47,IF(AND(J56&lt;=($B$25+$B$30),J56&gt;$B$25),(-($B$28+$B$29)*$B$32-($B$28+$B$29)*$B$32-SUM($B$88:J88))/2*J47,0))</f>
        <v>0</v>
      </c>
      <c r="K86" s="298">
        <f>IF(AND(K56&lt;=($B$25+$B$30),K56&gt;$B$25,K56&gt;=$G$56),(-($B$28+$B$29)*$B$32-($B$28+$B$29)*$B$32-SUM($B$88:K88))/2*$G$47,IF(AND(K56&lt;=($B$25+$B$30),K56&gt;$B$25),(-($B$28+$B$29)*$B$32-($B$28+$B$29)*$B$32-SUM($B$88:K88))/2*K47,0))</f>
        <v>0</v>
      </c>
      <c r="L86" s="298">
        <f>IF(AND(L56&lt;=($B$25+$B$30),L56&gt;$B$25,L56&gt;=$G$56),(-($B$28+$B$29)*$B$32-($B$28+$B$29)*$B$32-SUM($B$88:L88))/2*$G$47,IF(AND(L56&lt;=($B$25+$B$30),L56&gt;$B$25),(-($B$28+$B$29)*$B$32-($B$28+$B$29)*$B$32-SUM($B$88:L88))/2*L47,0))</f>
        <v>0</v>
      </c>
      <c r="M86" s="298">
        <f>IF(AND(M56&lt;=($B$25+$B$30),M56&gt;$B$25,M56&gt;=$G$56),(-($B$28+$B$29)*$B$32-($B$28+$B$29)*$B$32-SUM($B$88:M88))/2*$G$47,IF(AND(M56&lt;=($B$25+$B$30),M56&gt;$B$25),(-($B$28+$B$29)*$B$32-($B$28+$B$29)*$B$32-SUM($B$88:M88))/2*M47,0))</f>
        <v>0</v>
      </c>
      <c r="N86" s="298">
        <f>IF(AND(N56&lt;=($B$25+$B$30),N56&gt;$B$25,N56&gt;=$G$56),(-($B$28+$B$29)*$B$32-($B$28+$B$29)*$B$32-SUM($B$88:N88))/2*$G$47,IF(AND(N56&lt;=($B$25+$B$30),N56&gt;$B$25),(-($B$28+$B$29)*$B$32-($B$28+$B$29)*$B$32-SUM($B$88:N88))/2*N47,0))</f>
        <v>0</v>
      </c>
      <c r="O86" s="298">
        <f>IF(AND(O56&lt;=($B$25+$B$30),O56&gt;$B$25,O56&gt;=$G$56),(-($B$28+$B$29)*$B$32-($B$28+$B$29)*$B$32-SUM($B$88:O88))/2*$G$47,IF(AND(O56&lt;=($B$25+$B$30),O56&gt;$B$25),(-($B$28+$B$29)*$B$32-($B$28+$B$29)*$B$32-SUM($B$88:O88))/2*O47,0))</f>
        <v>0</v>
      </c>
      <c r="P86" s="298">
        <f>IF(AND(P56&lt;=($B$25+$B$30),P56&gt;$B$25,P56&gt;=$G$56),(-($B$28+$B$29)*$B$32-($B$28+$B$29)*$B$32-SUM($B$88:P88))/2*$G$47,IF(AND(P56&lt;=($B$25+$B$30),P56&gt;$B$25),(-($B$28+$B$29)*$B$32-($B$28+$B$29)*$B$32-SUM($B$88:P88))/2*P47,0))</f>
        <v>0</v>
      </c>
      <c r="Q86" s="298">
        <f>IF(AND(Q56&lt;=($B$25+$B$30),Q56&gt;$B$25,Q56&gt;=$G$56),(-($B$28+$B$29)*$B$32-($B$28+$B$29)*$B$32-SUM($B$88:Q88))/2*$G$47,IF(AND(Q56&lt;=($B$25+$B$30),Q56&gt;$B$25),(-($B$28+$B$29)*$B$32-($B$28+$B$29)*$B$32-SUM($B$88:Q88))/2*Q47,0))</f>
        <v>0</v>
      </c>
      <c r="R86" s="298">
        <f>IF(AND(R56&lt;=($B$25+$B$30),R56&gt;$B$25,R56&gt;=$G$56),(-($B$28+$B$29)*$B$32-($B$28+$B$29)*$B$32-SUM($B$88:R88))/2*$G$47,IF(AND(R56&lt;=($B$25+$B$30),R56&gt;$B$25),(-($B$28+$B$29)*$B$32-($B$28+$B$29)*$B$32-SUM($B$88:R88))/2*R47,0))</f>
        <v>0</v>
      </c>
      <c r="S86" s="298">
        <f>IF(AND(S56&lt;=($B$25+$B$30),S56&gt;$B$25,S56&gt;=$G$56),(-($B$28+$B$29)*$B$32-($B$28+$B$29)*$B$32-SUM($B$88:S88))/2*$G$47,IF(AND(S56&lt;=($B$25+$B$30),S56&gt;$B$25),(-($B$28+$B$29)*$B$32-($B$28+$B$29)*$B$32-SUM($B$88:S88))/2*S47,0))</f>
        <v>0</v>
      </c>
      <c r="T86" s="298">
        <f>IF(AND(T56&lt;=($B$25+$B$30),T56&gt;$B$25,T56&gt;=$G$56),(-($B$28+$B$29)*$B$32-($B$28+$B$29)*$B$32-SUM($B$88:T88))/2*$G$47,IF(AND(T56&lt;=($B$25+$B$30),T56&gt;$B$25),(-($B$28+$B$29)*$B$32-($B$28+$B$29)*$B$32-SUM($B$88:T88))/2*T47,0))</f>
        <v>0</v>
      </c>
      <c r="U86" s="298">
        <f>IF(AND(U56&lt;=($B$25+$B$30),U56&gt;$B$25,U56&gt;=$G$56),(-($B$28+$B$29)*$B$32-($B$28+$B$29)*$B$32-SUM($B$88:U88))/2*$G$47,IF(AND(U56&lt;=($B$25+$B$30),U56&gt;$B$25),(-($B$28+$B$29)*$B$32-($B$28+$B$29)*$B$32-SUM($B$88:U88))/2*U47,0))</f>
        <v>0</v>
      </c>
      <c r="V86" s="298">
        <f>IF(AND(V56&lt;=($B$25+$B$30),V56&gt;$B$25,V56&gt;=$G$56),(-($B$28+$B$29)*$B$32-($B$28+$B$29)*$B$32-SUM($B$88:V88))/2*$G$47,IF(AND(V56&lt;=($B$25+$B$30),V56&gt;$B$25),(-($B$28+$B$29)*$B$32-($B$28+$B$29)*$B$32-SUM($B$88:V88))/2*V47,0))</f>
        <v>0</v>
      </c>
      <c r="W86" s="298">
        <f>IF(AND(W56&lt;=($B$25+$B$30),W56&gt;$B$25,W56&gt;=$G$56),(-($B$28+$B$29)*$B$32-($B$28+$B$29)*$B$32-SUM($B$88:W88))/2*$G$47,IF(AND(W56&lt;=($B$25+$B$30),W56&gt;$B$25),(-($B$28+$B$29)*$B$32-($B$28+$B$29)*$B$32-SUM($B$88:W88))/2*W47,0))</f>
        <v>0</v>
      </c>
      <c r="X86" s="298">
        <f>IF(AND(X56&lt;=($B$25+$B$30),X56&gt;$B$25,X56&gt;=$G$56),(-($B$28+$B$29)*$B$32-($B$28+$B$29)*$B$32-SUM($B$88:X88))/2*$G$47,IF(AND(X56&lt;=($B$25+$B$30),X56&gt;$B$25),(-($B$28+$B$29)*$B$32-($B$28+$B$29)*$B$32-SUM($B$88:X88))/2*X47,0))</f>
        <v>0</v>
      </c>
      <c r="Y86" s="298">
        <f>IF(AND(Y56&lt;=($B$25+$B$30),Y56&gt;$B$25,Y56&gt;=$G$56),(-($B$28+$B$29)*$B$32-($B$28+$B$29)*$B$32-SUM($B$88:Y88))/2*$G$47,IF(AND(Y56&lt;=($B$25+$B$30),Y56&gt;$B$25),(-($B$28+$B$29)*$B$32-($B$28+$B$29)*$B$32-SUM($B$88:Y88))/2*Y47,0))</f>
        <v>0</v>
      </c>
      <c r="Z86" s="298">
        <f>IF(AND(Z56&lt;=($B$25+$B$30),Z56&gt;$B$25,Z56&gt;=$G$56),(-($B$28+$B$29)*$B$32-($B$28+$B$29)*$B$32-SUM($B$88:Z88))/2*$G$47,IF(AND(Z56&lt;=($B$25+$B$30),Z56&gt;$B$25),(-($B$28+$B$29)*$B$32-($B$28+$B$29)*$B$32-SUM($B$88:Z88))/2*Z47,0))</f>
        <v>0</v>
      </c>
      <c r="AA86" s="298">
        <f>IF(AND(AA56&lt;=($B$25+$B$30),AA56&gt;$B$25,AA56&gt;=$G$56),(-($B$28+$B$29)*$B$32-($B$28+$B$29)*$B$32-SUM($B$88:AA88))/2*$G$47,IF(AND(AA56&lt;=($B$25+$B$30),AA56&gt;$B$25),(-($B$28+$B$29)*$B$32-($B$28+$B$29)*$B$32-SUM($B$88:AA88))/2*AA47,0))</f>
        <v>0</v>
      </c>
      <c r="AB86" s="298">
        <f>IF(AND(AB56&lt;=($B$25+$B$30),AB56&gt;$B$25,AB56&gt;=$G$56),(-($B$28+$B$29)*$B$32-($B$28+$B$29)*$B$32-SUM($B$88:AB88))/2*$G$47,IF(AND(AB56&lt;=($B$25+$B$30),AB56&gt;$B$25),(-($B$28+$B$29)*$B$32-($B$28+$B$29)*$B$32-SUM($B$88:AB88))/2*AB47,0))</f>
        <v>0</v>
      </c>
      <c r="AC86" s="298">
        <f>IF(AND(AC56&lt;=($B$25+$B$30),AC56&gt;$B$25,AC56&gt;=$G$56),(-($B$28+$B$29)*$B$32-($B$28+$B$29)*$B$32-SUM($B$88:AC88))/2*$G$47,IF(AND(AC56&lt;=($B$25+$B$30),AC56&gt;$B$25),(-($B$28+$B$29)*$B$32-($B$28+$B$29)*$B$32-SUM($B$88:AC88))/2*AC47,0))</f>
        <v>0</v>
      </c>
      <c r="AD86" s="298">
        <f>IF(AND(AD56&lt;=($B$25+$B$30),AD56&gt;$B$25,AD56&gt;=$G$56),(-($B$28+$B$29)*$B$32-($B$28+$B$29)*$B$32-SUM($B$88:AD88))/2*$G$47,IF(AND(AD56&lt;=($B$25+$B$30),AD56&gt;$B$25),(-($B$28+$B$29)*$B$32-($B$28+$B$29)*$B$32-SUM($B$88:AD88))/2*AD47,0))</f>
        <v>0</v>
      </c>
      <c r="AE86" s="298">
        <f>IF(AND(AE56&lt;=($B$25+$B$30),AE56&gt;$B$25,AE56&gt;=$G$56),(-($B$28+$B$29)*$B$32-($B$28+$B$29)*$B$32-SUM($B$88:AE88))/2*$G$47,IF(AND(AE56&lt;=($B$25+$B$30),AE56&gt;$B$25),(-($B$28+$B$29)*$B$32-($B$28+$B$29)*$B$32-SUM($B$88:AE88))/2*AE47,0))</f>
        <v>0</v>
      </c>
      <c r="AF86" s="298">
        <f>IF(AND(AF56&lt;=($B$25+$B$30),AF56&gt;$B$25,AF56&gt;=$G$56),(-($B$28+$B$29)*$B$32-($B$28+$B$29)*$B$32-SUM($B$88:AF88))/2*$G$47,IF(AND(AF56&lt;=($B$25+$B$30),AF56&gt;$B$25),(-($B$28+$B$29)*$B$32-($B$28+$B$29)*$B$32-SUM($B$88:AF88))/2*AF47,0))</f>
        <v>0</v>
      </c>
      <c r="AG86" s="298">
        <f>IF(AND(AG56&lt;=($B$25+$B$30),AG56&gt;$B$25,AG56&gt;=$G$56),(-($B$28+$B$29)*$B$32-($B$28+$B$29)*$B$32-SUM($B$88:AG88))/2*$G$47,IF(AND(AG56&lt;=($B$25+$B$30),AG56&gt;$B$25),(-($B$28+$B$29)*$B$32-($B$28+$B$29)*$B$32-SUM($B$88:AG88))/2*AG47,0))</f>
        <v>0</v>
      </c>
      <c r="AH86" s="298">
        <f>IF(AND(AH56&lt;=($B$25+$B$30),AH56&gt;$B$25,AH56&gt;=$G$56),(-($B$28+$B$29)*$B$32-($B$28+$B$29)*$B$32-SUM($B$88:AH88))/2*$G$47,IF(AND(AH56&lt;=($B$25+$B$30),AH56&gt;$B$25),(-($B$28+$B$29)*$B$32-($B$28+$B$29)*$B$32-SUM($B$88:AH88))/2*AH47,0))</f>
        <v>0</v>
      </c>
      <c r="AI86" s="298">
        <f>IF(AND(AI56&lt;=($B$25+$B$30),AI56&gt;$B$25,AI56&gt;=$G$56),(-($B$28+$B$29)*$B$32-($B$28+$B$29)*$B$32-SUM($B$88:AI88))/2*$G$47,IF(AND(AI56&lt;=($B$25+$B$30),AI56&gt;$B$25),(-($B$28+$B$29)*$B$32-($B$28+$B$29)*$B$32-SUM($B$88:AI88))/2*AI47,0))</f>
        <v>0</v>
      </c>
    </row>
    <row r="87" spans="1:35" s="81" customFormat="1" ht="14.25">
      <c r="A87" s="139" t="s">
        <v>247</v>
      </c>
      <c r="B87" s="136">
        <f t="shared" ref="B87:AI87" si="27">B79+B80</f>
        <v>0</v>
      </c>
      <c r="C87" s="136">
        <f t="shared" si="27"/>
        <v>8.030000000000001E-2</v>
      </c>
      <c r="D87" s="273">
        <f t="shared" si="27"/>
        <v>0.66900000000000004</v>
      </c>
      <c r="E87" s="273">
        <f t="shared" si="27"/>
        <v>7.0000000000000001E-3</v>
      </c>
      <c r="F87" s="273">
        <f t="shared" si="27"/>
        <v>0.70657541888000031</v>
      </c>
      <c r="G87" s="286">
        <f t="shared" si="27"/>
        <v>0.73455843563520029</v>
      </c>
      <c r="H87" s="300">
        <f t="shared" si="27"/>
        <v>0.77266705864458263</v>
      </c>
      <c r="I87" s="300">
        <f t="shared" si="27"/>
        <v>0.82057241628054678</v>
      </c>
      <c r="J87" s="300">
        <f t="shared" si="27"/>
        <v>0.86728227382529222</v>
      </c>
      <c r="K87" s="300">
        <f t="shared" si="27"/>
        <v>0</v>
      </c>
      <c r="L87" s="300">
        <f t="shared" si="27"/>
        <v>0</v>
      </c>
      <c r="M87" s="300">
        <f t="shared" si="27"/>
        <v>0</v>
      </c>
      <c r="N87" s="300">
        <f t="shared" si="27"/>
        <v>0</v>
      </c>
      <c r="O87" s="300">
        <f t="shared" si="27"/>
        <v>0</v>
      </c>
      <c r="P87" s="300">
        <f t="shared" si="27"/>
        <v>0</v>
      </c>
      <c r="Q87" s="300">
        <f t="shared" si="27"/>
        <v>0</v>
      </c>
      <c r="R87" s="300">
        <f t="shared" si="27"/>
        <v>0</v>
      </c>
      <c r="S87" s="300">
        <f t="shared" si="27"/>
        <v>0</v>
      </c>
      <c r="T87" s="300">
        <f t="shared" si="27"/>
        <v>0</v>
      </c>
      <c r="U87" s="300">
        <f t="shared" si="27"/>
        <v>0</v>
      </c>
      <c r="V87" s="300">
        <f t="shared" si="27"/>
        <v>0</v>
      </c>
      <c r="W87" s="300">
        <f t="shared" si="27"/>
        <v>0</v>
      </c>
      <c r="X87" s="300">
        <f t="shared" si="27"/>
        <v>0</v>
      </c>
      <c r="Y87" s="300">
        <f t="shared" si="27"/>
        <v>0</v>
      </c>
      <c r="Z87" s="300">
        <f t="shared" si="27"/>
        <v>0</v>
      </c>
      <c r="AA87" s="300">
        <f t="shared" si="27"/>
        <v>0</v>
      </c>
      <c r="AB87" s="300">
        <f t="shared" si="27"/>
        <v>0</v>
      </c>
      <c r="AC87" s="300">
        <f t="shared" si="27"/>
        <v>0</v>
      </c>
      <c r="AD87" s="300">
        <f t="shared" si="27"/>
        <v>0</v>
      </c>
      <c r="AE87" s="300">
        <f t="shared" si="27"/>
        <v>0</v>
      </c>
      <c r="AF87" s="300">
        <f t="shared" si="27"/>
        <v>0</v>
      </c>
      <c r="AG87" s="300">
        <f t="shared" si="27"/>
        <v>0</v>
      </c>
      <c r="AH87" s="300">
        <f t="shared" si="27"/>
        <v>0</v>
      </c>
      <c r="AI87" s="300">
        <f t="shared" si="27"/>
        <v>0</v>
      </c>
    </row>
    <row r="88" spans="1:35">
      <c r="A88" s="140" t="s">
        <v>248</v>
      </c>
      <c r="B88" s="125">
        <f t="shared" ref="B88:AI88" si="28">-IF(AND(B56&lt;=($B$31+$B$30),B56&gt;$B$31),($B$28+$B$29)*$B$32/$B$30,0)</f>
        <v>0</v>
      </c>
      <c r="C88" s="125">
        <f t="shared" si="28"/>
        <v>0</v>
      </c>
      <c r="D88" s="272">
        <f t="shared" si="28"/>
        <v>0</v>
      </c>
      <c r="E88" s="272">
        <f t="shared" si="28"/>
        <v>0</v>
      </c>
      <c r="F88" s="272">
        <f t="shared" si="28"/>
        <v>-0.53400000000000003</v>
      </c>
      <c r="G88" s="287">
        <f t="shared" si="28"/>
        <v>-0.53400000000000003</v>
      </c>
      <c r="H88" s="298">
        <f t="shared" si="28"/>
        <v>-0.53400000000000003</v>
      </c>
      <c r="I88" s="298">
        <f t="shared" si="28"/>
        <v>-0.53400000000000003</v>
      </c>
      <c r="J88" s="298">
        <f t="shared" si="28"/>
        <v>-0.53400000000000003</v>
      </c>
      <c r="K88" s="298">
        <f t="shared" si="28"/>
        <v>0</v>
      </c>
      <c r="L88" s="298">
        <f t="shared" si="28"/>
        <v>0</v>
      </c>
      <c r="M88" s="298">
        <f t="shared" si="28"/>
        <v>0</v>
      </c>
      <c r="N88" s="298">
        <f t="shared" si="28"/>
        <v>0</v>
      </c>
      <c r="O88" s="298">
        <f t="shared" si="28"/>
        <v>0</v>
      </c>
      <c r="P88" s="298">
        <f t="shared" si="28"/>
        <v>0</v>
      </c>
      <c r="Q88" s="298">
        <f t="shared" si="28"/>
        <v>0</v>
      </c>
      <c r="R88" s="298">
        <f t="shared" si="28"/>
        <v>0</v>
      </c>
      <c r="S88" s="298">
        <f t="shared" si="28"/>
        <v>0</v>
      </c>
      <c r="T88" s="298">
        <f t="shared" si="28"/>
        <v>0</v>
      </c>
      <c r="U88" s="298">
        <f t="shared" si="28"/>
        <v>0</v>
      </c>
      <c r="V88" s="298">
        <f t="shared" si="28"/>
        <v>0</v>
      </c>
      <c r="W88" s="298">
        <f t="shared" si="28"/>
        <v>0</v>
      </c>
      <c r="X88" s="298">
        <f t="shared" si="28"/>
        <v>0</v>
      </c>
      <c r="Y88" s="298">
        <f t="shared" si="28"/>
        <v>0</v>
      </c>
      <c r="Z88" s="298">
        <f t="shared" si="28"/>
        <v>0</v>
      </c>
      <c r="AA88" s="298">
        <f t="shared" si="28"/>
        <v>0</v>
      </c>
      <c r="AB88" s="298">
        <f t="shared" si="28"/>
        <v>0</v>
      </c>
      <c r="AC88" s="298">
        <f t="shared" si="28"/>
        <v>0</v>
      </c>
      <c r="AD88" s="298">
        <f t="shared" si="28"/>
        <v>0</v>
      </c>
      <c r="AE88" s="298">
        <f t="shared" si="28"/>
        <v>0</v>
      </c>
      <c r="AF88" s="298">
        <f t="shared" si="28"/>
        <v>0</v>
      </c>
      <c r="AG88" s="298">
        <f t="shared" si="28"/>
        <v>0</v>
      </c>
      <c r="AH88" s="298">
        <f t="shared" si="28"/>
        <v>0</v>
      </c>
      <c r="AI88" s="298">
        <f t="shared" si="28"/>
        <v>0</v>
      </c>
    </row>
    <row r="89" spans="1:35" s="81" customFormat="1" ht="14.25">
      <c r="A89" s="139" t="s">
        <v>249</v>
      </c>
      <c r="B89" s="136">
        <f>B87+B88</f>
        <v>0</v>
      </c>
      <c r="C89" s="136">
        <f t="shared" ref="C89:Z89" si="29">C87+C88</f>
        <v>8.030000000000001E-2</v>
      </c>
      <c r="D89" s="273">
        <f t="shared" si="29"/>
        <v>0.66900000000000004</v>
      </c>
      <c r="E89" s="273">
        <f t="shared" si="29"/>
        <v>7.0000000000000001E-3</v>
      </c>
      <c r="F89" s="273">
        <f>F87+F88</f>
        <v>0.17257541888000028</v>
      </c>
      <c r="G89" s="286">
        <f t="shared" si="29"/>
        <v>0.20055843563520026</v>
      </c>
      <c r="H89" s="300">
        <f t="shared" si="29"/>
        <v>0.2386670586445826</v>
      </c>
      <c r="I89" s="300">
        <f>I87+I88</f>
        <v>0.28657241628054675</v>
      </c>
      <c r="J89" s="300">
        <f t="shared" si="29"/>
        <v>0.33328227382529219</v>
      </c>
      <c r="K89" s="300">
        <f t="shared" si="29"/>
        <v>0</v>
      </c>
      <c r="L89" s="300">
        <f t="shared" si="29"/>
        <v>0</v>
      </c>
      <c r="M89" s="300">
        <f t="shared" si="29"/>
        <v>0</v>
      </c>
      <c r="N89" s="300">
        <f t="shared" si="29"/>
        <v>0</v>
      </c>
      <c r="O89" s="300">
        <f t="shared" si="29"/>
        <v>0</v>
      </c>
      <c r="P89" s="300">
        <f t="shared" si="29"/>
        <v>0</v>
      </c>
      <c r="Q89" s="300">
        <f t="shared" si="29"/>
        <v>0</v>
      </c>
      <c r="R89" s="300">
        <f t="shared" si="29"/>
        <v>0</v>
      </c>
      <c r="S89" s="300">
        <f t="shared" si="29"/>
        <v>0</v>
      </c>
      <c r="T89" s="300">
        <f t="shared" si="29"/>
        <v>0</v>
      </c>
      <c r="U89" s="300">
        <f t="shared" si="29"/>
        <v>0</v>
      </c>
      <c r="V89" s="300">
        <f t="shared" si="29"/>
        <v>0</v>
      </c>
      <c r="W89" s="300">
        <f t="shared" si="29"/>
        <v>0</v>
      </c>
      <c r="X89" s="300">
        <f t="shared" si="29"/>
        <v>0</v>
      </c>
      <c r="Y89" s="300">
        <f t="shared" si="29"/>
        <v>0</v>
      </c>
      <c r="Z89" s="300">
        <f t="shared" si="29"/>
        <v>0</v>
      </c>
      <c r="AA89" s="300">
        <f>AA87+AA88</f>
        <v>0</v>
      </c>
      <c r="AB89" s="300">
        <f t="shared" ref="AB89:AI89" si="30">AB87+AB88</f>
        <v>0</v>
      </c>
      <c r="AC89" s="300">
        <f t="shared" si="30"/>
        <v>0</v>
      </c>
      <c r="AD89" s="300">
        <f t="shared" si="30"/>
        <v>0</v>
      </c>
      <c r="AE89" s="300">
        <f t="shared" si="30"/>
        <v>0</v>
      </c>
      <c r="AF89" s="300">
        <f t="shared" si="30"/>
        <v>0</v>
      </c>
      <c r="AG89" s="300">
        <f t="shared" si="30"/>
        <v>0</v>
      </c>
      <c r="AH89" s="300">
        <f t="shared" si="30"/>
        <v>0</v>
      </c>
      <c r="AI89" s="300">
        <f t="shared" si="30"/>
        <v>0</v>
      </c>
    </row>
    <row r="90" spans="1:35">
      <c r="A90" s="117" t="s">
        <v>250</v>
      </c>
      <c r="B90" s="141">
        <f>-B76</f>
        <v>0</v>
      </c>
      <c r="C90" s="141">
        <f t="shared" ref="C90:AI90" si="31">-C76</f>
        <v>0</v>
      </c>
      <c r="D90" s="274">
        <f t="shared" si="31"/>
        <v>0</v>
      </c>
      <c r="E90" s="274">
        <f t="shared" si="31"/>
        <v>0</v>
      </c>
      <c r="F90" s="274">
        <f t="shared" si="31"/>
        <v>0</v>
      </c>
      <c r="G90" s="288">
        <f t="shared" si="31"/>
        <v>0</v>
      </c>
      <c r="H90" s="298">
        <f t="shared" si="31"/>
        <v>0</v>
      </c>
      <c r="I90" s="298">
        <f t="shared" si="31"/>
        <v>0</v>
      </c>
      <c r="J90" s="298">
        <f t="shared" si="31"/>
        <v>0</v>
      </c>
      <c r="K90" s="298">
        <f t="shared" si="31"/>
        <v>0</v>
      </c>
      <c r="L90" s="298">
        <f t="shared" si="31"/>
        <v>0</v>
      </c>
      <c r="M90" s="298">
        <f t="shared" si="31"/>
        <v>0</v>
      </c>
      <c r="N90" s="298">
        <f t="shared" si="31"/>
        <v>0</v>
      </c>
      <c r="O90" s="298">
        <f t="shared" si="31"/>
        <v>0</v>
      </c>
      <c r="P90" s="298">
        <f t="shared" si="31"/>
        <v>0</v>
      </c>
      <c r="Q90" s="298">
        <f t="shared" si="31"/>
        <v>0</v>
      </c>
      <c r="R90" s="298">
        <f t="shared" si="31"/>
        <v>0</v>
      </c>
      <c r="S90" s="298">
        <f t="shared" si="31"/>
        <v>0</v>
      </c>
      <c r="T90" s="298">
        <f t="shared" si="31"/>
        <v>0</v>
      </c>
      <c r="U90" s="298">
        <f t="shared" si="31"/>
        <v>0</v>
      </c>
      <c r="V90" s="298">
        <f t="shared" si="31"/>
        <v>0</v>
      </c>
      <c r="W90" s="298">
        <f t="shared" si="31"/>
        <v>0</v>
      </c>
      <c r="X90" s="298">
        <f t="shared" si="31"/>
        <v>0</v>
      </c>
      <c r="Y90" s="298">
        <f t="shared" si="31"/>
        <v>0</v>
      </c>
      <c r="Z90" s="298">
        <f t="shared" si="31"/>
        <v>0</v>
      </c>
      <c r="AA90" s="298">
        <f t="shared" si="31"/>
        <v>0</v>
      </c>
      <c r="AB90" s="298">
        <f t="shared" si="31"/>
        <v>0</v>
      </c>
      <c r="AC90" s="298">
        <f t="shared" si="31"/>
        <v>0</v>
      </c>
      <c r="AD90" s="298">
        <f t="shared" si="31"/>
        <v>0</v>
      </c>
      <c r="AE90" s="298">
        <f t="shared" si="31"/>
        <v>0</v>
      </c>
      <c r="AF90" s="298">
        <f t="shared" si="31"/>
        <v>0</v>
      </c>
      <c r="AG90" s="298">
        <f t="shared" si="31"/>
        <v>0</v>
      </c>
      <c r="AH90" s="298">
        <f t="shared" si="31"/>
        <v>0</v>
      </c>
      <c r="AI90" s="298">
        <f t="shared" si="31"/>
        <v>0</v>
      </c>
    </row>
    <row r="91" spans="1:35" s="81" customFormat="1" ht="14.25">
      <c r="A91" s="139" t="s">
        <v>251</v>
      </c>
      <c r="B91" s="136">
        <f>B89+B90</f>
        <v>0</v>
      </c>
      <c r="C91" s="136">
        <f t="shared" ref="C91:Z91" si="32">C89+C90</f>
        <v>8.030000000000001E-2</v>
      </c>
      <c r="D91" s="273">
        <f t="shared" si="32"/>
        <v>0.66900000000000004</v>
      </c>
      <c r="E91" s="273">
        <f>E89+E90</f>
        <v>7.0000000000000001E-3</v>
      </c>
      <c r="F91" s="273">
        <f t="shared" si="32"/>
        <v>0.17257541888000028</v>
      </c>
      <c r="G91" s="286">
        <f t="shared" si="32"/>
        <v>0.20055843563520026</v>
      </c>
      <c r="H91" s="300">
        <f t="shared" si="32"/>
        <v>0.2386670586445826</v>
      </c>
      <c r="I91" s="300">
        <f t="shared" si="32"/>
        <v>0.28657241628054675</v>
      </c>
      <c r="J91" s="300">
        <f t="shared" si="32"/>
        <v>0.33328227382529219</v>
      </c>
      <c r="K91" s="300">
        <f t="shared" si="32"/>
        <v>0</v>
      </c>
      <c r="L91" s="300">
        <f t="shared" si="32"/>
        <v>0</v>
      </c>
      <c r="M91" s="300">
        <f t="shared" si="32"/>
        <v>0</v>
      </c>
      <c r="N91" s="300">
        <f t="shared" si="32"/>
        <v>0</v>
      </c>
      <c r="O91" s="300">
        <f t="shared" si="32"/>
        <v>0</v>
      </c>
      <c r="P91" s="300">
        <f t="shared" si="32"/>
        <v>0</v>
      </c>
      <c r="Q91" s="300">
        <f t="shared" si="32"/>
        <v>0</v>
      </c>
      <c r="R91" s="300">
        <f t="shared" si="32"/>
        <v>0</v>
      </c>
      <c r="S91" s="300">
        <f t="shared" si="32"/>
        <v>0</v>
      </c>
      <c r="T91" s="300">
        <f t="shared" si="32"/>
        <v>0</v>
      </c>
      <c r="U91" s="300">
        <f t="shared" si="32"/>
        <v>0</v>
      </c>
      <c r="V91" s="300">
        <f t="shared" si="32"/>
        <v>0</v>
      </c>
      <c r="W91" s="300">
        <f t="shared" si="32"/>
        <v>0</v>
      </c>
      <c r="X91" s="300">
        <f t="shared" si="32"/>
        <v>0</v>
      </c>
      <c r="Y91" s="300">
        <f t="shared" si="32"/>
        <v>0</v>
      </c>
      <c r="Z91" s="300">
        <f t="shared" si="32"/>
        <v>0</v>
      </c>
      <c r="AA91" s="300">
        <f>AA89+AA90</f>
        <v>0</v>
      </c>
      <c r="AB91" s="300">
        <f t="shared" ref="AB91:AI91" si="33">AB89+AB90</f>
        <v>0</v>
      </c>
      <c r="AC91" s="300">
        <f t="shared" si="33"/>
        <v>0</v>
      </c>
      <c r="AD91" s="300">
        <f t="shared" si="33"/>
        <v>0</v>
      </c>
      <c r="AE91" s="300">
        <f t="shared" si="33"/>
        <v>0</v>
      </c>
      <c r="AF91" s="300">
        <f t="shared" si="33"/>
        <v>0</v>
      </c>
      <c r="AG91" s="300">
        <f t="shared" si="33"/>
        <v>0</v>
      </c>
      <c r="AH91" s="300">
        <f t="shared" si="33"/>
        <v>0</v>
      </c>
      <c r="AI91" s="300">
        <f t="shared" si="33"/>
        <v>0</v>
      </c>
    </row>
    <row r="92" spans="1:35">
      <c r="A92" s="140" t="s">
        <v>221</v>
      </c>
      <c r="B92" s="125">
        <f>-B91*$B$48</f>
        <v>0</v>
      </c>
      <c r="C92" s="125">
        <f>-C91*$B$48</f>
        <v>-1.6060000000000001E-2</v>
      </c>
      <c r="D92" s="272">
        <f>-D91*$B$48</f>
        <v>-0.1338</v>
      </c>
      <c r="E92" s="272">
        <f t="shared" ref="E92:AI92" si="34">-E91*$B$48</f>
        <v>-1.4000000000000002E-3</v>
      </c>
      <c r="F92" s="272">
        <f t="shared" si="34"/>
        <v>-3.4515083776000058E-2</v>
      </c>
      <c r="G92" s="287">
        <f t="shared" si="34"/>
        <v>-4.0111687127040052E-2</v>
      </c>
      <c r="H92" s="298">
        <f t="shared" si="34"/>
        <v>-4.7733411728916521E-2</v>
      </c>
      <c r="I92" s="298">
        <f t="shared" si="34"/>
        <v>-5.7314483256109355E-2</v>
      </c>
      <c r="J92" s="298">
        <f t="shared" si="34"/>
        <v>-6.6656454765058437E-2</v>
      </c>
      <c r="K92" s="298">
        <f t="shared" si="34"/>
        <v>0</v>
      </c>
      <c r="L92" s="298">
        <f t="shared" si="34"/>
        <v>0</v>
      </c>
      <c r="M92" s="298">
        <f t="shared" si="34"/>
        <v>0</v>
      </c>
      <c r="N92" s="298">
        <f t="shared" si="34"/>
        <v>0</v>
      </c>
      <c r="O92" s="298">
        <f t="shared" si="34"/>
        <v>0</v>
      </c>
      <c r="P92" s="298">
        <f t="shared" si="34"/>
        <v>0</v>
      </c>
      <c r="Q92" s="298">
        <f t="shared" si="34"/>
        <v>0</v>
      </c>
      <c r="R92" s="298">
        <f t="shared" si="34"/>
        <v>0</v>
      </c>
      <c r="S92" s="298">
        <f t="shared" si="34"/>
        <v>0</v>
      </c>
      <c r="T92" s="298">
        <f t="shared" si="34"/>
        <v>0</v>
      </c>
      <c r="U92" s="298">
        <f t="shared" si="34"/>
        <v>0</v>
      </c>
      <c r="V92" s="298">
        <f t="shared" si="34"/>
        <v>0</v>
      </c>
      <c r="W92" s="298">
        <f t="shared" si="34"/>
        <v>0</v>
      </c>
      <c r="X92" s="298">
        <f t="shared" si="34"/>
        <v>0</v>
      </c>
      <c r="Y92" s="298">
        <f t="shared" si="34"/>
        <v>0</v>
      </c>
      <c r="Z92" s="298">
        <f t="shared" si="34"/>
        <v>0</v>
      </c>
      <c r="AA92" s="298">
        <f t="shared" si="34"/>
        <v>0</v>
      </c>
      <c r="AB92" s="298">
        <f t="shared" si="34"/>
        <v>0</v>
      </c>
      <c r="AC92" s="298">
        <f t="shared" si="34"/>
        <v>0</v>
      </c>
      <c r="AD92" s="298">
        <f t="shared" si="34"/>
        <v>0</v>
      </c>
      <c r="AE92" s="298">
        <f t="shared" si="34"/>
        <v>0</v>
      </c>
      <c r="AF92" s="298">
        <f t="shared" si="34"/>
        <v>0</v>
      </c>
      <c r="AG92" s="298">
        <f t="shared" si="34"/>
        <v>0</v>
      </c>
      <c r="AH92" s="298">
        <f t="shared" si="34"/>
        <v>0</v>
      </c>
      <c r="AI92" s="298">
        <f t="shared" si="34"/>
        <v>0</v>
      </c>
    </row>
    <row r="93" spans="1:35" ht="16.5" thickBot="1">
      <c r="A93" s="143" t="s">
        <v>252</v>
      </c>
      <c r="B93" s="144">
        <f>B91+B92</f>
        <v>0</v>
      </c>
      <c r="C93" s="144">
        <f t="shared" ref="C93:AI93" si="35">C91+C92</f>
        <v>6.4240000000000005E-2</v>
      </c>
      <c r="D93" s="275">
        <f t="shared" si="35"/>
        <v>0.53520000000000001</v>
      </c>
      <c r="E93" s="275">
        <f t="shared" si="35"/>
        <v>5.5999999999999999E-3</v>
      </c>
      <c r="F93" s="275">
        <f t="shared" si="35"/>
        <v>0.13806033510400023</v>
      </c>
      <c r="G93" s="289">
        <f t="shared" si="35"/>
        <v>0.16044674850816021</v>
      </c>
      <c r="H93" s="300">
        <f t="shared" si="35"/>
        <v>0.19093364691566608</v>
      </c>
      <c r="I93" s="300">
        <f t="shared" si="35"/>
        <v>0.22925793302443739</v>
      </c>
      <c r="J93" s="300">
        <f t="shared" si="35"/>
        <v>0.26662581906023375</v>
      </c>
      <c r="K93" s="300">
        <f t="shared" si="35"/>
        <v>0</v>
      </c>
      <c r="L93" s="300">
        <f t="shared" si="35"/>
        <v>0</v>
      </c>
      <c r="M93" s="300">
        <f t="shared" si="35"/>
        <v>0</v>
      </c>
      <c r="N93" s="300">
        <f t="shared" si="35"/>
        <v>0</v>
      </c>
      <c r="O93" s="300">
        <f t="shared" si="35"/>
        <v>0</v>
      </c>
      <c r="P93" s="300">
        <f t="shared" si="35"/>
        <v>0</v>
      </c>
      <c r="Q93" s="300">
        <f t="shared" si="35"/>
        <v>0</v>
      </c>
      <c r="R93" s="300">
        <f t="shared" si="35"/>
        <v>0</v>
      </c>
      <c r="S93" s="300">
        <f t="shared" si="35"/>
        <v>0</v>
      </c>
      <c r="T93" s="300">
        <f t="shared" si="35"/>
        <v>0</v>
      </c>
      <c r="U93" s="300">
        <f t="shared" si="35"/>
        <v>0</v>
      </c>
      <c r="V93" s="300">
        <f t="shared" si="35"/>
        <v>0</v>
      </c>
      <c r="W93" s="300">
        <f t="shared" si="35"/>
        <v>0</v>
      </c>
      <c r="X93" s="300">
        <f t="shared" si="35"/>
        <v>0</v>
      </c>
      <c r="Y93" s="300">
        <f t="shared" si="35"/>
        <v>0</v>
      </c>
      <c r="Z93" s="300">
        <f t="shared" si="35"/>
        <v>0</v>
      </c>
      <c r="AA93" s="300">
        <f t="shared" si="35"/>
        <v>0</v>
      </c>
      <c r="AB93" s="300">
        <f t="shared" si="35"/>
        <v>0</v>
      </c>
      <c r="AC93" s="300">
        <f t="shared" si="35"/>
        <v>0</v>
      </c>
      <c r="AD93" s="300">
        <f t="shared" si="35"/>
        <v>0</v>
      </c>
      <c r="AE93" s="300">
        <f t="shared" si="35"/>
        <v>0</v>
      </c>
      <c r="AF93" s="300">
        <f t="shared" si="35"/>
        <v>0</v>
      </c>
      <c r="AG93" s="300">
        <f t="shared" si="35"/>
        <v>0</v>
      </c>
      <c r="AH93" s="300">
        <f t="shared" si="35"/>
        <v>0</v>
      </c>
      <c r="AI93" s="300">
        <f t="shared" si="35"/>
        <v>0</v>
      </c>
    </row>
    <row r="94" spans="1:35" ht="16.5" thickBot="1">
      <c r="B94" s="145">
        <f>IF(B102=0,0,1)</f>
        <v>0</v>
      </c>
      <c r="C94" s="146">
        <f>IF(C56&lt;$B$24,0, IF(B94=0,1,B94*(1+C58)))</f>
        <v>1</v>
      </c>
      <c r="D94" s="146">
        <f t="shared" ref="D94:AI94" si="36">IF(D56&lt;$B$24,0, IF(C94=0,1,C94*(1+D58)))</f>
        <v>1.18</v>
      </c>
      <c r="E94" s="146">
        <f t="shared" si="36"/>
        <v>1.3923999999999999</v>
      </c>
      <c r="F94" s="146">
        <f t="shared" si="36"/>
        <v>1.6430319999999998</v>
      </c>
      <c r="G94" s="146">
        <f t="shared" si="36"/>
        <v>1.9387777599999998</v>
      </c>
      <c r="H94" s="278">
        <f t="shared" si="36"/>
        <v>2.3362272007999998</v>
      </c>
      <c r="I94" s="278">
        <f t="shared" si="36"/>
        <v>2.8151537769639998</v>
      </c>
      <c r="J94" s="278">
        <f t="shared" si="36"/>
        <v>3.3922603012416199</v>
      </c>
      <c r="K94" s="278">
        <f t="shared" si="36"/>
        <v>0</v>
      </c>
      <c r="L94" s="278">
        <f t="shared" si="36"/>
        <v>0</v>
      </c>
      <c r="M94" s="278">
        <f t="shared" si="36"/>
        <v>0</v>
      </c>
      <c r="N94" s="278">
        <f t="shared" si="36"/>
        <v>0</v>
      </c>
      <c r="O94" s="278">
        <f t="shared" si="36"/>
        <v>0</v>
      </c>
      <c r="P94" s="278">
        <f t="shared" si="36"/>
        <v>0</v>
      </c>
      <c r="Q94" s="278">
        <f t="shared" si="36"/>
        <v>0</v>
      </c>
      <c r="R94" s="278">
        <f t="shared" si="36"/>
        <v>0</v>
      </c>
      <c r="S94" s="278">
        <f t="shared" si="36"/>
        <v>0</v>
      </c>
      <c r="T94" s="278">
        <f t="shared" si="36"/>
        <v>0</v>
      </c>
      <c r="U94" s="278">
        <f t="shared" si="36"/>
        <v>0</v>
      </c>
      <c r="V94" s="278">
        <f t="shared" si="36"/>
        <v>0</v>
      </c>
      <c r="W94" s="278">
        <f t="shared" si="36"/>
        <v>0</v>
      </c>
      <c r="X94" s="278">
        <f t="shared" si="36"/>
        <v>0</v>
      </c>
      <c r="Y94" s="278">
        <f t="shared" si="36"/>
        <v>0</v>
      </c>
      <c r="Z94" s="278">
        <f t="shared" si="36"/>
        <v>0</v>
      </c>
      <c r="AA94" s="278">
        <f t="shared" si="36"/>
        <v>0</v>
      </c>
      <c r="AB94" s="278">
        <f t="shared" si="36"/>
        <v>0</v>
      </c>
      <c r="AC94" s="278">
        <f t="shared" si="36"/>
        <v>0</v>
      </c>
      <c r="AD94" s="278">
        <f t="shared" si="36"/>
        <v>0</v>
      </c>
      <c r="AE94" s="278">
        <f t="shared" si="36"/>
        <v>0</v>
      </c>
      <c r="AF94" s="278">
        <f t="shared" si="36"/>
        <v>0</v>
      </c>
      <c r="AG94" s="278">
        <f t="shared" si="36"/>
        <v>0</v>
      </c>
      <c r="AH94" s="278">
        <f t="shared" si="36"/>
        <v>0</v>
      </c>
      <c r="AI94" s="278">
        <f t="shared" si="36"/>
        <v>0</v>
      </c>
    </row>
    <row r="95" spans="1:35" s="110" customFormat="1" ht="16.5" thickBot="1">
      <c r="A95" s="147" t="s">
        <v>253</v>
      </c>
      <c r="B95" s="148">
        <f t="shared" ref="B95:AI95" si="37">B57</f>
        <v>1</v>
      </c>
      <c r="C95" s="148">
        <f t="shared" si="37"/>
        <v>2</v>
      </c>
      <c r="D95" s="148">
        <f t="shared" si="37"/>
        <v>3</v>
      </c>
      <c r="E95" s="148">
        <f t="shared" si="37"/>
        <v>4</v>
      </c>
      <c r="F95" s="148">
        <f t="shared" si="37"/>
        <v>5</v>
      </c>
      <c r="G95" s="290">
        <f t="shared" si="37"/>
        <v>6</v>
      </c>
      <c r="H95" s="294">
        <f t="shared" si="37"/>
        <v>7</v>
      </c>
      <c r="I95" s="294">
        <f t="shared" si="37"/>
        <v>8</v>
      </c>
      <c r="J95" s="294">
        <f t="shared" si="37"/>
        <v>9</v>
      </c>
      <c r="K95" s="294">
        <f t="shared" si="37"/>
        <v>10</v>
      </c>
      <c r="L95" s="294">
        <f t="shared" si="37"/>
        <v>11</v>
      </c>
      <c r="M95" s="294">
        <f t="shared" si="37"/>
        <v>12</v>
      </c>
      <c r="N95" s="294">
        <f t="shared" si="37"/>
        <v>13</v>
      </c>
      <c r="O95" s="294">
        <f t="shared" si="37"/>
        <v>14</v>
      </c>
      <c r="P95" s="294">
        <f t="shared" si="37"/>
        <v>15</v>
      </c>
      <c r="Q95" s="294">
        <f t="shared" si="37"/>
        <v>16</v>
      </c>
      <c r="R95" s="294">
        <f t="shared" si="37"/>
        <v>17</v>
      </c>
      <c r="S95" s="294">
        <f t="shared" si="37"/>
        <v>18</v>
      </c>
      <c r="T95" s="294">
        <f t="shared" si="37"/>
        <v>19</v>
      </c>
      <c r="U95" s="294">
        <f t="shared" si="37"/>
        <v>20</v>
      </c>
      <c r="V95" s="294">
        <f t="shared" si="37"/>
        <v>21</v>
      </c>
      <c r="W95" s="294">
        <f t="shared" si="37"/>
        <v>22</v>
      </c>
      <c r="X95" s="294">
        <f t="shared" si="37"/>
        <v>23</v>
      </c>
      <c r="Y95" s="294">
        <f t="shared" si="37"/>
        <v>24</v>
      </c>
      <c r="Z95" s="294">
        <f t="shared" si="37"/>
        <v>25</v>
      </c>
      <c r="AA95" s="294">
        <f t="shared" si="37"/>
        <v>26</v>
      </c>
      <c r="AB95" s="294">
        <f t="shared" si="37"/>
        <v>27</v>
      </c>
      <c r="AC95" s="294">
        <f t="shared" si="37"/>
        <v>28</v>
      </c>
      <c r="AD95" s="294">
        <f t="shared" si="37"/>
        <v>29</v>
      </c>
      <c r="AE95" s="294">
        <f t="shared" si="37"/>
        <v>30</v>
      </c>
      <c r="AF95" s="294">
        <f t="shared" si="37"/>
        <v>31</v>
      </c>
      <c r="AG95" s="294">
        <f t="shared" si="37"/>
        <v>32</v>
      </c>
      <c r="AH95" s="294">
        <f t="shared" si="37"/>
        <v>33</v>
      </c>
      <c r="AI95" s="294">
        <f t="shared" si="37"/>
        <v>34</v>
      </c>
    </row>
    <row r="96" spans="1:35" s="81" customFormat="1" ht="14.25">
      <c r="A96" s="149" t="s">
        <v>249</v>
      </c>
      <c r="B96" s="150">
        <f>B89</f>
        <v>0</v>
      </c>
      <c r="C96" s="150">
        <f t="shared" ref="C96:AI96" si="38">C89</f>
        <v>8.030000000000001E-2</v>
      </c>
      <c r="D96" s="277">
        <f t="shared" si="38"/>
        <v>0.66900000000000004</v>
      </c>
      <c r="E96" s="277">
        <f t="shared" si="38"/>
        <v>7.0000000000000001E-3</v>
      </c>
      <c r="F96" s="277">
        <f t="shared" si="38"/>
        <v>0.17257541888000028</v>
      </c>
      <c r="G96" s="291">
        <f t="shared" si="38"/>
        <v>0.20055843563520026</v>
      </c>
      <c r="H96" s="301">
        <f t="shared" si="38"/>
        <v>0.2386670586445826</v>
      </c>
      <c r="I96" s="300">
        <f t="shared" si="38"/>
        <v>0.28657241628054675</v>
      </c>
      <c r="J96" s="300">
        <f t="shared" si="38"/>
        <v>0.33328227382529219</v>
      </c>
      <c r="K96" s="300">
        <f t="shared" si="38"/>
        <v>0</v>
      </c>
      <c r="L96" s="300">
        <f t="shared" si="38"/>
        <v>0</v>
      </c>
      <c r="M96" s="300">
        <f t="shared" si="38"/>
        <v>0</v>
      </c>
      <c r="N96" s="300">
        <f t="shared" si="38"/>
        <v>0</v>
      </c>
      <c r="O96" s="300">
        <f t="shared" si="38"/>
        <v>0</v>
      </c>
      <c r="P96" s="300">
        <f t="shared" si="38"/>
        <v>0</v>
      </c>
      <c r="Q96" s="300">
        <f t="shared" si="38"/>
        <v>0</v>
      </c>
      <c r="R96" s="300">
        <f t="shared" si="38"/>
        <v>0</v>
      </c>
      <c r="S96" s="300">
        <f t="shared" si="38"/>
        <v>0</v>
      </c>
      <c r="T96" s="300">
        <f t="shared" si="38"/>
        <v>0</v>
      </c>
      <c r="U96" s="300">
        <f t="shared" si="38"/>
        <v>0</v>
      </c>
      <c r="V96" s="300">
        <f t="shared" si="38"/>
        <v>0</v>
      </c>
      <c r="W96" s="300">
        <f t="shared" si="38"/>
        <v>0</v>
      </c>
      <c r="X96" s="300">
        <f t="shared" si="38"/>
        <v>0</v>
      </c>
      <c r="Y96" s="300">
        <f t="shared" si="38"/>
        <v>0</v>
      </c>
      <c r="Z96" s="300">
        <f t="shared" si="38"/>
        <v>0</v>
      </c>
      <c r="AA96" s="300">
        <f t="shared" si="38"/>
        <v>0</v>
      </c>
      <c r="AB96" s="300">
        <f t="shared" si="38"/>
        <v>0</v>
      </c>
      <c r="AC96" s="300">
        <f t="shared" si="38"/>
        <v>0</v>
      </c>
      <c r="AD96" s="300">
        <f t="shared" si="38"/>
        <v>0</v>
      </c>
      <c r="AE96" s="300">
        <f t="shared" si="38"/>
        <v>0</v>
      </c>
      <c r="AF96" s="300">
        <f t="shared" si="38"/>
        <v>0</v>
      </c>
      <c r="AG96" s="300">
        <f t="shared" si="38"/>
        <v>0</v>
      </c>
      <c r="AH96" s="300">
        <f t="shared" si="38"/>
        <v>0</v>
      </c>
      <c r="AI96" s="300">
        <f t="shared" si="38"/>
        <v>0</v>
      </c>
    </row>
    <row r="97" spans="1:35">
      <c r="A97" s="117" t="s">
        <v>248</v>
      </c>
      <c r="B97" s="141">
        <f>-B88</f>
        <v>0</v>
      </c>
      <c r="C97" s="141">
        <f>-C88</f>
        <v>0</v>
      </c>
      <c r="D97" s="274">
        <f t="shared" ref="D97:AI97" si="39">-D88</f>
        <v>0</v>
      </c>
      <c r="E97" s="274">
        <f t="shared" si="39"/>
        <v>0</v>
      </c>
      <c r="F97" s="274">
        <f t="shared" si="39"/>
        <v>0.53400000000000003</v>
      </c>
      <c r="G97" s="288">
        <f t="shared" si="39"/>
        <v>0.53400000000000003</v>
      </c>
      <c r="H97" s="302">
        <f t="shared" si="39"/>
        <v>0.53400000000000003</v>
      </c>
      <c r="I97" s="298">
        <f t="shared" si="39"/>
        <v>0.53400000000000003</v>
      </c>
      <c r="J97" s="298">
        <f t="shared" si="39"/>
        <v>0.53400000000000003</v>
      </c>
      <c r="K97" s="298">
        <f t="shared" si="39"/>
        <v>0</v>
      </c>
      <c r="L97" s="298">
        <f t="shared" si="39"/>
        <v>0</v>
      </c>
      <c r="M97" s="298">
        <f t="shared" si="39"/>
        <v>0</v>
      </c>
      <c r="N97" s="298">
        <f t="shared" si="39"/>
        <v>0</v>
      </c>
      <c r="O97" s="298">
        <f t="shared" si="39"/>
        <v>0</v>
      </c>
      <c r="P97" s="298">
        <f t="shared" si="39"/>
        <v>0</v>
      </c>
      <c r="Q97" s="298">
        <f t="shared" si="39"/>
        <v>0</v>
      </c>
      <c r="R97" s="298">
        <f t="shared" si="39"/>
        <v>0</v>
      </c>
      <c r="S97" s="298">
        <f t="shared" si="39"/>
        <v>0</v>
      </c>
      <c r="T97" s="298">
        <f t="shared" si="39"/>
        <v>0</v>
      </c>
      <c r="U97" s="298">
        <f t="shared" si="39"/>
        <v>0</v>
      </c>
      <c r="V97" s="298">
        <f t="shared" si="39"/>
        <v>0</v>
      </c>
      <c r="W97" s="298">
        <f t="shared" si="39"/>
        <v>0</v>
      </c>
      <c r="X97" s="298">
        <f t="shared" si="39"/>
        <v>0</v>
      </c>
      <c r="Y97" s="298">
        <f t="shared" si="39"/>
        <v>0</v>
      </c>
      <c r="Z97" s="298">
        <f t="shared" si="39"/>
        <v>0</v>
      </c>
      <c r="AA97" s="298">
        <f t="shared" si="39"/>
        <v>0</v>
      </c>
      <c r="AB97" s="298">
        <f t="shared" si="39"/>
        <v>0</v>
      </c>
      <c r="AC97" s="298">
        <f t="shared" si="39"/>
        <v>0</v>
      </c>
      <c r="AD97" s="298">
        <f t="shared" si="39"/>
        <v>0</v>
      </c>
      <c r="AE97" s="298">
        <f t="shared" si="39"/>
        <v>0</v>
      </c>
      <c r="AF97" s="298">
        <f t="shared" si="39"/>
        <v>0</v>
      </c>
      <c r="AG97" s="298">
        <f t="shared" si="39"/>
        <v>0</v>
      </c>
      <c r="AH97" s="298">
        <f t="shared" si="39"/>
        <v>0</v>
      </c>
      <c r="AI97" s="298">
        <f t="shared" si="39"/>
        <v>0</v>
      </c>
    </row>
    <row r="98" spans="1:35">
      <c r="A98" s="117" t="s">
        <v>250</v>
      </c>
      <c r="B98" s="141">
        <f>B90</f>
        <v>0</v>
      </c>
      <c r="C98" s="141">
        <f t="shared" ref="C98:AI98" si="40">C90</f>
        <v>0</v>
      </c>
      <c r="D98" s="141">
        <f t="shared" si="40"/>
        <v>0</v>
      </c>
      <c r="E98" s="141">
        <f t="shared" si="40"/>
        <v>0</v>
      </c>
      <c r="F98" s="141">
        <f t="shared" si="40"/>
        <v>0</v>
      </c>
      <c r="G98" s="142">
        <f t="shared" si="40"/>
        <v>0</v>
      </c>
      <c r="H98" s="298">
        <f t="shared" si="40"/>
        <v>0</v>
      </c>
      <c r="I98" s="298">
        <f t="shared" si="40"/>
        <v>0</v>
      </c>
      <c r="J98" s="298">
        <f t="shared" si="40"/>
        <v>0</v>
      </c>
      <c r="K98" s="298">
        <f t="shared" si="40"/>
        <v>0</v>
      </c>
      <c r="L98" s="298">
        <f t="shared" si="40"/>
        <v>0</v>
      </c>
      <c r="M98" s="298">
        <f t="shared" si="40"/>
        <v>0</v>
      </c>
      <c r="N98" s="298">
        <f t="shared" si="40"/>
        <v>0</v>
      </c>
      <c r="O98" s="298">
        <f t="shared" si="40"/>
        <v>0</v>
      </c>
      <c r="P98" s="298">
        <f t="shared" si="40"/>
        <v>0</v>
      </c>
      <c r="Q98" s="298">
        <f t="shared" si="40"/>
        <v>0</v>
      </c>
      <c r="R98" s="298">
        <f t="shared" si="40"/>
        <v>0</v>
      </c>
      <c r="S98" s="298">
        <f t="shared" si="40"/>
        <v>0</v>
      </c>
      <c r="T98" s="298">
        <f t="shared" si="40"/>
        <v>0</v>
      </c>
      <c r="U98" s="298">
        <f t="shared" si="40"/>
        <v>0</v>
      </c>
      <c r="V98" s="298">
        <f t="shared" si="40"/>
        <v>0</v>
      </c>
      <c r="W98" s="298">
        <f t="shared" si="40"/>
        <v>0</v>
      </c>
      <c r="X98" s="298">
        <f t="shared" si="40"/>
        <v>0</v>
      </c>
      <c r="Y98" s="298">
        <f t="shared" si="40"/>
        <v>0</v>
      </c>
      <c r="Z98" s="298">
        <f t="shared" si="40"/>
        <v>0</v>
      </c>
      <c r="AA98" s="298">
        <f t="shared" si="40"/>
        <v>0</v>
      </c>
      <c r="AB98" s="298">
        <f t="shared" si="40"/>
        <v>0</v>
      </c>
      <c r="AC98" s="298">
        <f t="shared" si="40"/>
        <v>0</v>
      </c>
      <c r="AD98" s="298">
        <f t="shared" si="40"/>
        <v>0</v>
      </c>
      <c r="AE98" s="298">
        <f t="shared" si="40"/>
        <v>0</v>
      </c>
      <c r="AF98" s="298">
        <f t="shared" si="40"/>
        <v>0</v>
      </c>
      <c r="AG98" s="298">
        <f t="shared" si="40"/>
        <v>0</v>
      </c>
      <c r="AH98" s="298">
        <f t="shared" si="40"/>
        <v>0</v>
      </c>
      <c r="AI98" s="298">
        <f t="shared" si="40"/>
        <v>0</v>
      </c>
    </row>
    <row r="99" spans="1:35">
      <c r="A99" s="117" t="s">
        <v>221</v>
      </c>
      <c r="B99" s="125">
        <f>IF(SUM($B$92:B92)+SUM($A$99:A99)&gt;0,0,SUM($B$92:B92)-SUM($A$99:A99))</f>
        <v>0</v>
      </c>
      <c r="C99" s="125">
        <f>IF(SUM($B$92:C92)+SUM($A$99:B99)&gt;0,0,SUM($B$92:C92)-SUM($A$99:B99))</f>
        <v>-1.6060000000000001E-2</v>
      </c>
      <c r="D99" s="272">
        <f>IF(SUM($B$92:D92)+SUM($A$99:C99)&gt;0,0,SUM($B$92:D92)-SUM($A$99:C99))</f>
        <v>-0.1338</v>
      </c>
      <c r="E99" s="272">
        <f>IF(SUM($B$92:E92)+SUM($A$99:D99)&gt;0,0,SUM($B$92:E92)-SUM($A$99:D99))</f>
        <v>-1.4000000000000123E-3</v>
      </c>
      <c r="F99" s="272">
        <f>IF(SUM($B$92:F92)+SUM($A$99:E99)&gt;0,0,SUM($B$92:F92)-SUM($A$99:E99))</f>
        <v>-3.4515083776000044E-2</v>
      </c>
      <c r="G99" s="287">
        <f>IF(SUM($B$92:G92)+SUM($A$99:F99)&gt;0,0,SUM($B$92:G92)-SUM($A$99:F99))</f>
        <v>-4.0111687127040052E-2</v>
      </c>
      <c r="H99" s="298">
        <f>IF(SUM($B$92:H92)+SUM($A$99:G99)&gt;0,0,SUM($B$92:H92)-SUM($A$99:G99))</f>
        <v>-4.7733411728916542E-2</v>
      </c>
      <c r="I99" s="298">
        <f>IF(SUM($B$92:I92)+SUM($A$99:H99)&gt;0,0,SUM($B$92:I92)-SUM($A$99:H99))</f>
        <v>-5.7314483256109328E-2</v>
      </c>
      <c r="J99" s="298">
        <f>IF(SUM($B$92:J92)+SUM($A$99:I99)&gt;0,0,SUM($B$92:J92)-SUM($A$99:I99))</f>
        <v>-6.6656454765058437E-2</v>
      </c>
      <c r="K99" s="298">
        <f>IF(SUM($B$92:K92)+SUM($A$99:J99)&gt;0,0,SUM($B$92:K92)-SUM($A$99:J99))</f>
        <v>0</v>
      </c>
      <c r="L99" s="298">
        <f>IF(SUM($B$92:L92)+SUM($A$99:K99)&gt;0,0,SUM($B$92:L92)-SUM($A$99:K99))</f>
        <v>0</v>
      </c>
      <c r="M99" s="298">
        <f>IF(SUM($B$92:M92)+SUM($A$99:L99)&gt;0,0,SUM($B$92:M92)-SUM($A$99:L99))</f>
        <v>0</v>
      </c>
      <c r="N99" s="298">
        <f>IF(SUM($B$92:N92)+SUM($A$99:M99)&gt;0,0,SUM($B$92:N92)-SUM($A$99:M99))</f>
        <v>0</v>
      </c>
      <c r="O99" s="298">
        <f>IF(SUM($B$92:O92)+SUM($A$99:N99)&gt;0,0,SUM($B$92:O92)-SUM($A$99:N99))</f>
        <v>0</v>
      </c>
      <c r="P99" s="298">
        <f>IF(SUM($B$92:P92)+SUM($A$99:O99)&gt;0,0,SUM($B$92:P92)-SUM($A$99:O99))</f>
        <v>0</v>
      </c>
      <c r="Q99" s="298">
        <f>IF(SUM($B$92:Q92)+SUM($A$99:P99)&gt;0,0,SUM($B$92:Q92)-SUM($A$99:P99))</f>
        <v>0</v>
      </c>
      <c r="R99" s="298">
        <f>IF(SUM($B$92:R92)+SUM($A$99:Q99)&gt;0,0,SUM($B$92:R92)-SUM($A$99:Q99))</f>
        <v>0</v>
      </c>
      <c r="S99" s="298">
        <f>IF(SUM($B$92:S92)+SUM($A$99:R99)&gt;0,0,SUM($B$92:S92)-SUM($A$99:R99))</f>
        <v>0</v>
      </c>
      <c r="T99" s="298">
        <f>IF(SUM($B$92:T92)+SUM($A$99:S99)&gt;0,0,SUM($B$92:T92)-SUM($A$99:S99))</f>
        <v>0</v>
      </c>
      <c r="U99" s="298">
        <f>IF(SUM($B$92:U92)+SUM($A$99:T99)&gt;0,0,SUM($B$92:U92)-SUM($A$99:T99))</f>
        <v>0</v>
      </c>
      <c r="V99" s="298">
        <f>IF(SUM($B$92:V92)+SUM($A$99:U99)&gt;0,0,SUM($B$92:V92)-SUM($A$99:U99))</f>
        <v>0</v>
      </c>
      <c r="W99" s="298">
        <f>IF(SUM($B$92:W92)+SUM($A$99:V99)&gt;0,0,SUM($B$92:W92)-SUM($A$99:V99))</f>
        <v>0</v>
      </c>
      <c r="X99" s="298">
        <f>IF(SUM($B$92:X92)+SUM($A$99:W99)&gt;0,0,SUM($B$92:X92)-SUM($A$99:W99))</f>
        <v>0</v>
      </c>
      <c r="Y99" s="298">
        <f>IF(SUM($B$92:Y92)+SUM($A$99:X99)&gt;0,0,SUM($B$92:Y92)-SUM($A$99:X99))</f>
        <v>0</v>
      </c>
      <c r="Z99" s="298">
        <f>IF(SUM($B$92:Z92)+SUM($A$99:Y99)&gt;0,0,SUM($B$92:Z92)-SUM($A$99:Y99))</f>
        <v>0</v>
      </c>
      <c r="AA99" s="298">
        <f>IF(SUM($B$92:AA92)+SUM($A$99:Z99)&gt;0,0,SUM($B$92:AA92)-SUM($A$99:Z99))</f>
        <v>0</v>
      </c>
      <c r="AB99" s="298">
        <f>IF(SUM($B$92:AB92)+SUM($A$99:AA99)&gt;0,0,SUM($B$92:AB92)-SUM($A$99:AA99))</f>
        <v>0</v>
      </c>
      <c r="AC99" s="298">
        <f>IF(SUM($B$92:AC92)+SUM($A$99:AB99)&gt;0,0,SUM($B$92:AC92)-SUM($A$99:AB99))</f>
        <v>0</v>
      </c>
      <c r="AD99" s="298">
        <f>IF(SUM($B$92:AD92)+SUM($A$99:AC99)&gt;0,0,SUM($B$92:AD92)-SUM($A$99:AC99))</f>
        <v>0</v>
      </c>
      <c r="AE99" s="298">
        <f>IF(SUM($B$92:AE92)+SUM($A$99:AD99)&gt;0,0,SUM($B$92:AE92)-SUM($A$99:AD99))</f>
        <v>0</v>
      </c>
      <c r="AF99" s="298">
        <f>IF(SUM($B$92:AF92)+SUM($A$99:AE99)&gt;0,0,SUM($B$92:AF92)-SUM($A$99:AE99))</f>
        <v>0</v>
      </c>
      <c r="AG99" s="298">
        <f>IF(SUM($B$92:AG92)+SUM($A$99:AF99)&gt;0,0,SUM($B$92:AG92)-SUM($A$99:AF99))</f>
        <v>0</v>
      </c>
      <c r="AH99" s="298">
        <f>IF(SUM($B$92:AH92)+SUM($A$99:AG99)&gt;0,0,SUM($B$92:AH92)-SUM($A$99:AG99))</f>
        <v>0</v>
      </c>
      <c r="AI99" s="298">
        <f>IF(SUM($B$92:AI92)+SUM($A$99:AH99)&gt;0,0,SUM($B$92:AI92)-SUM($A$99:AH99))</f>
        <v>0</v>
      </c>
    </row>
    <row r="100" spans="1:35">
      <c r="A100" s="117" t="s">
        <v>254</v>
      </c>
      <c r="B100" s="125">
        <f>IF(((SUM($B$79:B79)+SUM($B$81:B84))+SUM($B$102:B102))&lt;0,((SUM($B$79:B79)+SUM($B$81:B84))+SUM($B$102:B102))*0.18-SUM($A$100:A100),IF(SUM(A$100:$A100)&lt;0,0-SUM(A$100:$A100),0))</f>
        <v>0</v>
      </c>
      <c r="C100" s="272">
        <f>IF(((SUM($B$79:C79)+SUM($B$81:C84))+SUM($B$102:C102))&lt;0,((SUM($B$79:C79)+SUM($B$81:C84))+SUM($B$102:C102))*0.18-SUM($A$100:B100),IF(SUM($A$100:B100)&lt;0,0-SUM($A$100:B100),0))</f>
        <v>-0.46259999999999996</v>
      </c>
      <c r="D100" s="272">
        <f>IF(((SUM($B$79:D79)+SUM($B$81:D84))+SUM($B$102:D102))&lt;0,((SUM($B$79:D79)+SUM($B$81:D84))+SUM($B$102:D102))*0.18-SUM($A$100:C100),IF(SUM($A$100:C100)&lt;0,0-SUM($A$100:C100),0))</f>
        <v>0.11915999999999999</v>
      </c>
      <c r="E100" s="272">
        <f>IF(((SUM($B$79:E79)+SUM($B$81:E84))+SUM($B$102:E102))&lt;0,((SUM($B$79:E79)+SUM($B$81:E84))+SUM($B$102:E102))*0.18-SUM($A$100:D100),IF(SUM($A$100:D100)&lt;0,0-SUM($A$100:D100),0))</f>
        <v>0</v>
      </c>
      <c r="F100" s="272">
        <f>IF(((SUM($B$79:F79)+SUM($B$81:F84))+SUM($B$102:F102))&lt;0,((SUM($B$79:F79)+SUM($B$81:F84))+SUM($B$102:F102))*0.18-SUM($A$100:E100),IF(SUM($A$100:E100)&lt;0,0-SUM($A$100:E100),0))</f>
        <v>0.12592357539840002</v>
      </c>
      <c r="G100" s="287">
        <f>IF(((SUM($B$79:G79)+SUM($B$81:G84))+SUM($B$102:G102))&lt;0,((SUM($B$79:G79)+SUM($B$81:G84))+SUM($B$102:G102))*0.18-SUM($A$100:F100),IF(SUM($A$100:F100)&lt;0,0-SUM($A$100:F100),0))</f>
        <v>0.13096051841433612</v>
      </c>
      <c r="H100" s="298">
        <f>IF(((SUM($B$79:H79)+SUM($B$81:H84))+SUM($B$102:H102))&lt;0,((SUM($B$79:H79)+SUM($B$81:H84))+SUM($B$102:H102))*0.18-SUM($A$100:G100),IF(SUM($A$100:G100)&lt;0,0-SUM($A$100:G100),0))</f>
        <v>8.6555906187263831E-2</v>
      </c>
      <c r="I100" s="298">
        <f>IF(((SUM($B$79:I79)+SUM($B$81:I84))+SUM($B$102:I102))&lt;0,((SUM($B$79:I79)+SUM($B$81:I84))+SUM($B$102:I102))*0.18-SUM($A$100:H100),IF(SUM($A$100:H100)&lt;0,0-SUM($A$100:H100),0))</f>
        <v>0</v>
      </c>
      <c r="J100" s="298">
        <f>IF(((SUM($B$79:J79)+SUM($B$81:J84))+SUM($B$102:J102))&lt;0,((SUM($B$79:J79)+SUM($B$81:J84))+SUM($B$102:J102))*0.18-SUM($A$100:I100),IF(SUM($A$100:I100)&lt;0,0-SUM($A$100:I100),0))</f>
        <v>0</v>
      </c>
      <c r="K100" s="298">
        <f>IF(((SUM($B$79:K79)+SUM($B$81:K84))+SUM($B$102:K102))&lt;0,((SUM($B$79:K79)+SUM($B$81:K84))+SUM($B$102:K102))*0.18-SUM($A$100:J100),IF(SUM($A$100:J100)&lt;0,0-SUM($A$100:J100),0))</f>
        <v>0</v>
      </c>
      <c r="L100" s="298">
        <f>IF(((SUM($B$79:L79)+SUM($B$81:L84))+SUM($B$102:L102))&lt;0,((SUM($B$79:L79)+SUM($B$81:L84))+SUM($B$102:L102))*0.18-SUM($A$100:K100),IF(SUM($A$100:K100)&lt;0,0-SUM($A$100:K100),0))</f>
        <v>0</v>
      </c>
      <c r="M100" s="298">
        <f>IF(((SUM($B$79:M79)+SUM($B$81:M84))+SUM($B$102:M102))&lt;0,((SUM($B$79:M79)+SUM($B$81:M84))+SUM($B$102:M102))*0.18-SUM($A$100:L100),IF(SUM($A$100:L100)&lt;0,0-SUM($A$100:L100),0))</f>
        <v>0</v>
      </c>
      <c r="N100" s="298">
        <f>IF(((SUM($B$79:N79)+SUM($B$81:N84))+SUM($B$102:N102))&lt;0,((SUM($B$79:N79)+SUM($B$81:N84))+SUM($B$102:N102))*0.18-SUM($A$100:M100),IF(SUM($A$100:M100)&lt;0,0-SUM($A$100:M100),0))</f>
        <v>0</v>
      </c>
      <c r="O100" s="298">
        <f>IF(((SUM($B$79:O79)+SUM($B$81:O84))+SUM($B$102:O102))&lt;0,((SUM($B$79:O79)+SUM($B$81:O84))+SUM($B$102:O102))*0.18-SUM($A$100:N100),IF(SUM($A$100:N100)&lt;0,0-SUM($A$100:N100),0))</f>
        <v>0</v>
      </c>
      <c r="P100" s="298">
        <f>IF(((SUM($B$79:P79)+SUM($B$81:P84))+SUM($B$102:P102))&lt;0,((SUM($B$79:P79)+SUM($B$81:P84))+SUM($B$102:P102))*0.18-SUM($A$100:O100),IF(SUM($A$100:O100)&lt;0,0-SUM($A$100:O100),0))</f>
        <v>0</v>
      </c>
      <c r="Q100" s="298">
        <f>IF(((SUM($B$79:Q79)+SUM($B$81:Q84))+SUM($B$102:Q102))&lt;0,((SUM($B$79:Q79)+SUM($B$81:Q84))+SUM($B$102:Q102))*0.18-SUM($A$100:P100),IF(SUM($A$100:P100)&lt;0,0-SUM($A$100:P100),0))</f>
        <v>0</v>
      </c>
      <c r="R100" s="298">
        <f>IF(((SUM($B$79:R79)+SUM($B$81:R84))+SUM($B$102:R102))&lt;0,((SUM($B$79:R79)+SUM($B$81:R84))+SUM($B$102:R102))*0.18-SUM($A$100:Q100),IF(SUM($A$100:Q100)&lt;0,0-SUM($A$100:Q100),0))</f>
        <v>0</v>
      </c>
      <c r="S100" s="298">
        <f>IF(((SUM($B$79:S79)+SUM($B$81:S84))+SUM($B$102:S102))&lt;0,((SUM($B$79:S79)+SUM($B$81:S84))+SUM($B$102:S102))*0.18-SUM($A$100:R100),IF(SUM($A$100:R100)&lt;0,0-SUM($A$100:R100),0))</f>
        <v>0</v>
      </c>
      <c r="T100" s="298">
        <f>IF(((SUM($B$79:T79)+SUM($B$81:T84))+SUM($B$102:T102))&lt;0,((SUM($B$79:T79)+SUM($B$81:T84))+SUM($B$102:T102))*0.18-SUM($A$100:S100),IF(SUM($A$100:S100)&lt;0,0-SUM($A$100:S100),0))</f>
        <v>0</v>
      </c>
      <c r="U100" s="298">
        <f>IF(((SUM($B$79:U79)+SUM($B$81:U84))+SUM($B$102:U102))&lt;0,((SUM($B$79:U79)+SUM($B$81:U84))+SUM($B$102:U102))*0.18-SUM($A$100:T100),IF(SUM($A$100:T100)&lt;0,0-SUM($A$100:T100),0))</f>
        <v>0</v>
      </c>
      <c r="V100" s="298">
        <f>IF(((SUM($B$79:V79)+SUM($B$81:V84))+SUM($B$102:V102))&lt;0,((SUM($B$79:V79)+SUM($B$81:V84))+SUM($B$102:V102))*0.18-SUM($A$100:U100),IF(SUM($A$100:U100)&lt;0,0-SUM($A$100:U100),0))</f>
        <v>0</v>
      </c>
      <c r="W100" s="298">
        <f>IF(((SUM($B$79:W79)+SUM($B$81:W84))+SUM($B$102:W102))&lt;0,((SUM($B$79:W79)+SUM($B$81:W84))+SUM($B$102:W102))*0.18-SUM($A$100:V100),IF(SUM($A$100:V100)&lt;0,0-SUM($A$100:V100),0))</f>
        <v>0</v>
      </c>
      <c r="X100" s="298">
        <f>IF(((SUM($B$79:X79)+SUM($B$81:X84))+SUM($B$102:X102))&lt;0,((SUM($B$79:X79)+SUM($B$81:X84))+SUM($B$102:X102))*0.18-SUM($A$100:W100),IF(SUM($A$100:W100)&lt;0,0-SUM($A$100:W100),0))</f>
        <v>0</v>
      </c>
      <c r="Y100" s="298">
        <f>IF(((SUM($B$79:Y79)+SUM($B$81:Y84))+SUM($B$102:Y102))&lt;0,((SUM($B$79:Y79)+SUM($B$81:Y84))+SUM($B$102:Y102))*0.18-SUM($A$100:X100),IF(SUM($A$100:X100)&lt;0,0-SUM($A$100:X100),0))</f>
        <v>0</v>
      </c>
      <c r="Z100" s="298">
        <f>IF(((SUM($B$79:Z79)+SUM($B$81:Z84))+SUM($B$102:Z102))&lt;0,((SUM($B$79:Z79)+SUM($B$81:Z84))+SUM($B$102:Z102))*0.18-SUM($A$100:Y100),IF(SUM($A$100:Y100)&lt;0,0-SUM($A$100:Y100),0))</f>
        <v>0</v>
      </c>
      <c r="AA100" s="298">
        <f>IF(((SUM($B$79:AA79)+SUM($B$81:AA84))+SUM($B$102:AA102))&lt;0,((SUM($B$79:AA79)+SUM($B$81:AA84))+SUM($B$102:AA102))*0.18-SUM($A$100:Z100),IF(SUM($A$100:Z100)&lt;0,0-SUM($A$100:Z100),0))</f>
        <v>0</v>
      </c>
      <c r="AB100" s="298">
        <f>IF(((SUM($B$79:AB79)+SUM($B$81:AB84))+SUM($B$102:AB102))&lt;0,((SUM($B$79:AB79)+SUM($B$81:AB84))+SUM($B$102:AB102))*0.18-SUM($A$100:AA100),IF(SUM($A$100:AA100)&lt;0,0-SUM($A$100:AA100),0))</f>
        <v>0</v>
      </c>
      <c r="AC100" s="298">
        <f>IF(((SUM($B$79:AC79)+SUM($B$81:AC84))+SUM($B$102:AC102))&lt;0,((SUM($B$79:AC79)+SUM($B$81:AC84))+SUM($B$102:AC102))*0.18-SUM($A$100:AB100),IF(SUM($A$100:AB100)&lt;0,0-SUM($A$100:AB100),0))</f>
        <v>0</v>
      </c>
      <c r="AD100" s="298">
        <f>IF(((SUM($B$79:AD79)+SUM($B$81:AD84))+SUM($B$102:AD102))&lt;0,((SUM($B$79:AD79)+SUM($B$81:AD84))+SUM($B$102:AD102))*0.18-SUM($A$100:AC100),IF(SUM($A$100:AC100)&lt;0,0-SUM($A$100:AC100),0))</f>
        <v>0</v>
      </c>
      <c r="AE100" s="298">
        <f>IF(((SUM($B$79:AE79)+SUM($B$81:AE84))+SUM($B$102:AE102))&lt;0,((SUM($B$79:AE79)+SUM($B$81:AE84))+SUM($B$102:AE102))*0.18-SUM($A$100:AD100),IF(SUM($A$100:AD100)&lt;0,0-SUM($A$100:AD100),0))</f>
        <v>0</v>
      </c>
      <c r="AF100" s="298">
        <f>IF(((SUM($B$79:AF79)+SUM($B$81:AF84))+SUM($B$102:AF102))&lt;0,((SUM($B$79:AF79)+SUM($B$81:AF84))+SUM($B$102:AF102))*0.18-SUM($A$100:AE100),IF(SUM($A$100:AE100)&lt;0,0-SUM($A$100:AE100),0))</f>
        <v>0</v>
      </c>
      <c r="AG100" s="298">
        <f>IF(((SUM($B$79:AG79)+SUM($B$81:AG84))+SUM($B$102:AG102))&lt;0,((SUM($B$79:AG79)+SUM($B$81:AG84))+SUM($B$102:AG102))*0.18-SUM($A$100:AF100),IF(SUM($A$100:AF100)&lt;0,0-SUM($A$100:AF100),0))</f>
        <v>0</v>
      </c>
      <c r="AH100" s="298">
        <f>IF(((SUM($B$79:AH79)+SUM($B$81:AH84))+SUM($B$102:AH102))&lt;0,((SUM($B$79:AH79)+SUM($B$81:AH84))+SUM($B$102:AH102))*0.18-SUM($A$100:AG100),IF(SUM($A$100:AG100)&lt;0,0-SUM($A$100:AG100),0))</f>
        <v>0</v>
      </c>
      <c r="AI100" s="298">
        <f>IF(((SUM($B$79:AI79)+SUM($B$81:AI84))+SUM($B$102:AI102))&lt;0,((SUM($B$79:AI79)+SUM($B$81:AI84))+SUM($B$102:AI102))*0.18-SUM($A$100:AH100),IF(SUM($A$100:AH100)&lt;0,0-SUM($A$100:AH100),0))</f>
        <v>0</v>
      </c>
    </row>
    <row r="101" spans="1:35">
      <c r="A101" s="117" t="s">
        <v>255</v>
      </c>
      <c r="B101" s="125"/>
      <c r="C101" s="125">
        <f t="shared" ref="C101:AI101" si="41">IF(AND(C56&lt;=($B$56+$B$30),C56&gt;1),-(C79-B79)*$B$53,0)</f>
        <v>0</v>
      </c>
      <c r="D101" s="125">
        <f t="shared" si="41"/>
        <v>0</v>
      </c>
      <c r="E101" s="125">
        <f t="shared" si="41"/>
        <v>0</v>
      </c>
      <c r="F101" s="125">
        <f t="shared" si="41"/>
        <v>0</v>
      </c>
      <c r="G101" s="151">
        <f t="shared" si="41"/>
        <v>0</v>
      </c>
      <c r="H101" s="298">
        <f t="shared" si="41"/>
        <v>0</v>
      </c>
      <c r="I101" s="298">
        <f t="shared" si="41"/>
        <v>0</v>
      </c>
      <c r="J101" s="298">
        <f t="shared" si="41"/>
        <v>0</v>
      </c>
      <c r="K101" s="298">
        <f t="shared" si="41"/>
        <v>0</v>
      </c>
      <c r="L101" s="298">
        <f t="shared" si="41"/>
        <v>0</v>
      </c>
      <c r="M101" s="298">
        <f t="shared" si="41"/>
        <v>0</v>
      </c>
      <c r="N101" s="298">
        <f t="shared" si="41"/>
        <v>0</v>
      </c>
      <c r="O101" s="298">
        <f t="shared" si="41"/>
        <v>0</v>
      </c>
      <c r="P101" s="298">
        <f t="shared" si="41"/>
        <v>0</v>
      </c>
      <c r="Q101" s="298">
        <f t="shared" si="41"/>
        <v>0</v>
      </c>
      <c r="R101" s="298">
        <f t="shared" si="41"/>
        <v>0</v>
      </c>
      <c r="S101" s="298">
        <f t="shared" si="41"/>
        <v>0</v>
      </c>
      <c r="T101" s="298">
        <f t="shared" si="41"/>
        <v>0</v>
      </c>
      <c r="U101" s="298">
        <f t="shared" si="41"/>
        <v>0</v>
      </c>
      <c r="V101" s="298">
        <f t="shared" si="41"/>
        <v>0</v>
      </c>
      <c r="W101" s="298">
        <f t="shared" si="41"/>
        <v>0</v>
      </c>
      <c r="X101" s="298">
        <f t="shared" si="41"/>
        <v>0</v>
      </c>
      <c r="Y101" s="298">
        <f t="shared" si="41"/>
        <v>0</v>
      </c>
      <c r="Z101" s="298">
        <f t="shared" si="41"/>
        <v>0</v>
      </c>
      <c r="AA101" s="298">
        <f t="shared" si="41"/>
        <v>0</v>
      </c>
      <c r="AB101" s="298">
        <f t="shared" si="41"/>
        <v>0</v>
      </c>
      <c r="AC101" s="298">
        <f t="shared" si="41"/>
        <v>0</v>
      </c>
      <c r="AD101" s="298">
        <f t="shared" si="41"/>
        <v>0</v>
      </c>
      <c r="AE101" s="298">
        <f t="shared" si="41"/>
        <v>0</v>
      </c>
      <c r="AF101" s="298">
        <f t="shared" si="41"/>
        <v>0</v>
      </c>
      <c r="AG101" s="298">
        <f t="shared" si="41"/>
        <v>0</v>
      </c>
      <c r="AH101" s="298">
        <f t="shared" si="41"/>
        <v>0</v>
      </c>
      <c r="AI101" s="298">
        <f t="shared" si="41"/>
        <v>0</v>
      </c>
    </row>
    <row r="102" spans="1:35" s="154" customFormat="1">
      <c r="A102" s="152" t="s">
        <v>256</v>
      </c>
      <c r="B102" s="153">
        <v>0</v>
      </c>
      <c r="C102" s="271">
        <f>-'1. паспорт местоположение'!C50</f>
        <v>-2.67</v>
      </c>
      <c r="D102" s="153">
        <v>0</v>
      </c>
      <c r="E102" s="153">
        <v>0</v>
      </c>
      <c r="F102" s="153"/>
      <c r="G102" s="292">
        <v>0</v>
      </c>
      <c r="H102" s="298">
        <v>0</v>
      </c>
      <c r="I102" s="298">
        <v>0</v>
      </c>
      <c r="J102" s="298"/>
      <c r="K102" s="298"/>
      <c r="L102" s="298"/>
      <c r="M102" s="298"/>
      <c r="N102" s="298"/>
      <c r="O102" s="298"/>
      <c r="P102" s="298"/>
      <c r="Q102" s="298"/>
      <c r="R102" s="298"/>
      <c r="S102" s="298"/>
      <c r="T102" s="298"/>
      <c r="U102" s="298"/>
      <c r="V102" s="298"/>
      <c r="W102" s="298"/>
      <c r="X102" s="298"/>
      <c r="Y102" s="298"/>
      <c r="Z102" s="298"/>
      <c r="AA102" s="298"/>
      <c r="AB102" s="298"/>
      <c r="AC102" s="298"/>
      <c r="AD102" s="298"/>
      <c r="AE102" s="298"/>
      <c r="AF102" s="298"/>
      <c r="AG102" s="298"/>
      <c r="AH102" s="298"/>
      <c r="AI102" s="298"/>
    </row>
    <row r="103" spans="1:35">
      <c r="A103" s="117" t="s">
        <v>257</v>
      </c>
      <c r="B103" s="125">
        <f t="shared" ref="B103:AI103" si="42">B73-B75-B74</f>
        <v>0</v>
      </c>
      <c r="C103" s="125">
        <f t="shared" si="42"/>
        <v>0</v>
      </c>
      <c r="D103" s="125">
        <f t="shared" si="42"/>
        <v>0</v>
      </c>
      <c r="E103" s="125">
        <f t="shared" si="42"/>
        <v>0</v>
      </c>
      <c r="F103" s="125">
        <f t="shared" si="42"/>
        <v>0</v>
      </c>
      <c r="G103" s="151">
        <f t="shared" si="42"/>
        <v>0</v>
      </c>
      <c r="H103" s="298">
        <f t="shared" si="42"/>
        <v>0</v>
      </c>
      <c r="I103" s="298">
        <f t="shared" si="42"/>
        <v>0</v>
      </c>
      <c r="J103" s="298">
        <f t="shared" si="42"/>
        <v>0</v>
      </c>
      <c r="K103" s="298">
        <f t="shared" si="42"/>
        <v>0</v>
      </c>
      <c r="L103" s="298">
        <f t="shared" si="42"/>
        <v>0</v>
      </c>
      <c r="M103" s="298">
        <f t="shared" si="42"/>
        <v>0</v>
      </c>
      <c r="N103" s="298">
        <f t="shared" si="42"/>
        <v>0</v>
      </c>
      <c r="O103" s="298">
        <f t="shared" si="42"/>
        <v>0</v>
      </c>
      <c r="P103" s="298">
        <f t="shared" si="42"/>
        <v>0</v>
      </c>
      <c r="Q103" s="298">
        <f t="shared" si="42"/>
        <v>0</v>
      </c>
      <c r="R103" s="298">
        <f t="shared" si="42"/>
        <v>0</v>
      </c>
      <c r="S103" s="298">
        <f t="shared" si="42"/>
        <v>0</v>
      </c>
      <c r="T103" s="298">
        <f t="shared" si="42"/>
        <v>0</v>
      </c>
      <c r="U103" s="298">
        <f t="shared" si="42"/>
        <v>0</v>
      </c>
      <c r="V103" s="298">
        <f t="shared" si="42"/>
        <v>0</v>
      </c>
      <c r="W103" s="298">
        <f t="shared" si="42"/>
        <v>0</v>
      </c>
      <c r="X103" s="298">
        <f t="shared" si="42"/>
        <v>0</v>
      </c>
      <c r="Y103" s="298">
        <f t="shared" si="42"/>
        <v>0</v>
      </c>
      <c r="Z103" s="298">
        <f t="shared" si="42"/>
        <v>0</v>
      </c>
      <c r="AA103" s="298">
        <f t="shared" si="42"/>
        <v>0</v>
      </c>
      <c r="AB103" s="298">
        <f t="shared" si="42"/>
        <v>0</v>
      </c>
      <c r="AC103" s="298">
        <f t="shared" si="42"/>
        <v>0</v>
      </c>
      <c r="AD103" s="298">
        <f t="shared" si="42"/>
        <v>0</v>
      </c>
      <c r="AE103" s="298">
        <f t="shared" si="42"/>
        <v>0</v>
      </c>
      <c r="AF103" s="298">
        <f t="shared" si="42"/>
        <v>0</v>
      </c>
      <c r="AG103" s="298">
        <f t="shared" si="42"/>
        <v>0</v>
      </c>
      <c r="AH103" s="298">
        <f t="shared" si="42"/>
        <v>0</v>
      </c>
      <c r="AI103" s="298">
        <f t="shared" si="42"/>
        <v>0</v>
      </c>
    </row>
    <row r="104" spans="1:35" s="81" customFormat="1" ht="14.25">
      <c r="A104" s="139" t="s">
        <v>258</v>
      </c>
      <c r="B104" s="136">
        <f t="shared" ref="B104:AH104" si="43">SUM(B96:B103)</f>
        <v>0</v>
      </c>
      <c r="C104" s="273">
        <f t="shared" si="43"/>
        <v>-3.0683599999999998</v>
      </c>
      <c r="D104" s="273">
        <f>SUM(D96:D103)</f>
        <v>0.65436000000000005</v>
      </c>
      <c r="E104" s="273">
        <f t="shared" si="43"/>
        <v>5.5999999999999878E-3</v>
      </c>
      <c r="F104" s="273">
        <f>SUM(F96:F103)</f>
        <v>0.79798391050240025</v>
      </c>
      <c r="G104" s="286">
        <f t="shared" si="43"/>
        <v>0.82540726692249633</v>
      </c>
      <c r="H104" s="300">
        <f t="shared" si="43"/>
        <v>0.81148955310292992</v>
      </c>
      <c r="I104" s="300">
        <f t="shared" si="43"/>
        <v>0.76325793302443745</v>
      </c>
      <c r="J104" s="300">
        <f t="shared" si="43"/>
        <v>0.80062581906023378</v>
      </c>
      <c r="K104" s="300">
        <f t="shared" si="43"/>
        <v>0</v>
      </c>
      <c r="L104" s="300">
        <f t="shared" si="43"/>
        <v>0</v>
      </c>
      <c r="M104" s="300">
        <f t="shared" si="43"/>
        <v>0</v>
      </c>
      <c r="N104" s="300">
        <f t="shared" si="43"/>
        <v>0</v>
      </c>
      <c r="O104" s="300">
        <f t="shared" si="43"/>
        <v>0</v>
      </c>
      <c r="P104" s="300">
        <f t="shared" si="43"/>
        <v>0</v>
      </c>
      <c r="Q104" s="300">
        <f t="shared" si="43"/>
        <v>0</v>
      </c>
      <c r="R104" s="300">
        <f t="shared" si="43"/>
        <v>0</v>
      </c>
      <c r="S104" s="300">
        <f t="shared" si="43"/>
        <v>0</v>
      </c>
      <c r="T104" s="300">
        <f t="shared" si="43"/>
        <v>0</v>
      </c>
      <c r="U104" s="300">
        <f t="shared" si="43"/>
        <v>0</v>
      </c>
      <c r="V104" s="300">
        <f t="shared" si="43"/>
        <v>0</v>
      </c>
      <c r="W104" s="300">
        <f t="shared" si="43"/>
        <v>0</v>
      </c>
      <c r="X104" s="300">
        <f t="shared" si="43"/>
        <v>0</v>
      </c>
      <c r="Y104" s="300">
        <f t="shared" si="43"/>
        <v>0</v>
      </c>
      <c r="Z104" s="300">
        <f t="shared" si="43"/>
        <v>0</v>
      </c>
      <c r="AA104" s="300">
        <f t="shared" si="43"/>
        <v>0</v>
      </c>
      <c r="AB104" s="300">
        <f t="shared" si="43"/>
        <v>0</v>
      </c>
      <c r="AC104" s="300">
        <f t="shared" si="43"/>
        <v>0</v>
      </c>
      <c r="AD104" s="300">
        <f t="shared" si="43"/>
        <v>0</v>
      </c>
      <c r="AE104" s="300">
        <f t="shared" si="43"/>
        <v>0</v>
      </c>
      <c r="AF104" s="300">
        <f t="shared" si="43"/>
        <v>0</v>
      </c>
      <c r="AG104" s="300">
        <f t="shared" si="43"/>
        <v>0</v>
      </c>
      <c r="AH104" s="300">
        <f t="shared" si="43"/>
        <v>0</v>
      </c>
      <c r="AI104" s="300">
        <f>SUM(AI96:AI103)</f>
        <v>0</v>
      </c>
    </row>
    <row r="105" spans="1:35" s="81" customFormat="1" ht="14.25">
      <c r="A105" s="139" t="s">
        <v>259</v>
      </c>
      <c r="B105" s="136">
        <f>SUM($B$104:B104)</f>
        <v>0</v>
      </c>
      <c r="C105" s="273">
        <f>SUM($B$104:C104)</f>
        <v>-3.0683599999999998</v>
      </c>
      <c r="D105" s="273">
        <f>SUM($B$104:D104)</f>
        <v>-2.4139999999999997</v>
      </c>
      <c r="E105" s="273">
        <f>SUM($B$104:E104)</f>
        <v>-2.4083999999999999</v>
      </c>
      <c r="F105" s="273">
        <f>SUM($B$104:F104)</f>
        <v>-1.6104160894975996</v>
      </c>
      <c r="G105" s="286">
        <f>SUM($B$104:G104)</f>
        <v>-0.78500882257510329</v>
      </c>
      <c r="H105" s="300">
        <f>SUM($B$104:H104)</f>
        <v>2.6480730527826624E-2</v>
      </c>
      <c r="I105" s="300">
        <f>SUM($B$104:I104)</f>
        <v>0.78973866355226408</v>
      </c>
      <c r="J105" s="300">
        <f>SUM($B$104:J104)</f>
        <v>1.5903644826124979</v>
      </c>
      <c r="K105" s="300">
        <f>SUM($B$104:K104)</f>
        <v>1.5903644826124979</v>
      </c>
      <c r="L105" s="300">
        <f>SUM($B$104:L104)</f>
        <v>1.5903644826124979</v>
      </c>
      <c r="M105" s="300">
        <f>SUM($B$104:M104)</f>
        <v>1.5903644826124979</v>
      </c>
      <c r="N105" s="300">
        <f>SUM($B$104:N104)</f>
        <v>1.5903644826124979</v>
      </c>
      <c r="O105" s="300">
        <f>SUM($B$104:O104)</f>
        <v>1.5903644826124979</v>
      </c>
      <c r="P105" s="300">
        <f>SUM($B$104:P104)</f>
        <v>1.5903644826124979</v>
      </c>
      <c r="Q105" s="300">
        <f>SUM($B$104:Q104)</f>
        <v>1.5903644826124979</v>
      </c>
      <c r="R105" s="300">
        <f>SUM($B$104:R104)</f>
        <v>1.5903644826124979</v>
      </c>
      <c r="S105" s="300">
        <f>SUM($B$104:S104)</f>
        <v>1.5903644826124979</v>
      </c>
      <c r="T105" s="300">
        <f>SUM($B$104:T104)</f>
        <v>1.5903644826124979</v>
      </c>
      <c r="U105" s="300">
        <f>SUM($B$104:U104)</f>
        <v>1.5903644826124979</v>
      </c>
      <c r="V105" s="300">
        <f>SUM($B$104:V104)</f>
        <v>1.5903644826124979</v>
      </c>
      <c r="W105" s="300">
        <f>SUM($B$104:W104)</f>
        <v>1.5903644826124979</v>
      </c>
      <c r="X105" s="300">
        <f>SUM($B$104:X104)</f>
        <v>1.5903644826124979</v>
      </c>
      <c r="Y105" s="300">
        <f>SUM($B$104:Y104)</f>
        <v>1.5903644826124979</v>
      </c>
      <c r="Z105" s="300">
        <f>SUM($B$104:Z104)</f>
        <v>1.5903644826124979</v>
      </c>
      <c r="AA105" s="300">
        <f>SUM($B$104:AA104)</f>
        <v>1.5903644826124979</v>
      </c>
      <c r="AB105" s="300">
        <f>SUM($B$104:AB104)</f>
        <v>1.5903644826124979</v>
      </c>
      <c r="AC105" s="300">
        <f>SUM($B$104:AC104)</f>
        <v>1.5903644826124979</v>
      </c>
      <c r="AD105" s="300">
        <f>SUM($B$104:AD104)</f>
        <v>1.5903644826124979</v>
      </c>
      <c r="AE105" s="300">
        <f>SUM($B$104:AE104)</f>
        <v>1.5903644826124979</v>
      </c>
      <c r="AF105" s="300">
        <f>SUM($B$104:AF104)</f>
        <v>1.5903644826124979</v>
      </c>
      <c r="AG105" s="300">
        <f>SUM($B$104:AG104)</f>
        <v>1.5903644826124979</v>
      </c>
      <c r="AH105" s="300">
        <f>SUM($B$104:AH104)</f>
        <v>1.5903644826124979</v>
      </c>
      <c r="AI105" s="300">
        <f>SUM($B$104:AI104)</f>
        <v>1.5903644826124979</v>
      </c>
    </row>
    <row r="106" spans="1:35">
      <c r="A106" s="117" t="s">
        <v>260</v>
      </c>
      <c r="B106" s="155">
        <f>IF(B94=0,1,1/B94)</f>
        <v>1</v>
      </c>
      <c r="C106" s="276">
        <f t="shared" ref="C106:AI106" si="44">IF(C94=0,1,1/C94)</f>
        <v>1</v>
      </c>
      <c r="D106" s="276">
        <f t="shared" si="44"/>
        <v>0.84745762711864414</v>
      </c>
      <c r="E106" s="276">
        <f t="shared" si="44"/>
        <v>0.71818442976156283</v>
      </c>
      <c r="F106" s="276">
        <f t="shared" si="44"/>
        <v>0.6086308726792905</v>
      </c>
      <c r="G106" s="293">
        <f t="shared" si="44"/>
        <v>0.51578887515194116</v>
      </c>
      <c r="H106" s="303">
        <f t="shared" si="44"/>
        <v>0.42804056029206733</v>
      </c>
      <c r="I106" s="303">
        <f t="shared" si="44"/>
        <v>0.35522038198511813</v>
      </c>
      <c r="J106" s="303">
        <f t="shared" si="44"/>
        <v>0.29478869874283659</v>
      </c>
      <c r="K106" s="303">
        <f t="shared" si="44"/>
        <v>1</v>
      </c>
      <c r="L106" s="303">
        <f t="shared" si="44"/>
        <v>1</v>
      </c>
      <c r="M106" s="303">
        <f t="shared" si="44"/>
        <v>1</v>
      </c>
      <c r="N106" s="303">
        <f t="shared" si="44"/>
        <v>1</v>
      </c>
      <c r="O106" s="303">
        <f t="shared" si="44"/>
        <v>1</v>
      </c>
      <c r="P106" s="303">
        <f t="shared" si="44"/>
        <v>1</v>
      </c>
      <c r="Q106" s="303">
        <f t="shared" si="44"/>
        <v>1</v>
      </c>
      <c r="R106" s="303">
        <f t="shared" si="44"/>
        <v>1</v>
      </c>
      <c r="S106" s="303">
        <f t="shared" si="44"/>
        <v>1</v>
      </c>
      <c r="T106" s="303">
        <f t="shared" si="44"/>
        <v>1</v>
      </c>
      <c r="U106" s="303">
        <f t="shared" si="44"/>
        <v>1</v>
      </c>
      <c r="V106" s="303">
        <f t="shared" si="44"/>
        <v>1</v>
      </c>
      <c r="W106" s="303">
        <f t="shared" si="44"/>
        <v>1</v>
      </c>
      <c r="X106" s="303">
        <f t="shared" si="44"/>
        <v>1</v>
      </c>
      <c r="Y106" s="303">
        <f t="shared" si="44"/>
        <v>1</v>
      </c>
      <c r="Z106" s="303">
        <f t="shared" si="44"/>
        <v>1</v>
      </c>
      <c r="AA106" s="303">
        <f t="shared" si="44"/>
        <v>1</v>
      </c>
      <c r="AB106" s="303">
        <f t="shared" si="44"/>
        <v>1</v>
      </c>
      <c r="AC106" s="303">
        <f t="shared" si="44"/>
        <v>1</v>
      </c>
      <c r="AD106" s="303">
        <f t="shared" si="44"/>
        <v>1</v>
      </c>
      <c r="AE106" s="303">
        <f t="shared" si="44"/>
        <v>1</v>
      </c>
      <c r="AF106" s="303">
        <f t="shared" si="44"/>
        <v>1</v>
      </c>
      <c r="AG106" s="303">
        <f t="shared" si="44"/>
        <v>1</v>
      </c>
      <c r="AH106" s="303">
        <f t="shared" si="44"/>
        <v>1</v>
      </c>
      <c r="AI106" s="303">
        <f t="shared" si="44"/>
        <v>1</v>
      </c>
    </row>
    <row r="107" spans="1:35" s="81" customFormat="1" ht="14.25">
      <c r="A107" s="135" t="s">
        <v>261</v>
      </c>
      <c r="B107" s="136">
        <f>B104*B106</f>
        <v>0</v>
      </c>
      <c r="C107" s="273">
        <f>C104*C106</f>
        <v>-3.0683599999999998</v>
      </c>
      <c r="D107" s="273">
        <f>D104*D106</f>
        <v>0.55454237288135599</v>
      </c>
      <c r="E107" s="273">
        <f t="shared" ref="E107:AI107" si="45">E104*E106</f>
        <v>4.0218328066647432E-3</v>
      </c>
      <c r="F107" s="273">
        <f t="shared" si="45"/>
        <v>0.48567764383310874</v>
      </c>
      <c r="G107" s="286">
        <f t="shared" si="45"/>
        <v>0.42573588574819243</v>
      </c>
      <c r="H107" s="300">
        <f t="shared" si="45"/>
        <v>0.34735044298133744</v>
      </c>
      <c r="I107" s="300">
        <f t="shared" si="45"/>
        <v>0.27112477452211237</v>
      </c>
      <c r="J107" s="300">
        <f t="shared" si="45"/>
        <v>0.23601544338068406</v>
      </c>
      <c r="K107" s="300">
        <f t="shared" si="45"/>
        <v>0</v>
      </c>
      <c r="L107" s="300">
        <f t="shared" si="45"/>
        <v>0</v>
      </c>
      <c r="M107" s="300">
        <f t="shared" si="45"/>
        <v>0</v>
      </c>
      <c r="N107" s="300">
        <f t="shared" si="45"/>
        <v>0</v>
      </c>
      <c r="O107" s="300">
        <f t="shared" si="45"/>
        <v>0</v>
      </c>
      <c r="P107" s="300">
        <f t="shared" si="45"/>
        <v>0</v>
      </c>
      <c r="Q107" s="300">
        <f t="shared" si="45"/>
        <v>0</v>
      </c>
      <c r="R107" s="300">
        <f t="shared" si="45"/>
        <v>0</v>
      </c>
      <c r="S107" s="300">
        <f t="shared" si="45"/>
        <v>0</v>
      </c>
      <c r="T107" s="300">
        <f t="shared" si="45"/>
        <v>0</v>
      </c>
      <c r="U107" s="300">
        <f t="shared" si="45"/>
        <v>0</v>
      </c>
      <c r="V107" s="300">
        <f t="shared" si="45"/>
        <v>0</v>
      </c>
      <c r="W107" s="300">
        <f t="shared" si="45"/>
        <v>0</v>
      </c>
      <c r="X107" s="300">
        <f t="shared" si="45"/>
        <v>0</v>
      </c>
      <c r="Y107" s="300">
        <f t="shared" si="45"/>
        <v>0</v>
      </c>
      <c r="Z107" s="300">
        <f t="shared" si="45"/>
        <v>0</v>
      </c>
      <c r="AA107" s="300">
        <f t="shared" si="45"/>
        <v>0</v>
      </c>
      <c r="AB107" s="300">
        <f t="shared" si="45"/>
        <v>0</v>
      </c>
      <c r="AC107" s="300">
        <f t="shared" si="45"/>
        <v>0</v>
      </c>
      <c r="AD107" s="300">
        <f t="shared" si="45"/>
        <v>0</v>
      </c>
      <c r="AE107" s="300">
        <f t="shared" si="45"/>
        <v>0</v>
      </c>
      <c r="AF107" s="300">
        <f t="shared" si="45"/>
        <v>0</v>
      </c>
      <c r="AG107" s="300">
        <f t="shared" si="45"/>
        <v>0</v>
      </c>
      <c r="AH107" s="300">
        <f t="shared" si="45"/>
        <v>0</v>
      </c>
      <c r="AI107" s="300">
        <f t="shared" si="45"/>
        <v>0</v>
      </c>
    </row>
    <row r="108" spans="1:35" s="81" customFormat="1" ht="14.25">
      <c r="A108" s="135" t="s">
        <v>262</v>
      </c>
      <c r="B108" s="136">
        <f>SUM($B$107:B107)</f>
        <v>0</v>
      </c>
      <c r="C108" s="273">
        <f>SUM($B$107:C107)</f>
        <v>-3.0683599999999998</v>
      </c>
      <c r="D108" s="273">
        <f>SUM($B$107:D107)</f>
        <v>-2.5138176271186436</v>
      </c>
      <c r="E108" s="273">
        <f>SUM($B$107:E107)</f>
        <v>-2.5097957943119789</v>
      </c>
      <c r="F108" s="273">
        <f>SUM($B$107:F107)</f>
        <v>-2.0241181504788699</v>
      </c>
      <c r="G108" s="286">
        <f>SUM($B$107:G107)</f>
        <v>-1.5983822647306773</v>
      </c>
      <c r="H108" s="300">
        <f>SUM($B$107:H107)</f>
        <v>-1.2510318217493399</v>
      </c>
      <c r="I108" s="300">
        <f>SUM($B$107:I107)</f>
        <v>-0.97990704722722755</v>
      </c>
      <c r="J108" s="300">
        <f>SUM($B$107:J107)</f>
        <v>-0.74389160384654351</v>
      </c>
      <c r="K108" s="300">
        <f>SUM($B$107:K107)</f>
        <v>-0.74389160384654351</v>
      </c>
      <c r="L108" s="300">
        <f>SUM($B$107:L107)</f>
        <v>-0.74389160384654351</v>
      </c>
      <c r="M108" s="300">
        <f>SUM($B$107:M107)</f>
        <v>-0.74389160384654351</v>
      </c>
      <c r="N108" s="300">
        <f>SUM($B$107:N107)</f>
        <v>-0.74389160384654351</v>
      </c>
      <c r="O108" s="300">
        <f>SUM($B$107:O107)</f>
        <v>-0.74389160384654351</v>
      </c>
      <c r="P108" s="300">
        <f>SUM($B$107:P107)</f>
        <v>-0.74389160384654351</v>
      </c>
      <c r="Q108" s="300">
        <f>SUM($B$107:Q107)</f>
        <v>-0.74389160384654351</v>
      </c>
      <c r="R108" s="300">
        <f>SUM($B$107:R107)</f>
        <v>-0.74389160384654351</v>
      </c>
      <c r="S108" s="300">
        <f>SUM($B$107:S107)</f>
        <v>-0.74389160384654351</v>
      </c>
      <c r="T108" s="300">
        <f>SUM($B$107:T107)</f>
        <v>-0.74389160384654351</v>
      </c>
      <c r="U108" s="300">
        <f>SUM($B$107:U107)</f>
        <v>-0.74389160384654351</v>
      </c>
      <c r="V108" s="300">
        <f>SUM($B$107:V107)</f>
        <v>-0.74389160384654351</v>
      </c>
      <c r="W108" s="300">
        <f>SUM($B$107:W107)</f>
        <v>-0.74389160384654351</v>
      </c>
      <c r="X108" s="300">
        <f>SUM($B$107:X107)</f>
        <v>-0.74389160384654351</v>
      </c>
      <c r="Y108" s="300">
        <f>SUM($B$107:Y107)</f>
        <v>-0.74389160384654351</v>
      </c>
      <c r="Z108" s="300">
        <f>SUM($B$107:Z107)</f>
        <v>-0.74389160384654351</v>
      </c>
      <c r="AA108" s="300">
        <f>SUM($B$107:AA107)</f>
        <v>-0.74389160384654351</v>
      </c>
      <c r="AB108" s="300">
        <f>SUM($B$107:AB107)</f>
        <v>-0.74389160384654351</v>
      </c>
      <c r="AC108" s="300">
        <f>SUM($B$107:AC107)</f>
        <v>-0.74389160384654351</v>
      </c>
      <c r="AD108" s="300">
        <f>SUM($B$107:AD107)</f>
        <v>-0.74389160384654351</v>
      </c>
      <c r="AE108" s="300">
        <f>SUM($B$107:AE107)</f>
        <v>-0.74389160384654351</v>
      </c>
      <c r="AF108" s="300">
        <f>SUM($B$107:AF107)</f>
        <v>-0.74389160384654351</v>
      </c>
      <c r="AG108" s="300">
        <f>SUM($B$107:AG107)</f>
        <v>-0.74389160384654351</v>
      </c>
      <c r="AH108" s="300">
        <f>SUM($B$107:AH107)</f>
        <v>-0.74389160384654351</v>
      </c>
      <c r="AI108" s="300">
        <f>SUM($B$107:AI107)</f>
        <v>-0.74389160384654351</v>
      </c>
    </row>
    <row r="109" spans="1:35" s="81" customFormat="1" ht="14.25">
      <c r="A109" s="135" t="s">
        <v>263</v>
      </c>
      <c r="B109" s="156">
        <f>IF((ISERR(IRR($B$104:B104))),0,IF(IRR($B$104:B104)&lt;0,0,IRR($B$104:B104)))</f>
        <v>0</v>
      </c>
      <c r="C109" s="156">
        <f>IF((ISERR(IRR($B$104:C104))),0,IF(IRR($B$104:C104)&lt;0,0,IRR($B$104:C104)))</f>
        <v>0</v>
      </c>
      <c r="D109" s="156">
        <f>IF((ISERR(IRR($B$104:D104))),0,IF(IRR($B$104:D104)&lt;0,0,IRR($B$104:D104)))</f>
        <v>0</v>
      </c>
      <c r="E109" s="156">
        <f>IF((ISERR(IRR($B$104:E104))),0,IF(IRR($B$104:E104)&lt;0,0,IRR($B$104:E104)))</f>
        <v>0</v>
      </c>
      <c r="F109" s="156">
        <f>IF((ISERR(IRR($B$104:F104))),0,IF(IRR($B$104:F104)&lt;0,0,IRR($B$104:F104)))</f>
        <v>0</v>
      </c>
      <c r="G109" s="157">
        <f>IF((ISERR(IRR($B$104:G104))),0,IF(IRR($B$104:G104)&lt;0,0,IRR($B$104:G104)))</f>
        <v>0</v>
      </c>
      <c r="H109" s="304">
        <f>IF((ISERR(IRR($B$104:H104))),0,IF(IRR($B$104:H104)&lt;0,0,IRR($B$104:H104)))</f>
        <v>2.5578509496080879E-3</v>
      </c>
      <c r="I109" s="304">
        <f>IF((ISERR(IRR($B$104:I104))),0,IF(IRR($B$104:I104)&lt;0,0,IRR($B$104:I104)))</f>
        <v>6.2055433610508123E-2</v>
      </c>
      <c r="J109" s="304">
        <f>IF((ISERR(IRR($B$104:J104))),0,IF(IRR($B$104:J104)&lt;0,0,IRR($B$104:J104)))</f>
        <v>0.10351501511405843</v>
      </c>
      <c r="K109" s="304">
        <f>IF((ISERR(IRR($B$104:K104))),0,IF(IRR($B$104:K104)&lt;0,0,IRR($B$104:K104)))</f>
        <v>0.10351501511405843</v>
      </c>
      <c r="L109" s="304">
        <f>IF((ISERR(IRR($B$104:L104))),0,IF(IRR($B$104:L104)&lt;0,0,IRR($B$104:L104)))</f>
        <v>0.10351501511405843</v>
      </c>
      <c r="M109" s="304">
        <f>IF((ISERR(IRR($B$104:M104))),0,IF(IRR($B$104:M104)&lt;0,0,IRR($B$104:M104)))</f>
        <v>0.10351501511405843</v>
      </c>
      <c r="N109" s="304">
        <f>IF((ISERR(IRR($B$104:N104))),0,IF(IRR($B$104:N104)&lt;0,0,IRR($B$104:N104)))</f>
        <v>0.10351501511405843</v>
      </c>
      <c r="O109" s="304">
        <f>IF((ISERR(IRR($B$104:O104))),0,IF(IRR($B$104:O104)&lt;0,0,IRR($B$104:O104)))</f>
        <v>0.10351501511405843</v>
      </c>
      <c r="P109" s="304">
        <f>IF((ISERR(IRR($B$104:P104))),0,IF(IRR($B$104:P104)&lt;0,0,IRR($B$104:P104)))</f>
        <v>0.10351501511405843</v>
      </c>
      <c r="Q109" s="304">
        <f>IF((ISERR(IRR($B$104:Q104))),0,IF(IRR($B$104:Q104)&lt;0,0,IRR($B$104:Q104)))</f>
        <v>0.10351501511405843</v>
      </c>
      <c r="R109" s="304">
        <f>IF((ISERR(IRR($B$104:R104))),0,IF(IRR($B$104:R104)&lt;0,0,IRR($B$104:R104)))</f>
        <v>0.10351501511405843</v>
      </c>
      <c r="S109" s="304">
        <f>IF((ISERR(IRR($B$104:S104))),0,IF(IRR($B$104:S104)&lt;0,0,IRR($B$104:S104)))</f>
        <v>0.10351501511405843</v>
      </c>
      <c r="T109" s="304">
        <f>IF((ISERR(IRR($B$104:T104))),0,IF(IRR($B$104:T104)&lt;0,0,IRR($B$104:T104)))</f>
        <v>0.10351501511405843</v>
      </c>
      <c r="U109" s="304">
        <f>IF((ISERR(IRR($B$104:U104))),0,IF(IRR($B$104:U104)&lt;0,0,IRR($B$104:U104)))</f>
        <v>0.10351501511405843</v>
      </c>
      <c r="V109" s="304">
        <f>IF((ISERR(IRR($B$104:V104))),0,IF(IRR($B$104:V104)&lt;0,0,IRR($B$104:V104)))</f>
        <v>0.10351501511405843</v>
      </c>
      <c r="W109" s="304">
        <f>IF((ISERR(IRR($B$104:W104))),0,IF(IRR($B$104:W104)&lt;0,0,IRR($B$104:W104)))</f>
        <v>0.10351501511405843</v>
      </c>
      <c r="X109" s="304">
        <f>IF((ISERR(IRR($B$104:X104))),0,IF(IRR($B$104:X104)&lt;0,0,IRR($B$104:X104)))</f>
        <v>0.10351501511405843</v>
      </c>
      <c r="Y109" s="304">
        <f>IF((ISERR(IRR($B$104:Y104))),0,IF(IRR($B$104:Y104)&lt;0,0,IRR($B$104:Y104)))</f>
        <v>0.10351501511405843</v>
      </c>
      <c r="Z109" s="304">
        <f>IF((ISERR(IRR($B$104:Z104))),0,IF(IRR($B$104:Z104)&lt;0,0,IRR($B$104:Z104)))</f>
        <v>0.10351501511405843</v>
      </c>
      <c r="AA109" s="304">
        <f>IF((ISERR(IRR($B$104:AA104))),0,IF(IRR($B$104:AA104)&lt;0,0,IRR($B$104:AA104)))</f>
        <v>0.10351501511405843</v>
      </c>
      <c r="AB109" s="304">
        <f>IF((ISERR(IRR($B$104:AB104))),0,IF(IRR($B$104:AB104)&lt;0,0,IRR($B$104:AB104)))</f>
        <v>0.10351501511405843</v>
      </c>
      <c r="AC109" s="304">
        <f>IF((ISERR(IRR($B$104:AC104))),0,IF(IRR($B$104:AC104)&lt;0,0,IRR($B$104:AC104)))</f>
        <v>0.10351501511405843</v>
      </c>
      <c r="AD109" s="304">
        <f>IF((ISERR(IRR($B$104:AD104))),0,IF(IRR($B$104:AD104)&lt;0,0,IRR($B$104:AD104)))</f>
        <v>0.10351501511405843</v>
      </c>
      <c r="AE109" s="304">
        <f>IF((ISERR(IRR($B$104:AE104))),0,IF(IRR($B$104:AE104)&lt;0,0,IRR($B$104:AE104)))</f>
        <v>0.10351501511405843</v>
      </c>
      <c r="AF109" s="304">
        <f>IF((ISERR(IRR($B$104:AF104))),0,IF(IRR($B$104:AF104)&lt;0,0,IRR($B$104:AF104)))</f>
        <v>0.10351501511405843</v>
      </c>
      <c r="AG109" s="304">
        <f>IF((ISERR(IRR($B$104:AG104))),0,IF(IRR($B$104:AG104)&lt;0,0,IRR($B$104:AG104)))</f>
        <v>0.10351501511405843</v>
      </c>
      <c r="AH109" s="304">
        <f>IF((ISERR(IRR($B$104:AH104))),0,IF(IRR($B$104:AH104)&lt;0,0,IRR($B$104:AH104)))</f>
        <v>0.10351501511405843</v>
      </c>
      <c r="AI109" s="304">
        <f>IF((ISERR(IRR($B$104:AI104))),0,IF(IRR($B$104:AI104)&lt;0,0,IRR($B$104:AI104)))</f>
        <v>0.10351501511405843</v>
      </c>
    </row>
    <row r="110" spans="1:35" s="81" customFormat="1" ht="14.25">
      <c r="A110" s="135" t="s">
        <v>264</v>
      </c>
      <c r="B110" s="158">
        <f t="shared" ref="B110:AI110" si="46">IF(AND(B105&gt;0,A105&lt;0),(B95-(B105/(B105-A105))),0)</f>
        <v>0</v>
      </c>
      <c r="C110" s="158">
        <f t="shared" si="46"/>
        <v>0</v>
      </c>
      <c r="D110" s="158">
        <f t="shared" si="46"/>
        <v>0</v>
      </c>
      <c r="E110" s="158">
        <f t="shared" si="46"/>
        <v>0</v>
      </c>
      <c r="F110" s="158">
        <f t="shared" si="46"/>
        <v>0</v>
      </c>
      <c r="G110" s="308">
        <f t="shared" si="46"/>
        <v>0</v>
      </c>
      <c r="H110" s="305">
        <f t="shared" si="46"/>
        <v>6.9673677493116566</v>
      </c>
      <c r="I110" s="305">
        <f>IF(AND(I105&gt;0,H105&lt;0),(I95-(I105/(I105-H105))),0)</f>
        <v>0</v>
      </c>
      <c r="J110" s="305">
        <f t="shared" si="46"/>
        <v>0</v>
      </c>
      <c r="K110" s="305">
        <f t="shared" si="46"/>
        <v>0</v>
      </c>
      <c r="L110" s="305">
        <f t="shared" si="46"/>
        <v>0</v>
      </c>
      <c r="M110" s="305">
        <f>IF(AND(M105&gt;0,L105&lt;0),(M95-(M105/(M105-L105))),0)</f>
        <v>0</v>
      </c>
      <c r="N110" s="305">
        <f t="shared" si="46"/>
        <v>0</v>
      </c>
      <c r="O110" s="305">
        <f t="shared" si="46"/>
        <v>0</v>
      </c>
      <c r="P110" s="305">
        <f t="shared" si="46"/>
        <v>0</v>
      </c>
      <c r="Q110" s="305">
        <f t="shared" si="46"/>
        <v>0</v>
      </c>
      <c r="R110" s="305">
        <f t="shared" si="46"/>
        <v>0</v>
      </c>
      <c r="S110" s="305">
        <f t="shared" si="46"/>
        <v>0</v>
      </c>
      <c r="T110" s="305">
        <f t="shared" si="46"/>
        <v>0</v>
      </c>
      <c r="U110" s="305">
        <f t="shared" si="46"/>
        <v>0</v>
      </c>
      <c r="V110" s="305">
        <f t="shared" si="46"/>
        <v>0</v>
      </c>
      <c r="W110" s="305">
        <f t="shared" si="46"/>
        <v>0</v>
      </c>
      <c r="X110" s="305">
        <f t="shared" si="46"/>
        <v>0</v>
      </c>
      <c r="Y110" s="305">
        <f t="shared" si="46"/>
        <v>0</v>
      </c>
      <c r="Z110" s="305">
        <f t="shared" si="46"/>
        <v>0</v>
      </c>
      <c r="AA110" s="305">
        <f t="shared" si="46"/>
        <v>0</v>
      </c>
      <c r="AB110" s="305">
        <f t="shared" si="46"/>
        <v>0</v>
      </c>
      <c r="AC110" s="305">
        <f t="shared" si="46"/>
        <v>0</v>
      </c>
      <c r="AD110" s="305">
        <f t="shared" si="46"/>
        <v>0</v>
      </c>
      <c r="AE110" s="305">
        <f t="shared" si="46"/>
        <v>0</v>
      </c>
      <c r="AF110" s="305">
        <f t="shared" si="46"/>
        <v>0</v>
      </c>
      <c r="AG110" s="305">
        <f t="shared" si="46"/>
        <v>0</v>
      </c>
      <c r="AH110" s="305">
        <f t="shared" si="46"/>
        <v>0</v>
      </c>
      <c r="AI110" s="305">
        <f t="shared" si="46"/>
        <v>0</v>
      </c>
    </row>
    <row r="111" spans="1:35" s="81" customFormat="1" ht="15" thickBot="1">
      <c r="A111" s="159" t="s">
        <v>265</v>
      </c>
      <c r="B111" s="325">
        <f>IF(AND(B108&gt;0,A108&lt;0),(B95-(B108/(B108-A108))),0)</f>
        <v>0</v>
      </c>
      <c r="C111" s="160">
        <f>IF(AND(C108&gt;0,B108&lt;0),(C95-(C108/(C108-B108))),0)</f>
        <v>0</v>
      </c>
      <c r="D111" s="160">
        <f t="shared" ref="D111:J111" si="47">IF(AND(D108&gt;0,C108&lt;0),(D95-(D108/(D108-C108))),0)</f>
        <v>0</v>
      </c>
      <c r="E111" s="160">
        <f t="shared" si="47"/>
        <v>0</v>
      </c>
      <c r="F111" s="160">
        <f t="shared" si="47"/>
        <v>0</v>
      </c>
      <c r="G111" s="161">
        <f t="shared" si="47"/>
        <v>0</v>
      </c>
      <c r="H111" s="305">
        <f t="shared" si="47"/>
        <v>0</v>
      </c>
      <c r="I111" s="305">
        <f t="shared" si="47"/>
        <v>0</v>
      </c>
      <c r="J111" s="305">
        <f t="shared" si="47"/>
        <v>0</v>
      </c>
      <c r="K111" s="305">
        <f>IF(AND(K108&gt;0,J108&lt;0),(K95-(K108/(K108-J108))),0)</f>
        <v>0</v>
      </c>
      <c r="L111" s="305">
        <f t="shared" ref="L111:AI111" si="48">IF(AND(L108&gt;0,K108&lt;0),(L95-(L108/(L108-K108))),0)</f>
        <v>0</v>
      </c>
      <c r="M111" s="305">
        <f>IF(AND(M108&gt;0,L108&lt;0),(M95-(M108/(M108-L108))),0)</f>
        <v>0</v>
      </c>
      <c r="N111" s="305">
        <f t="shared" si="48"/>
        <v>0</v>
      </c>
      <c r="O111" s="305">
        <f t="shared" si="48"/>
        <v>0</v>
      </c>
      <c r="P111" s="305">
        <f t="shared" si="48"/>
        <v>0</v>
      </c>
      <c r="Q111" s="305">
        <f t="shared" si="48"/>
        <v>0</v>
      </c>
      <c r="R111" s="305">
        <f t="shared" si="48"/>
        <v>0</v>
      </c>
      <c r="S111" s="305">
        <f t="shared" si="48"/>
        <v>0</v>
      </c>
      <c r="T111" s="305">
        <f t="shared" si="48"/>
        <v>0</v>
      </c>
      <c r="U111" s="305">
        <f t="shared" si="48"/>
        <v>0</v>
      </c>
      <c r="V111" s="305">
        <f t="shared" si="48"/>
        <v>0</v>
      </c>
      <c r="W111" s="305">
        <f t="shared" si="48"/>
        <v>0</v>
      </c>
      <c r="X111" s="305">
        <f t="shared" si="48"/>
        <v>0</v>
      </c>
      <c r="Y111" s="305">
        <f t="shared" si="48"/>
        <v>0</v>
      </c>
      <c r="Z111" s="305">
        <f t="shared" si="48"/>
        <v>0</v>
      </c>
      <c r="AA111" s="305">
        <f t="shared" si="48"/>
        <v>0</v>
      </c>
      <c r="AB111" s="305">
        <f t="shared" si="48"/>
        <v>0</v>
      </c>
      <c r="AC111" s="305">
        <f t="shared" si="48"/>
        <v>0</v>
      </c>
      <c r="AD111" s="305">
        <f t="shared" si="48"/>
        <v>0</v>
      </c>
      <c r="AE111" s="305">
        <f t="shared" si="48"/>
        <v>0</v>
      </c>
      <c r="AF111" s="305">
        <f t="shared" si="48"/>
        <v>0</v>
      </c>
      <c r="AG111" s="305">
        <f t="shared" si="48"/>
        <v>0</v>
      </c>
      <c r="AH111" s="305">
        <f t="shared" si="48"/>
        <v>0</v>
      </c>
      <c r="AI111" s="305">
        <f t="shared" si="48"/>
        <v>0</v>
      </c>
    </row>
    <row r="113" spans="1:35">
      <c r="A113" s="162"/>
      <c r="B113" s="162"/>
      <c r="C113" s="162"/>
      <c r="D113" s="162"/>
      <c r="E113" s="162"/>
      <c r="F113" s="162"/>
      <c r="G113" s="162"/>
      <c r="H113" s="162"/>
      <c r="I113" s="162"/>
      <c r="J113" s="162"/>
      <c r="K113" s="162"/>
    </row>
    <row r="114" spans="1:35" s="163" customFormat="1" ht="45.95" hidden="1" customHeight="1" outlineLevel="1">
      <c r="B114" s="164" t="s">
        <v>266</v>
      </c>
      <c r="C114" s="164" t="s">
        <v>267</v>
      </c>
      <c r="D114" s="164" t="s">
        <v>268</v>
      </c>
      <c r="E114" s="164" t="s">
        <v>269</v>
      </c>
      <c r="F114" s="164" t="s">
        <v>270</v>
      </c>
    </row>
    <row r="115" spans="1:35" s="163" customFormat="1" ht="15.6" hidden="1" customHeight="1" outlineLevel="1">
      <c r="B115" s="165">
        <f>ROUND(AH109,3)</f>
        <v>0.104</v>
      </c>
      <c r="C115" s="166">
        <f>ROUND(AH108,1)</f>
        <v>-0.7</v>
      </c>
      <c r="D115" s="167">
        <f>ROUND(SUM(B110:AJ110),2)</f>
        <v>6.97</v>
      </c>
      <c r="E115" s="167">
        <f>ROUND(SUM(B111:AJ111),2)</f>
        <v>0</v>
      </c>
      <c r="F115" s="168">
        <f>ROUND(1+AH108/(B28*D28),2)</f>
        <v>0.76</v>
      </c>
    </row>
    <row r="116" spans="1:35" s="163" customFormat="1" ht="15.6" hidden="1" customHeight="1" outlineLevel="1"/>
    <row r="117" spans="1:35" s="163" customFormat="1" ht="15.6" hidden="1" customHeight="1" outlineLevel="1">
      <c r="B117" s="169"/>
    </row>
    <row r="118" spans="1:35" s="163" customFormat="1" ht="15.6" hidden="1" customHeight="1" outlineLevel="1">
      <c r="B118" s="169"/>
    </row>
    <row r="119" spans="1:35" s="163" customFormat="1" ht="15.6" hidden="1" customHeight="1" outlineLevel="1">
      <c r="A119" s="163" t="s">
        <v>271</v>
      </c>
      <c r="B119" s="170">
        <f>SUMIF(B96:B103,"&gt;0",B96:B103)</f>
        <v>0</v>
      </c>
      <c r="C119" s="170">
        <f t="shared" ref="C119:AI119" si="49">SUMIF(C96:C103,"&gt;0",C96:C103)</f>
        <v>8.030000000000001E-2</v>
      </c>
      <c r="D119" s="170">
        <f t="shared" si="49"/>
        <v>0.78815999999999997</v>
      </c>
      <c r="E119" s="170">
        <f t="shared" si="49"/>
        <v>7.0000000000000001E-3</v>
      </c>
      <c r="F119" s="170">
        <f t="shared" si="49"/>
        <v>0.83249899427840035</v>
      </c>
      <c r="G119" s="170">
        <f t="shared" si="49"/>
        <v>0.86551895404953638</v>
      </c>
      <c r="H119" s="170">
        <f t="shared" si="49"/>
        <v>0.85922296483184646</v>
      </c>
      <c r="I119" s="170">
        <f t="shared" si="49"/>
        <v>0.82057241628054678</v>
      </c>
      <c r="J119" s="170">
        <f t="shared" si="49"/>
        <v>0.86728227382529222</v>
      </c>
      <c r="K119" s="170">
        <f t="shared" si="49"/>
        <v>0</v>
      </c>
      <c r="L119" s="170">
        <f t="shared" si="49"/>
        <v>0</v>
      </c>
      <c r="M119" s="170">
        <f t="shared" si="49"/>
        <v>0</v>
      </c>
      <c r="N119" s="170">
        <f t="shared" si="49"/>
        <v>0</v>
      </c>
      <c r="O119" s="170">
        <f t="shared" si="49"/>
        <v>0</v>
      </c>
      <c r="P119" s="170">
        <f t="shared" si="49"/>
        <v>0</v>
      </c>
      <c r="Q119" s="170">
        <f t="shared" si="49"/>
        <v>0</v>
      </c>
      <c r="R119" s="170">
        <f t="shared" si="49"/>
        <v>0</v>
      </c>
      <c r="S119" s="170">
        <f t="shared" si="49"/>
        <v>0</v>
      </c>
      <c r="T119" s="170">
        <f t="shared" si="49"/>
        <v>0</v>
      </c>
      <c r="U119" s="170">
        <f t="shared" si="49"/>
        <v>0</v>
      </c>
      <c r="V119" s="170">
        <f t="shared" si="49"/>
        <v>0</v>
      </c>
      <c r="W119" s="170">
        <f t="shared" si="49"/>
        <v>0</v>
      </c>
      <c r="X119" s="170">
        <f t="shared" si="49"/>
        <v>0</v>
      </c>
      <c r="Y119" s="170">
        <f t="shared" si="49"/>
        <v>0</v>
      </c>
      <c r="Z119" s="170">
        <f t="shared" si="49"/>
        <v>0</v>
      </c>
      <c r="AA119" s="170">
        <f t="shared" si="49"/>
        <v>0</v>
      </c>
      <c r="AB119" s="170">
        <f t="shared" si="49"/>
        <v>0</v>
      </c>
      <c r="AC119" s="170">
        <f t="shared" si="49"/>
        <v>0</v>
      </c>
      <c r="AD119" s="170">
        <f t="shared" si="49"/>
        <v>0</v>
      </c>
      <c r="AE119" s="170">
        <f t="shared" si="49"/>
        <v>0</v>
      </c>
      <c r="AF119" s="170">
        <f t="shared" si="49"/>
        <v>0</v>
      </c>
      <c r="AG119" s="170">
        <f t="shared" si="49"/>
        <v>0</v>
      </c>
      <c r="AH119" s="170">
        <f t="shared" si="49"/>
        <v>0</v>
      </c>
      <c r="AI119" s="170">
        <f t="shared" si="49"/>
        <v>0</v>
      </c>
    </row>
    <row r="120" spans="1:35" s="163" customFormat="1" ht="15.6" hidden="1" customHeight="1" outlineLevel="1">
      <c r="A120" s="163" t="s">
        <v>272</v>
      </c>
      <c r="B120" s="170">
        <f>-SUMIF(B96:B103,"&lt;0",B96:B103)</f>
        <v>0</v>
      </c>
      <c r="C120" s="170">
        <f t="shared" ref="C120:AI120" si="50">-SUMIF(C96:C103,"&lt;0",C96:C103)</f>
        <v>3.14866</v>
      </c>
      <c r="D120" s="170">
        <f t="shared" si="50"/>
        <v>0.1338</v>
      </c>
      <c r="E120" s="170">
        <f t="shared" si="50"/>
        <v>1.4000000000000123E-3</v>
      </c>
      <c r="F120" s="170">
        <f t="shared" si="50"/>
        <v>3.4515083776000044E-2</v>
      </c>
      <c r="G120" s="170">
        <f t="shared" si="50"/>
        <v>4.0111687127040052E-2</v>
      </c>
      <c r="H120" s="170">
        <f t="shared" si="50"/>
        <v>4.7733411728916542E-2</v>
      </c>
      <c r="I120" s="170">
        <f t="shared" si="50"/>
        <v>5.7314483256109328E-2</v>
      </c>
      <c r="J120" s="170">
        <f t="shared" si="50"/>
        <v>6.6656454765058437E-2</v>
      </c>
      <c r="K120" s="170">
        <f t="shared" si="50"/>
        <v>0</v>
      </c>
      <c r="L120" s="170">
        <f t="shared" si="50"/>
        <v>0</v>
      </c>
      <c r="M120" s="170">
        <f t="shared" si="50"/>
        <v>0</v>
      </c>
      <c r="N120" s="170">
        <f t="shared" si="50"/>
        <v>0</v>
      </c>
      <c r="O120" s="170">
        <f t="shared" si="50"/>
        <v>0</v>
      </c>
      <c r="P120" s="170">
        <f t="shared" si="50"/>
        <v>0</v>
      </c>
      <c r="Q120" s="170">
        <f t="shared" si="50"/>
        <v>0</v>
      </c>
      <c r="R120" s="170">
        <f t="shared" si="50"/>
        <v>0</v>
      </c>
      <c r="S120" s="170">
        <f t="shared" si="50"/>
        <v>0</v>
      </c>
      <c r="T120" s="170">
        <f t="shared" si="50"/>
        <v>0</v>
      </c>
      <c r="U120" s="170">
        <f t="shared" si="50"/>
        <v>0</v>
      </c>
      <c r="V120" s="170">
        <f t="shared" si="50"/>
        <v>0</v>
      </c>
      <c r="W120" s="170">
        <f t="shared" si="50"/>
        <v>0</v>
      </c>
      <c r="X120" s="170">
        <f t="shared" si="50"/>
        <v>0</v>
      </c>
      <c r="Y120" s="170">
        <f t="shared" si="50"/>
        <v>0</v>
      </c>
      <c r="Z120" s="170">
        <f t="shared" si="50"/>
        <v>0</v>
      </c>
      <c r="AA120" s="170">
        <f t="shared" si="50"/>
        <v>0</v>
      </c>
      <c r="AB120" s="170">
        <f t="shared" si="50"/>
        <v>0</v>
      </c>
      <c r="AC120" s="170">
        <f t="shared" si="50"/>
        <v>0</v>
      </c>
      <c r="AD120" s="170">
        <f t="shared" si="50"/>
        <v>0</v>
      </c>
      <c r="AE120" s="170">
        <f t="shared" si="50"/>
        <v>0</v>
      </c>
      <c r="AF120" s="170">
        <f t="shared" si="50"/>
        <v>0</v>
      </c>
      <c r="AG120" s="170">
        <f t="shared" si="50"/>
        <v>0</v>
      </c>
      <c r="AH120" s="170">
        <f t="shared" si="50"/>
        <v>0</v>
      </c>
      <c r="AI120" s="170">
        <f t="shared" si="50"/>
        <v>0</v>
      </c>
    </row>
    <row r="121" spans="1:35" s="172" customFormat="1" ht="15.6" hidden="1" customHeight="1" outlineLevel="1">
      <c r="A121" s="163"/>
      <c r="B121" s="171">
        <f>B119-B120-B104</f>
        <v>0</v>
      </c>
      <c r="C121" s="171">
        <f t="shared" ref="C121:AI121" si="51">C119-C120-C104</f>
        <v>0</v>
      </c>
      <c r="D121" s="171">
        <f t="shared" si="51"/>
        <v>0</v>
      </c>
      <c r="E121" s="171">
        <f t="shared" si="51"/>
        <v>0</v>
      </c>
      <c r="F121" s="171">
        <f t="shared" si="51"/>
        <v>0</v>
      </c>
      <c r="G121" s="171">
        <f t="shared" si="51"/>
        <v>0</v>
      </c>
      <c r="H121" s="171">
        <f t="shared" si="51"/>
        <v>0</v>
      </c>
      <c r="I121" s="171">
        <f t="shared" si="51"/>
        <v>0</v>
      </c>
      <c r="J121" s="171">
        <f t="shared" si="51"/>
        <v>0</v>
      </c>
      <c r="K121" s="171">
        <f t="shared" si="51"/>
        <v>0</v>
      </c>
      <c r="L121" s="171">
        <f t="shared" si="51"/>
        <v>0</v>
      </c>
      <c r="M121" s="171">
        <f t="shared" si="51"/>
        <v>0</v>
      </c>
      <c r="N121" s="171">
        <f t="shared" si="51"/>
        <v>0</v>
      </c>
      <c r="O121" s="171">
        <f t="shared" si="51"/>
        <v>0</v>
      </c>
      <c r="P121" s="171">
        <f t="shared" si="51"/>
        <v>0</v>
      </c>
      <c r="Q121" s="171">
        <f t="shared" si="51"/>
        <v>0</v>
      </c>
      <c r="R121" s="171">
        <f t="shared" si="51"/>
        <v>0</v>
      </c>
      <c r="S121" s="171">
        <f t="shared" si="51"/>
        <v>0</v>
      </c>
      <c r="T121" s="171">
        <f t="shared" si="51"/>
        <v>0</v>
      </c>
      <c r="U121" s="171">
        <f t="shared" si="51"/>
        <v>0</v>
      </c>
      <c r="V121" s="171">
        <f t="shared" si="51"/>
        <v>0</v>
      </c>
      <c r="W121" s="171">
        <f t="shared" si="51"/>
        <v>0</v>
      </c>
      <c r="X121" s="171">
        <f t="shared" si="51"/>
        <v>0</v>
      </c>
      <c r="Y121" s="171">
        <f t="shared" si="51"/>
        <v>0</v>
      </c>
      <c r="Z121" s="171">
        <f t="shared" si="51"/>
        <v>0</v>
      </c>
      <c r="AA121" s="171">
        <f t="shared" si="51"/>
        <v>0</v>
      </c>
      <c r="AB121" s="171">
        <f t="shared" si="51"/>
        <v>0</v>
      </c>
      <c r="AC121" s="171">
        <f t="shared" si="51"/>
        <v>0</v>
      </c>
      <c r="AD121" s="171">
        <f t="shared" si="51"/>
        <v>0</v>
      </c>
      <c r="AE121" s="171">
        <f t="shared" si="51"/>
        <v>0</v>
      </c>
      <c r="AF121" s="171">
        <f t="shared" si="51"/>
        <v>0</v>
      </c>
      <c r="AG121" s="171">
        <f t="shared" si="51"/>
        <v>0</v>
      </c>
      <c r="AH121" s="171">
        <f t="shared" si="51"/>
        <v>0</v>
      </c>
      <c r="AI121" s="171">
        <f t="shared" si="51"/>
        <v>0</v>
      </c>
    </row>
    <row r="122" spans="1:35" s="163" customFormat="1" ht="15.6" hidden="1" customHeight="1" outlineLevel="1">
      <c r="A122" s="163" t="s">
        <v>273</v>
      </c>
      <c r="B122" s="170">
        <f>B107</f>
        <v>0</v>
      </c>
      <c r="C122" s="170">
        <f t="shared" ref="C122:AI122" si="52">C107</f>
        <v>-3.0683599999999998</v>
      </c>
      <c r="D122" s="170">
        <f t="shared" si="52"/>
        <v>0.55454237288135599</v>
      </c>
      <c r="E122" s="170">
        <f t="shared" si="52"/>
        <v>4.0218328066647432E-3</v>
      </c>
      <c r="F122" s="170">
        <f t="shared" si="52"/>
        <v>0.48567764383310874</v>
      </c>
      <c r="G122" s="170">
        <f t="shared" si="52"/>
        <v>0.42573588574819243</v>
      </c>
      <c r="H122" s="170">
        <f t="shared" si="52"/>
        <v>0.34735044298133744</v>
      </c>
      <c r="I122" s="170">
        <f t="shared" si="52"/>
        <v>0.27112477452211237</v>
      </c>
      <c r="J122" s="170">
        <f t="shared" si="52"/>
        <v>0.23601544338068406</v>
      </c>
      <c r="K122" s="170">
        <f t="shared" si="52"/>
        <v>0</v>
      </c>
      <c r="L122" s="170">
        <f t="shared" si="52"/>
        <v>0</v>
      </c>
      <c r="M122" s="170">
        <f t="shared" si="52"/>
        <v>0</v>
      </c>
      <c r="N122" s="170">
        <f t="shared" si="52"/>
        <v>0</v>
      </c>
      <c r="O122" s="170">
        <f t="shared" si="52"/>
        <v>0</v>
      </c>
      <c r="P122" s="170">
        <f t="shared" si="52"/>
        <v>0</v>
      </c>
      <c r="Q122" s="170">
        <f t="shared" si="52"/>
        <v>0</v>
      </c>
      <c r="R122" s="170">
        <f t="shared" si="52"/>
        <v>0</v>
      </c>
      <c r="S122" s="170">
        <f t="shared" si="52"/>
        <v>0</v>
      </c>
      <c r="T122" s="170">
        <f t="shared" si="52"/>
        <v>0</v>
      </c>
      <c r="U122" s="170">
        <f t="shared" si="52"/>
        <v>0</v>
      </c>
      <c r="V122" s="170">
        <f t="shared" si="52"/>
        <v>0</v>
      </c>
      <c r="W122" s="170">
        <f t="shared" si="52"/>
        <v>0</v>
      </c>
      <c r="X122" s="170">
        <f t="shared" si="52"/>
        <v>0</v>
      </c>
      <c r="Y122" s="170">
        <f t="shared" si="52"/>
        <v>0</v>
      </c>
      <c r="Z122" s="170">
        <f t="shared" si="52"/>
        <v>0</v>
      </c>
      <c r="AA122" s="170">
        <f t="shared" si="52"/>
        <v>0</v>
      </c>
      <c r="AB122" s="170">
        <f t="shared" si="52"/>
        <v>0</v>
      </c>
      <c r="AC122" s="170">
        <f t="shared" si="52"/>
        <v>0</v>
      </c>
      <c r="AD122" s="170">
        <f t="shared" si="52"/>
        <v>0</v>
      </c>
      <c r="AE122" s="170">
        <f t="shared" si="52"/>
        <v>0</v>
      </c>
      <c r="AF122" s="170">
        <f t="shared" si="52"/>
        <v>0</v>
      </c>
      <c r="AG122" s="170">
        <f t="shared" si="52"/>
        <v>0</v>
      </c>
      <c r="AH122" s="170">
        <f t="shared" si="52"/>
        <v>0</v>
      </c>
      <c r="AI122" s="170">
        <f t="shared" si="52"/>
        <v>0</v>
      </c>
    </row>
    <row r="123" spans="1:35" ht="15.6" hidden="1" customHeight="1" outlineLevel="1"/>
    <row r="124" spans="1:35" ht="15.6" hidden="1" customHeight="1" outlineLevel="1"/>
    <row r="125" spans="1:35" ht="15.6" hidden="1" customHeight="1" outlineLevel="1"/>
    <row r="126" spans="1:35" ht="15.6" hidden="1" customHeight="1" outlineLevel="1">
      <c r="A126" s="376" t="s">
        <v>274</v>
      </c>
      <c r="B126" s="376"/>
      <c r="C126" s="376"/>
      <c r="D126" s="376"/>
      <c r="E126" s="376"/>
      <c r="F126" s="376"/>
      <c r="G126" s="376"/>
      <c r="H126" s="376"/>
      <c r="I126" s="376"/>
    </row>
    <row r="127" spans="1:35" ht="15.6" hidden="1" customHeight="1" outlineLevel="1"/>
    <row r="128" spans="1:35" ht="15.6" hidden="1" customHeight="1" outlineLevel="1">
      <c r="B128" s="77" t="s">
        <v>275</v>
      </c>
    </row>
    <row r="129" spans="2:35" ht="15.6" hidden="1" customHeight="1" outlineLevel="1">
      <c r="B129" s="90" t="s">
        <v>203</v>
      </c>
      <c r="C129" s="173" t="b">
        <f>IF(B129=B140,C140,IF(B129=B141,C141,IF(B129=B142,C142,IF(B129=B143,C143))))</f>
        <v>0</v>
      </c>
    </row>
    <row r="130" spans="2:35" ht="15.6" hidden="1" customHeight="1" outlineLevel="1"/>
    <row r="131" spans="2:35" ht="15.75" hidden="1" customHeight="1" outlineLevel="1">
      <c r="B131" s="377" t="s">
        <v>276</v>
      </c>
      <c r="C131" s="377"/>
      <c r="D131" s="377"/>
      <c r="E131" s="377"/>
      <c r="F131" s="377"/>
      <c r="G131" s="377"/>
      <c r="H131" s="377"/>
      <c r="I131" s="377"/>
    </row>
    <row r="132" spans="2:35" ht="15.6" hidden="1" customHeight="1" outlineLevel="1">
      <c r="B132" s="174">
        <v>0</v>
      </c>
      <c r="C132" s="174">
        <v>2014</v>
      </c>
      <c r="D132" s="174">
        <v>2015</v>
      </c>
      <c r="E132" s="174">
        <v>2016</v>
      </c>
      <c r="F132" s="174">
        <v>2017</v>
      </c>
      <c r="G132" s="174">
        <v>2018</v>
      </c>
      <c r="H132" s="174">
        <v>2019</v>
      </c>
      <c r="I132" s="174">
        <v>2020</v>
      </c>
    </row>
    <row r="133" spans="2:35" ht="15.6" hidden="1" customHeight="1" outlineLevel="1">
      <c r="B133" s="175"/>
      <c r="C133" s="175" t="s">
        <v>203</v>
      </c>
      <c r="D133" s="175" t="s">
        <v>203</v>
      </c>
      <c r="E133" s="175" t="s">
        <v>203</v>
      </c>
      <c r="F133" s="175" t="s">
        <v>203</v>
      </c>
      <c r="G133" s="175" t="s">
        <v>203</v>
      </c>
      <c r="H133" s="175" t="s">
        <v>203</v>
      </c>
      <c r="I133" s="175" t="s">
        <v>203</v>
      </c>
    </row>
    <row r="134" spans="2:35" ht="15.6" hidden="1" customHeight="1" outlineLevel="1"/>
    <row r="135" spans="2:35" ht="15.6" hidden="1" customHeight="1" outlineLevel="1"/>
    <row r="136" spans="2:35" ht="15.6" hidden="1" customHeight="1" outlineLevel="1">
      <c r="B136" s="77" t="s">
        <v>277</v>
      </c>
    </row>
    <row r="137" spans="2:35" ht="15.6" hidden="1" customHeight="1" outlineLevel="1">
      <c r="B137" s="176">
        <f t="shared" ref="B137:X137" si="53">IF(B$56=($B$31+$B$34),1,0)+IF(B$56=($B$31+$B$34+$B$35),1,0)+IF(B$56=($B$31+$B$34+$B$35*2),1,0)+IF(B$56=($B$31+$B$34+$B$35*3),1,0)+IF(B$56=($B$31+$B$34+$B$35*4),1,0)+IF(B$56=($B$31+$B$34+$B$35*5),1,0)+IF(B$56=($B$31+$B$34+$B$35*6),1,0)+IF(B$56=($B$31+$B$34+$B$35*7),1,0)</f>
        <v>0</v>
      </c>
      <c r="C137" s="176">
        <f t="shared" si="53"/>
        <v>0</v>
      </c>
      <c r="D137" s="176">
        <f t="shared" si="53"/>
        <v>0</v>
      </c>
      <c r="E137" s="176">
        <f t="shared" si="53"/>
        <v>8</v>
      </c>
      <c r="F137" s="176">
        <f t="shared" si="53"/>
        <v>0</v>
      </c>
      <c r="G137" s="176">
        <f t="shared" si="53"/>
        <v>0</v>
      </c>
      <c r="H137" s="176">
        <f t="shared" si="53"/>
        <v>0</v>
      </c>
      <c r="I137" s="176">
        <f t="shared" si="53"/>
        <v>0</v>
      </c>
      <c r="J137" s="176">
        <f t="shared" si="53"/>
        <v>0</v>
      </c>
      <c r="K137" s="176">
        <f t="shared" si="53"/>
        <v>0</v>
      </c>
      <c r="L137" s="176">
        <f t="shared" si="53"/>
        <v>0</v>
      </c>
      <c r="M137" s="176">
        <f t="shared" si="53"/>
        <v>0</v>
      </c>
      <c r="N137" s="176">
        <f t="shared" si="53"/>
        <v>0</v>
      </c>
      <c r="O137" s="176">
        <f t="shared" si="53"/>
        <v>0</v>
      </c>
      <c r="P137" s="176">
        <f t="shared" si="53"/>
        <v>0</v>
      </c>
      <c r="Q137" s="176">
        <f t="shared" si="53"/>
        <v>0</v>
      </c>
      <c r="R137" s="176">
        <f t="shared" si="53"/>
        <v>0</v>
      </c>
      <c r="S137" s="176">
        <f t="shared" si="53"/>
        <v>0</v>
      </c>
      <c r="T137" s="176">
        <f t="shared" si="53"/>
        <v>0</v>
      </c>
      <c r="U137" s="176">
        <f t="shared" si="53"/>
        <v>0</v>
      </c>
      <c r="V137" s="176">
        <f t="shared" si="53"/>
        <v>0</v>
      </c>
      <c r="W137" s="176">
        <f t="shared" si="53"/>
        <v>0</v>
      </c>
      <c r="X137" s="176">
        <f t="shared" si="53"/>
        <v>0</v>
      </c>
      <c r="Y137" s="176">
        <f>IF(Y$56=($B$31+$B$34),1,0)+IF(Y$56=($B$31+$B$34+$B$35),1,0)+IF(Y$56=($B$31+$B$34+$B$35*2),1,0)+IF(Y$56=($B$31+$B$34+$B$35*3),1,0)+IF(Y$56=($B$31+$B$34+$B$35*4),1,0)+IF(Y$56=($B$31+$B$34+$B$35*5),1,0)+IF(Y$56=($B$31+$B$34+$B$35*6),1,0)+IF(Y$56=($B$31+$B$34+$B$35*7),1,0)</f>
        <v>0</v>
      </c>
      <c r="Z137" s="176">
        <f t="shared" ref="Z137:AI137" si="54">IF(Z$56=($B$31+$B$34),1,0)+IF(Z$56=($B$31+$B$34+$B$35),1,0)+IF(Z$56=($B$31+$B$34+$B$35*2),1,0)+IF(Z$56=($B$31+$B$34+$B$35*3),1,0)+IF(Z$56=($B$31+$B$34+$B$35*4),1,0)+IF(Z$56=($B$31+$B$34+$B$35*5),1,0)+IF(Z$56=($B$31+$B$34+$B$35*6),1,0)+IF(Z$56=($B$31+$B$34+$B$35*7),1,0)</f>
        <v>0</v>
      </c>
      <c r="AA137" s="176">
        <f t="shared" si="54"/>
        <v>0</v>
      </c>
      <c r="AB137" s="176">
        <f t="shared" si="54"/>
        <v>0</v>
      </c>
      <c r="AC137" s="176">
        <f t="shared" si="54"/>
        <v>0</v>
      </c>
      <c r="AD137" s="176">
        <f t="shared" si="54"/>
        <v>0</v>
      </c>
      <c r="AE137" s="176">
        <f t="shared" si="54"/>
        <v>0</v>
      </c>
      <c r="AF137" s="176">
        <f t="shared" si="54"/>
        <v>0</v>
      </c>
      <c r="AG137" s="176">
        <f t="shared" si="54"/>
        <v>0</v>
      </c>
      <c r="AH137" s="176">
        <f t="shared" si="54"/>
        <v>0</v>
      </c>
      <c r="AI137" s="176">
        <f t="shared" si="54"/>
        <v>0</v>
      </c>
    </row>
    <row r="138" spans="2:35" ht="15.6" hidden="1" customHeight="1" outlineLevel="1"/>
    <row r="139" spans="2:35" ht="15.6" hidden="1" customHeight="1" outlineLevel="1"/>
    <row r="140" spans="2:35" ht="15.6" hidden="1" customHeight="1" outlineLevel="1">
      <c r="B140" s="89" t="s">
        <v>278</v>
      </c>
      <c r="C140" s="89">
        <v>7.9168999999999995E-4</v>
      </c>
    </row>
    <row r="141" spans="2:35" ht="15.6" hidden="1" customHeight="1" outlineLevel="1">
      <c r="B141" s="89" t="s">
        <v>279</v>
      </c>
      <c r="C141" s="89">
        <v>1.0298799999999999E-3</v>
      </c>
    </row>
    <row r="142" spans="2:35" ht="15.6" hidden="1" customHeight="1" outlineLevel="1">
      <c r="B142" s="89" t="s">
        <v>280</v>
      </c>
      <c r="C142" s="89">
        <v>1.4588300000000002E-3</v>
      </c>
    </row>
    <row r="143" spans="2:35" ht="15.6" hidden="1" customHeight="1" outlineLevel="1">
      <c r="B143" s="89" t="s">
        <v>281</v>
      </c>
      <c r="C143" s="89">
        <v>1.81321E-3</v>
      </c>
    </row>
    <row r="144" spans="2:35" ht="15.6" hidden="1" customHeight="1" outlineLevel="1"/>
    <row r="145" collapsed="1"/>
  </sheetData>
  <mergeCells count="16">
    <mergeCell ref="A12:AR12"/>
    <mergeCell ref="A4:AR4"/>
    <mergeCell ref="A6:AR6"/>
    <mergeCell ref="A8:AR8"/>
    <mergeCell ref="A9:AR9"/>
    <mergeCell ref="A11:AR11"/>
    <mergeCell ref="D34:E34"/>
    <mergeCell ref="A40:B40"/>
    <mergeCell ref="A126:I126"/>
    <mergeCell ref="B131:I131"/>
    <mergeCell ref="A14:AR14"/>
    <mergeCell ref="A15:AR15"/>
    <mergeCell ref="A17:AR17"/>
    <mergeCell ref="D31:E31"/>
    <mergeCell ref="D32:E32"/>
    <mergeCell ref="D33:E33"/>
  </mergeCells>
  <pageMargins left="0.70866141732283472" right="0.70866141732283472" top="0.74803149606299213" bottom="0.74803149606299213" header="0.31496062992125984" footer="0.31496062992125984"/>
  <pageSetup paperSize="9" scale="19" orientation="landscape" verticalDpi="0" r:id="rId1"/>
  <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AR54"/>
  <sheetViews>
    <sheetView topLeftCell="A52" workbookViewId="0">
      <selection activeCell="A13" sqref="A13:L13"/>
    </sheetView>
  </sheetViews>
  <sheetFormatPr defaultRowHeight="15.75"/>
  <cols>
    <col min="1" max="1" width="9.140625" style="177"/>
    <col min="2" max="2" width="37.7109375" style="177" customWidth="1"/>
    <col min="3" max="3" width="9.140625" style="177"/>
    <col min="4" max="4" width="12.85546875" style="177" customWidth="1"/>
    <col min="5" max="6" width="0" style="177" hidden="1" customWidth="1"/>
    <col min="7" max="7" width="11" style="177" customWidth="1"/>
    <col min="8" max="8" width="15.5703125" style="177" customWidth="1"/>
    <col min="9" max="10" width="18.28515625" style="177" customWidth="1"/>
    <col min="11" max="11" width="64.85546875" style="177" customWidth="1"/>
    <col min="12" max="12" width="32.28515625" style="177" customWidth="1"/>
    <col min="13" max="252" width="9.140625" style="177"/>
    <col min="253" max="253" width="37.7109375" style="177" customWidth="1"/>
    <col min="254" max="254" width="9.140625" style="177"/>
    <col min="255" max="255" width="12.85546875" style="177" customWidth="1"/>
    <col min="256" max="257" width="0" style="177" hidden="1" customWidth="1"/>
    <col min="258" max="258" width="18.28515625" style="177" customWidth="1"/>
    <col min="259" max="259" width="64.85546875" style="177" customWidth="1"/>
    <col min="260" max="263" width="9.140625" style="177"/>
    <col min="264" max="264" width="14.85546875" style="177" customWidth="1"/>
    <col min="265" max="508" width="9.140625" style="177"/>
    <col min="509" max="509" width="37.7109375" style="177" customWidth="1"/>
    <col min="510" max="510" width="9.140625" style="177"/>
    <col min="511" max="511" width="12.85546875" style="177" customWidth="1"/>
    <col min="512" max="513" width="0" style="177" hidden="1" customWidth="1"/>
    <col min="514" max="514" width="18.28515625" style="177" customWidth="1"/>
    <col min="515" max="515" width="64.85546875" style="177" customWidth="1"/>
    <col min="516" max="519" width="9.140625" style="177"/>
    <col min="520" max="520" width="14.85546875" style="177" customWidth="1"/>
    <col min="521" max="764" width="9.140625" style="177"/>
    <col min="765" max="765" width="37.7109375" style="177" customWidth="1"/>
    <col min="766" max="766" width="9.140625" style="177"/>
    <col min="767" max="767" width="12.85546875" style="177" customWidth="1"/>
    <col min="768" max="769" width="0" style="177" hidden="1" customWidth="1"/>
    <col min="770" max="770" width="18.28515625" style="177" customWidth="1"/>
    <col min="771" max="771" width="64.85546875" style="177" customWidth="1"/>
    <col min="772" max="775" width="9.140625" style="177"/>
    <col min="776" max="776" width="14.85546875" style="177" customWidth="1"/>
    <col min="777" max="1020" width="9.140625" style="177"/>
    <col min="1021" max="1021" width="37.7109375" style="177" customWidth="1"/>
    <col min="1022" max="1022" width="9.140625" style="177"/>
    <col min="1023" max="1023" width="12.85546875" style="177" customWidth="1"/>
    <col min="1024" max="1025" width="0" style="177" hidden="1" customWidth="1"/>
    <col min="1026" max="1026" width="18.28515625" style="177" customWidth="1"/>
    <col min="1027" max="1027" width="64.85546875" style="177" customWidth="1"/>
    <col min="1028" max="1031" width="9.140625" style="177"/>
    <col min="1032" max="1032" width="14.85546875" style="177" customWidth="1"/>
    <col min="1033" max="1276" width="9.140625" style="177"/>
    <col min="1277" max="1277" width="37.7109375" style="177" customWidth="1"/>
    <col min="1278" max="1278" width="9.140625" style="177"/>
    <col min="1279" max="1279" width="12.85546875" style="177" customWidth="1"/>
    <col min="1280" max="1281" width="0" style="177" hidden="1" customWidth="1"/>
    <col min="1282" max="1282" width="18.28515625" style="177" customWidth="1"/>
    <col min="1283" max="1283" width="64.85546875" style="177" customWidth="1"/>
    <col min="1284" max="1287" width="9.140625" style="177"/>
    <col min="1288" max="1288" width="14.85546875" style="177" customWidth="1"/>
    <col min="1289" max="1532" width="9.140625" style="177"/>
    <col min="1533" max="1533" width="37.7109375" style="177" customWidth="1"/>
    <col min="1534" max="1534" width="9.140625" style="177"/>
    <col min="1535" max="1535" width="12.85546875" style="177" customWidth="1"/>
    <col min="1536" max="1537" width="0" style="177" hidden="1" customWidth="1"/>
    <col min="1538" max="1538" width="18.28515625" style="177" customWidth="1"/>
    <col min="1539" max="1539" width="64.85546875" style="177" customWidth="1"/>
    <col min="1540" max="1543" width="9.140625" style="177"/>
    <col min="1544" max="1544" width="14.85546875" style="177" customWidth="1"/>
    <col min="1545" max="1788" width="9.140625" style="177"/>
    <col min="1789" max="1789" width="37.7109375" style="177" customWidth="1"/>
    <col min="1790" max="1790" width="9.140625" style="177"/>
    <col min="1791" max="1791" width="12.85546875" style="177" customWidth="1"/>
    <col min="1792" max="1793" width="0" style="177" hidden="1" customWidth="1"/>
    <col min="1794" max="1794" width="18.28515625" style="177" customWidth="1"/>
    <col min="1795" max="1795" width="64.85546875" style="177" customWidth="1"/>
    <col min="1796" max="1799" width="9.140625" style="177"/>
    <col min="1800" max="1800" width="14.85546875" style="177" customWidth="1"/>
    <col min="1801" max="2044" width="9.140625" style="177"/>
    <col min="2045" max="2045" width="37.7109375" style="177" customWidth="1"/>
    <col min="2046" max="2046" width="9.140625" style="177"/>
    <col min="2047" max="2047" width="12.85546875" style="177" customWidth="1"/>
    <col min="2048" max="2049" width="0" style="177" hidden="1" customWidth="1"/>
    <col min="2050" max="2050" width="18.28515625" style="177" customWidth="1"/>
    <col min="2051" max="2051" width="64.85546875" style="177" customWidth="1"/>
    <col min="2052" max="2055" width="9.140625" style="177"/>
    <col min="2056" max="2056" width="14.85546875" style="177" customWidth="1"/>
    <col min="2057" max="2300" width="9.140625" style="177"/>
    <col min="2301" max="2301" width="37.7109375" style="177" customWidth="1"/>
    <col min="2302" max="2302" width="9.140625" style="177"/>
    <col min="2303" max="2303" width="12.85546875" style="177" customWidth="1"/>
    <col min="2304" max="2305" width="0" style="177" hidden="1" customWidth="1"/>
    <col min="2306" max="2306" width="18.28515625" style="177" customWidth="1"/>
    <col min="2307" max="2307" width="64.85546875" style="177" customWidth="1"/>
    <col min="2308" max="2311" width="9.140625" style="177"/>
    <col min="2312" max="2312" width="14.85546875" style="177" customWidth="1"/>
    <col min="2313" max="2556" width="9.140625" style="177"/>
    <col min="2557" max="2557" width="37.7109375" style="177" customWidth="1"/>
    <col min="2558" max="2558" width="9.140625" style="177"/>
    <col min="2559" max="2559" width="12.85546875" style="177" customWidth="1"/>
    <col min="2560" max="2561" width="0" style="177" hidden="1" customWidth="1"/>
    <col min="2562" max="2562" width="18.28515625" style="177" customWidth="1"/>
    <col min="2563" max="2563" width="64.85546875" style="177" customWidth="1"/>
    <col min="2564" max="2567" width="9.140625" style="177"/>
    <col min="2568" max="2568" width="14.85546875" style="177" customWidth="1"/>
    <col min="2569" max="2812" width="9.140625" style="177"/>
    <col min="2813" max="2813" width="37.7109375" style="177" customWidth="1"/>
    <col min="2814" max="2814" width="9.140625" style="177"/>
    <col min="2815" max="2815" width="12.85546875" style="177" customWidth="1"/>
    <col min="2816" max="2817" width="0" style="177" hidden="1" customWidth="1"/>
    <col min="2818" max="2818" width="18.28515625" style="177" customWidth="1"/>
    <col min="2819" max="2819" width="64.85546875" style="177" customWidth="1"/>
    <col min="2820" max="2823" width="9.140625" style="177"/>
    <col min="2824" max="2824" width="14.85546875" style="177" customWidth="1"/>
    <col min="2825" max="3068" width="9.140625" style="177"/>
    <col min="3069" max="3069" width="37.7109375" style="177" customWidth="1"/>
    <col min="3070" max="3070" width="9.140625" style="177"/>
    <col min="3071" max="3071" width="12.85546875" style="177" customWidth="1"/>
    <col min="3072" max="3073" width="0" style="177" hidden="1" customWidth="1"/>
    <col min="3074" max="3074" width="18.28515625" style="177" customWidth="1"/>
    <col min="3075" max="3075" width="64.85546875" style="177" customWidth="1"/>
    <col min="3076" max="3079" width="9.140625" style="177"/>
    <col min="3080" max="3080" width="14.85546875" style="177" customWidth="1"/>
    <col min="3081" max="3324" width="9.140625" style="177"/>
    <col min="3325" max="3325" width="37.7109375" style="177" customWidth="1"/>
    <col min="3326" max="3326" width="9.140625" style="177"/>
    <col min="3327" max="3327" width="12.85546875" style="177" customWidth="1"/>
    <col min="3328" max="3329" width="0" style="177" hidden="1" customWidth="1"/>
    <col min="3330" max="3330" width="18.28515625" style="177" customWidth="1"/>
    <col min="3331" max="3331" width="64.85546875" style="177" customWidth="1"/>
    <col min="3332" max="3335" width="9.140625" style="177"/>
    <col min="3336" max="3336" width="14.85546875" style="177" customWidth="1"/>
    <col min="3337" max="3580" width="9.140625" style="177"/>
    <col min="3581" max="3581" width="37.7109375" style="177" customWidth="1"/>
    <col min="3582" max="3582" width="9.140625" style="177"/>
    <col min="3583" max="3583" width="12.85546875" style="177" customWidth="1"/>
    <col min="3584" max="3585" width="0" style="177" hidden="1" customWidth="1"/>
    <col min="3586" max="3586" width="18.28515625" style="177" customWidth="1"/>
    <col min="3587" max="3587" width="64.85546875" style="177" customWidth="1"/>
    <col min="3588" max="3591" width="9.140625" style="177"/>
    <col min="3592" max="3592" width="14.85546875" style="177" customWidth="1"/>
    <col min="3593" max="3836" width="9.140625" style="177"/>
    <col min="3837" max="3837" width="37.7109375" style="177" customWidth="1"/>
    <col min="3838" max="3838" width="9.140625" style="177"/>
    <col min="3839" max="3839" width="12.85546875" style="177" customWidth="1"/>
    <col min="3840" max="3841" width="0" style="177" hidden="1" customWidth="1"/>
    <col min="3842" max="3842" width="18.28515625" style="177" customWidth="1"/>
    <col min="3843" max="3843" width="64.85546875" style="177" customWidth="1"/>
    <col min="3844" max="3847" width="9.140625" style="177"/>
    <col min="3848" max="3848" width="14.85546875" style="177" customWidth="1"/>
    <col min="3849" max="4092" width="9.140625" style="177"/>
    <col min="4093" max="4093" width="37.7109375" style="177" customWidth="1"/>
    <col min="4094" max="4094" width="9.140625" style="177"/>
    <col min="4095" max="4095" width="12.85546875" style="177" customWidth="1"/>
    <col min="4096" max="4097" width="0" style="177" hidden="1" customWidth="1"/>
    <col min="4098" max="4098" width="18.28515625" style="177" customWidth="1"/>
    <col min="4099" max="4099" width="64.85546875" style="177" customWidth="1"/>
    <col min="4100" max="4103" width="9.140625" style="177"/>
    <col min="4104" max="4104" width="14.85546875" style="177" customWidth="1"/>
    <col min="4105" max="4348" width="9.140625" style="177"/>
    <col min="4349" max="4349" width="37.7109375" style="177" customWidth="1"/>
    <col min="4350" max="4350" width="9.140625" style="177"/>
    <col min="4351" max="4351" width="12.85546875" style="177" customWidth="1"/>
    <col min="4352" max="4353" width="0" style="177" hidden="1" customWidth="1"/>
    <col min="4354" max="4354" width="18.28515625" style="177" customWidth="1"/>
    <col min="4355" max="4355" width="64.85546875" style="177" customWidth="1"/>
    <col min="4356" max="4359" width="9.140625" style="177"/>
    <col min="4360" max="4360" width="14.85546875" style="177" customWidth="1"/>
    <col min="4361" max="4604" width="9.140625" style="177"/>
    <col min="4605" max="4605" width="37.7109375" style="177" customWidth="1"/>
    <col min="4606" max="4606" width="9.140625" style="177"/>
    <col min="4607" max="4607" width="12.85546875" style="177" customWidth="1"/>
    <col min="4608" max="4609" width="0" style="177" hidden="1" customWidth="1"/>
    <col min="4610" max="4610" width="18.28515625" style="177" customWidth="1"/>
    <col min="4611" max="4611" width="64.85546875" style="177" customWidth="1"/>
    <col min="4612" max="4615" width="9.140625" style="177"/>
    <col min="4616" max="4616" width="14.85546875" style="177" customWidth="1"/>
    <col min="4617" max="4860" width="9.140625" style="177"/>
    <col min="4861" max="4861" width="37.7109375" style="177" customWidth="1"/>
    <col min="4862" max="4862" width="9.140625" style="177"/>
    <col min="4863" max="4863" width="12.85546875" style="177" customWidth="1"/>
    <col min="4864" max="4865" width="0" style="177" hidden="1" customWidth="1"/>
    <col min="4866" max="4866" width="18.28515625" style="177" customWidth="1"/>
    <col min="4867" max="4867" width="64.85546875" style="177" customWidth="1"/>
    <col min="4868" max="4871" width="9.140625" style="177"/>
    <col min="4872" max="4872" width="14.85546875" style="177" customWidth="1"/>
    <col min="4873" max="5116" width="9.140625" style="177"/>
    <col min="5117" max="5117" width="37.7109375" style="177" customWidth="1"/>
    <col min="5118" max="5118" width="9.140625" style="177"/>
    <col min="5119" max="5119" width="12.85546875" style="177" customWidth="1"/>
    <col min="5120" max="5121" width="0" style="177" hidden="1" customWidth="1"/>
    <col min="5122" max="5122" width="18.28515625" style="177" customWidth="1"/>
    <col min="5123" max="5123" width="64.85546875" style="177" customWidth="1"/>
    <col min="5124" max="5127" width="9.140625" style="177"/>
    <col min="5128" max="5128" width="14.85546875" style="177" customWidth="1"/>
    <col min="5129" max="5372" width="9.140625" style="177"/>
    <col min="5373" max="5373" width="37.7109375" style="177" customWidth="1"/>
    <col min="5374" max="5374" width="9.140625" style="177"/>
    <col min="5375" max="5375" width="12.85546875" style="177" customWidth="1"/>
    <col min="5376" max="5377" width="0" style="177" hidden="1" customWidth="1"/>
    <col min="5378" max="5378" width="18.28515625" style="177" customWidth="1"/>
    <col min="5379" max="5379" width="64.85546875" style="177" customWidth="1"/>
    <col min="5380" max="5383" width="9.140625" style="177"/>
    <col min="5384" max="5384" width="14.85546875" style="177" customWidth="1"/>
    <col min="5385" max="5628" width="9.140625" style="177"/>
    <col min="5629" max="5629" width="37.7109375" style="177" customWidth="1"/>
    <col min="5630" max="5630" width="9.140625" style="177"/>
    <col min="5631" max="5631" width="12.85546875" style="177" customWidth="1"/>
    <col min="5632" max="5633" width="0" style="177" hidden="1" customWidth="1"/>
    <col min="5634" max="5634" width="18.28515625" style="177" customWidth="1"/>
    <col min="5635" max="5635" width="64.85546875" style="177" customWidth="1"/>
    <col min="5636" max="5639" width="9.140625" style="177"/>
    <col min="5640" max="5640" width="14.85546875" style="177" customWidth="1"/>
    <col min="5641" max="5884" width="9.140625" style="177"/>
    <col min="5885" max="5885" width="37.7109375" style="177" customWidth="1"/>
    <col min="5886" max="5886" width="9.140625" style="177"/>
    <col min="5887" max="5887" width="12.85546875" style="177" customWidth="1"/>
    <col min="5888" max="5889" width="0" style="177" hidden="1" customWidth="1"/>
    <col min="5890" max="5890" width="18.28515625" style="177" customWidth="1"/>
    <col min="5891" max="5891" width="64.85546875" style="177" customWidth="1"/>
    <col min="5892" max="5895" width="9.140625" style="177"/>
    <col min="5896" max="5896" width="14.85546875" style="177" customWidth="1"/>
    <col min="5897" max="6140" width="9.140625" style="177"/>
    <col min="6141" max="6141" width="37.7109375" style="177" customWidth="1"/>
    <col min="6142" max="6142" width="9.140625" style="177"/>
    <col min="6143" max="6143" width="12.85546875" style="177" customWidth="1"/>
    <col min="6144" max="6145" width="0" style="177" hidden="1" customWidth="1"/>
    <col min="6146" max="6146" width="18.28515625" style="177" customWidth="1"/>
    <col min="6147" max="6147" width="64.85546875" style="177" customWidth="1"/>
    <col min="6148" max="6151" width="9.140625" style="177"/>
    <col min="6152" max="6152" width="14.85546875" style="177" customWidth="1"/>
    <col min="6153" max="6396" width="9.140625" style="177"/>
    <col min="6397" max="6397" width="37.7109375" style="177" customWidth="1"/>
    <col min="6398" max="6398" width="9.140625" style="177"/>
    <col min="6399" max="6399" width="12.85546875" style="177" customWidth="1"/>
    <col min="6400" max="6401" width="0" style="177" hidden="1" customWidth="1"/>
    <col min="6402" max="6402" width="18.28515625" style="177" customWidth="1"/>
    <col min="6403" max="6403" width="64.85546875" style="177" customWidth="1"/>
    <col min="6404" max="6407" width="9.140625" style="177"/>
    <col min="6408" max="6408" width="14.85546875" style="177" customWidth="1"/>
    <col min="6409" max="6652" width="9.140625" style="177"/>
    <col min="6653" max="6653" width="37.7109375" style="177" customWidth="1"/>
    <col min="6654" max="6654" width="9.140625" style="177"/>
    <col min="6655" max="6655" width="12.85546875" style="177" customWidth="1"/>
    <col min="6656" max="6657" width="0" style="177" hidden="1" customWidth="1"/>
    <col min="6658" max="6658" width="18.28515625" style="177" customWidth="1"/>
    <col min="6659" max="6659" width="64.85546875" style="177" customWidth="1"/>
    <col min="6660" max="6663" width="9.140625" style="177"/>
    <col min="6664" max="6664" width="14.85546875" style="177" customWidth="1"/>
    <col min="6665" max="6908" width="9.140625" style="177"/>
    <col min="6909" max="6909" width="37.7109375" style="177" customWidth="1"/>
    <col min="6910" max="6910" width="9.140625" style="177"/>
    <col min="6911" max="6911" width="12.85546875" style="177" customWidth="1"/>
    <col min="6912" max="6913" width="0" style="177" hidden="1" customWidth="1"/>
    <col min="6914" max="6914" width="18.28515625" style="177" customWidth="1"/>
    <col min="6915" max="6915" width="64.85546875" style="177" customWidth="1"/>
    <col min="6916" max="6919" width="9.140625" style="177"/>
    <col min="6920" max="6920" width="14.85546875" style="177" customWidth="1"/>
    <col min="6921" max="7164" width="9.140625" style="177"/>
    <col min="7165" max="7165" width="37.7109375" style="177" customWidth="1"/>
    <col min="7166" max="7166" width="9.140625" style="177"/>
    <col min="7167" max="7167" width="12.85546875" style="177" customWidth="1"/>
    <col min="7168" max="7169" width="0" style="177" hidden="1" customWidth="1"/>
    <col min="7170" max="7170" width="18.28515625" style="177" customWidth="1"/>
    <col min="7171" max="7171" width="64.85546875" style="177" customWidth="1"/>
    <col min="7172" max="7175" width="9.140625" style="177"/>
    <col min="7176" max="7176" width="14.85546875" style="177" customWidth="1"/>
    <col min="7177" max="7420" width="9.140625" style="177"/>
    <col min="7421" max="7421" width="37.7109375" style="177" customWidth="1"/>
    <col min="7422" max="7422" width="9.140625" style="177"/>
    <col min="7423" max="7423" width="12.85546875" style="177" customWidth="1"/>
    <col min="7424" max="7425" width="0" style="177" hidden="1" customWidth="1"/>
    <col min="7426" max="7426" width="18.28515625" style="177" customWidth="1"/>
    <col min="7427" max="7427" width="64.85546875" style="177" customWidth="1"/>
    <col min="7428" max="7431" width="9.140625" style="177"/>
    <col min="7432" max="7432" width="14.85546875" style="177" customWidth="1"/>
    <col min="7433" max="7676" width="9.140625" style="177"/>
    <col min="7677" max="7677" width="37.7109375" style="177" customWidth="1"/>
    <col min="7678" max="7678" width="9.140625" style="177"/>
    <col min="7679" max="7679" width="12.85546875" style="177" customWidth="1"/>
    <col min="7680" max="7681" width="0" style="177" hidden="1" customWidth="1"/>
    <col min="7682" max="7682" width="18.28515625" style="177" customWidth="1"/>
    <col min="7683" max="7683" width="64.85546875" style="177" customWidth="1"/>
    <col min="7684" max="7687" width="9.140625" style="177"/>
    <col min="7688" max="7688" width="14.85546875" style="177" customWidth="1"/>
    <col min="7689" max="7932" width="9.140625" style="177"/>
    <col min="7933" max="7933" width="37.7109375" style="177" customWidth="1"/>
    <col min="7934" max="7934" width="9.140625" style="177"/>
    <col min="7935" max="7935" width="12.85546875" style="177" customWidth="1"/>
    <col min="7936" max="7937" width="0" style="177" hidden="1" customWidth="1"/>
    <col min="7938" max="7938" width="18.28515625" style="177" customWidth="1"/>
    <col min="7939" max="7939" width="64.85546875" style="177" customWidth="1"/>
    <col min="7940" max="7943" width="9.140625" style="177"/>
    <col min="7944" max="7944" width="14.85546875" style="177" customWidth="1"/>
    <col min="7945" max="8188" width="9.140625" style="177"/>
    <col min="8189" max="8189" width="37.7109375" style="177" customWidth="1"/>
    <col min="8190" max="8190" width="9.140625" style="177"/>
    <col min="8191" max="8191" width="12.85546875" style="177" customWidth="1"/>
    <col min="8192" max="8193" width="0" style="177" hidden="1" customWidth="1"/>
    <col min="8194" max="8194" width="18.28515625" style="177" customWidth="1"/>
    <col min="8195" max="8195" width="64.85546875" style="177" customWidth="1"/>
    <col min="8196" max="8199" width="9.140625" style="177"/>
    <col min="8200" max="8200" width="14.85546875" style="177" customWidth="1"/>
    <col min="8201" max="8444" width="9.140625" style="177"/>
    <col min="8445" max="8445" width="37.7109375" style="177" customWidth="1"/>
    <col min="8446" max="8446" width="9.140625" style="177"/>
    <col min="8447" max="8447" width="12.85546875" style="177" customWidth="1"/>
    <col min="8448" max="8449" width="0" style="177" hidden="1" customWidth="1"/>
    <col min="8450" max="8450" width="18.28515625" style="177" customWidth="1"/>
    <col min="8451" max="8451" width="64.85546875" style="177" customWidth="1"/>
    <col min="8452" max="8455" width="9.140625" style="177"/>
    <col min="8456" max="8456" width="14.85546875" style="177" customWidth="1"/>
    <col min="8457" max="8700" width="9.140625" style="177"/>
    <col min="8701" max="8701" width="37.7109375" style="177" customWidth="1"/>
    <col min="8702" max="8702" width="9.140625" style="177"/>
    <col min="8703" max="8703" width="12.85546875" style="177" customWidth="1"/>
    <col min="8704" max="8705" width="0" style="177" hidden="1" customWidth="1"/>
    <col min="8706" max="8706" width="18.28515625" style="177" customWidth="1"/>
    <col min="8707" max="8707" width="64.85546875" style="177" customWidth="1"/>
    <col min="8708" max="8711" width="9.140625" style="177"/>
    <col min="8712" max="8712" width="14.85546875" style="177" customWidth="1"/>
    <col min="8713" max="8956" width="9.140625" style="177"/>
    <col min="8957" max="8957" width="37.7109375" style="177" customWidth="1"/>
    <col min="8958" max="8958" width="9.140625" style="177"/>
    <col min="8959" max="8959" width="12.85546875" style="177" customWidth="1"/>
    <col min="8960" max="8961" width="0" style="177" hidden="1" customWidth="1"/>
    <col min="8962" max="8962" width="18.28515625" style="177" customWidth="1"/>
    <col min="8963" max="8963" width="64.85546875" style="177" customWidth="1"/>
    <col min="8964" max="8967" width="9.140625" style="177"/>
    <col min="8968" max="8968" width="14.85546875" style="177" customWidth="1"/>
    <col min="8969" max="9212" width="9.140625" style="177"/>
    <col min="9213" max="9213" width="37.7109375" style="177" customWidth="1"/>
    <col min="9214" max="9214" width="9.140625" style="177"/>
    <col min="9215" max="9215" width="12.85546875" style="177" customWidth="1"/>
    <col min="9216" max="9217" width="0" style="177" hidden="1" customWidth="1"/>
    <col min="9218" max="9218" width="18.28515625" style="177" customWidth="1"/>
    <col min="9219" max="9219" width="64.85546875" style="177" customWidth="1"/>
    <col min="9220" max="9223" width="9.140625" style="177"/>
    <col min="9224" max="9224" width="14.85546875" style="177" customWidth="1"/>
    <col min="9225" max="9468" width="9.140625" style="177"/>
    <col min="9469" max="9469" width="37.7109375" style="177" customWidth="1"/>
    <col min="9470" max="9470" width="9.140625" style="177"/>
    <col min="9471" max="9471" width="12.85546875" style="177" customWidth="1"/>
    <col min="9472" max="9473" width="0" style="177" hidden="1" customWidth="1"/>
    <col min="9474" max="9474" width="18.28515625" style="177" customWidth="1"/>
    <col min="9475" max="9475" width="64.85546875" style="177" customWidth="1"/>
    <col min="9476" max="9479" width="9.140625" style="177"/>
    <col min="9480" max="9480" width="14.85546875" style="177" customWidth="1"/>
    <col min="9481" max="9724" width="9.140625" style="177"/>
    <col min="9725" max="9725" width="37.7109375" style="177" customWidth="1"/>
    <col min="9726" max="9726" width="9.140625" style="177"/>
    <col min="9727" max="9727" width="12.85546875" style="177" customWidth="1"/>
    <col min="9728" max="9729" width="0" style="177" hidden="1" customWidth="1"/>
    <col min="9730" max="9730" width="18.28515625" style="177" customWidth="1"/>
    <col min="9731" max="9731" width="64.85546875" style="177" customWidth="1"/>
    <col min="9732" max="9735" width="9.140625" style="177"/>
    <col min="9736" max="9736" width="14.85546875" style="177" customWidth="1"/>
    <col min="9737" max="9980" width="9.140625" style="177"/>
    <col min="9981" max="9981" width="37.7109375" style="177" customWidth="1"/>
    <col min="9982" max="9982" width="9.140625" style="177"/>
    <col min="9983" max="9983" width="12.85546875" style="177" customWidth="1"/>
    <col min="9984" max="9985" width="0" style="177" hidden="1" customWidth="1"/>
    <col min="9986" max="9986" width="18.28515625" style="177" customWidth="1"/>
    <col min="9987" max="9987" width="64.85546875" style="177" customWidth="1"/>
    <col min="9988" max="9991" width="9.140625" style="177"/>
    <col min="9992" max="9992" width="14.85546875" style="177" customWidth="1"/>
    <col min="9993" max="10236" width="9.140625" style="177"/>
    <col min="10237" max="10237" width="37.7109375" style="177" customWidth="1"/>
    <col min="10238" max="10238" width="9.140625" style="177"/>
    <col min="10239" max="10239" width="12.85546875" style="177" customWidth="1"/>
    <col min="10240" max="10241" width="0" style="177" hidden="1" customWidth="1"/>
    <col min="10242" max="10242" width="18.28515625" style="177" customWidth="1"/>
    <col min="10243" max="10243" width="64.85546875" style="177" customWidth="1"/>
    <col min="10244" max="10247" width="9.140625" style="177"/>
    <col min="10248" max="10248" width="14.85546875" style="177" customWidth="1"/>
    <col min="10249" max="10492" width="9.140625" style="177"/>
    <col min="10493" max="10493" width="37.7109375" style="177" customWidth="1"/>
    <col min="10494" max="10494" width="9.140625" style="177"/>
    <col min="10495" max="10495" width="12.85546875" style="177" customWidth="1"/>
    <col min="10496" max="10497" width="0" style="177" hidden="1" customWidth="1"/>
    <col min="10498" max="10498" width="18.28515625" style="177" customWidth="1"/>
    <col min="10499" max="10499" width="64.85546875" style="177" customWidth="1"/>
    <col min="10500" max="10503" width="9.140625" style="177"/>
    <col min="10504" max="10504" width="14.85546875" style="177" customWidth="1"/>
    <col min="10505" max="10748" width="9.140625" style="177"/>
    <col min="10749" max="10749" width="37.7109375" style="177" customWidth="1"/>
    <col min="10750" max="10750" width="9.140625" style="177"/>
    <col min="10751" max="10751" width="12.85546875" style="177" customWidth="1"/>
    <col min="10752" max="10753" width="0" style="177" hidden="1" customWidth="1"/>
    <col min="10754" max="10754" width="18.28515625" style="177" customWidth="1"/>
    <col min="10755" max="10755" width="64.85546875" style="177" customWidth="1"/>
    <col min="10756" max="10759" width="9.140625" style="177"/>
    <col min="10760" max="10760" width="14.85546875" style="177" customWidth="1"/>
    <col min="10761" max="11004" width="9.140625" style="177"/>
    <col min="11005" max="11005" width="37.7109375" style="177" customWidth="1"/>
    <col min="11006" max="11006" width="9.140625" style="177"/>
    <col min="11007" max="11007" width="12.85546875" style="177" customWidth="1"/>
    <col min="11008" max="11009" width="0" style="177" hidden="1" customWidth="1"/>
    <col min="11010" max="11010" width="18.28515625" style="177" customWidth="1"/>
    <col min="11011" max="11011" width="64.85546875" style="177" customWidth="1"/>
    <col min="11012" max="11015" width="9.140625" style="177"/>
    <col min="11016" max="11016" width="14.85546875" style="177" customWidth="1"/>
    <col min="11017" max="11260" width="9.140625" style="177"/>
    <col min="11261" max="11261" width="37.7109375" style="177" customWidth="1"/>
    <col min="11262" max="11262" width="9.140625" style="177"/>
    <col min="11263" max="11263" width="12.85546875" style="177" customWidth="1"/>
    <col min="11264" max="11265" width="0" style="177" hidden="1" customWidth="1"/>
    <col min="11266" max="11266" width="18.28515625" style="177" customWidth="1"/>
    <col min="11267" max="11267" width="64.85546875" style="177" customWidth="1"/>
    <col min="11268" max="11271" width="9.140625" style="177"/>
    <col min="11272" max="11272" width="14.85546875" style="177" customWidth="1"/>
    <col min="11273" max="11516" width="9.140625" style="177"/>
    <col min="11517" max="11517" width="37.7109375" style="177" customWidth="1"/>
    <col min="11518" max="11518" width="9.140625" style="177"/>
    <col min="11519" max="11519" width="12.85546875" style="177" customWidth="1"/>
    <col min="11520" max="11521" width="0" style="177" hidden="1" customWidth="1"/>
    <col min="11522" max="11522" width="18.28515625" style="177" customWidth="1"/>
    <col min="11523" max="11523" width="64.85546875" style="177" customWidth="1"/>
    <col min="11524" max="11527" width="9.140625" style="177"/>
    <col min="11528" max="11528" width="14.85546875" style="177" customWidth="1"/>
    <col min="11529" max="11772" width="9.140625" style="177"/>
    <col min="11773" max="11773" width="37.7109375" style="177" customWidth="1"/>
    <col min="11774" max="11774" width="9.140625" style="177"/>
    <col min="11775" max="11775" width="12.85546875" style="177" customWidth="1"/>
    <col min="11776" max="11777" width="0" style="177" hidden="1" customWidth="1"/>
    <col min="11778" max="11778" width="18.28515625" style="177" customWidth="1"/>
    <col min="11779" max="11779" width="64.85546875" style="177" customWidth="1"/>
    <col min="11780" max="11783" width="9.140625" style="177"/>
    <col min="11784" max="11784" width="14.85546875" style="177" customWidth="1"/>
    <col min="11785" max="12028" width="9.140625" style="177"/>
    <col min="12029" max="12029" width="37.7109375" style="177" customWidth="1"/>
    <col min="12030" max="12030" width="9.140625" style="177"/>
    <col min="12031" max="12031" width="12.85546875" style="177" customWidth="1"/>
    <col min="12032" max="12033" width="0" style="177" hidden="1" customWidth="1"/>
    <col min="12034" max="12034" width="18.28515625" style="177" customWidth="1"/>
    <col min="12035" max="12035" width="64.85546875" style="177" customWidth="1"/>
    <col min="12036" max="12039" width="9.140625" style="177"/>
    <col min="12040" max="12040" width="14.85546875" style="177" customWidth="1"/>
    <col min="12041" max="12284" width="9.140625" style="177"/>
    <col min="12285" max="12285" width="37.7109375" style="177" customWidth="1"/>
    <col min="12286" max="12286" width="9.140625" style="177"/>
    <col min="12287" max="12287" width="12.85546875" style="177" customWidth="1"/>
    <col min="12288" max="12289" width="0" style="177" hidden="1" customWidth="1"/>
    <col min="12290" max="12290" width="18.28515625" style="177" customWidth="1"/>
    <col min="12291" max="12291" width="64.85546875" style="177" customWidth="1"/>
    <col min="12292" max="12295" width="9.140625" style="177"/>
    <col min="12296" max="12296" width="14.85546875" style="177" customWidth="1"/>
    <col min="12297" max="12540" width="9.140625" style="177"/>
    <col min="12541" max="12541" width="37.7109375" style="177" customWidth="1"/>
    <col min="12542" max="12542" width="9.140625" style="177"/>
    <col min="12543" max="12543" width="12.85546875" style="177" customWidth="1"/>
    <col min="12544" max="12545" width="0" style="177" hidden="1" customWidth="1"/>
    <col min="12546" max="12546" width="18.28515625" style="177" customWidth="1"/>
    <col min="12547" max="12547" width="64.85546875" style="177" customWidth="1"/>
    <col min="12548" max="12551" width="9.140625" style="177"/>
    <col min="12552" max="12552" width="14.85546875" style="177" customWidth="1"/>
    <col min="12553" max="12796" width="9.140625" style="177"/>
    <col min="12797" max="12797" width="37.7109375" style="177" customWidth="1"/>
    <col min="12798" max="12798" width="9.140625" style="177"/>
    <col min="12799" max="12799" width="12.85546875" style="177" customWidth="1"/>
    <col min="12800" max="12801" width="0" style="177" hidden="1" customWidth="1"/>
    <col min="12802" max="12802" width="18.28515625" style="177" customWidth="1"/>
    <col min="12803" max="12803" width="64.85546875" style="177" customWidth="1"/>
    <col min="12804" max="12807" width="9.140625" style="177"/>
    <col min="12808" max="12808" width="14.85546875" style="177" customWidth="1"/>
    <col min="12809" max="13052" width="9.140625" style="177"/>
    <col min="13053" max="13053" width="37.7109375" style="177" customWidth="1"/>
    <col min="13054" max="13054" width="9.140625" style="177"/>
    <col min="13055" max="13055" width="12.85546875" style="177" customWidth="1"/>
    <col min="13056" max="13057" width="0" style="177" hidden="1" customWidth="1"/>
    <col min="13058" max="13058" width="18.28515625" style="177" customWidth="1"/>
    <col min="13059" max="13059" width="64.85546875" style="177" customWidth="1"/>
    <col min="13060" max="13063" width="9.140625" style="177"/>
    <col min="13064" max="13064" width="14.85546875" style="177" customWidth="1"/>
    <col min="13065" max="13308" width="9.140625" style="177"/>
    <col min="13309" max="13309" width="37.7109375" style="177" customWidth="1"/>
    <col min="13310" max="13310" width="9.140625" style="177"/>
    <col min="13311" max="13311" width="12.85546875" style="177" customWidth="1"/>
    <col min="13312" max="13313" width="0" style="177" hidden="1" customWidth="1"/>
    <col min="13314" max="13314" width="18.28515625" style="177" customWidth="1"/>
    <col min="13315" max="13315" width="64.85546875" style="177" customWidth="1"/>
    <col min="13316" max="13319" width="9.140625" style="177"/>
    <col min="13320" max="13320" width="14.85546875" style="177" customWidth="1"/>
    <col min="13321" max="13564" width="9.140625" style="177"/>
    <col min="13565" max="13565" width="37.7109375" style="177" customWidth="1"/>
    <col min="13566" max="13566" width="9.140625" style="177"/>
    <col min="13567" max="13567" width="12.85546875" style="177" customWidth="1"/>
    <col min="13568" max="13569" width="0" style="177" hidden="1" customWidth="1"/>
    <col min="13570" max="13570" width="18.28515625" style="177" customWidth="1"/>
    <col min="13571" max="13571" width="64.85546875" style="177" customWidth="1"/>
    <col min="13572" max="13575" width="9.140625" style="177"/>
    <col min="13576" max="13576" width="14.85546875" style="177" customWidth="1"/>
    <col min="13577" max="13820" width="9.140625" style="177"/>
    <col min="13821" max="13821" width="37.7109375" style="177" customWidth="1"/>
    <col min="13822" max="13822" width="9.140625" style="177"/>
    <col min="13823" max="13823" width="12.85546875" style="177" customWidth="1"/>
    <col min="13824" max="13825" width="0" style="177" hidden="1" customWidth="1"/>
    <col min="13826" max="13826" width="18.28515625" style="177" customWidth="1"/>
    <col min="13827" max="13827" width="64.85546875" style="177" customWidth="1"/>
    <col min="13828" max="13831" width="9.140625" style="177"/>
    <col min="13832" max="13832" width="14.85546875" style="177" customWidth="1"/>
    <col min="13833" max="14076" width="9.140625" style="177"/>
    <col min="14077" max="14077" width="37.7109375" style="177" customWidth="1"/>
    <col min="14078" max="14078" width="9.140625" style="177"/>
    <col min="14079" max="14079" width="12.85546875" style="177" customWidth="1"/>
    <col min="14080" max="14081" width="0" style="177" hidden="1" customWidth="1"/>
    <col min="14082" max="14082" width="18.28515625" style="177" customWidth="1"/>
    <col min="14083" max="14083" width="64.85546875" style="177" customWidth="1"/>
    <col min="14084" max="14087" width="9.140625" style="177"/>
    <col min="14088" max="14088" width="14.85546875" style="177" customWidth="1"/>
    <col min="14089" max="14332" width="9.140625" style="177"/>
    <col min="14333" max="14333" width="37.7109375" style="177" customWidth="1"/>
    <col min="14334" max="14334" width="9.140625" style="177"/>
    <col min="14335" max="14335" width="12.85546875" style="177" customWidth="1"/>
    <col min="14336" max="14337" width="0" style="177" hidden="1" customWidth="1"/>
    <col min="14338" max="14338" width="18.28515625" style="177" customWidth="1"/>
    <col min="14339" max="14339" width="64.85546875" style="177" customWidth="1"/>
    <col min="14340" max="14343" width="9.140625" style="177"/>
    <col min="14344" max="14344" width="14.85546875" style="177" customWidth="1"/>
    <col min="14345" max="14588" width="9.140625" style="177"/>
    <col min="14589" max="14589" width="37.7109375" style="177" customWidth="1"/>
    <col min="14590" max="14590" width="9.140625" style="177"/>
    <col min="14591" max="14591" width="12.85546875" style="177" customWidth="1"/>
    <col min="14592" max="14593" width="0" style="177" hidden="1" customWidth="1"/>
    <col min="14594" max="14594" width="18.28515625" style="177" customWidth="1"/>
    <col min="14595" max="14595" width="64.85546875" style="177" customWidth="1"/>
    <col min="14596" max="14599" width="9.140625" style="177"/>
    <col min="14600" max="14600" width="14.85546875" style="177" customWidth="1"/>
    <col min="14601" max="14844" width="9.140625" style="177"/>
    <col min="14845" max="14845" width="37.7109375" style="177" customWidth="1"/>
    <col min="14846" max="14846" width="9.140625" style="177"/>
    <col min="14847" max="14847" width="12.85546875" style="177" customWidth="1"/>
    <col min="14848" max="14849" width="0" style="177" hidden="1" customWidth="1"/>
    <col min="14850" max="14850" width="18.28515625" style="177" customWidth="1"/>
    <col min="14851" max="14851" width="64.85546875" style="177" customWidth="1"/>
    <col min="14852" max="14855" width="9.140625" style="177"/>
    <col min="14856" max="14856" width="14.85546875" style="177" customWidth="1"/>
    <col min="14857" max="15100" width="9.140625" style="177"/>
    <col min="15101" max="15101" width="37.7109375" style="177" customWidth="1"/>
    <col min="15102" max="15102" width="9.140625" style="177"/>
    <col min="15103" max="15103" width="12.85546875" style="177" customWidth="1"/>
    <col min="15104" max="15105" width="0" style="177" hidden="1" customWidth="1"/>
    <col min="15106" max="15106" width="18.28515625" style="177" customWidth="1"/>
    <col min="15107" max="15107" width="64.85546875" style="177" customWidth="1"/>
    <col min="15108" max="15111" width="9.140625" style="177"/>
    <col min="15112" max="15112" width="14.85546875" style="177" customWidth="1"/>
    <col min="15113" max="15356" width="9.140625" style="177"/>
    <col min="15357" max="15357" width="37.7109375" style="177" customWidth="1"/>
    <col min="15358" max="15358" width="9.140625" style="177"/>
    <col min="15359" max="15359" width="12.85546875" style="177" customWidth="1"/>
    <col min="15360" max="15361" width="0" style="177" hidden="1" customWidth="1"/>
    <col min="15362" max="15362" width="18.28515625" style="177" customWidth="1"/>
    <col min="15363" max="15363" width="64.85546875" style="177" customWidth="1"/>
    <col min="15364" max="15367" width="9.140625" style="177"/>
    <col min="15368" max="15368" width="14.85546875" style="177" customWidth="1"/>
    <col min="15369" max="15612" width="9.140625" style="177"/>
    <col min="15613" max="15613" width="37.7109375" style="177" customWidth="1"/>
    <col min="15614" max="15614" width="9.140625" style="177"/>
    <col min="15615" max="15615" width="12.85546875" style="177" customWidth="1"/>
    <col min="15616" max="15617" width="0" style="177" hidden="1" customWidth="1"/>
    <col min="15618" max="15618" width="18.28515625" style="177" customWidth="1"/>
    <col min="15619" max="15619" width="64.85546875" style="177" customWidth="1"/>
    <col min="15620" max="15623" width="9.140625" style="177"/>
    <col min="15624" max="15624" width="14.85546875" style="177" customWidth="1"/>
    <col min="15625" max="15868" width="9.140625" style="177"/>
    <col min="15869" max="15869" width="37.7109375" style="177" customWidth="1"/>
    <col min="15870" max="15870" width="9.140625" style="177"/>
    <col min="15871" max="15871" width="12.85546875" style="177" customWidth="1"/>
    <col min="15872" max="15873" width="0" style="177" hidden="1" customWidth="1"/>
    <col min="15874" max="15874" width="18.28515625" style="177" customWidth="1"/>
    <col min="15875" max="15875" width="64.85546875" style="177" customWidth="1"/>
    <col min="15876" max="15879" width="9.140625" style="177"/>
    <col min="15880" max="15880" width="14.85546875" style="177" customWidth="1"/>
    <col min="15881" max="16124" width="9.140625" style="177"/>
    <col min="16125" max="16125" width="37.7109375" style="177" customWidth="1"/>
    <col min="16126" max="16126" width="9.140625" style="177"/>
    <col min="16127" max="16127" width="12.85546875" style="177" customWidth="1"/>
    <col min="16128" max="16129" width="0" style="177" hidden="1" customWidth="1"/>
    <col min="16130" max="16130" width="18.28515625" style="177" customWidth="1"/>
    <col min="16131" max="16131" width="64.85546875" style="177" customWidth="1"/>
    <col min="16132" max="16135" width="9.140625" style="177"/>
    <col min="16136" max="16136" width="14.85546875" style="177" customWidth="1"/>
    <col min="16137" max="16384" width="9.140625" style="177"/>
  </cols>
  <sheetData>
    <row r="1" spans="1:44" ht="18.75">
      <c r="L1" s="5" t="s">
        <v>0</v>
      </c>
    </row>
    <row r="2" spans="1:44" ht="18.75">
      <c r="L2" s="6" t="s">
        <v>1</v>
      </c>
    </row>
    <row r="3" spans="1:44" ht="18.75">
      <c r="L3" s="6" t="s">
        <v>2</v>
      </c>
    </row>
    <row r="4" spans="1:44" ht="18.75">
      <c r="K4" s="6"/>
    </row>
    <row r="5" spans="1:44">
      <c r="A5" s="358" t="s">
        <v>528</v>
      </c>
      <c r="B5" s="358"/>
      <c r="C5" s="358"/>
      <c r="D5" s="358"/>
      <c r="E5" s="358"/>
      <c r="F5" s="358"/>
      <c r="G5" s="358"/>
      <c r="H5" s="358"/>
      <c r="I5" s="358"/>
      <c r="J5" s="358"/>
      <c r="K5" s="358"/>
      <c r="L5" s="358"/>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row>
    <row r="6" spans="1:44" ht="18.75">
      <c r="K6" s="6"/>
    </row>
    <row r="7" spans="1:44" ht="18.75">
      <c r="A7" s="330" t="s">
        <v>3</v>
      </c>
      <c r="B7" s="330"/>
      <c r="C7" s="330"/>
      <c r="D7" s="330"/>
      <c r="E7" s="330"/>
      <c r="F7" s="330"/>
      <c r="G7" s="330"/>
      <c r="H7" s="330"/>
      <c r="I7" s="330"/>
      <c r="J7" s="330"/>
      <c r="K7" s="330"/>
      <c r="L7" s="330"/>
    </row>
    <row r="8" spans="1:44" ht="18.75">
      <c r="A8" s="330"/>
      <c r="B8" s="330"/>
      <c r="C8" s="330"/>
      <c r="D8" s="330"/>
      <c r="E8" s="330"/>
      <c r="F8" s="330"/>
      <c r="G8" s="330"/>
      <c r="H8" s="330"/>
      <c r="I8" s="330"/>
      <c r="J8" s="330"/>
      <c r="K8" s="330"/>
      <c r="L8" s="330"/>
    </row>
    <row r="9" spans="1:44">
      <c r="A9" s="342" t="s">
        <v>534</v>
      </c>
      <c r="B9" s="342"/>
      <c r="C9" s="342"/>
      <c r="D9" s="342"/>
      <c r="E9" s="342"/>
      <c r="F9" s="342"/>
      <c r="G9" s="342"/>
      <c r="H9" s="342"/>
      <c r="I9" s="342"/>
      <c r="J9" s="342"/>
      <c r="K9" s="342"/>
      <c r="L9" s="342"/>
    </row>
    <row r="10" spans="1:44">
      <c r="A10" s="332" t="s">
        <v>4</v>
      </c>
      <c r="B10" s="332"/>
      <c r="C10" s="332"/>
      <c r="D10" s="332"/>
      <c r="E10" s="332"/>
      <c r="F10" s="332"/>
      <c r="G10" s="332"/>
      <c r="H10" s="332"/>
      <c r="I10" s="332"/>
      <c r="J10" s="332"/>
      <c r="K10" s="332"/>
      <c r="L10" s="332"/>
    </row>
    <row r="11" spans="1:44" ht="18.75">
      <c r="A11" s="330"/>
      <c r="B11" s="330"/>
      <c r="C11" s="330"/>
      <c r="D11" s="330"/>
      <c r="E11" s="330"/>
      <c r="F11" s="330"/>
      <c r="G11" s="330"/>
      <c r="H11" s="330"/>
      <c r="I11" s="330"/>
      <c r="J11" s="330"/>
      <c r="K11" s="330"/>
      <c r="L11" s="330"/>
    </row>
    <row r="12" spans="1:44">
      <c r="A12" s="368" t="s">
        <v>556</v>
      </c>
      <c r="B12" s="368"/>
      <c r="C12" s="368"/>
      <c r="D12" s="368"/>
      <c r="E12" s="368"/>
      <c r="F12" s="368"/>
      <c r="G12" s="368"/>
      <c r="H12" s="368"/>
      <c r="I12" s="368"/>
      <c r="J12" s="368"/>
      <c r="K12" s="368"/>
      <c r="L12" s="368"/>
    </row>
    <row r="13" spans="1:44">
      <c r="A13" s="332" t="s">
        <v>5</v>
      </c>
      <c r="B13" s="332"/>
      <c r="C13" s="332"/>
      <c r="D13" s="332"/>
      <c r="E13" s="332"/>
      <c r="F13" s="332"/>
      <c r="G13" s="332"/>
      <c r="H13" s="332"/>
      <c r="I13" s="332"/>
      <c r="J13" s="332"/>
      <c r="K13" s="332"/>
      <c r="L13" s="332"/>
    </row>
    <row r="14" spans="1:44" ht="18.75">
      <c r="A14" s="338"/>
      <c r="B14" s="338"/>
      <c r="C14" s="338"/>
      <c r="D14" s="338"/>
      <c r="E14" s="338"/>
      <c r="F14" s="338"/>
      <c r="G14" s="338"/>
      <c r="H14" s="338"/>
      <c r="I14" s="338"/>
      <c r="J14" s="338"/>
      <c r="K14" s="338"/>
      <c r="L14" s="338"/>
    </row>
    <row r="15" spans="1:44" ht="62.25" customHeight="1">
      <c r="A15" s="368" t="s">
        <v>535</v>
      </c>
      <c r="B15" s="368"/>
      <c r="C15" s="368"/>
      <c r="D15" s="368"/>
      <c r="E15" s="368"/>
      <c r="F15" s="368"/>
      <c r="G15" s="368"/>
      <c r="H15" s="368"/>
      <c r="I15" s="368"/>
      <c r="J15" s="368"/>
      <c r="K15" s="368"/>
      <c r="L15" s="368"/>
    </row>
    <row r="16" spans="1:44">
      <c r="A16" s="332" t="s">
        <v>7</v>
      </c>
      <c r="B16" s="332"/>
      <c r="C16" s="332"/>
      <c r="D16" s="332"/>
      <c r="E16" s="332"/>
      <c r="F16" s="332"/>
      <c r="G16" s="332"/>
      <c r="H16" s="332"/>
      <c r="I16" s="332"/>
      <c r="J16" s="332"/>
      <c r="K16" s="332"/>
      <c r="L16" s="332"/>
    </row>
    <row r="17" spans="1:12" ht="15.75" customHeight="1">
      <c r="L17" s="178"/>
    </row>
    <row r="18" spans="1:12">
      <c r="K18" s="179"/>
    </row>
    <row r="19" spans="1:12" ht="15.75" customHeight="1">
      <c r="A19" s="387" t="s">
        <v>282</v>
      </c>
      <c r="B19" s="387"/>
      <c r="C19" s="387"/>
      <c r="D19" s="387"/>
      <c r="E19" s="387"/>
      <c r="F19" s="387"/>
      <c r="G19" s="387"/>
      <c r="H19" s="387"/>
      <c r="I19" s="387"/>
      <c r="J19" s="387"/>
      <c r="K19" s="387"/>
      <c r="L19" s="387"/>
    </row>
    <row r="20" spans="1:12">
      <c r="A20" s="180"/>
      <c r="B20" s="180"/>
    </row>
    <row r="21" spans="1:12" ht="28.5" customHeight="1">
      <c r="A21" s="377" t="s">
        <v>283</v>
      </c>
      <c r="B21" s="377" t="s">
        <v>284</v>
      </c>
      <c r="C21" s="384" t="s">
        <v>285</v>
      </c>
      <c r="D21" s="384"/>
      <c r="E21" s="384"/>
      <c r="F21" s="384"/>
      <c r="G21" s="384"/>
      <c r="H21" s="384"/>
      <c r="I21" s="377" t="s">
        <v>286</v>
      </c>
      <c r="J21" s="385" t="s">
        <v>287</v>
      </c>
      <c r="K21" s="377" t="s">
        <v>288</v>
      </c>
      <c r="L21" s="380" t="s">
        <v>289</v>
      </c>
    </row>
    <row r="22" spans="1:12" ht="58.5" customHeight="1">
      <c r="A22" s="377"/>
      <c r="B22" s="377"/>
      <c r="C22" s="381" t="s">
        <v>290</v>
      </c>
      <c r="D22" s="381"/>
      <c r="E22" s="181"/>
      <c r="F22" s="182"/>
      <c r="G22" s="382" t="s">
        <v>291</v>
      </c>
      <c r="H22" s="383"/>
      <c r="I22" s="377"/>
      <c r="J22" s="386"/>
      <c r="K22" s="377"/>
      <c r="L22" s="380"/>
    </row>
    <row r="23" spans="1:12" ht="47.25">
      <c r="A23" s="377"/>
      <c r="B23" s="377"/>
      <c r="C23" s="183" t="s">
        <v>292</v>
      </c>
      <c r="D23" s="183" t="s">
        <v>293</v>
      </c>
      <c r="E23" s="183" t="s">
        <v>292</v>
      </c>
      <c r="F23" s="183" t="s">
        <v>293</v>
      </c>
      <c r="G23" s="183" t="s">
        <v>292</v>
      </c>
      <c r="H23" s="183" t="s">
        <v>293</v>
      </c>
      <c r="I23" s="377"/>
      <c r="J23" s="381"/>
      <c r="K23" s="377"/>
      <c r="L23" s="380"/>
    </row>
    <row r="24" spans="1:12">
      <c r="A24" s="174">
        <v>1</v>
      </c>
      <c r="B24" s="174">
        <v>2</v>
      </c>
      <c r="C24" s="183">
        <v>3</v>
      </c>
      <c r="D24" s="183">
        <v>4</v>
      </c>
      <c r="E24" s="183">
        <v>5</v>
      </c>
      <c r="F24" s="183">
        <v>6</v>
      </c>
      <c r="G24" s="183">
        <v>7</v>
      </c>
      <c r="H24" s="183">
        <v>8</v>
      </c>
      <c r="I24" s="183">
        <v>9</v>
      </c>
      <c r="J24" s="183">
        <v>10</v>
      </c>
      <c r="K24" s="183">
        <v>11</v>
      </c>
      <c r="L24" s="183">
        <v>12</v>
      </c>
    </row>
    <row r="25" spans="1:12">
      <c r="A25" s="183">
        <v>1</v>
      </c>
      <c r="B25" s="184" t="s">
        <v>294</v>
      </c>
      <c r="C25" s="184"/>
      <c r="D25" s="185"/>
      <c r="E25" s="185"/>
      <c r="F25" s="185"/>
      <c r="G25" s="185"/>
      <c r="H25" s="185"/>
      <c r="I25" s="185"/>
      <c r="J25" s="185"/>
      <c r="K25" s="186"/>
      <c r="L25" s="68"/>
    </row>
    <row r="26" spans="1:12" ht="21.75" customHeight="1">
      <c r="A26" s="183" t="s">
        <v>295</v>
      </c>
      <c r="B26" s="187" t="s">
        <v>296</v>
      </c>
      <c r="C26" s="188"/>
      <c r="D26" s="185"/>
      <c r="E26" s="185"/>
      <c r="F26" s="185"/>
      <c r="G26" s="185"/>
      <c r="H26" s="185"/>
      <c r="I26" s="185"/>
      <c r="J26" s="185"/>
      <c r="K26" s="186"/>
      <c r="L26" s="186"/>
    </row>
    <row r="27" spans="1:12" ht="39" customHeight="1">
      <c r="A27" s="183" t="s">
        <v>297</v>
      </c>
      <c r="B27" s="187" t="s">
        <v>298</v>
      </c>
      <c r="C27" s="188"/>
      <c r="D27" s="185"/>
      <c r="E27" s="185"/>
      <c r="F27" s="185"/>
      <c r="G27" s="185"/>
      <c r="H27" s="185"/>
      <c r="I27" s="185"/>
      <c r="J27" s="185"/>
      <c r="K27" s="186"/>
      <c r="L27" s="186"/>
    </row>
    <row r="28" spans="1:12" ht="70.5" customHeight="1">
      <c r="A28" s="183" t="s">
        <v>299</v>
      </c>
      <c r="B28" s="187" t="s">
        <v>300</v>
      </c>
      <c r="C28" s="188"/>
      <c r="D28" s="185"/>
      <c r="E28" s="185"/>
      <c r="F28" s="185"/>
      <c r="G28" s="185"/>
      <c r="H28" s="185"/>
      <c r="I28" s="185"/>
      <c r="J28" s="185"/>
      <c r="K28" s="186"/>
      <c r="L28" s="186"/>
    </row>
    <row r="29" spans="1:12" ht="54" customHeight="1">
      <c r="A29" s="183" t="s">
        <v>301</v>
      </c>
      <c r="B29" s="187" t="s">
        <v>302</v>
      </c>
      <c r="C29" s="188"/>
      <c r="D29" s="185"/>
      <c r="E29" s="185"/>
      <c r="F29" s="185"/>
      <c r="G29" s="185"/>
      <c r="H29" s="185"/>
      <c r="I29" s="185"/>
      <c r="J29" s="185"/>
      <c r="K29" s="186"/>
      <c r="L29" s="186"/>
    </row>
    <row r="30" spans="1:12" ht="42" customHeight="1">
      <c r="A30" s="183" t="s">
        <v>303</v>
      </c>
      <c r="B30" s="187" t="s">
        <v>304</v>
      </c>
      <c r="C30" s="188"/>
      <c r="D30" s="185"/>
      <c r="E30" s="185"/>
      <c r="F30" s="185"/>
      <c r="G30" s="185"/>
      <c r="H30" s="185"/>
      <c r="I30" s="185"/>
      <c r="J30" s="185"/>
      <c r="K30" s="186"/>
      <c r="L30" s="186"/>
    </row>
    <row r="31" spans="1:12" ht="37.5" customHeight="1">
      <c r="A31" s="183" t="s">
        <v>305</v>
      </c>
      <c r="B31" s="189" t="s">
        <v>306</v>
      </c>
      <c r="C31" s="188"/>
      <c r="D31" s="185"/>
      <c r="E31" s="185"/>
      <c r="F31" s="185"/>
      <c r="G31" s="185"/>
      <c r="H31" s="185"/>
      <c r="I31" s="185"/>
      <c r="J31" s="185"/>
      <c r="K31" s="186"/>
      <c r="L31" s="186"/>
    </row>
    <row r="32" spans="1:12" ht="31.5">
      <c r="A32" s="183" t="s">
        <v>307</v>
      </c>
      <c r="B32" s="189" t="s">
        <v>308</v>
      </c>
      <c r="C32" s="188"/>
      <c r="D32" s="185"/>
      <c r="E32" s="185"/>
      <c r="F32" s="185"/>
      <c r="G32" s="185"/>
      <c r="H32" s="185"/>
      <c r="I32" s="185"/>
      <c r="J32" s="185"/>
      <c r="K32" s="186"/>
      <c r="L32" s="186"/>
    </row>
    <row r="33" spans="1:12" ht="37.5" customHeight="1">
      <c r="A33" s="183" t="s">
        <v>309</v>
      </c>
      <c r="B33" s="189" t="s">
        <v>310</v>
      </c>
      <c r="C33" s="188"/>
      <c r="D33" s="185"/>
      <c r="E33" s="185"/>
      <c r="F33" s="185"/>
      <c r="G33" s="185"/>
      <c r="H33" s="185"/>
      <c r="I33" s="185"/>
      <c r="J33" s="185"/>
      <c r="K33" s="186"/>
      <c r="L33" s="186"/>
    </row>
    <row r="34" spans="1:12" ht="47.25" customHeight="1">
      <c r="A34" s="183" t="s">
        <v>311</v>
      </c>
      <c r="B34" s="189" t="s">
        <v>312</v>
      </c>
      <c r="C34" s="188"/>
      <c r="D34" s="190"/>
      <c r="E34" s="190"/>
      <c r="F34" s="190"/>
      <c r="G34" s="190"/>
      <c r="H34" s="190"/>
      <c r="I34" s="190"/>
      <c r="J34" s="190"/>
      <c r="K34" s="190"/>
      <c r="L34" s="186"/>
    </row>
    <row r="35" spans="1:12" ht="49.5" customHeight="1">
      <c r="A35" s="183" t="s">
        <v>313</v>
      </c>
      <c r="B35" s="189" t="s">
        <v>314</v>
      </c>
      <c r="C35" s="188"/>
      <c r="D35" s="190"/>
      <c r="E35" s="190"/>
      <c r="F35" s="190"/>
      <c r="G35" s="190"/>
      <c r="H35" s="190"/>
      <c r="I35" s="190"/>
      <c r="J35" s="190"/>
      <c r="K35" s="190"/>
      <c r="L35" s="186"/>
    </row>
    <row r="36" spans="1:12" ht="37.5" customHeight="1">
      <c r="A36" s="183" t="s">
        <v>315</v>
      </c>
      <c r="B36" s="189" t="s">
        <v>316</v>
      </c>
      <c r="C36" s="188"/>
      <c r="D36" s="191"/>
      <c r="E36" s="191"/>
      <c r="F36" s="192"/>
      <c r="G36" s="192"/>
      <c r="H36" s="192"/>
      <c r="I36" s="193"/>
      <c r="J36" s="193"/>
      <c r="K36" s="186"/>
      <c r="L36" s="186"/>
    </row>
    <row r="37" spans="1:12">
      <c r="A37" s="183" t="s">
        <v>317</v>
      </c>
      <c r="B37" s="189" t="s">
        <v>318</v>
      </c>
      <c r="C37" s="188"/>
      <c r="D37" s="191"/>
      <c r="E37" s="191"/>
      <c r="F37" s="192"/>
      <c r="G37" s="192"/>
      <c r="H37" s="192"/>
      <c r="I37" s="193"/>
      <c r="J37" s="193"/>
      <c r="K37" s="186"/>
      <c r="L37" s="186"/>
    </row>
    <row r="38" spans="1:12">
      <c r="A38" s="183" t="s">
        <v>319</v>
      </c>
      <c r="B38" s="184" t="s">
        <v>320</v>
      </c>
      <c r="C38" s="188"/>
      <c r="D38" s="186"/>
      <c r="E38" s="186"/>
      <c r="F38" s="186"/>
      <c r="G38" s="186"/>
      <c r="H38" s="186"/>
      <c r="I38" s="186"/>
      <c r="J38" s="186"/>
      <c r="K38" s="186"/>
      <c r="L38" s="186"/>
    </row>
    <row r="39" spans="1:12" ht="63">
      <c r="A39" s="183">
        <v>2</v>
      </c>
      <c r="B39" s="189" t="s">
        <v>321</v>
      </c>
      <c r="C39" s="184"/>
      <c r="D39" s="186"/>
      <c r="E39" s="186"/>
      <c r="F39" s="186"/>
      <c r="G39" s="186"/>
      <c r="H39" s="186"/>
      <c r="I39" s="186"/>
      <c r="J39" s="186"/>
      <c r="K39" s="186"/>
      <c r="L39" s="186"/>
    </row>
    <row r="40" spans="1:12" ht="33.75" customHeight="1">
      <c r="A40" s="183" t="s">
        <v>322</v>
      </c>
      <c r="B40" s="189" t="s">
        <v>323</v>
      </c>
      <c r="C40" s="188"/>
      <c r="D40" s="186"/>
      <c r="E40" s="186"/>
      <c r="F40" s="186"/>
      <c r="G40" s="186"/>
      <c r="H40" s="186"/>
      <c r="I40" s="186"/>
      <c r="J40" s="186"/>
      <c r="K40" s="186"/>
      <c r="L40" s="186"/>
    </row>
    <row r="41" spans="1:12" ht="63" customHeight="1">
      <c r="A41" s="183" t="s">
        <v>324</v>
      </c>
      <c r="B41" s="184" t="s">
        <v>325</v>
      </c>
      <c r="C41" s="188"/>
      <c r="D41" s="186"/>
      <c r="E41" s="186"/>
      <c r="F41" s="186"/>
      <c r="G41" s="186"/>
      <c r="H41" s="186"/>
      <c r="I41" s="186"/>
      <c r="J41" s="186"/>
      <c r="K41" s="186"/>
      <c r="L41" s="186"/>
    </row>
    <row r="42" spans="1:12" ht="58.5" customHeight="1">
      <c r="A42" s="183">
        <v>3</v>
      </c>
      <c r="B42" s="189" t="s">
        <v>326</v>
      </c>
      <c r="C42" s="184"/>
      <c r="D42" s="186"/>
      <c r="E42" s="186"/>
      <c r="F42" s="186"/>
      <c r="G42" s="186"/>
      <c r="H42" s="186"/>
      <c r="I42" s="186"/>
      <c r="J42" s="186"/>
      <c r="K42" s="186"/>
      <c r="L42" s="186"/>
    </row>
    <row r="43" spans="1:12" ht="34.5" customHeight="1">
      <c r="A43" s="183" t="s">
        <v>327</v>
      </c>
      <c r="B43" s="189" t="s">
        <v>328</v>
      </c>
      <c r="C43" s="188"/>
      <c r="D43" s="186"/>
      <c r="E43" s="186"/>
      <c r="F43" s="186"/>
      <c r="G43" s="186"/>
      <c r="H43" s="186"/>
      <c r="I43" s="186"/>
      <c r="J43" s="186"/>
      <c r="K43" s="186"/>
      <c r="L43" s="186"/>
    </row>
    <row r="44" spans="1:12" ht="24.75" customHeight="1">
      <c r="A44" s="183" t="s">
        <v>329</v>
      </c>
      <c r="B44" s="189" t="s">
        <v>330</v>
      </c>
      <c r="C44" s="188"/>
      <c r="D44" s="186"/>
      <c r="E44" s="186"/>
      <c r="F44" s="186"/>
      <c r="G44" s="186"/>
      <c r="H44" s="186"/>
      <c r="I44" s="186"/>
      <c r="J44" s="186"/>
      <c r="K44" s="186"/>
      <c r="L44" s="186"/>
    </row>
    <row r="45" spans="1:12" ht="90.75" customHeight="1">
      <c r="A45" s="183" t="s">
        <v>331</v>
      </c>
      <c r="B45" s="189" t="s">
        <v>332</v>
      </c>
      <c r="C45" s="188"/>
      <c r="D45" s="186"/>
      <c r="E45" s="186"/>
      <c r="F45" s="186"/>
      <c r="G45" s="186"/>
      <c r="H45" s="186"/>
      <c r="I45" s="186"/>
      <c r="J45" s="186"/>
      <c r="K45" s="186"/>
      <c r="L45" s="186"/>
    </row>
    <row r="46" spans="1:12" ht="167.25" customHeight="1">
      <c r="A46" s="183" t="s">
        <v>333</v>
      </c>
      <c r="B46" s="189" t="s">
        <v>334</v>
      </c>
      <c r="C46" s="188"/>
      <c r="D46" s="186"/>
      <c r="E46" s="186"/>
      <c r="F46" s="186"/>
      <c r="G46" s="186"/>
      <c r="H46" s="186"/>
      <c r="I46" s="186"/>
      <c r="J46" s="186"/>
      <c r="K46" s="186"/>
      <c r="L46" s="186"/>
    </row>
    <row r="47" spans="1:12" ht="30.75" customHeight="1">
      <c r="A47" s="183" t="s">
        <v>335</v>
      </c>
      <c r="B47" s="189" t="s">
        <v>336</v>
      </c>
      <c r="C47" s="188"/>
      <c r="D47" s="186"/>
      <c r="E47" s="186"/>
      <c r="F47" s="186"/>
      <c r="G47" s="186"/>
      <c r="H47" s="186"/>
      <c r="I47" s="186"/>
      <c r="J47" s="186"/>
      <c r="K47" s="186"/>
      <c r="L47" s="186"/>
    </row>
    <row r="48" spans="1:12" ht="37.5" customHeight="1">
      <c r="A48" s="183" t="s">
        <v>337</v>
      </c>
      <c r="B48" s="184" t="s">
        <v>338</v>
      </c>
      <c r="C48" s="188"/>
      <c r="D48" s="186"/>
      <c r="E48" s="186"/>
      <c r="F48" s="186"/>
      <c r="G48" s="186"/>
      <c r="H48" s="186"/>
      <c r="I48" s="186"/>
      <c r="J48" s="186"/>
      <c r="K48" s="186"/>
      <c r="L48" s="186"/>
    </row>
    <row r="49" spans="1:12" ht="35.25" customHeight="1">
      <c r="A49" s="183">
        <v>4</v>
      </c>
      <c r="B49" s="189" t="s">
        <v>339</v>
      </c>
      <c r="C49" s="184"/>
      <c r="D49" s="186"/>
      <c r="E49" s="186"/>
      <c r="F49" s="186"/>
      <c r="G49" s="186"/>
      <c r="H49" s="186"/>
      <c r="I49" s="186"/>
      <c r="J49" s="186"/>
      <c r="K49" s="186"/>
      <c r="L49" s="186"/>
    </row>
    <row r="50" spans="1:12" ht="86.25" customHeight="1">
      <c r="A50" s="183" t="s">
        <v>340</v>
      </c>
      <c r="B50" s="189" t="s">
        <v>341</v>
      </c>
      <c r="C50" s="184"/>
      <c r="D50" s="186"/>
      <c r="E50" s="186"/>
      <c r="F50" s="186"/>
      <c r="G50" s="186"/>
      <c r="H50" s="186"/>
      <c r="I50" s="186"/>
      <c r="J50" s="186"/>
      <c r="K50" s="186"/>
      <c r="L50" s="186"/>
    </row>
    <row r="51" spans="1:12" ht="77.25" customHeight="1">
      <c r="A51" s="183" t="s">
        <v>342</v>
      </c>
      <c r="B51" s="189" t="s">
        <v>343</v>
      </c>
      <c r="C51" s="188"/>
      <c r="D51" s="186"/>
      <c r="E51" s="186"/>
      <c r="F51" s="186"/>
      <c r="G51" s="186"/>
      <c r="H51" s="186"/>
      <c r="I51" s="186"/>
      <c r="J51" s="186"/>
      <c r="K51" s="186"/>
      <c r="L51" s="186"/>
    </row>
    <row r="52" spans="1:12" ht="71.25" customHeight="1">
      <c r="A52" s="183" t="s">
        <v>344</v>
      </c>
      <c r="B52" s="189" t="s">
        <v>345</v>
      </c>
      <c r="C52" s="188"/>
      <c r="D52" s="186"/>
      <c r="E52" s="186"/>
      <c r="F52" s="186"/>
      <c r="G52" s="186"/>
      <c r="H52" s="186"/>
      <c r="I52" s="186"/>
      <c r="J52" s="186"/>
      <c r="K52" s="186"/>
      <c r="L52" s="186"/>
    </row>
    <row r="53" spans="1:12" ht="48" customHeight="1">
      <c r="A53" s="183" t="s">
        <v>346</v>
      </c>
      <c r="B53" s="194" t="s">
        <v>347</v>
      </c>
      <c r="C53" s="188"/>
      <c r="D53" s="186"/>
      <c r="E53" s="186"/>
      <c r="F53" s="186"/>
      <c r="G53" s="186"/>
      <c r="H53" s="186"/>
      <c r="I53" s="186"/>
      <c r="J53" s="186"/>
      <c r="K53" s="186"/>
      <c r="L53" s="186"/>
    </row>
    <row r="54" spans="1:12" ht="46.5" customHeight="1">
      <c r="A54" s="183" t="s">
        <v>348</v>
      </c>
      <c r="B54" s="189" t="s">
        <v>349</v>
      </c>
      <c r="C54" s="188"/>
      <c r="D54" s="186"/>
      <c r="E54" s="186"/>
      <c r="F54" s="186"/>
      <c r="G54" s="186"/>
      <c r="H54" s="186"/>
      <c r="I54" s="186"/>
      <c r="J54" s="186"/>
      <c r="K54" s="186"/>
      <c r="L54" s="186"/>
    </row>
  </sheetData>
  <mergeCells count="21">
    <mergeCell ref="A19:L19"/>
    <mergeCell ref="A5:L5"/>
    <mergeCell ref="A7:L7"/>
    <mergeCell ref="A8:L8"/>
    <mergeCell ref="A9:L9"/>
    <mergeCell ref="A10:L10"/>
    <mergeCell ref="A11:L11"/>
    <mergeCell ref="A12:L12"/>
    <mergeCell ref="A13:L13"/>
    <mergeCell ref="A14:L14"/>
    <mergeCell ref="A15:L15"/>
    <mergeCell ref="A16:L16"/>
    <mergeCell ref="L21:L23"/>
    <mergeCell ref="C22:D22"/>
    <mergeCell ref="G22:H22"/>
    <mergeCell ref="A21:A23"/>
    <mergeCell ref="B21:B23"/>
    <mergeCell ref="C21:H21"/>
    <mergeCell ref="I21:I23"/>
    <mergeCell ref="J21:J23"/>
    <mergeCell ref="K21:K23"/>
  </mergeCells>
  <pageMargins left="0.70866141732283472" right="0.70866141732283472" top="0.74803149606299213" bottom="0.74803149606299213" header="0.31496062992125984" footer="0.31496062992125984"/>
  <pageSetup paperSize="9" scale="24"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1. паспорт местоположение</vt:lpstr>
      <vt:lpstr>2. паспорт  ТП</vt:lpstr>
      <vt:lpstr>3.1. паспорт Техсостояние ПС</vt:lpstr>
      <vt:lpstr>3.2 паспорт Техсостояние ЛЭП</vt:lpstr>
      <vt:lpstr>3.3 паспорт описание</vt:lpstr>
      <vt:lpstr>3.4. Паспорт надежность</vt:lpstr>
      <vt:lpstr>4. паспортбюджет+</vt:lpstr>
      <vt:lpstr>5. анализ эконом эфф+</vt:lpstr>
      <vt:lpstr>6.1. Паспорт сетевой график</vt:lpstr>
      <vt:lpstr>6.2. Паспорт фин осв ввод+</vt:lpstr>
      <vt:lpstr>7. Паспорт отчет о закупке</vt:lpstr>
      <vt:lpstr>8. Общие сведения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2019-04-29T02:54:26Z</dcterms:modified>
</cp:coreProperties>
</file>