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8kpa\Documents\"/>
    </mc:Choice>
  </mc:AlternateContent>
  <xr:revisionPtr revIDLastSave="0" documentId="8_{4EB7C577-8CE0-48A2-832B-84D25F4B810E}" xr6:coauthVersionLast="47" xr6:coauthVersionMax="47" xr10:uidLastSave="{00000000-0000-0000-0000-000000000000}"/>
  <bookViews>
    <workbookView xWindow="-120" yWindow="-120" windowWidth="24240" windowHeight="13140" xr2:uid="{967E009F-5B07-4801-97F2-1D72A9E83BB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L9" i="1"/>
  <c r="L14" i="1"/>
  <c r="L7" i="1"/>
  <c r="L13" i="1"/>
  <c r="L6" i="1"/>
  <c r="O14" i="1"/>
  <c r="M11" i="1"/>
  <c r="O11" i="1"/>
  <c r="M16" i="1"/>
  <c r="O3" i="1"/>
  <c r="N16" i="1"/>
  <c r="N12" i="1"/>
  <c r="N13" i="1"/>
  <c r="N14" i="1"/>
  <c r="N15" i="1"/>
  <c r="N11" i="1"/>
  <c r="N3" i="1"/>
  <c r="J16" i="1"/>
  <c r="M12" i="1"/>
  <c r="M13" i="1"/>
  <c r="M14" i="1"/>
  <c r="M15" i="1"/>
  <c r="M3" i="1"/>
  <c r="B18" i="1"/>
  <c r="L3" i="1"/>
  <c r="N8" i="1"/>
  <c r="N4" i="1"/>
  <c r="N5" i="1"/>
  <c r="N6" i="1"/>
  <c r="N7" i="1"/>
  <c r="J8" i="1"/>
  <c r="M4" i="1"/>
  <c r="M5" i="1"/>
  <c r="M6" i="1"/>
  <c r="M7" i="1"/>
  <c r="L11" i="1"/>
  <c r="K6" i="1"/>
  <c r="K14" i="1"/>
  <c r="K12" i="1"/>
  <c r="K4" i="1"/>
  <c r="J14" i="1"/>
  <c r="J11" i="1"/>
  <c r="J15" i="1"/>
  <c r="J13" i="1"/>
  <c r="J12" i="1"/>
  <c r="J4" i="1"/>
  <c r="J5" i="1"/>
  <c r="J6" i="1"/>
  <c r="J7" i="1"/>
  <c r="J3" i="1"/>
  <c r="I15" i="1"/>
  <c r="I14" i="1"/>
  <c r="I13" i="1"/>
  <c r="I12" i="1"/>
  <c r="I11" i="1"/>
  <c r="I4" i="1"/>
  <c r="I5" i="1"/>
  <c r="I6" i="1"/>
  <c r="I7" i="1"/>
  <c r="I3" i="1"/>
  <c r="M8" i="1" l="1"/>
  <c r="O6" i="1" s="1"/>
</calcChain>
</file>

<file path=xl/sharedStrings.xml><?xml version="1.0" encoding="utf-8"?>
<sst xmlns="http://schemas.openxmlformats.org/spreadsheetml/2006/main" count="19" uniqueCount="13">
  <si>
    <t>L</t>
  </si>
  <si>
    <t>Xэ</t>
  </si>
  <si>
    <t>dx</t>
  </si>
  <si>
    <t>при х</t>
  </si>
  <si>
    <t>при L</t>
  </si>
  <si>
    <t>d</t>
  </si>
  <si>
    <t>lambda</t>
  </si>
  <si>
    <t>сумм</t>
  </si>
  <si>
    <t>D^2</t>
  </si>
  <si>
    <t>di^2</t>
  </si>
  <si>
    <t>Sb</t>
  </si>
  <si>
    <t>db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</si>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</sst>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3" xfId="0" applyBorder="1"/>
    <xf numFmtId="0" fontId="0" fillId="0" borderId="14" xfId="0" applyBorder="1"/>
    <xf numFmtId="164" fontId="0" fillId="0" borderId="10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11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12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0" fontId="0" fillId="0" borderId="17" xfId="0" applyBorder="1"/>
    <xf numFmtId="0" fontId="0" fillId="0" borderId="18" xfId="0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2.0000000000000004E-2"/>
            <c:backward val="2.0000000000000004E-2"/>
            <c:dispRSqr val="0"/>
            <c:dispEq val="1"/>
            <c:trendlineLbl>
              <c:layout>
                <c:manualLayout>
                  <c:x val="-8.7182414698162736E-2"/>
                  <c:y val="-8.03842228054826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Лист1!$J$3:$J$7</c:f>
              <c:numCache>
                <c:formatCode>0.00</c:formatCode>
                <c:ptCount val="5"/>
                <c:pt idx="0">
                  <c:v>0.39999999999999997</c:v>
                </c:pt>
                <c:pt idx="1">
                  <c:v>0.3666666666666667</c:v>
                </c:pt>
                <c:pt idx="2">
                  <c:v>0.35000000000000003</c:v>
                </c:pt>
                <c:pt idx="3">
                  <c:v>0.33333333333333331</c:v>
                </c:pt>
                <c:pt idx="4">
                  <c:v>0.3</c:v>
                </c:pt>
              </c:numCache>
            </c:numRef>
          </c:xVal>
          <c:yVal>
            <c:numRef>
              <c:f>Лист1!$I$3:$I$7</c:f>
              <c:numCache>
                <c:formatCode>0.0</c:formatCode>
                <c:ptCount val="5"/>
                <c:pt idx="0">
                  <c:v>88.2</c:v>
                </c:pt>
                <c:pt idx="1">
                  <c:v>83.2</c:v>
                </c:pt>
                <c:pt idx="2">
                  <c:v>78.2</c:v>
                </c:pt>
                <c:pt idx="3">
                  <c:v>73.2</c:v>
                </c:pt>
                <c:pt idx="4">
                  <c:v>68.2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1-46DA-AA9A-0CF29DBB7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783103"/>
        <c:axId val="1858781439"/>
      </c:scatterChart>
      <c:valAx>
        <c:axId val="1858783103"/>
        <c:scaling>
          <c:orientation val="minMax"/>
          <c:min val="0.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781439"/>
        <c:crosses val="autoZero"/>
        <c:crossBetween val="midCat"/>
      </c:valAx>
      <c:valAx>
        <c:axId val="1858781439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78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2.0000000000000004E-2"/>
            <c:backward val="1.5000000000000003E-2"/>
            <c:dispRSqr val="0"/>
            <c:dispEq val="1"/>
            <c:trendlineLbl>
              <c:layout>
                <c:manualLayout>
                  <c:x val="-9.6281277340332455E-2"/>
                  <c:y val="-2.45559930008748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Лист1!$J$11:$J$15</c:f>
              <c:numCache>
                <c:formatCode>0.00</c:formatCode>
                <c:ptCount val="5"/>
                <c:pt idx="0">
                  <c:v>0.3833333333333333</c:v>
                </c:pt>
                <c:pt idx="1">
                  <c:v>0.3666666666666667</c:v>
                </c:pt>
                <c:pt idx="2">
                  <c:v>0.31666666666666665</c:v>
                </c:pt>
                <c:pt idx="3">
                  <c:v>0.28333333333333338</c:v>
                </c:pt>
                <c:pt idx="4">
                  <c:v>0.26666666666666666</c:v>
                </c:pt>
              </c:numCache>
            </c:numRef>
          </c:xVal>
          <c:yVal>
            <c:numRef>
              <c:f>Лист1!$I$11:$I$15</c:f>
              <c:numCache>
                <c:formatCode>0.0</c:formatCode>
                <c:ptCount val="5"/>
                <c:pt idx="0">
                  <c:v>88.2</c:v>
                </c:pt>
                <c:pt idx="1">
                  <c:v>83.2</c:v>
                </c:pt>
                <c:pt idx="2">
                  <c:v>78.2</c:v>
                </c:pt>
                <c:pt idx="3">
                  <c:v>73.2</c:v>
                </c:pt>
                <c:pt idx="4">
                  <c:v>68.2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CD-40A8-BD67-BC9F794C0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505279"/>
        <c:axId val="1961504447"/>
      </c:scatterChart>
      <c:valAx>
        <c:axId val="1961505279"/>
        <c:scaling>
          <c:orientation val="minMax"/>
          <c:max val="0.41000000000000003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504447"/>
        <c:crosses val="autoZero"/>
        <c:crossBetween val="midCat"/>
      </c:valAx>
      <c:valAx>
        <c:axId val="1961504447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50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457200</xdr:colOff>
      <xdr:row>1</xdr:row>
      <xdr:rowOff>14287</xdr:rowOff>
    </xdr:from>
    <xdr:to>
      <xdr:col>25</xdr:col>
      <xdr:colOff>152400</xdr:colOff>
      <xdr:row>15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D96B92C-2D74-4282-B1DF-FB70AC071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16</xdr:row>
      <xdr:rowOff>23812</xdr:rowOff>
    </xdr:from>
    <xdr:to>
      <xdr:col>25</xdr:col>
      <xdr:colOff>133350</xdr:colOff>
      <xdr:row>30</xdr:row>
      <xdr:rowOff>100012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D06F81D-84A3-4F20-AC9D-4CAEB39A1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B9EDB-909A-4539-8C9E-4646E07CFB08}">
  <dimension ref="A1:O18"/>
  <sheetViews>
    <sheetView tabSelected="1" zoomScale="85" zoomScaleNormal="85" workbookViewId="0">
      <selection activeCell="L16" sqref="L16"/>
    </sheetView>
  </sheetViews>
  <sheetFormatPr defaultRowHeight="15" x14ac:dyDescent="0.25"/>
  <cols>
    <col min="2" max="2" width="11" bestFit="1" customWidth="1"/>
    <col min="12" max="12" width="12" bestFit="1" customWidth="1"/>
  </cols>
  <sheetData>
    <row r="1" spans="1:15" ht="15.75" thickBot="1" x14ac:dyDescent="0.3"/>
    <row r="2" spans="1:15" ht="15.75" thickBot="1" x14ac:dyDescent="0.3">
      <c r="A2" s="1">
        <v>32</v>
      </c>
      <c r="B2" s="2"/>
      <c r="C2" s="2"/>
      <c r="D2" s="2"/>
      <c r="E2" s="2"/>
      <c r="F2" s="2"/>
      <c r="G2" s="2"/>
      <c r="H2" s="3"/>
      <c r="I2" s="16" t="s">
        <v>0</v>
      </c>
      <c r="J2" s="17" t="s">
        <v>2</v>
      </c>
      <c r="L2" t="s">
        <v>5</v>
      </c>
      <c r="M2" t="s">
        <v>9</v>
      </c>
      <c r="N2" t="s">
        <v>8</v>
      </c>
      <c r="O2" t="s">
        <v>10</v>
      </c>
    </row>
    <row r="3" spans="1:15" x14ac:dyDescent="0.25">
      <c r="A3" s="4">
        <v>95</v>
      </c>
      <c r="B3" s="5">
        <v>-1.2</v>
      </c>
      <c r="C3" s="5">
        <v>-0.8</v>
      </c>
      <c r="D3" s="5">
        <v>-0.4</v>
      </c>
      <c r="E3" s="5">
        <v>-0.1</v>
      </c>
      <c r="F3" s="5">
        <v>0.3</v>
      </c>
      <c r="G3" s="5">
        <v>0.8</v>
      </c>
      <c r="H3" s="6">
        <v>1.2</v>
      </c>
      <c r="I3" s="14">
        <f>A3-$B$17</f>
        <v>88.2</v>
      </c>
      <c r="J3" s="18">
        <f>(H3-B3)/6</f>
        <v>0.39999999999999997</v>
      </c>
      <c r="K3" t="s">
        <v>3</v>
      </c>
      <c r="L3">
        <f>632.82*10^(-9)/K4</f>
        <v>3.013428571428572E-9</v>
      </c>
      <c r="M3">
        <f>(I3-$K$6-$K$4*J3)^2</f>
        <v>0.25</v>
      </c>
      <c r="N3" s="21">
        <f>(J3-$J$8)^2</f>
        <v>2.4999999999999988E-3</v>
      </c>
      <c r="O3">
        <f>((1/N8)*M8/3)^0.5</f>
        <v>17.320508075688775</v>
      </c>
    </row>
    <row r="4" spans="1:15" x14ac:dyDescent="0.25">
      <c r="A4" s="7">
        <v>90</v>
      </c>
      <c r="B4" s="8">
        <v>-1.1000000000000001</v>
      </c>
      <c r="C4" s="8">
        <v>-0.8</v>
      </c>
      <c r="D4" s="8">
        <v>-0.3</v>
      </c>
      <c r="E4" s="8">
        <v>-0.1</v>
      </c>
      <c r="F4" s="8">
        <v>0.3</v>
      </c>
      <c r="G4" s="8">
        <v>0.7</v>
      </c>
      <c r="H4" s="9">
        <v>1.1000000000000001</v>
      </c>
      <c r="I4" s="14">
        <f t="shared" ref="I4:I7" si="0">A4-$B$17</f>
        <v>83.2</v>
      </c>
      <c r="J4" s="18">
        <f t="shared" ref="J4:J7" si="1">(H4-B4)/6</f>
        <v>0.3666666666666667</v>
      </c>
      <c r="K4" s="20">
        <f>SLOPE(I3:I7,J3:J7)</f>
        <v>210</v>
      </c>
      <c r="M4">
        <f t="shared" ref="M4:M7" si="2">(I4-$K$6-$K$4*J4)^2</f>
        <v>2.25</v>
      </c>
      <c r="N4" s="21">
        <f t="shared" ref="N4:N7" si="3">(J4-$J$8)^2</f>
        <v>2.7777777777777951E-4</v>
      </c>
    </row>
    <row r="5" spans="1:15" x14ac:dyDescent="0.25">
      <c r="A5" s="7">
        <v>85</v>
      </c>
      <c r="B5" s="8">
        <v>-1.1000000000000001</v>
      </c>
      <c r="C5" s="8">
        <v>-0.7</v>
      </c>
      <c r="D5" s="8">
        <v>-0.3</v>
      </c>
      <c r="E5" s="8">
        <v>0</v>
      </c>
      <c r="F5" s="8">
        <v>0.3</v>
      </c>
      <c r="G5" s="8">
        <v>0.7</v>
      </c>
      <c r="H5" s="9">
        <v>1</v>
      </c>
      <c r="I5" s="14">
        <f t="shared" si="0"/>
        <v>78.2</v>
      </c>
      <c r="J5" s="18">
        <f t="shared" si="1"/>
        <v>0.35000000000000003</v>
      </c>
      <c r="K5" t="s">
        <v>4</v>
      </c>
      <c r="L5" t="s">
        <v>12</v>
      </c>
      <c r="M5">
        <f t="shared" si="2"/>
        <v>0</v>
      </c>
      <c r="N5" s="21">
        <f t="shared" si="3"/>
        <v>3.0814879110195774E-33</v>
      </c>
      <c r="O5" t="s">
        <v>11</v>
      </c>
    </row>
    <row r="6" spans="1:15" x14ac:dyDescent="0.25">
      <c r="A6" s="7">
        <v>80</v>
      </c>
      <c r="B6" s="8">
        <v>-1</v>
      </c>
      <c r="C6" s="8">
        <v>-0.6</v>
      </c>
      <c r="D6" s="8">
        <v>-0.2</v>
      </c>
      <c r="E6" s="8">
        <v>0</v>
      </c>
      <c r="F6" s="8">
        <v>0.3</v>
      </c>
      <c r="G6" s="8">
        <v>0.7</v>
      </c>
      <c r="H6" s="9">
        <v>1</v>
      </c>
      <c r="I6" s="14">
        <f t="shared" si="0"/>
        <v>73.2</v>
      </c>
      <c r="J6" s="18">
        <f t="shared" si="1"/>
        <v>0.33333333333333331</v>
      </c>
      <c r="K6" s="20">
        <f>INTERCEPT(I3:I7,J3:J7)</f>
        <v>4.7000000000000028</v>
      </c>
      <c r="L6">
        <f>B18/K4^2*O6</f>
        <v>4.9708679911371309E-10</v>
      </c>
      <c r="M6">
        <f t="shared" si="2"/>
        <v>2.25</v>
      </c>
      <c r="N6" s="21">
        <f t="shared" si="3"/>
        <v>2.7777777777777767E-4</v>
      </c>
      <c r="O6">
        <f>2*O3</f>
        <v>34.641016151377549</v>
      </c>
    </row>
    <row r="7" spans="1:15" ht="15.75" thickBot="1" x14ac:dyDescent="0.3">
      <c r="A7" s="10">
        <v>75</v>
      </c>
      <c r="B7" s="11">
        <v>-0.9</v>
      </c>
      <c r="C7" s="11">
        <v>-0.6</v>
      </c>
      <c r="D7" s="11">
        <v>-0.2</v>
      </c>
      <c r="E7" s="11">
        <v>0</v>
      </c>
      <c r="F7" s="11">
        <v>0.3</v>
      </c>
      <c r="G7" s="11">
        <v>0.6</v>
      </c>
      <c r="H7" s="12">
        <v>0.9</v>
      </c>
      <c r="I7" s="15">
        <f t="shared" si="0"/>
        <v>68.2</v>
      </c>
      <c r="J7" s="19">
        <f t="shared" si="1"/>
        <v>0.3</v>
      </c>
      <c r="L7">
        <f>L6/10^-9</f>
        <v>0.49708679911371306</v>
      </c>
      <c r="M7">
        <f t="shared" si="2"/>
        <v>0.25</v>
      </c>
      <c r="N7" s="21">
        <f t="shared" si="3"/>
        <v>2.4999999999999988E-3</v>
      </c>
    </row>
    <row r="8" spans="1:15" x14ac:dyDescent="0.25">
      <c r="J8" s="20">
        <f>AVERAGE(J3:J7)</f>
        <v>0.35</v>
      </c>
      <c r="L8" t="s">
        <v>7</v>
      </c>
      <c r="M8">
        <f>SUM(M3:M7)</f>
        <v>5</v>
      </c>
      <c r="N8">
        <f>SUM(N3:N7)</f>
        <v>5.5555555555555549E-3</v>
      </c>
    </row>
    <row r="9" spans="1:15" ht="15.75" thickBot="1" x14ac:dyDescent="0.3">
      <c r="L9">
        <f>L6/L3*100</f>
        <v>16.495721976846454</v>
      </c>
    </row>
    <row r="10" spans="1:15" ht="15.75" thickBot="1" x14ac:dyDescent="0.3">
      <c r="A10" s="1">
        <v>33</v>
      </c>
      <c r="B10" s="2"/>
      <c r="C10" s="2"/>
      <c r="D10" s="2"/>
      <c r="E10" s="2"/>
      <c r="F10" s="2"/>
      <c r="G10" s="2"/>
      <c r="H10" s="3"/>
      <c r="I10" s="16" t="s">
        <v>0</v>
      </c>
      <c r="J10" s="17" t="s">
        <v>2</v>
      </c>
      <c r="L10" t="s">
        <v>5</v>
      </c>
    </row>
    <row r="11" spans="1:15" x14ac:dyDescent="0.25">
      <c r="A11" s="7">
        <v>95</v>
      </c>
      <c r="B11" s="13">
        <v>-1.2</v>
      </c>
      <c r="C11" s="5">
        <v>-0.8</v>
      </c>
      <c r="D11" s="5">
        <v>-0.4</v>
      </c>
      <c r="E11" s="5">
        <v>0</v>
      </c>
      <c r="F11" s="5">
        <v>0.4</v>
      </c>
      <c r="G11" s="5">
        <v>0.7</v>
      </c>
      <c r="H11" s="6">
        <v>1.1000000000000001</v>
      </c>
      <c r="I11" s="14">
        <f>A11-$B$17</f>
        <v>88.2</v>
      </c>
      <c r="J11" s="18">
        <f>(H11-B11)/6</f>
        <v>0.3833333333333333</v>
      </c>
      <c r="K11" t="s">
        <v>3</v>
      </c>
      <c r="L11">
        <f>632.82*10^(-9)/K12</f>
        <v>4.1299831578947367E-9</v>
      </c>
      <c r="M11">
        <f>(I11-$K$14-$K$12*J11)^2</f>
        <v>0.65036420395422323</v>
      </c>
      <c r="N11" s="21">
        <f>(J11-$J$16)^2</f>
        <v>3.599999999999993E-3</v>
      </c>
      <c r="O11">
        <f>((1/N16)*M16/3)^0.5</f>
        <v>15.442372705747413</v>
      </c>
    </row>
    <row r="12" spans="1:15" x14ac:dyDescent="0.25">
      <c r="A12" s="7">
        <v>90</v>
      </c>
      <c r="B12" s="14">
        <v>-1.2</v>
      </c>
      <c r="C12" s="8">
        <v>-0.8</v>
      </c>
      <c r="D12" s="8">
        <v>-0.3</v>
      </c>
      <c r="E12" s="8">
        <v>0</v>
      </c>
      <c r="F12" s="8">
        <v>0.3</v>
      </c>
      <c r="G12" s="8">
        <v>0.7</v>
      </c>
      <c r="H12" s="9">
        <v>1</v>
      </c>
      <c r="I12" s="14">
        <f t="shared" ref="I12:I15" si="4">A12-$B$17</f>
        <v>83.2</v>
      </c>
      <c r="J12" s="18">
        <f t="shared" ref="J12:J15" si="5">(H12-B12)/6</f>
        <v>0.3666666666666667</v>
      </c>
      <c r="K12">
        <f>SLOPE(I11:I15,J11:J15)</f>
        <v>153.22580645161295</v>
      </c>
      <c r="M12">
        <f t="shared" ref="M12:M15" si="6">(I12-$K$14-$K$12*J12)^2</f>
        <v>2.688894669904061</v>
      </c>
      <c r="N12" s="21">
        <f t="shared" ref="N12:N15" si="7">(J12-$J$16)^2</f>
        <v>1.8777777777777779E-3</v>
      </c>
    </row>
    <row r="13" spans="1:15" x14ac:dyDescent="0.25">
      <c r="A13" s="7">
        <v>85</v>
      </c>
      <c r="B13" s="14">
        <v>-0.9</v>
      </c>
      <c r="C13" s="8">
        <v>-0.6</v>
      </c>
      <c r="D13" s="8">
        <v>-0.2</v>
      </c>
      <c r="E13" s="8">
        <v>0</v>
      </c>
      <c r="F13" s="8">
        <v>0.3</v>
      </c>
      <c r="G13" s="8">
        <v>0.7</v>
      </c>
      <c r="H13" s="9">
        <v>1</v>
      </c>
      <c r="I13" s="14">
        <f t="shared" si="4"/>
        <v>78.2</v>
      </c>
      <c r="J13" s="18">
        <f t="shared" si="5"/>
        <v>0.31666666666666665</v>
      </c>
      <c r="K13" t="s">
        <v>4</v>
      </c>
      <c r="L13">
        <f>B18/K12^2*O14</f>
        <v>8.3245427998853682E-10</v>
      </c>
      <c r="M13">
        <f t="shared" si="6"/>
        <v>1.0434732338998765</v>
      </c>
      <c r="N13" s="21">
        <f t="shared" si="7"/>
        <v>4.4444444444445016E-5</v>
      </c>
    </row>
    <row r="14" spans="1:15" x14ac:dyDescent="0.25">
      <c r="A14" s="7">
        <v>80</v>
      </c>
      <c r="B14" s="14">
        <v>-0.8</v>
      </c>
      <c r="C14" s="8">
        <v>-0.5</v>
      </c>
      <c r="D14" s="8">
        <v>-0.2</v>
      </c>
      <c r="E14" s="8">
        <v>0</v>
      </c>
      <c r="F14" s="8">
        <v>0.3</v>
      </c>
      <c r="G14" s="8">
        <v>0.7</v>
      </c>
      <c r="H14" s="9">
        <v>0.9</v>
      </c>
      <c r="I14" s="14">
        <f t="shared" si="4"/>
        <v>73.2</v>
      </c>
      <c r="J14" s="18">
        <f>(H14-B14)/6</f>
        <v>0.28333333333333338</v>
      </c>
      <c r="K14">
        <f>INTERCEPT(I11:I15,J11:J15)</f>
        <v>28.656989247311813</v>
      </c>
      <c r="L14">
        <f>L13/10^-9</f>
        <v>0.83245427998853672</v>
      </c>
      <c r="M14">
        <f t="shared" si="6"/>
        <v>1.2747138397502518</v>
      </c>
      <c r="N14" s="21">
        <f t="shared" si="7"/>
        <v>1.5999999999999983E-3</v>
      </c>
      <c r="O14">
        <f>2*O11</f>
        <v>30.884745411494826</v>
      </c>
    </row>
    <row r="15" spans="1:15" ht="15.75" thickBot="1" x14ac:dyDescent="0.3">
      <c r="A15" s="10">
        <v>75</v>
      </c>
      <c r="B15" s="15">
        <v>-0.7</v>
      </c>
      <c r="C15" s="11">
        <v>-0.5</v>
      </c>
      <c r="D15" s="11">
        <v>-0.2</v>
      </c>
      <c r="E15" s="11">
        <v>0</v>
      </c>
      <c r="F15" s="11">
        <v>0.3</v>
      </c>
      <c r="G15" s="11">
        <v>0.6</v>
      </c>
      <c r="H15" s="12">
        <v>0.9</v>
      </c>
      <c r="I15" s="15">
        <f t="shared" si="4"/>
        <v>68.2</v>
      </c>
      <c r="J15" s="19">
        <f t="shared" si="5"/>
        <v>0.26666666666666666</v>
      </c>
      <c r="L15">
        <f>L13/L11*100</f>
        <v>20.15636016329135</v>
      </c>
      <c r="M15">
        <f t="shared" si="6"/>
        <v>1.7350271707711762</v>
      </c>
      <c r="N15" s="21">
        <f t="shared" si="7"/>
        <v>3.2111111111111147E-3</v>
      </c>
    </row>
    <row r="16" spans="1:15" x14ac:dyDescent="0.25">
      <c r="J16" s="20">
        <f>AVERAGE(J11:J15)</f>
        <v>0.32333333333333336</v>
      </c>
      <c r="L16" t="s">
        <v>7</v>
      </c>
      <c r="M16">
        <f>SUM(M11:M15)</f>
        <v>7.3924731182795886</v>
      </c>
      <c r="N16" s="21">
        <f>SUM(N11:N15)</f>
        <v>1.0333333333333328E-2</v>
      </c>
    </row>
    <row r="17" spans="1:2" x14ac:dyDescent="0.25">
      <c r="A17" t="s">
        <v>1</v>
      </c>
      <c r="B17">
        <v>6.8</v>
      </c>
    </row>
    <row r="18" spans="1:2" x14ac:dyDescent="0.25">
      <c r="A18" t="s">
        <v>6</v>
      </c>
      <c r="B18">
        <f>632.82*10^(-9)</f>
        <v>6.3282000000000013E-7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5E24904A5398B4B8752000F1B724AFA" ma:contentTypeVersion="2" ma:contentTypeDescription="Создание документа." ma:contentTypeScope="" ma:versionID="bd3f40fb2a79eae916d3cbf1e39a7cf3">
  <xsd:schema xmlns:xsd="http://www.w3.org/2001/XMLSchema" xmlns:xs="http://www.w3.org/2001/XMLSchema" xmlns:p="http://schemas.microsoft.com/office/2006/metadata/properties" xmlns:ns3="ff9cb532-5993-4435-900a-dbac7c25ae00" targetNamespace="http://schemas.microsoft.com/office/2006/metadata/properties" ma:root="true" ma:fieldsID="b8864aadfd94648c51eaec55a1825422" ns3:_="">
    <xsd:import namespace="ff9cb532-5993-4435-900a-dbac7c25ae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9cb532-5993-4435-900a-dbac7c25ae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0B528D-3830-410F-BE1D-4B73F315F0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524259-C5E9-4ECD-94FF-5B1C8219C440}">
  <ds:schemaRefs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ff9cb532-5993-4435-900a-dbac7c25ae00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CC36E02-4CEF-49B8-BBBA-981CB17F1C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9cb532-5993-4435-900a-dbac7c25ae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n8kpa</dc:creator>
  <cp:lastModifiedBy>Воропаева Татьяна Викторовна</cp:lastModifiedBy>
  <dcterms:created xsi:type="dcterms:W3CDTF">2021-12-18T21:12:29Z</dcterms:created>
  <dcterms:modified xsi:type="dcterms:W3CDTF">2022-02-19T10:56:19Z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0x01010075E24904A5398B4B8752000F1B724AFA</vt:lpwstr>
  </property>
</Properties>
</file>