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<sst xmlns="http://schemas.openxmlformats.org/spreadsheetml/2006/main" count="20" uniqueCount="16">
  <si>
    <t>Хэ</t>
  </si>
  <si>
    <t>Хист</t>
  </si>
  <si>
    <t>L</t>
  </si>
  <si>
    <t>дx</t>
  </si>
  <si>
    <t>Хоб</t>
  </si>
  <si>
    <t>K</t>
  </si>
  <si>
    <t>d</t>
  </si>
  <si>
    <t>D</t>
  </si>
  <si>
    <t>SK</t>
  </si>
  <si>
    <t>Sa</t>
  </si>
  <si>
    <t>b</t>
  </si>
  <si>
    <t>а</t>
  </si>
  <si>
    <t>дК</t>
  </si>
  <si>
    <t>дb</t>
  </si>
  <si>
    <t>расчёт погрешностей прямых измерений</t>
  </si>
  <si>
    <t>погрешность дх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</si>
</sst>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14"/>
  </cols>
  <sheetData>
    <row r="1">
      <c r="A1" s="1" t="s">
        <v>0</v>
      </c>
      <c r="B1" s="1">
        <v>5.0</v>
      </c>
    </row>
    <row r="2">
      <c r="A2" s="1" t="s">
        <v>1</v>
      </c>
      <c r="B2" s="1">
        <v>133.5</v>
      </c>
      <c r="K2" s="1" t="s">
        <v>2</v>
      </c>
      <c r="L2" s="1" t="s">
        <v>3</v>
      </c>
    </row>
    <row r="3">
      <c r="A3" s="1" t="s">
        <v>4</v>
      </c>
      <c r="B3" s="1">
        <v>95.1</v>
      </c>
      <c r="D3" s="1">
        <v>9.6</v>
      </c>
      <c r="E3" s="1">
        <v>8.5</v>
      </c>
      <c r="F3" s="1">
        <v>7.4</v>
      </c>
      <c r="G3" s="1">
        <v>6.2</v>
      </c>
      <c r="H3" s="1">
        <v>5.0</v>
      </c>
      <c r="I3" s="1">
        <v>3.8</v>
      </c>
      <c r="J3" s="1">
        <v>2.7</v>
      </c>
      <c r="K3" s="2">
        <f t="shared" ref="K3:K7" si="1">B3-$B$1</f>
        <v>90.1</v>
      </c>
      <c r="L3" s="2">
        <f t="shared" ref="L3:L7" si="2">(D3-J3)/7</f>
        <v>0.9857142857</v>
      </c>
    </row>
    <row r="4">
      <c r="A4" s="1" t="s">
        <v>4</v>
      </c>
      <c r="B4" s="2">
        <f t="shared" ref="B4:B7" si="3">B3-5</f>
        <v>90.1</v>
      </c>
      <c r="D4" s="1">
        <v>9.2</v>
      </c>
      <c r="E4" s="1">
        <v>8.0</v>
      </c>
      <c r="F4" s="1">
        <v>6.9</v>
      </c>
      <c r="G4" s="1">
        <v>5.8</v>
      </c>
      <c r="H4" s="1">
        <v>4.7</v>
      </c>
      <c r="I4" s="1">
        <v>3.6</v>
      </c>
      <c r="J4" s="1">
        <v>2.6</v>
      </c>
      <c r="K4" s="2">
        <f t="shared" si="1"/>
        <v>85.1</v>
      </c>
      <c r="L4" s="2">
        <f t="shared" si="2"/>
        <v>0.9428571429</v>
      </c>
    </row>
    <row r="5">
      <c r="A5" s="1" t="s">
        <v>4</v>
      </c>
      <c r="B5" s="2">
        <f t="shared" si="3"/>
        <v>85.1</v>
      </c>
      <c r="D5" s="1">
        <v>7.6</v>
      </c>
      <c r="E5" s="1">
        <v>6.6</v>
      </c>
      <c r="F5" s="1">
        <v>5.5</v>
      </c>
      <c r="G5" s="1">
        <v>4.5</v>
      </c>
      <c r="H5" s="1">
        <v>3.4</v>
      </c>
      <c r="I5" s="1">
        <v>2.5</v>
      </c>
      <c r="J5" s="1">
        <v>1.5</v>
      </c>
      <c r="K5" s="2">
        <f t="shared" si="1"/>
        <v>80.1</v>
      </c>
      <c r="L5" s="2">
        <f t="shared" si="2"/>
        <v>0.8714285714</v>
      </c>
    </row>
    <row r="6">
      <c r="A6" s="1" t="s">
        <v>4</v>
      </c>
      <c r="B6" s="2">
        <f t="shared" si="3"/>
        <v>80.1</v>
      </c>
      <c r="D6" s="1">
        <v>9.0</v>
      </c>
      <c r="E6" s="1">
        <v>8.1</v>
      </c>
      <c r="F6" s="1">
        <v>7.2</v>
      </c>
      <c r="G6" s="1">
        <v>6.3</v>
      </c>
      <c r="H6" s="1">
        <v>5.3</v>
      </c>
      <c r="I6" s="1">
        <v>4.2</v>
      </c>
      <c r="J6" s="1">
        <v>3.2</v>
      </c>
      <c r="K6" s="2">
        <f t="shared" si="1"/>
        <v>75.1</v>
      </c>
      <c r="L6" s="2">
        <f t="shared" si="2"/>
        <v>0.8285714286</v>
      </c>
    </row>
    <row r="7">
      <c r="A7" s="1" t="s">
        <v>4</v>
      </c>
      <c r="B7" s="2">
        <f t="shared" si="3"/>
        <v>75.1</v>
      </c>
      <c r="D7" s="1">
        <v>9.4</v>
      </c>
      <c r="E7" s="1">
        <v>8.4</v>
      </c>
      <c r="F7" s="1">
        <v>7.6</v>
      </c>
      <c r="G7" s="1">
        <v>6.6</v>
      </c>
      <c r="H7" s="1">
        <v>5.7</v>
      </c>
      <c r="I7" s="1">
        <v>4.8</v>
      </c>
      <c r="J7" s="1">
        <v>3.9</v>
      </c>
      <c r="K7" s="2">
        <f t="shared" si="1"/>
        <v>70.1</v>
      </c>
      <c r="L7" s="2">
        <f t="shared" si="2"/>
        <v>0.7857142857</v>
      </c>
    </row>
    <row r="9">
      <c r="B9" s="1" t="s">
        <v>5</v>
      </c>
      <c r="C9" s="2">
        <f>SLOPE(L3:L7,K3:K7)</f>
        <v>0.01028571429</v>
      </c>
      <c r="F9" s="1" t="s">
        <v>6</v>
      </c>
      <c r="G9" s="1" t="s">
        <v>7</v>
      </c>
      <c r="H9" s="1" t="s">
        <v>8</v>
      </c>
      <c r="I9" s="1" t="s">
        <v>9</v>
      </c>
    </row>
    <row r="10">
      <c r="B10" s="1" t="s">
        <v>10</v>
      </c>
      <c r="C10" s="3">
        <f>(632.82*10^-7)/C9</f>
        <v>0.006152416667</v>
      </c>
      <c r="F10" s="3">
        <f t="shared" ref="F10:F14" si="4">L3-($C$12+$C$9*K3)</f>
        <v>0</v>
      </c>
      <c r="G10" s="2">
        <f>DEVSQ(K3:K7)</f>
        <v>250</v>
      </c>
      <c r="H10" s="3">
        <f>SQRT((1/G10)*SUMSQ(F10:F14)/3)</f>
        <v>0.0005714285714</v>
      </c>
      <c r="I10" s="3">
        <f>((1/5)+((AVERAGE(K3:K7))^2/G10))*SUMSQ(F10:F14)/3</f>
        <v>0.002111350204</v>
      </c>
    </row>
    <row r="11">
      <c r="F11" s="4">
        <f t="shared" si="4"/>
        <v>0.008571428571</v>
      </c>
    </row>
    <row r="12">
      <c r="B12" s="1" t="s">
        <v>11</v>
      </c>
      <c r="C12" s="5">
        <f>AVERAGE(L3:L7)-C9*AVERAGE(K3:K7)</f>
        <v>0.05897142857</v>
      </c>
      <c r="D12" s="6"/>
      <c r="F12" s="4">
        <f t="shared" si="4"/>
        <v>-0.01142857143</v>
      </c>
    </row>
    <row r="13">
      <c r="F13" s="4">
        <f t="shared" si="4"/>
        <v>-0.002857142857</v>
      </c>
      <c r="H13" s="1" t="s">
        <v>12</v>
      </c>
    </row>
    <row r="14">
      <c r="B14" s="1" t="s">
        <v>13</v>
      </c>
      <c r="C14" s="3">
        <f>(632.82*10^-7/C9^2)*H14</f>
        <v>0.0009570425926</v>
      </c>
      <c r="F14" s="4">
        <f t="shared" si="4"/>
        <v>0.005714285714</v>
      </c>
      <c r="H14" s="3">
        <f>2.8*H10</f>
        <v>0.0016</v>
      </c>
    </row>
    <row r="16">
      <c r="E16" s="1" t="s">
        <v>14</v>
      </c>
      <c r="N16" s="1" t="s">
        <v>15</v>
      </c>
    </row>
    <row r="17">
      <c r="E17" s="2">
        <f t="shared" ref="E17:J17" si="5">D3-E3</f>
        <v>1.1</v>
      </c>
      <c r="F17" s="2">
        <f t="shared" si="5"/>
        <v>1.1</v>
      </c>
      <c r="G17" s="2">
        <f t="shared" si="5"/>
        <v>1.2</v>
      </c>
      <c r="H17" s="2">
        <f t="shared" si="5"/>
        <v>1.2</v>
      </c>
      <c r="I17" s="2">
        <f t="shared" si="5"/>
        <v>1.2</v>
      </c>
      <c r="J17" s="2">
        <f t="shared" si="5"/>
        <v>1.1</v>
      </c>
      <c r="L17" s="7">
        <f t="shared" ref="L17:L21" si="7">2.4*SQRT(DEVSQ(E17:J17)/(6*5))</f>
        <v>0.05366563146</v>
      </c>
      <c r="N17" s="8">
        <f t="shared" ref="N17:N21" si="8">SQRT((2.6*L17)^2+((2/3)*0.05)^2)</f>
        <v>0.1434570009</v>
      </c>
    </row>
    <row r="18">
      <c r="E18" s="2">
        <f t="shared" ref="E18:J18" si="6">D4-E4</f>
        <v>1.2</v>
      </c>
      <c r="F18" s="2">
        <f t="shared" si="6"/>
        <v>1.1</v>
      </c>
      <c r="G18" s="2">
        <f t="shared" si="6"/>
        <v>1.1</v>
      </c>
      <c r="H18" s="2">
        <f t="shared" si="6"/>
        <v>1.1</v>
      </c>
      <c r="I18" s="2">
        <f t="shared" si="6"/>
        <v>1.1</v>
      </c>
      <c r="J18" s="2">
        <f t="shared" si="6"/>
        <v>1</v>
      </c>
      <c r="L18" s="7">
        <f t="shared" si="7"/>
        <v>0.06196773354</v>
      </c>
      <c r="N18" s="8">
        <f t="shared" si="8"/>
        <v>0.1645281469</v>
      </c>
    </row>
    <row r="19">
      <c r="E19" s="2">
        <f t="shared" ref="E19:J19" si="9">D5-E5</f>
        <v>1</v>
      </c>
      <c r="F19" s="2">
        <f t="shared" si="9"/>
        <v>1.1</v>
      </c>
      <c r="G19" s="2">
        <f t="shared" si="9"/>
        <v>1</v>
      </c>
      <c r="H19" s="2">
        <f t="shared" si="9"/>
        <v>1.1</v>
      </c>
      <c r="I19" s="2">
        <f t="shared" si="9"/>
        <v>0.9</v>
      </c>
      <c r="J19" s="2">
        <f t="shared" si="9"/>
        <v>1</v>
      </c>
      <c r="L19" s="7">
        <f t="shared" si="7"/>
        <v>0.07375635566</v>
      </c>
      <c r="N19" s="8">
        <f t="shared" si="8"/>
        <v>0.1946420076</v>
      </c>
    </row>
    <row r="20">
      <c r="E20" s="2">
        <f t="shared" ref="E20:J20" si="10">D6-E6</f>
        <v>0.9</v>
      </c>
      <c r="F20" s="2">
        <f t="shared" si="10"/>
        <v>0.9</v>
      </c>
      <c r="G20" s="2">
        <f t="shared" si="10"/>
        <v>0.9</v>
      </c>
      <c r="H20" s="2">
        <f t="shared" si="10"/>
        <v>1</v>
      </c>
      <c r="I20" s="2">
        <f t="shared" si="10"/>
        <v>1.1</v>
      </c>
      <c r="J20" s="2">
        <f t="shared" si="10"/>
        <v>1</v>
      </c>
      <c r="L20" s="7">
        <f t="shared" si="7"/>
        <v>0.08</v>
      </c>
      <c r="N20" s="8">
        <f t="shared" si="8"/>
        <v>0.2106540081</v>
      </c>
    </row>
    <row r="21">
      <c r="E21" s="2">
        <f t="shared" ref="E21:J21" si="11">D7-E7</f>
        <v>1</v>
      </c>
      <c r="F21" s="2">
        <f t="shared" si="11"/>
        <v>0.8</v>
      </c>
      <c r="G21" s="2">
        <f t="shared" si="11"/>
        <v>1</v>
      </c>
      <c r="H21" s="2">
        <f t="shared" si="11"/>
        <v>0.9</v>
      </c>
      <c r="I21" s="2">
        <f t="shared" si="11"/>
        <v>0.9</v>
      </c>
      <c r="J21" s="2">
        <f t="shared" si="11"/>
        <v>0.9</v>
      </c>
      <c r="L21" s="7">
        <f t="shared" si="7"/>
        <v>0.07375635566</v>
      </c>
      <c r="N21" s="8">
        <f t="shared" si="8"/>
        <v>0.1946420076</v>
      </c>
    </row>
  </sheetData>
  <mergeCells count="1">
    <mergeCell ref="E16:G16"/>
  </mergeCells>
  <drawing r:id="rId1"/>
</worksheet>
</file>