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86aae30672e865/Рабочий стол/Физика/"/>
    </mc:Choice>
  </mc:AlternateContent>
  <xr:revisionPtr revIDLastSave="611" documentId="8_{6B6B9371-C832-4A9B-A879-783E6DA798C9}" xr6:coauthVersionLast="47" xr6:coauthVersionMax="47" xr10:uidLastSave="{B085FCAA-BD6D-4F0E-82F0-A1B735EFAF0B}"/>
  <bookViews>
    <workbookView xWindow="-98" yWindow="-98" windowWidth="21795" windowHeight="12975" xr2:uid="{7753B937-9F1C-4BD9-BBEA-01A2EC16316B}"/>
  </bookViews>
  <sheets>
    <sheet name="Лист1" sheetId="1" r:id="rId1"/>
    <sheet name="Лист4" sheetId="4" r:id="rId2"/>
    <sheet name="Жаргал" sheetId="2" r:id="rId3"/>
    <sheet name="Костя" sheetId="3" r:id="rId4"/>
  </sheets>
  <definedNames>
    <definedName name="_xlchart.v1.0" hidden="1">Жаргал!$A$75:$A$124</definedName>
    <definedName name="_xlchart.v1.1" hidden="1">Жаргал!$B$75:$B$124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1" l="1"/>
  <c r="H69" i="1"/>
  <c r="H71" i="1"/>
  <c r="H73" i="1"/>
  <c r="H75" i="1"/>
  <c r="H77" i="1"/>
  <c r="H79" i="1"/>
  <c r="H81" i="1"/>
  <c r="H83" i="1"/>
  <c r="H65" i="1"/>
  <c r="G83" i="1"/>
  <c r="G65" i="1"/>
  <c r="G66" i="1" s="1"/>
  <c r="J39" i="1"/>
  <c r="J41" i="1"/>
  <c r="J43" i="1"/>
  <c r="J45" i="1"/>
  <c r="J47" i="1"/>
  <c r="J49" i="1"/>
  <c r="J51" i="1"/>
  <c r="J53" i="1"/>
  <c r="J55" i="1"/>
  <c r="J37" i="1"/>
  <c r="E37" i="1"/>
  <c r="E36" i="1"/>
  <c r="I39" i="1"/>
  <c r="I41" i="1"/>
  <c r="I43" i="1"/>
  <c r="I45" i="1"/>
  <c r="I47" i="1"/>
  <c r="I49" i="1"/>
  <c r="I51" i="1"/>
  <c r="I53" i="1"/>
  <c r="I55" i="1"/>
  <c r="I37" i="1"/>
  <c r="H39" i="1"/>
  <c r="H41" i="1"/>
  <c r="H43" i="1"/>
  <c r="H45" i="1"/>
  <c r="H47" i="1"/>
  <c r="H49" i="1"/>
  <c r="H51" i="1"/>
  <c r="H53" i="1"/>
  <c r="H55" i="1"/>
  <c r="H37" i="1"/>
  <c r="F55" i="1"/>
  <c r="F53" i="1"/>
  <c r="F51" i="1"/>
  <c r="F49" i="1"/>
  <c r="F40" i="1"/>
  <c r="F42" i="1" s="1"/>
  <c r="F39" i="1"/>
  <c r="F38" i="1"/>
  <c r="G37" i="1"/>
  <c r="F26" i="1"/>
  <c r="F27" i="1" s="1"/>
  <c r="F28" i="1" s="1"/>
  <c r="F29" i="1" s="1"/>
  <c r="F30" i="1" s="1"/>
  <c r="F31" i="1" s="1"/>
  <c r="F32" i="1" s="1"/>
  <c r="F33" i="1" s="1"/>
  <c r="F34" i="1" s="1"/>
  <c r="F25" i="1"/>
  <c r="F24" i="1"/>
  <c r="F37" i="1"/>
  <c r="G68" i="1" l="1"/>
  <c r="G67" i="1"/>
  <c r="F44" i="1"/>
  <c r="F43" i="1"/>
  <c r="F41" i="1"/>
  <c r="G70" i="1" l="1"/>
  <c r="G69" i="1"/>
  <c r="F45" i="1"/>
  <c r="F46" i="1"/>
  <c r="G72" i="1" l="1"/>
  <c r="G71" i="1"/>
  <c r="F48" i="1"/>
  <c r="F47" i="1"/>
  <c r="G74" i="1" l="1"/>
  <c r="G73" i="1"/>
  <c r="F50" i="1"/>
  <c r="G75" i="1" l="1"/>
  <c r="G76" i="1"/>
  <c r="F52" i="1"/>
  <c r="G78" i="1" l="1"/>
  <c r="G77" i="1"/>
  <c r="G80" i="1" l="1"/>
  <c r="G81" i="1" s="1"/>
  <c r="G79" i="1"/>
  <c r="E27" i="1" l="1"/>
  <c r="E1" i="1"/>
  <c r="E24" i="1"/>
  <c r="N1" i="3" l="1"/>
  <c r="O1" i="3" s="1"/>
  <c r="P1" i="3"/>
  <c r="E2" i="3"/>
  <c r="F1" i="3" s="1"/>
  <c r="H2" i="3"/>
  <c r="E3" i="3"/>
  <c r="F2" i="3" s="1"/>
  <c r="N3" i="3"/>
  <c r="O3" i="3" s="1"/>
  <c r="P3" i="3"/>
  <c r="N5" i="3"/>
  <c r="O5" i="3" s="1"/>
  <c r="P5" i="3"/>
  <c r="N7" i="3"/>
  <c r="O7" i="3" s="1"/>
  <c r="P7" i="3"/>
  <c r="N9" i="3"/>
  <c r="O9" i="3" s="1"/>
  <c r="P9" i="3"/>
  <c r="N11" i="3"/>
  <c r="O11" i="3" s="1"/>
  <c r="P11" i="3"/>
  <c r="N13" i="3"/>
  <c r="O13" i="3" s="1"/>
  <c r="P13" i="3"/>
  <c r="N15" i="3"/>
  <c r="O15" i="3" s="1"/>
  <c r="P15" i="3"/>
  <c r="E16" i="3"/>
  <c r="E17" i="3"/>
  <c r="N17" i="3"/>
  <c r="O17" i="3" s="1"/>
  <c r="P17" i="3"/>
  <c r="N19" i="3"/>
  <c r="O19" i="3" s="1"/>
  <c r="P19" i="3"/>
  <c r="B1" i="3" l="1"/>
  <c r="C1" i="3" s="1"/>
  <c r="B5" i="3"/>
  <c r="C5" i="3" s="1"/>
  <c r="B9" i="3"/>
  <c r="C9" i="3" s="1"/>
  <c r="B13" i="3"/>
  <c r="C13" i="3" s="1"/>
  <c r="B17" i="3"/>
  <c r="C17" i="3" s="1"/>
  <c r="B21" i="3"/>
  <c r="C21" i="3" s="1"/>
  <c r="B25" i="3"/>
  <c r="C25" i="3" s="1"/>
  <c r="B29" i="3"/>
  <c r="C29" i="3" s="1"/>
  <c r="B33" i="3"/>
  <c r="C33" i="3" s="1"/>
  <c r="B37" i="3"/>
  <c r="C37" i="3" s="1"/>
  <c r="B41" i="3"/>
  <c r="C41" i="3" s="1"/>
  <c r="B45" i="3"/>
  <c r="C45" i="3" s="1"/>
  <c r="B49" i="3"/>
  <c r="C49" i="3" s="1"/>
  <c r="B53" i="3"/>
  <c r="C53" i="3" s="1"/>
  <c r="B57" i="3"/>
  <c r="C57" i="3" s="1"/>
  <c r="B61" i="3"/>
  <c r="C61" i="3" s="1"/>
  <c r="B65" i="3"/>
  <c r="C65" i="3" s="1"/>
  <c r="B69" i="3"/>
  <c r="C69" i="3" s="1"/>
  <c r="B73" i="3"/>
  <c r="C73" i="3" s="1"/>
  <c r="B77" i="3"/>
  <c r="C77" i="3" s="1"/>
  <c r="B81" i="3"/>
  <c r="C81" i="3" s="1"/>
  <c r="B85" i="3"/>
  <c r="C85" i="3" s="1"/>
  <c r="B89" i="3"/>
  <c r="C89" i="3" s="1"/>
  <c r="B93" i="3"/>
  <c r="C93" i="3" s="1"/>
  <c r="B97" i="3"/>
  <c r="C97" i="3" s="1"/>
  <c r="B24" i="3"/>
  <c r="C24" i="3" s="1"/>
  <c r="B32" i="3"/>
  <c r="C32" i="3" s="1"/>
  <c r="B48" i="3"/>
  <c r="C48" i="3" s="1"/>
  <c r="B68" i="3"/>
  <c r="C68" i="3" s="1"/>
  <c r="B88" i="3"/>
  <c r="C88" i="3" s="1"/>
  <c r="B20" i="3"/>
  <c r="C20" i="3" s="1"/>
  <c r="B28" i="3"/>
  <c r="C28" i="3" s="1"/>
  <c r="B44" i="3"/>
  <c r="C44" i="3" s="1"/>
  <c r="B64" i="3"/>
  <c r="C64" i="3" s="1"/>
  <c r="B84" i="3"/>
  <c r="C84" i="3" s="1"/>
  <c r="B2" i="3"/>
  <c r="C2" i="3" s="1"/>
  <c r="B6" i="3"/>
  <c r="C6" i="3" s="1"/>
  <c r="B10" i="3"/>
  <c r="C10" i="3" s="1"/>
  <c r="B14" i="3"/>
  <c r="C14" i="3" s="1"/>
  <c r="B18" i="3"/>
  <c r="C18" i="3" s="1"/>
  <c r="B22" i="3"/>
  <c r="C22" i="3" s="1"/>
  <c r="B26" i="3"/>
  <c r="C26" i="3" s="1"/>
  <c r="B30" i="3"/>
  <c r="C30" i="3" s="1"/>
  <c r="B34" i="3"/>
  <c r="C34" i="3" s="1"/>
  <c r="B38" i="3"/>
  <c r="C38" i="3" s="1"/>
  <c r="B42" i="3"/>
  <c r="C42" i="3" s="1"/>
  <c r="B46" i="3"/>
  <c r="C46" i="3" s="1"/>
  <c r="B50" i="3"/>
  <c r="C50" i="3" s="1"/>
  <c r="B54" i="3"/>
  <c r="C54" i="3" s="1"/>
  <c r="B58" i="3"/>
  <c r="C58" i="3" s="1"/>
  <c r="B62" i="3"/>
  <c r="C62" i="3" s="1"/>
  <c r="B66" i="3"/>
  <c r="C66" i="3" s="1"/>
  <c r="B70" i="3"/>
  <c r="C70" i="3" s="1"/>
  <c r="B74" i="3"/>
  <c r="C74" i="3" s="1"/>
  <c r="B78" i="3"/>
  <c r="C78" i="3" s="1"/>
  <c r="B82" i="3"/>
  <c r="C82" i="3" s="1"/>
  <c r="B86" i="3"/>
  <c r="C86" i="3" s="1"/>
  <c r="B90" i="3"/>
  <c r="C90" i="3" s="1"/>
  <c r="B94" i="3"/>
  <c r="C94" i="3" s="1"/>
  <c r="B98" i="3"/>
  <c r="C98" i="3" s="1"/>
  <c r="B16" i="3"/>
  <c r="C16" i="3" s="1"/>
  <c r="B52" i="3"/>
  <c r="C52" i="3" s="1"/>
  <c r="B80" i="3"/>
  <c r="C80" i="3" s="1"/>
  <c r="B12" i="3"/>
  <c r="C12" i="3" s="1"/>
  <c r="B60" i="3"/>
  <c r="C60" i="3" s="1"/>
  <c r="B100" i="3"/>
  <c r="C100" i="3" s="1"/>
  <c r="B3" i="3"/>
  <c r="C3" i="3" s="1"/>
  <c r="B7" i="3"/>
  <c r="C7" i="3" s="1"/>
  <c r="B11" i="3"/>
  <c r="C11" i="3" s="1"/>
  <c r="B15" i="3"/>
  <c r="C15" i="3" s="1"/>
  <c r="B19" i="3"/>
  <c r="C19" i="3" s="1"/>
  <c r="B23" i="3"/>
  <c r="C23" i="3" s="1"/>
  <c r="B27" i="3"/>
  <c r="C27" i="3" s="1"/>
  <c r="B31" i="3"/>
  <c r="C31" i="3" s="1"/>
  <c r="B35" i="3"/>
  <c r="C35" i="3" s="1"/>
  <c r="B39" i="3"/>
  <c r="C39" i="3" s="1"/>
  <c r="B43" i="3"/>
  <c r="C43" i="3" s="1"/>
  <c r="B47" i="3"/>
  <c r="C47" i="3" s="1"/>
  <c r="B51" i="3"/>
  <c r="C51" i="3" s="1"/>
  <c r="B55" i="3"/>
  <c r="C55" i="3" s="1"/>
  <c r="B59" i="3"/>
  <c r="C59" i="3" s="1"/>
  <c r="B63" i="3"/>
  <c r="C63" i="3" s="1"/>
  <c r="B67" i="3"/>
  <c r="C67" i="3" s="1"/>
  <c r="B71" i="3"/>
  <c r="C71" i="3" s="1"/>
  <c r="B75" i="3"/>
  <c r="C75" i="3" s="1"/>
  <c r="B79" i="3"/>
  <c r="C79" i="3" s="1"/>
  <c r="B83" i="3"/>
  <c r="C83" i="3" s="1"/>
  <c r="B87" i="3"/>
  <c r="C87" i="3" s="1"/>
  <c r="B91" i="3"/>
  <c r="C91" i="3" s="1"/>
  <c r="B95" i="3"/>
  <c r="C95" i="3" s="1"/>
  <c r="B99" i="3"/>
  <c r="C99" i="3" s="1"/>
  <c r="B8" i="3"/>
  <c r="C8" i="3" s="1"/>
  <c r="B40" i="3"/>
  <c r="C40" i="3" s="1"/>
  <c r="B72" i="3"/>
  <c r="C72" i="3" s="1"/>
  <c r="B92" i="3"/>
  <c r="C92" i="3" s="1"/>
  <c r="B4" i="3"/>
  <c r="C4" i="3" s="1"/>
  <c r="B36" i="3"/>
  <c r="C36" i="3" s="1"/>
  <c r="B56" i="3"/>
  <c r="C56" i="3" s="1"/>
  <c r="B76" i="3"/>
  <c r="C76" i="3" s="1"/>
  <c r="B96" i="3"/>
  <c r="C96" i="3" s="1"/>
  <c r="E18" i="3"/>
  <c r="E4" i="3"/>
  <c r="F1" i="1"/>
  <c r="E2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" i="2"/>
  <c r="E20" i="2" s="1"/>
  <c r="O1" i="2"/>
  <c r="O2" i="2"/>
  <c r="O3" i="2"/>
  <c r="E14" i="2"/>
  <c r="E15" i="2" s="1"/>
  <c r="B30" i="2"/>
  <c r="C30" i="2" s="1"/>
  <c r="B38" i="2"/>
  <c r="C38" i="2" s="1"/>
  <c r="B46" i="2"/>
  <c r="C46" i="2" s="1"/>
  <c r="A51" i="2"/>
  <c r="B1" i="2" s="1"/>
  <c r="C1" i="2" s="1"/>
  <c r="F3" i="3" l="1"/>
  <c r="F4" i="3"/>
  <c r="E5" i="3"/>
  <c r="J2" i="3"/>
  <c r="U3" i="3"/>
  <c r="U4" i="3"/>
  <c r="T5" i="3"/>
  <c r="I2" i="3"/>
  <c r="U5" i="3"/>
  <c r="S14" i="3"/>
  <c r="U14" i="3" s="1"/>
  <c r="T4" i="3"/>
  <c r="V4" i="3" s="1"/>
  <c r="W4" i="3" s="1"/>
  <c r="T3" i="3"/>
  <c r="B19" i="2"/>
  <c r="C19" i="2" s="1"/>
  <c r="E21" i="2"/>
  <c r="E22" i="2" s="1"/>
  <c r="E23" i="2" s="1"/>
  <c r="E24" i="2" s="1"/>
  <c r="E25" i="2" s="1"/>
  <c r="E26" i="2" s="1"/>
  <c r="E27" i="2" s="1"/>
  <c r="B42" i="2"/>
  <c r="C42" i="2" s="1"/>
  <c r="B17" i="2"/>
  <c r="C17" i="2" s="1"/>
  <c r="B44" i="2"/>
  <c r="C44" i="2" s="1"/>
  <c r="B36" i="2"/>
  <c r="C36" i="2" s="1"/>
  <c r="B28" i="2"/>
  <c r="C28" i="2" s="1"/>
  <c r="B26" i="2"/>
  <c r="C26" i="2" s="1"/>
  <c r="B24" i="2"/>
  <c r="C24" i="2" s="1"/>
  <c r="B22" i="2"/>
  <c r="C22" i="2" s="1"/>
  <c r="B20" i="2"/>
  <c r="C20" i="2" s="1"/>
  <c r="B16" i="2"/>
  <c r="C16" i="2" s="1"/>
  <c r="B12" i="2"/>
  <c r="C12" i="2" s="1"/>
  <c r="B49" i="2"/>
  <c r="C49" i="2" s="1"/>
  <c r="B41" i="2"/>
  <c r="C41" i="2" s="1"/>
  <c r="B33" i="2"/>
  <c r="C33" i="2" s="1"/>
  <c r="B9" i="2"/>
  <c r="C9" i="2" s="1"/>
  <c r="B10" i="2"/>
  <c r="C10" i="2" s="1"/>
  <c r="E2" i="2"/>
  <c r="E3" i="2" s="1"/>
  <c r="B8" i="2"/>
  <c r="C8" i="2" s="1"/>
  <c r="B3" i="2"/>
  <c r="C3" i="2" s="1"/>
  <c r="B2" i="2"/>
  <c r="B43" i="2"/>
  <c r="C43" i="2" s="1"/>
  <c r="B35" i="2"/>
  <c r="C35" i="2" s="1"/>
  <c r="B15" i="2"/>
  <c r="C15" i="2" s="1"/>
  <c r="B7" i="2"/>
  <c r="C7" i="2" s="1"/>
  <c r="B48" i="2"/>
  <c r="C48" i="2" s="1"/>
  <c r="B40" i="2"/>
  <c r="C40" i="2" s="1"/>
  <c r="B32" i="2"/>
  <c r="C32" i="2" s="1"/>
  <c r="B27" i="2"/>
  <c r="C27" i="2" s="1"/>
  <c r="B25" i="2"/>
  <c r="C25" i="2" s="1"/>
  <c r="B23" i="2"/>
  <c r="C23" i="2" s="1"/>
  <c r="B21" i="2"/>
  <c r="C21" i="2" s="1"/>
  <c r="B18" i="2"/>
  <c r="C18" i="2" s="1"/>
  <c r="B45" i="2"/>
  <c r="C45" i="2" s="1"/>
  <c r="B37" i="2"/>
  <c r="C37" i="2" s="1"/>
  <c r="B29" i="2"/>
  <c r="C29" i="2" s="1"/>
  <c r="B13" i="2"/>
  <c r="C13" i="2" s="1"/>
  <c r="B5" i="2"/>
  <c r="C5" i="2" s="1"/>
  <c r="F1" i="2"/>
  <c r="G1" i="2" s="1"/>
  <c r="B50" i="2"/>
  <c r="C50" i="2" s="1"/>
  <c r="B34" i="2"/>
  <c r="C34" i="2" s="1"/>
  <c r="B14" i="2"/>
  <c r="C14" i="2" s="1"/>
  <c r="B6" i="2"/>
  <c r="C6" i="2" s="1"/>
  <c r="B47" i="2"/>
  <c r="C47" i="2" s="1"/>
  <c r="B39" i="2"/>
  <c r="C39" i="2" s="1"/>
  <c r="B31" i="2"/>
  <c r="C31" i="2" s="1"/>
  <c r="B11" i="2"/>
  <c r="C11" i="2" s="1"/>
  <c r="B4" i="2"/>
  <c r="C4" i="2" s="1"/>
  <c r="O3" i="1"/>
  <c r="O2" i="1"/>
  <c r="O1" i="1"/>
  <c r="V3" i="3" l="1"/>
  <c r="W3" i="3" s="1"/>
  <c r="E6" i="3"/>
  <c r="E7" i="3" s="1"/>
  <c r="F5" i="3"/>
  <c r="Q11" i="3"/>
  <c r="Q13" i="3"/>
  <c r="Q15" i="3"/>
  <c r="Q5" i="3"/>
  <c r="Q7" i="3"/>
  <c r="K2" i="3"/>
  <c r="Q3" i="3"/>
  <c r="Q9" i="3"/>
  <c r="Q17" i="3"/>
  <c r="Q1" i="3"/>
  <c r="Q19" i="3"/>
  <c r="V5" i="3"/>
  <c r="W5" i="3" s="1"/>
  <c r="E12" i="1"/>
  <c r="E13" i="1" s="1"/>
  <c r="E4" i="2"/>
  <c r="E5" i="2" s="1"/>
  <c r="C2" i="2"/>
  <c r="B51" i="2"/>
  <c r="H1" i="2"/>
  <c r="F6" i="3" l="1"/>
  <c r="E8" i="3"/>
  <c r="E14" i="1"/>
  <c r="E15" i="1" s="1"/>
  <c r="E16" i="1" s="1"/>
  <c r="H15" i="1"/>
  <c r="I15" i="1" s="1"/>
  <c r="A57" i="2"/>
  <c r="A61" i="2" s="1"/>
  <c r="A63" i="2" s="1"/>
  <c r="A65" i="2" s="1"/>
  <c r="C53" i="2"/>
  <c r="B55" i="2" s="1"/>
  <c r="C51" i="2"/>
  <c r="F3" i="2"/>
  <c r="G3" i="2" s="1"/>
  <c r="E6" i="2"/>
  <c r="E7" i="2" s="1"/>
  <c r="F5" i="2"/>
  <c r="G5" i="2" s="1"/>
  <c r="H3" i="2"/>
  <c r="A1" i="1"/>
  <c r="A2" i="1" s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7" i="3" l="1"/>
  <c r="E9" i="3"/>
  <c r="E10" i="3" s="1"/>
  <c r="F8" i="3"/>
  <c r="F10" i="3"/>
  <c r="E11" i="3"/>
  <c r="F9" i="3"/>
  <c r="E17" i="1"/>
  <c r="F15" i="1"/>
  <c r="G15" i="1" s="1"/>
  <c r="F13" i="1"/>
  <c r="H33" i="2"/>
  <c r="H41" i="2"/>
  <c r="H49" i="2"/>
  <c r="C52" i="2"/>
  <c r="H69" i="2"/>
  <c r="B76" i="2"/>
  <c r="B81" i="2"/>
  <c r="B89" i="2"/>
  <c r="B97" i="2"/>
  <c r="B105" i="2"/>
  <c r="B113" i="2"/>
  <c r="B121" i="2"/>
  <c r="I3" i="2"/>
  <c r="H28" i="2"/>
  <c r="H44" i="2"/>
  <c r="H57" i="2"/>
  <c r="H70" i="2"/>
  <c r="B90" i="2"/>
  <c r="B106" i="2"/>
  <c r="H60" i="2"/>
  <c r="B78" i="2"/>
  <c r="B101" i="2"/>
  <c r="B117" i="2"/>
  <c r="H20" i="2"/>
  <c r="H22" i="2"/>
  <c r="H24" i="2"/>
  <c r="H26" i="2"/>
  <c r="H31" i="2"/>
  <c r="H39" i="2"/>
  <c r="H47" i="2"/>
  <c r="H58" i="2"/>
  <c r="H64" i="2"/>
  <c r="H71" i="2"/>
  <c r="B77" i="2"/>
  <c r="B83" i="2"/>
  <c r="B91" i="2"/>
  <c r="B99" i="2"/>
  <c r="B107" i="2"/>
  <c r="B115" i="2"/>
  <c r="B123" i="2"/>
  <c r="H34" i="2"/>
  <c r="H42" i="2"/>
  <c r="H50" i="2"/>
  <c r="H53" i="2"/>
  <c r="H59" i="2"/>
  <c r="H72" i="2"/>
  <c r="H77" i="2"/>
  <c r="B84" i="2"/>
  <c r="B92" i="2"/>
  <c r="B100" i="2"/>
  <c r="B108" i="2"/>
  <c r="B116" i="2"/>
  <c r="B124" i="2"/>
  <c r="H29" i="2"/>
  <c r="H37" i="2"/>
  <c r="H45" i="2"/>
  <c r="H54" i="2"/>
  <c r="H73" i="2"/>
  <c r="I1" i="2"/>
  <c r="H21" i="2"/>
  <c r="H23" i="2"/>
  <c r="H25" i="2"/>
  <c r="H27" i="2"/>
  <c r="H35" i="2"/>
  <c r="H43" i="2"/>
  <c r="H55" i="2"/>
  <c r="H61" i="2"/>
  <c r="H67" i="2"/>
  <c r="B75" i="2"/>
  <c r="B79" i="2"/>
  <c r="B87" i="2"/>
  <c r="B95" i="2"/>
  <c r="B103" i="2"/>
  <c r="B111" i="2"/>
  <c r="B119" i="2"/>
  <c r="H30" i="2"/>
  <c r="H38" i="2"/>
  <c r="H46" i="2"/>
  <c r="H51" i="2"/>
  <c r="H56" i="2"/>
  <c r="H62" i="2"/>
  <c r="H68" i="2"/>
  <c r="H75" i="2"/>
  <c r="B80" i="2"/>
  <c r="B88" i="2"/>
  <c r="B96" i="2"/>
  <c r="B104" i="2"/>
  <c r="B112" i="2"/>
  <c r="B120" i="2"/>
  <c r="H36" i="2"/>
  <c r="H52" i="2"/>
  <c r="H63" i="2"/>
  <c r="H76" i="2"/>
  <c r="B82" i="2"/>
  <c r="B98" i="2"/>
  <c r="B114" i="2"/>
  <c r="B122" i="2"/>
  <c r="H65" i="2"/>
  <c r="B85" i="2"/>
  <c r="B109" i="2"/>
  <c r="H40" i="2"/>
  <c r="H66" i="2"/>
  <c r="B118" i="2"/>
  <c r="B86" i="2"/>
  <c r="H32" i="2"/>
  <c r="B94" i="2"/>
  <c r="H74" i="2"/>
  <c r="H78" i="2"/>
  <c r="H48" i="2"/>
  <c r="B102" i="2"/>
  <c r="B93" i="2"/>
  <c r="B110" i="2"/>
  <c r="L1" i="2"/>
  <c r="K2" i="2"/>
  <c r="M2" i="2" s="1"/>
  <c r="N2" i="2" s="1"/>
  <c r="K3" i="2"/>
  <c r="L2" i="2"/>
  <c r="K1" i="2"/>
  <c r="L3" i="2"/>
  <c r="E8" i="2"/>
  <c r="E9" i="2" s="1"/>
  <c r="H5" i="2"/>
  <c r="I5" i="2" s="1"/>
  <c r="B12" i="1"/>
  <c r="B4" i="1"/>
  <c r="B5" i="1"/>
  <c r="B6" i="1"/>
  <c r="B7" i="1"/>
  <c r="B3" i="1"/>
  <c r="E18" i="1" l="1"/>
  <c r="E19" i="1" s="1"/>
  <c r="H17" i="1"/>
  <c r="I17" i="1" s="1"/>
  <c r="E20" i="1"/>
  <c r="M3" i="2"/>
  <c r="N3" i="2" s="1"/>
  <c r="E10" i="2"/>
  <c r="E11" i="2" s="1"/>
  <c r="F7" i="2"/>
  <c r="G7" i="2" s="1"/>
  <c r="H7" i="2"/>
  <c r="I7" i="2" s="1"/>
  <c r="M1" i="2"/>
  <c r="N1" i="2" s="1"/>
  <c r="B101" i="1"/>
  <c r="F17" i="1" l="1"/>
  <c r="G17" i="1" s="1"/>
  <c r="F19" i="1"/>
  <c r="G19" i="1" s="1"/>
  <c r="H19" i="1"/>
  <c r="I19" i="1" s="1"/>
  <c r="C7" i="1"/>
  <c r="D7" i="1" s="1"/>
  <c r="F9" i="2"/>
  <c r="G9" i="2" s="1"/>
  <c r="E12" i="2"/>
  <c r="E13" i="2" s="1"/>
  <c r="H9" i="2"/>
  <c r="I9" i="2" s="1"/>
  <c r="C12" i="1"/>
  <c r="D12" i="1" s="1"/>
  <c r="C4" i="1"/>
  <c r="D4" i="1" s="1"/>
  <c r="C5" i="1"/>
  <c r="D5" i="1" s="1"/>
  <c r="C6" i="1"/>
  <c r="D6" i="1" s="1"/>
  <c r="C11" i="1"/>
  <c r="D11" i="1" s="1"/>
  <c r="C19" i="1"/>
  <c r="D19" i="1" s="1"/>
  <c r="C27" i="1"/>
  <c r="D27" i="1" s="1"/>
  <c r="C35" i="1"/>
  <c r="D35" i="1" s="1"/>
  <c r="C43" i="1"/>
  <c r="D43" i="1" s="1"/>
  <c r="C51" i="1"/>
  <c r="D51" i="1" s="1"/>
  <c r="C59" i="1"/>
  <c r="D59" i="1" s="1"/>
  <c r="C67" i="1"/>
  <c r="D67" i="1" s="1"/>
  <c r="C75" i="1"/>
  <c r="D75" i="1" s="1"/>
  <c r="C83" i="1"/>
  <c r="D83" i="1" s="1"/>
  <c r="C91" i="1"/>
  <c r="D91" i="1" s="1"/>
  <c r="C99" i="1"/>
  <c r="D99" i="1" s="1"/>
  <c r="C20" i="1"/>
  <c r="D20" i="1" s="1"/>
  <c r="C28" i="1"/>
  <c r="D28" i="1" s="1"/>
  <c r="C36" i="1"/>
  <c r="D36" i="1" s="1"/>
  <c r="C44" i="1"/>
  <c r="D44" i="1" s="1"/>
  <c r="C52" i="1"/>
  <c r="D52" i="1" s="1"/>
  <c r="C60" i="1"/>
  <c r="D60" i="1" s="1"/>
  <c r="C68" i="1"/>
  <c r="D68" i="1" s="1"/>
  <c r="C76" i="1"/>
  <c r="D76" i="1" s="1"/>
  <c r="C84" i="1"/>
  <c r="D84" i="1" s="1"/>
  <c r="C100" i="1"/>
  <c r="D100" i="1" s="1"/>
  <c r="C32" i="1"/>
  <c r="D32" i="1" s="1"/>
  <c r="C64" i="1"/>
  <c r="D64" i="1" s="1"/>
  <c r="C88" i="1"/>
  <c r="D88" i="1" s="1"/>
  <c r="C25" i="1"/>
  <c r="D25" i="1" s="1"/>
  <c r="C49" i="1"/>
  <c r="D49" i="1" s="1"/>
  <c r="C81" i="1"/>
  <c r="D81" i="1" s="1"/>
  <c r="C18" i="1"/>
  <c r="D18" i="1" s="1"/>
  <c r="C50" i="1"/>
  <c r="D50" i="1" s="1"/>
  <c r="C90" i="1"/>
  <c r="D90" i="1" s="1"/>
  <c r="C92" i="1"/>
  <c r="D92" i="1" s="1"/>
  <c r="C9" i="1"/>
  <c r="D9" i="1" s="1"/>
  <c r="C57" i="1"/>
  <c r="D57" i="1" s="1"/>
  <c r="C2" i="1"/>
  <c r="D2" i="1" s="1"/>
  <c r="C58" i="1"/>
  <c r="D58" i="1" s="1"/>
  <c r="C13" i="1"/>
  <c r="D13" i="1" s="1"/>
  <c r="C21" i="1"/>
  <c r="D21" i="1" s="1"/>
  <c r="C29" i="1"/>
  <c r="D29" i="1" s="1"/>
  <c r="C37" i="1"/>
  <c r="D37" i="1" s="1"/>
  <c r="C45" i="1"/>
  <c r="D45" i="1" s="1"/>
  <c r="C53" i="1"/>
  <c r="D53" i="1" s="1"/>
  <c r="C61" i="1"/>
  <c r="D61" i="1" s="1"/>
  <c r="C69" i="1"/>
  <c r="D69" i="1" s="1"/>
  <c r="C77" i="1"/>
  <c r="D77" i="1" s="1"/>
  <c r="C85" i="1"/>
  <c r="D85" i="1" s="1"/>
  <c r="C93" i="1"/>
  <c r="D93" i="1" s="1"/>
  <c r="C1" i="1"/>
  <c r="C14" i="1"/>
  <c r="D14" i="1" s="1"/>
  <c r="C30" i="1"/>
  <c r="D30" i="1" s="1"/>
  <c r="C46" i="1"/>
  <c r="D46" i="1" s="1"/>
  <c r="C54" i="1"/>
  <c r="D54" i="1" s="1"/>
  <c r="C70" i="1"/>
  <c r="D70" i="1" s="1"/>
  <c r="C86" i="1"/>
  <c r="D86" i="1" s="1"/>
  <c r="C16" i="1"/>
  <c r="D16" i="1" s="1"/>
  <c r="C48" i="1"/>
  <c r="D48" i="1" s="1"/>
  <c r="C80" i="1"/>
  <c r="D80" i="1" s="1"/>
  <c r="C73" i="1"/>
  <c r="D73" i="1" s="1"/>
  <c r="C10" i="1"/>
  <c r="D10" i="1" s="1"/>
  <c r="C42" i="1"/>
  <c r="D42" i="1" s="1"/>
  <c r="C74" i="1"/>
  <c r="D74" i="1" s="1"/>
  <c r="C22" i="1"/>
  <c r="D22" i="1" s="1"/>
  <c r="C38" i="1"/>
  <c r="D38" i="1" s="1"/>
  <c r="C62" i="1"/>
  <c r="D62" i="1" s="1"/>
  <c r="C78" i="1"/>
  <c r="D78" i="1" s="1"/>
  <c r="C94" i="1"/>
  <c r="D94" i="1" s="1"/>
  <c r="C15" i="1"/>
  <c r="D15" i="1" s="1"/>
  <c r="C31" i="1"/>
  <c r="D31" i="1" s="1"/>
  <c r="C47" i="1"/>
  <c r="D47" i="1" s="1"/>
  <c r="C63" i="1"/>
  <c r="D63" i="1" s="1"/>
  <c r="C79" i="1"/>
  <c r="D79" i="1" s="1"/>
  <c r="C95" i="1"/>
  <c r="D95" i="1" s="1"/>
  <c r="C24" i="1"/>
  <c r="D24" i="1" s="1"/>
  <c r="C56" i="1"/>
  <c r="D56" i="1" s="1"/>
  <c r="C96" i="1"/>
  <c r="D96" i="1" s="1"/>
  <c r="C17" i="1"/>
  <c r="D17" i="1" s="1"/>
  <c r="C41" i="1"/>
  <c r="D41" i="1" s="1"/>
  <c r="C89" i="1"/>
  <c r="D89" i="1" s="1"/>
  <c r="C34" i="1"/>
  <c r="D34" i="1" s="1"/>
  <c r="C82" i="1"/>
  <c r="D82" i="1" s="1"/>
  <c r="C23" i="1"/>
  <c r="D23" i="1" s="1"/>
  <c r="C39" i="1"/>
  <c r="D39" i="1" s="1"/>
  <c r="C55" i="1"/>
  <c r="D55" i="1" s="1"/>
  <c r="C71" i="1"/>
  <c r="D71" i="1" s="1"/>
  <c r="C87" i="1"/>
  <c r="D87" i="1" s="1"/>
  <c r="C8" i="1"/>
  <c r="D8" i="1" s="1"/>
  <c r="C40" i="1"/>
  <c r="D40" i="1" s="1"/>
  <c r="C72" i="1"/>
  <c r="D72" i="1" s="1"/>
  <c r="C33" i="1"/>
  <c r="D33" i="1" s="1"/>
  <c r="C65" i="1"/>
  <c r="D65" i="1" s="1"/>
  <c r="C97" i="1"/>
  <c r="D97" i="1" s="1"/>
  <c r="C26" i="1"/>
  <c r="D26" i="1" s="1"/>
  <c r="C66" i="1"/>
  <c r="D66" i="1" s="1"/>
  <c r="C98" i="1"/>
  <c r="D98" i="1" s="1"/>
  <c r="C3" i="1"/>
  <c r="D3" i="1" s="1"/>
  <c r="G1" i="1" l="1"/>
  <c r="H1" i="1"/>
  <c r="F11" i="2"/>
  <c r="G11" i="2" s="1"/>
  <c r="H13" i="2"/>
  <c r="I13" i="2" s="1"/>
  <c r="F13" i="2"/>
  <c r="G13" i="2" s="1"/>
  <c r="H11" i="2"/>
  <c r="I11" i="2" s="1"/>
  <c r="D1" i="1"/>
  <c r="C101" i="1"/>
  <c r="H3" i="1" l="1"/>
  <c r="D103" i="1"/>
  <c r="D101" i="1"/>
  <c r="F3" i="1" l="1"/>
  <c r="G3" i="1" s="1"/>
  <c r="D102" i="1"/>
  <c r="I21" i="1"/>
  <c r="I1" i="1"/>
  <c r="K3" i="1"/>
  <c r="K1" i="1"/>
  <c r="L3" i="1"/>
  <c r="L2" i="1"/>
  <c r="L1" i="1"/>
  <c r="K2" i="1"/>
  <c r="I3" i="1"/>
  <c r="H5" i="1" l="1"/>
  <c r="I5" i="1" s="1"/>
  <c r="F5" i="1"/>
  <c r="G5" i="1" s="1"/>
  <c r="M1" i="1"/>
  <c r="N1" i="1" s="1"/>
  <c r="F7" i="1"/>
  <c r="G7" i="1" s="1"/>
  <c r="M3" i="1"/>
  <c r="N3" i="1" s="1"/>
  <c r="M2" i="1"/>
  <c r="N2" i="1" s="1"/>
  <c r="H7" i="1" l="1"/>
  <c r="I7" i="1" s="1"/>
  <c r="F9" i="1"/>
  <c r="G9" i="1" s="1"/>
  <c r="H9" i="1" l="1"/>
  <c r="I9" i="1" s="1"/>
  <c r="F11" i="1"/>
  <c r="G11" i="1" s="1"/>
  <c r="H11" i="1" l="1"/>
  <c r="I11" i="1" s="1"/>
  <c r="H13" i="1"/>
  <c r="I13" i="1" s="1"/>
  <c r="G13" i="1"/>
  <c r="G47" i="1" l="1"/>
  <c r="G51" i="1" l="1"/>
</calcChain>
</file>

<file path=xl/sharedStrings.xml><?xml version="1.0" encoding="utf-8"?>
<sst xmlns="http://schemas.openxmlformats.org/spreadsheetml/2006/main" count="24" uniqueCount="22">
  <si>
    <t>(9,970;10,016)</t>
  </si>
  <si>
    <t>Относительная погрешность</t>
  </si>
  <si>
    <t>Интервал</t>
  </si>
  <si>
    <t>0,0023 - 0,23%</t>
  </si>
  <si>
    <t>Округленное</t>
  </si>
  <si>
    <t>Абсолютная погрешность</t>
  </si>
  <si>
    <t>Случайная погрешность</t>
  </si>
  <si>
    <t>Коэф стьюдента</t>
  </si>
  <si>
    <t>Среднеквадратичное отклонение среднего значения</t>
  </si>
  <si>
    <t>Стюдент</t>
  </si>
  <si>
    <t>9 пункт</t>
  </si>
  <si>
    <t>3o</t>
  </si>
  <si>
    <t>2o</t>
  </si>
  <si>
    <t>o</t>
  </si>
  <si>
    <t>до</t>
  </si>
  <si>
    <t>от</t>
  </si>
  <si>
    <t>max</t>
  </si>
  <si>
    <t>2 столбец снизу</t>
  </si>
  <si>
    <t>o(n)</t>
  </si>
  <si>
    <t>t(n)</t>
  </si>
  <si>
    <t>ktre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</si>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</sst>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0.0000"/>
    <numFmt numFmtId="165" formatCode="0.00000000"/>
    <numFmt numFmtId="166" formatCode="0.000000000"/>
    <numFmt numFmtId="167" formatCode="0.00000000000000"/>
    <numFmt numFmtId="168" formatCode="0.0000000000000000"/>
    <numFmt numFmtId="169" formatCode="0.00000000000000000"/>
    <numFmt numFmtId="170" formatCode="0.0000000000000"/>
    <numFmt numFmtId="171" formatCode="0.000000000000000"/>
    <numFmt numFmtId="172" formatCode="0.0000000000"/>
    <numFmt numFmtId="173" formatCode="0.000"/>
    <numFmt numFmtId="174" formatCode="0.000000000000"/>
    <numFmt numFmtId="178" formatCode="0.000000"/>
  </numFmts>
  <fonts count="4">
    <font>
      <sz val="11"/>
      <color theme="1"/>
      <name val="Calibri"/>
      <family val="2"/>
      <charset val="204"/>
      <scheme val="minor"/>
    </font>
    <font>
      <sz val="10"/>
      <color rgb="FF000000"/>
      <name val="Roboto"/>
    </font>
    <font>
      <sz val="12"/>
      <color theme="1"/>
      <name val="Calibri"/>
      <family val="2"/>
      <charset val="204"/>
      <scheme val="minor"/>
    </font>
    <font>
      <sz val="11"/>
      <color theme="1"/>
      <name val="CMR10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0" fontId="0" fillId="0" borderId="0" xfId="0" applyNumberFormat="1"/>
    <xf numFmtId="171" fontId="0" fillId="0" borderId="0" xfId="0" applyNumberFormat="1"/>
    <xf numFmtId="167" fontId="0" fillId="0" borderId="0" xfId="0" applyNumberFormat="1" applyAlignment="1">
      <alignment vertical="center"/>
    </xf>
    <xf numFmtId="2" fontId="1" fillId="0" borderId="0" xfId="0" applyNumberFormat="1" applyFont="1"/>
    <xf numFmtId="10" fontId="0" fillId="0" borderId="0" xfId="0" applyNumberFormat="1"/>
    <xf numFmtId="172" fontId="0" fillId="0" borderId="0" xfId="0" applyNumberFormat="1"/>
    <xf numFmtId="1" fontId="1" fillId="0" borderId="0" xfId="0" applyNumberFormat="1" applyFont="1"/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4" fontId="0" fillId="0" borderId="0" xfId="0" applyNumberFormat="1"/>
    <xf numFmtId="173" fontId="0" fillId="0" borderId="0" xfId="0" applyNumberFormat="1"/>
    <xf numFmtId="0" fontId="2" fillId="0" borderId="0" xfId="1"/>
    <xf numFmtId="178" fontId="2" fillId="0" borderId="0" xfId="1" applyNumberFormat="1"/>
    <xf numFmtId="164" fontId="2" fillId="0" borderId="0" xfId="1" applyNumberFormat="1"/>
    <xf numFmtId="0" fontId="2" fillId="0" borderId="1" xfId="1" applyBorder="1" applyAlignment="1">
      <alignment horizontal="center"/>
    </xf>
    <xf numFmtId="0" fontId="2" fillId="0" borderId="1" xfId="1" applyBorder="1"/>
    <xf numFmtId="2" fontId="2" fillId="0" borderId="0" xfId="1" applyNumberFormat="1"/>
    <xf numFmtId="0" fontId="3" fillId="0" borderId="0" xfId="1" applyFont="1"/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</cellXfs>
  <cellStyles count="2">
    <cellStyle name="Обычный" xfId="0" builtinId="0"/>
    <cellStyle name="Обычный 2" xfId="1" xr:uid="{9752CDD4-0409-49E9-9337-30FA59CE2D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Жаргал!$L$51:$L$301</c:f>
              <c:numCache>
                <c:formatCode>0.000000000000000</c:formatCode>
                <c:ptCount val="251"/>
              </c:numCache>
            </c:numRef>
          </c:val>
          <c:extLst>
            <c:ext xmlns:c16="http://schemas.microsoft.com/office/drawing/2014/chart" uri="{C3380CC4-5D6E-409C-BE32-E72D297353CC}">
              <c16:uniqueId val="{00000000-70E9-45AB-8F9B-CB6385EA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37392"/>
        <c:axId val="1834423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Жаргал!$K$51:$K$301</c:f>
              <c:numCache>
                <c:formatCode>0.000000000000000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9-45AB-8F9B-CB6385EA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37392"/>
        <c:axId val="183442384"/>
      </c:lineChart>
      <c:catAx>
        <c:axId val="18343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42384"/>
        <c:crosses val="autoZero"/>
        <c:auto val="1"/>
        <c:lblAlgn val="ctr"/>
        <c:lblOffset val="100"/>
        <c:noMultiLvlLbl val="0"/>
      </c:catAx>
      <c:valAx>
        <c:axId val="1834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Жаргал!$F$20:$F$26</c:f>
              <c:numCache>
                <c:formatCode>General</c:formatCode>
                <c:ptCount val="7"/>
                <c:pt idx="0">
                  <c:v>1.9310344827586263</c:v>
                </c:pt>
                <c:pt idx="1">
                  <c:v>3.3793103448275961</c:v>
                </c:pt>
                <c:pt idx="2">
                  <c:v>0</c:v>
                </c:pt>
                <c:pt idx="3">
                  <c:v>4.8275862068965658</c:v>
                </c:pt>
                <c:pt idx="4">
                  <c:v>2.8965517241379395</c:v>
                </c:pt>
                <c:pt idx="5">
                  <c:v>7.7241379310345053</c:v>
                </c:pt>
                <c:pt idx="6">
                  <c:v>3.3793103448275961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9-4959-BDEF-CB6E0B0D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304432"/>
        <c:axId val="1965306512"/>
      </c:barChart>
      <c:catAx>
        <c:axId val="19653044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306512"/>
        <c:crosses val="autoZero"/>
        <c:auto val="1"/>
        <c:lblAlgn val="ctr"/>
        <c:lblOffset val="100"/>
        <c:noMultiLvlLbl val="0"/>
      </c:catAx>
      <c:valAx>
        <c:axId val="19653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30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502591130512678E-2"/>
          <c:y val="0.15669202615392877"/>
          <c:w val="0.92237728778761008"/>
          <c:h val="0.60619403363500235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 w="12700">
              <a:solidFill>
                <a:schemeClr val="accent2"/>
              </a:solidFill>
            </a:ln>
            <a:effectLst/>
          </c:spPr>
          <c:invertIfNegative val="0"/>
          <c:val>
            <c:numRef>
              <c:f>Жаргал!$I$20:$I$78</c:f>
              <c:numCache>
                <c:formatCode>General</c:formatCode>
                <c:ptCount val="59"/>
                <c:pt idx="2">
                  <c:v>1.9310344827586263</c:v>
                </c:pt>
                <c:pt idx="11">
                  <c:v>3.3793103448275961</c:v>
                </c:pt>
                <c:pt idx="20">
                  <c:v>0</c:v>
                </c:pt>
                <c:pt idx="29">
                  <c:v>4.8275862068965658</c:v>
                </c:pt>
                <c:pt idx="38">
                  <c:v>2.8965517241379395</c:v>
                </c:pt>
                <c:pt idx="47">
                  <c:v>7.7241379310345053</c:v>
                </c:pt>
                <c:pt idx="56">
                  <c:v>3.3793103448275961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B00-BE3A-928D7992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116201056"/>
        <c:axId val="21162127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Жаргал!$H$20:$H$78</c:f>
              <c:numCache>
                <c:formatCode>General</c:formatCode>
                <c:ptCount val="59"/>
                <c:pt idx="0">
                  <c:v>0.43732967396310268</c:v>
                </c:pt>
                <c:pt idx="1">
                  <c:v>0.50285001457526124</c:v>
                </c:pt>
                <c:pt idx="2">
                  <c:v>0.57582982776465919</c:v>
                </c:pt>
                <c:pt idx="3">
                  <c:v>0.65671361085605773</c:v>
                </c:pt>
                <c:pt idx="4">
                  <c:v>0.74590590820021063</c:v>
                </c:pt>
                <c:pt idx="5">
                  <c:v>0.84375866626579887</c:v>
                </c:pt>
                <c:pt idx="6">
                  <c:v>0.9505579874889708</c:v>
                </c:pt>
                <c:pt idx="7">
                  <c:v>1.0665105460198725</c:v>
                </c:pt>
                <c:pt idx="8">
                  <c:v>1.1917299737876954</c:v>
                </c:pt>
                <c:pt idx="9">
                  <c:v>1.3262235658542554</c:v>
                </c:pt>
                <c:pt idx="10">
                  <c:v>1.4698796876489604</c:v>
                </c:pt>
                <c:pt idx="11">
                  <c:v>1.6224562912248215</c:v>
                </c:pt>
                <c:pt idx="12">
                  <c:v>1.7835709611050865</c:v>
                </c:pt>
                <c:pt idx="13">
                  <c:v>1.9526929108144131</c:v>
                </c:pt>
                <c:pt idx="14">
                  <c:v>2.1291373373656022</c:v>
                </c:pt>
                <c:pt idx="15">
                  <c:v>2.312062511809327</c:v>
                </c:pt>
                <c:pt idx="16">
                  <c:v>2.5004699390279503</c:v>
                </c:pt>
                <c:pt idx="17">
                  <c:v>2.6932078594443829</c:v>
                </c:pt>
                <c:pt idx="18">
                  <c:v>2.8889782901107051</c:v>
                </c:pt>
                <c:pt idx="19">
                  <c:v>3.0863477142999662</c:v>
                </c:pt>
                <c:pt idx="20">
                  <c:v>3.2837614295197821</c:v>
                </c:pt>
                <c:pt idx="21">
                  <c:v>3.4795614567044453</c:v>
                </c:pt>
                <c:pt idx="22">
                  <c:v>3.6720078016785016</c:v>
                </c:pt>
                <c:pt idx="23">
                  <c:v>3.859302747737571</c:v>
                </c:pt>
                <c:pt idx="24">
                  <c:v>4.0396177495390848</c:v>
                </c:pt>
                <c:pt idx="25">
                  <c:v>4.2111223977652488</c:v>
                </c:pt>
                <c:pt idx="26">
                  <c:v>4.3720148354323687</c:v>
                </c:pt>
                <c:pt idx="27">
                  <c:v>4.5205529342554893</c:v>
                </c:pt>
                <c:pt idx="28">
                  <c:v>4.6550854866166747</c:v>
                </c:pt>
                <c:pt idx="29">
                  <c:v>4.7740826382828017</c:v>
                </c:pt>
                <c:pt idx="30">
                  <c:v>4.8761647811084421</c:v>
                </c:pt>
                <c:pt idx="31">
                  <c:v>4.9601291446364897</c:v>
                </c:pt>
                <c:pt idx="32">
                  <c:v>5.0249733708662054</c:v>
                </c:pt>
                <c:pt idx="33">
                  <c:v>5.0699154265134165</c:v>
                </c:pt>
                <c:pt idx="34">
                  <c:v>5.0944092998399251</c:v>
                </c:pt>
                <c:pt idx="35">
                  <c:v>5.0981560415870399</c:v>
                </c:pt>
                <c:pt idx="36">
                  <c:v>5.0811098378775768</c:v>
                </c:pt>
                <c:pt idx="37">
                  <c:v>5.043478942608024</c:v>
                </c:pt>
                <c:pt idx="38">
                  <c:v>4.9857214428010499</c:v>
                </c:pt>
                <c:pt idx="39">
                  <c:v>4.9085359773051396</c:v>
                </c:pt>
                <c:pt idx="40">
                  <c:v>4.812847671751638</c:v>
                </c:pt>
                <c:pt idx="41">
                  <c:v>4.6997896856388737</c:v>
                </c:pt>
                <c:pt idx="42">
                  <c:v>4.5706808860695238</c:v>
                </c:pt>
                <c:pt idx="43">
                  <c:v>4.427000262902772</c:v>
                </c:pt>
                <c:pt idx="44">
                  <c:v>4.2703587785950408</c:v>
                </c:pt>
                <c:pt idx="45">
                  <c:v>4.1024694004179354</c:v>
                </c:pt>
                <c:pt idx="46">
                  <c:v>3.9251160917078751</c:v>
                </c:pt>
                <c:pt idx="47">
                  <c:v>3.7401225420310107</c:v>
                </c:pt>
                <c:pt idx="48">
                  <c:v>3.5493213943694091</c:v>
                </c:pt>
                <c:pt idx="49">
                  <c:v>3.3545246823755535</c:v>
                </c:pt>
                <c:pt idx="50">
                  <c:v>3.1574961249566296</c:v>
                </c:pt>
                <c:pt idx="51">
                  <c:v>2.9599258422354331</c:v>
                </c:pt>
                <c:pt idx="52">
                  <c:v>2.763407960092338</c:v>
                </c:pt>
                <c:pt idx="53">
                  <c:v>2.5694214641985589</c:v>
                </c:pt>
                <c:pt idx="54">
                  <c:v>2.379314553003173</c:v>
                </c:pt>
                <c:pt idx="55">
                  <c:v>2.1942926267927305</c:v>
                </c:pt>
                <c:pt idx="56">
                  <c:v>2.0154099407384454</c:v>
                </c:pt>
                <c:pt idx="57">
                  <c:v>1.8435648474054496</c:v>
                </c:pt>
                <c:pt idx="58">
                  <c:v>1.6794984616564401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8-4B00-BE3A-928D7992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1056"/>
        <c:axId val="2116212704"/>
      </c:lineChart>
      <c:catAx>
        <c:axId val="211620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12704"/>
        <c:crosses val="autoZero"/>
        <c:auto val="1"/>
        <c:lblAlgn val="ctr"/>
        <c:lblOffset val="100"/>
        <c:noMultiLvlLbl val="0"/>
      </c:catAx>
      <c:valAx>
        <c:axId val="2116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62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Костя!$F$1:$F$10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17</c:v>
                </c:pt>
                <c:pt idx="5">
                  <c:v>22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E-47B3-A576-888885E6F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5"/>
        <c:axId val="543489968"/>
        <c:axId val="623521776"/>
      </c:barChart>
      <c:catAx>
        <c:axId val="54348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3521776"/>
        <c:crosses val="autoZero"/>
        <c:auto val="1"/>
        <c:lblAlgn val="ctr"/>
        <c:lblOffset val="100"/>
        <c:noMultiLvlLbl val="0"/>
      </c:catAx>
      <c:valAx>
        <c:axId val="62352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4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0BF764C-6570-41E6-BB7E-107DA00C606E}" formatIdx="0">
          <cx:dataId val="0"/>
          <cx:layoutPr>
            <cx:binning intervalClosed="r">
              <cx:binCount val="7"/>
            </cx:binning>
          </cx:layoutPr>
        </cx:series>
        <cx:series layoutId="clusteredColumn" hidden="1" uniqueId="{82004D44-C150-441A-989F-5B3DB31321A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360218</xdr:colOff>
      <xdr:row>257</xdr:row>
      <xdr:rowOff>62346</xdr:rowOff>
    </xdr:from>
    <xdr:to>
      <xdr:col>9</xdr:col>
      <xdr:colOff>637309</xdr:colOff>
      <xdr:row>272</xdr:row>
      <xdr:rowOff>103909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AD816AA-019E-45C6-9E20-95A97F48F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1081144</xdr:colOff>
      <xdr:row>92</xdr:row>
      <xdr:rowOff>35859</xdr:rowOff>
    </xdr:from>
    <xdr:to>
      <xdr:col>5</xdr:col>
      <xdr:colOff>552226</xdr:colOff>
      <xdr:row>107</xdr:row>
      <xdr:rowOff>89647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E5086A24-51C2-4800-85BF-BF7F8EC47E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56" y="16685559"/>
              <a:ext cx="1847570" cy="2768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746476</xdr:colOff>
      <xdr:row>5</xdr:row>
      <xdr:rowOff>24617</xdr:rowOff>
    </xdr:from>
    <xdr:to>
      <xdr:col>12</xdr:col>
      <xdr:colOff>105146</xdr:colOff>
      <xdr:row>19</xdr:row>
      <xdr:rowOff>172935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87F730-7322-4753-8BEB-B28C3BC19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1557708</xdr:colOff>
      <xdr:row>26</xdr:row>
      <xdr:rowOff>132484</xdr:rowOff>
    </xdr:from>
    <xdr:to>
      <xdr:col>12</xdr:col>
      <xdr:colOff>1299176</xdr:colOff>
      <xdr:row>41</xdr:row>
      <xdr:rowOff>99827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740B7E-DCBE-49FE-AEED-4996FCA47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415517</xdr:colOff>
      <xdr:row>13</xdr:row>
      <xdr:rowOff>25068</xdr:rowOff>
    </xdr:from>
    <xdr:to>
      <xdr:col>11</xdr:col>
      <xdr:colOff>62395</xdr:colOff>
      <xdr:row>26</xdr:row>
      <xdr:rowOff>153594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FE1D11-9A7B-463F-9B1A-CD410B24B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40EC-6DCD-4911-8804-4157C0C20ABE}">
  <dimension ref="A1:O103"/>
  <sheetViews>
    <sheetView tabSelected="1" topLeftCell="A50" zoomScale="85" zoomScaleNormal="85" workbookViewId="0">
      <selection activeCell="J64" sqref="J64"/>
    </sheetView>
  </sheetViews>
  <sheetFormatPr defaultRowHeight="14.25"/>
  <cols>
    <col min="1" max="1" width="11.73046875" customWidth="1"/>
    <col min="2" max="2" width="12" customWidth="1"/>
    <col min="3" max="3" width="10.86328125" customWidth="1"/>
    <col min="4" max="4" width="28.06640625" customWidth="1"/>
    <col min="5" max="5" width="33.86328125" customWidth="1"/>
    <col min="8" max="8" width="9.6640625" style="5" customWidth="1"/>
    <col min="9" max="9" width="19.796875" customWidth="1"/>
    <col min="10" max="10" width="23.33203125" customWidth="1"/>
    <col min="11" max="11" width="11.1328125" customWidth="1"/>
  </cols>
  <sheetData>
    <row r="1" spans="1:15">
      <c r="A1">
        <f>1</f>
        <v>1</v>
      </c>
      <c r="B1">
        <v>4.8600000000000003</v>
      </c>
      <c r="C1" s="2">
        <f t="shared" ref="C1:C32" si="0">B1-$B$101</f>
        <v>-0.15119999999999667</v>
      </c>
      <c r="D1" s="3">
        <f>C1^2</f>
        <v>2.2861439999998994E-2</v>
      </c>
      <c r="E1">
        <f>MIN(B1:B100)</f>
        <v>4.8600000000000003</v>
      </c>
      <c r="F1" s="10">
        <f>COUNTIFS($B$1:$B$100, "&gt;="&amp;E1, $B$1:$B$100,"&lt;="&amp;E2)</f>
        <v>7</v>
      </c>
      <c r="G1" s="10">
        <f>F1/(100*$E$21)</f>
        <v>2.0588235294117654</v>
      </c>
      <c r="H1" s="21">
        <f>AVERAGE(E1,E2)</f>
        <v>4.8770000000000007</v>
      </c>
      <c r="I1" s="9">
        <f>(1/($D$101 * SQRT(2*PI())))*EXP(-((H1-$B$101)^2)/(2*$D$101^2))</f>
        <v>1.3425048982135928</v>
      </c>
      <c r="K1" s="2">
        <f>B101-D101</f>
        <v>4.9264987424514635</v>
      </c>
      <c r="L1" s="2">
        <f>B101+D101</f>
        <v>5.0959012575485305</v>
      </c>
      <c r="M1">
        <f>COUNTIFS($B$1:$B$100, "&gt;="&amp;K1, $B$1:$B$100,"&lt;="&amp;L1)</f>
        <v>68</v>
      </c>
      <c r="N1">
        <f>M1/100</f>
        <v>0.68</v>
      </c>
      <c r="O1">
        <f>0.683</f>
        <v>0.68300000000000005</v>
      </c>
    </row>
    <row r="2" spans="1:15">
      <c r="A2">
        <f>A1+1</f>
        <v>2</v>
      </c>
      <c r="B2">
        <v>4.87</v>
      </c>
      <c r="C2" s="2">
        <f t="shared" si="0"/>
        <v>-0.14119999999999688</v>
      </c>
      <c r="D2" s="3">
        <f t="shared" ref="D2:D65" si="1">C2^2</f>
        <v>1.9937439999999119E-2</v>
      </c>
      <c r="E2" s="1">
        <f>E1+E21</f>
        <v>4.8940000000000001</v>
      </c>
      <c r="F2" s="10"/>
      <c r="G2" s="10"/>
      <c r="H2" s="21"/>
      <c r="I2" s="9"/>
      <c r="K2" s="2">
        <f>B101-2*D101</f>
        <v>4.8417974849029299</v>
      </c>
      <c r="L2" s="2">
        <f>B101+2*D101</f>
        <v>5.180602515097064</v>
      </c>
      <c r="M2">
        <f t="shared" ref="M2:M3" si="2">COUNTIFS($B$1:$B$100, "&gt;="&amp;K2, $B$1:$B$100,"&lt;="&amp;L2)</f>
        <v>96</v>
      </c>
      <c r="N2">
        <f t="shared" ref="N2:N3" si="3">M2/100</f>
        <v>0.96</v>
      </c>
      <c r="O2">
        <f>0.954</f>
        <v>0.95399999999999996</v>
      </c>
    </row>
    <row r="3" spans="1:15">
      <c r="A3">
        <f t="shared" ref="A3:A66" si="4">A2+1</f>
        <v>3</v>
      </c>
      <c r="B3">
        <f>4.87+0.01</f>
        <v>4.88</v>
      </c>
      <c r="C3" s="2">
        <f t="shared" si="0"/>
        <v>-0.1311999999999971</v>
      </c>
      <c r="D3" s="3">
        <f t="shared" si="1"/>
        <v>1.7213439999999237E-2</v>
      </c>
      <c r="E3" s="1">
        <f>E2</f>
        <v>4.8940000000000001</v>
      </c>
      <c r="F3" s="10">
        <f t="shared" ref="F3" si="5">COUNTIFS($B$1:$B$100, "&gt;="&amp;E3, $B$1:$B$100,"&lt;="&amp;E4)</f>
        <v>8</v>
      </c>
      <c r="G3" s="10">
        <f>F3/(100*$E$21)</f>
        <v>2.3529411764705888</v>
      </c>
      <c r="H3" s="21">
        <f t="shared" ref="H3" si="6">AVERAGE(E3,E4)</f>
        <v>4.9109999999999996</v>
      </c>
      <c r="I3" s="9">
        <f t="shared" ref="I3" si="7">(1/($D$101 * SQRT(2*PI())))*EXP(-((H3-$B$101)^2)/(2*$D$101^2))</f>
        <v>2.3395625598713834</v>
      </c>
      <c r="K3" s="2">
        <f>B101-3*D101</f>
        <v>4.7570962273543964</v>
      </c>
      <c r="L3" s="2">
        <f>B101+3*D101</f>
        <v>5.2653037726455976</v>
      </c>
      <c r="M3">
        <f t="shared" si="2"/>
        <v>100</v>
      </c>
      <c r="N3">
        <f t="shared" si="3"/>
        <v>1</v>
      </c>
      <c r="O3">
        <f>0.997</f>
        <v>0.997</v>
      </c>
    </row>
    <row r="4" spans="1:15">
      <c r="A4">
        <f t="shared" si="4"/>
        <v>4</v>
      </c>
      <c r="B4">
        <f t="shared" ref="B4:B7" si="8">4.87+0.01</f>
        <v>4.88</v>
      </c>
      <c r="C4" s="2">
        <f t="shared" si="0"/>
        <v>-0.1311999999999971</v>
      </c>
      <c r="D4" s="3">
        <f t="shared" si="1"/>
        <v>1.7213439999999237E-2</v>
      </c>
      <c r="E4" s="1">
        <f>E3+E21</f>
        <v>4.9279999999999999</v>
      </c>
      <c r="F4" s="10"/>
      <c r="G4" s="10"/>
      <c r="H4" s="21"/>
      <c r="I4" s="9"/>
    </row>
    <row r="5" spans="1:15">
      <c r="A5">
        <f t="shared" si="4"/>
        <v>5</v>
      </c>
      <c r="B5">
        <f t="shared" si="8"/>
        <v>4.88</v>
      </c>
      <c r="C5" s="2">
        <f t="shared" si="0"/>
        <v>-0.1311999999999971</v>
      </c>
      <c r="D5" s="3">
        <f t="shared" si="1"/>
        <v>1.7213439999999237E-2</v>
      </c>
      <c r="E5" s="1">
        <f>E4</f>
        <v>4.9279999999999999</v>
      </c>
      <c r="F5" s="10">
        <f t="shared" ref="F5" si="9">COUNTIFS($B$1:$B$100, "&gt;="&amp;E5, $B$1:$B$100,"&lt;="&amp;E6)</f>
        <v>19</v>
      </c>
      <c r="G5" s="10">
        <f>F5/(100*$E$21)</f>
        <v>5.5882352941176485</v>
      </c>
      <c r="H5" s="21">
        <f t="shared" ref="H5" si="10">AVERAGE(E5,E6)</f>
        <v>4.9450000000000003</v>
      </c>
      <c r="I5" s="9">
        <f t="shared" ref="I5" si="11">(1/($D$101 * SQRT(2*PI())))*EXP(-((H5-$B$101)^2)/(2*$D$101^2))</f>
        <v>3.4703661696208798</v>
      </c>
    </row>
    <row r="6" spans="1:15">
      <c r="A6">
        <f t="shared" si="4"/>
        <v>6</v>
      </c>
      <c r="B6">
        <f t="shared" si="8"/>
        <v>4.88</v>
      </c>
      <c r="C6" s="2">
        <f t="shared" si="0"/>
        <v>-0.1311999999999971</v>
      </c>
      <c r="D6" s="3">
        <f t="shared" si="1"/>
        <v>1.7213439999999237E-2</v>
      </c>
      <c r="E6" s="1">
        <f>E5+E21</f>
        <v>4.9619999999999997</v>
      </c>
      <c r="F6" s="10"/>
      <c r="G6" s="10"/>
      <c r="H6" s="21"/>
      <c r="I6" s="9"/>
    </row>
    <row r="7" spans="1:15">
      <c r="A7">
        <f t="shared" si="4"/>
        <v>7</v>
      </c>
      <c r="B7">
        <f t="shared" si="8"/>
        <v>4.88</v>
      </c>
      <c r="C7" s="2">
        <f t="shared" si="0"/>
        <v>-0.1311999999999971</v>
      </c>
      <c r="D7" s="3">
        <f t="shared" si="1"/>
        <v>1.7213439999999237E-2</v>
      </c>
      <c r="E7" s="1">
        <f>E6</f>
        <v>4.9619999999999997</v>
      </c>
      <c r="F7" s="10">
        <f t="shared" ref="F7" si="12">COUNTIFS($B$1:$B$100, "&gt;="&amp;E7, $B$1:$B$100,"&lt;="&amp;E8)</f>
        <v>9</v>
      </c>
      <c r="G7" s="10">
        <f>F7/(100*$E$21)</f>
        <v>2.6470588235294126</v>
      </c>
      <c r="H7" s="21">
        <f t="shared" ref="H7" si="13">AVERAGE(E7,E8)</f>
        <v>4.9789999999999992</v>
      </c>
      <c r="I7" s="9">
        <f t="shared" ref="I7" si="14">(1/($D$101 * SQRT(2*PI())))*EXP(-((H7-$B$101)^2)/(2*$D$101^2))</f>
        <v>4.381651110838706</v>
      </c>
    </row>
    <row r="8" spans="1:15">
      <c r="A8">
        <f t="shared" si="4"/>
        <v>8</v>
      </c>
      <c r="B8" s="1">
        <v>4.9000000000000004</v>
      </c>
      <c r="C8" s="2">
        <f t="shared" si="0"/>
        <v>-0.11119999999999663</v>
      </c>
      <c r="D8" s="3">
        <f t="shared" si="1"/>
        <v>1.2365439999999252E-2</v>
      </c>
      <c r="E8" s="1">
        <f>E7+E21</f>
        <v>4.9959999999999996</v>
      </c>
      <c r="F8" s="10"/>
      <c r="G8" s="10"/>
      <c r="H8" s="21"/>
      <c r="I8" s="9"/>
    </row>
    <row r="9" spans="1:15">
      <c r="A9">
        <f t="shared" si="4"/>
        <v>9</v>
      </c>
      <c r="B9" s="1">
        <v>4.9000000000000004</v>
      </c>
      <c r="C9" s="2">
        <f t="shared" si="0"/>
        <v>-0.11119999999999663</v>
      </c>
      <c r="D9" s="3">
        <f t="shared" si="1"/>
        <v>1.2365439999999252E-2</v>
      </c>
      <c r="E9" s="1">
        <f>E8</f>
        <v>4.9959999999999996</v>
      </c>
      <c r="F9" s="10">
        <f t="shared" ref="F9" si="15">COUNTIFS($B$1:$B$100, "&gt;="&amp;E9, $B$1:$B$100,"&lt;="&amp;E10)</f>
        <v>22</v>
      </c>
      <c r="G9" s="10">
        <f>F9/(100*$E$21)</f>
        <v>6.4705882352941195</v>
      </c>
      <c r="H9" s="21">
        <f t="shared" ref="H9" si="16">AVERAGE(E9,E10)</f>
        <v>5.0129999999999999</v>
      </c>
      <c r="I9" s="9">
        <f t="shared" ref="I9" si="17">(1/($D$101 * SQRT(2*PI())))*EXP(-((H9-$B$101)^2)/(2*$D$101^2))</f>
        <v>4.7089289886813432</v>
      </c>
    </row>
    <row r="10" spans="1:15">
      <c r="A10">
        <f t="shared" si="4"/>
        <v>10</v>
      </c>
      <c r="B10" s="1">
        <v>4.9000000000000004</v>
      </c>
      <c r="C10" s="2">
        <f t="shared" si="0"/>
        <v>-0.11119999999999663</v>
      </c>
      <c r="D10" s="3">
        <f t="shared" si="1"/>
        <v>1.2365439999999252E-2</v>
      </c>
      <c r="E10" s="1">
        <f>E9+E21</f>
        <v>5.0299999999999994</v>
      </c>
      <c r="F10" s="10"/>
      <c r="G10" s="10"/>
      <c r="H10" s="21"/>
      <c r="I10" s="9"/>
    </row>
    <row r="11" spans="1:15">
      <c r="A11">
        <f t="shared" si="4"/>
        <v>11</v>
      </c>
      <c r="B11" s="1">
        <v>4.9000000000000004</v>
      </c>
      <c r="C11" s="2">
        <f t="shared" si="0"/>
        <v>-0.11119999999999663</v>
      </c>
      <c r="D11" s="3">
        <f t="shared" si="1"/>
        <v>1.2365439999999252E-2</v>
      </c>
      <c r="E11" s="1">
        <f>E10</f>
        <v>5.0299999999999994</v>
      </c>
      <c r="F11" s="10">
        <f t="shared" ref="F11" si="18">COUNTIFS($B$1:$B$100, "&gt;="&amp;E11, $B$1:$B$100,"&lt;="&amp;E12)</f>
        <v>21</v>
      </c>
      <c r="G11" s="10">
        <f>F11/(100*$E$21)</f>
        <v>6.1764705882352962</v>
      </c>
      <c r="H11" s="21">
        <f t="shared" ref="H11" si="19">AVERAGE(E11,E12)</f>
        <v>5.0469999999999988</v>
      </c>
      <c r="I11" s="9">
        <f t="shared" ref="I11" si="20">(1/($D$101 * SQRT(2*PI())))*EXP(-((H11-$B$101)^2)/(2*$D$101^2))</f>
        <v>4.3075303212815053</v>
      </c>
    </row>
    <row r="12" spans="1:15">
      <c r="A12">
        <f t="shared" si="4"/>
        <v>12</v>
      </c>
      <c r="B12" s="1">
        <f>B11+0.01</f>
        <v>4.91</v>
      </c>
      <c r="C12" s="2">
        <f t="shared" si="0"/>
        <v>-0.10119999999999685</v>
      </c>
      <c r="D12" s="3">
        <f t="shared" si="1"/>
        <v>1.0241439999999363E-2</v>
      </c>
      <c r="E12" s="1">
        <f>E11+E21</f>
        <v>5.0639999999999992</v>
      </c>
      <c r="F12" s="10"/>
      <c r="G12" s="10"/>
      <c r="H12" s="21"/>
      <c r="I12" s="9"/>
    </row>
    <row r="13" spans="1:15">
      <c r="A13">
        <f t="shared" si="4"/>
        <v>13</v>
      </c>
      <c r="B13" s="1">
        <v>4.91</v>
      </c>
      <c r="C13" s="2">
        <f t="shared" si="0"/>
        <v>-0.10119999999999685</v>
      </c>
      <c r="D13" s="3">
        <f t="shared" si="1"/>
        <v>1.0241439999999363E-2</v>
      </c>
      <c r="E13" s="1">
        <f>E12</f>
        <v>5.0639999999999992</v>
      </c>
      <c r="F13" s="10">
        <f>COUNTIFS($B$1:$B$100, "&gt;="&amp;E13, $B$1:$B$100,"&lt;="&amp;E14)</f>
        <v>5</v>
      </c>
      <c r="G13" s="10">
        <f>F13/(100*$E$21)</f>
        <v>1.470588235294118</v>
      </c>
      <c r="H13" s="21">
        <f>AVERAGE(E13,E20)</f>
        <v>5.1319999999999997</v>
      </c>
      <c r="I13" s="9">
        <f t="shared" ref="I13:I19" si="21">(1/($D$101 * SQRT(2*PI())))*EXP(-((H13-$B$101)^2)/(2*$D$101^2))</f>
        <v>1.7034895022136625</v>
      </c>
    </row>
    <row r="14" spans="1:15">
      <c r="A14">
        <f t="shared" si="4"/>
        <v>14</v>
      </c>
      <c r="B14" s="1">
        <v>4.91</v>
      </c>
      <c r="C14" s="2">
        <f t="shared" si="0"/>
        <v>-0.10119999999999685</v>
      </c>
      <c r="D14" s="3">
        <f t="shared" si="1"/>
        <v>1.0241439999999363E-2</v>
      </c>
      <c r="E14" s="1">
        <f>E13+E21</f>
        <v>5.097999999999999</v>
      </c>
      <c r="F14" s="10"/>
      <c r="G14" s="10"/>
      <c r="H14" s="21"/>
      <c r="I14" s="9"/>
    </row>
    <row r="15" spans="1:15">
      <c r="A15">
        <f t="shared" si="4"/>
        <v>15</v>
      </c>
      <c r="B15" s="1">
        <v>4.92</v>
      </c>
      <c r="C15" s="2">
        <f t="shared" si="0"/>
        <v>-9.1199999999997061E-2</v>
      </c>
      <c r="D15" s="3">
        <f t="shared" si="1"/>
        <v>8.3174399999994646E-3</v>
      </c>
      <c r="E15" s="1">
        <f>E14+E23</f>
        <v>5.097999999999999</v>
      </c>
      <c r="F15" s="10">
        <f>COUNTIFS($B$1:$B$100, "&gt;="&amp;E15, $B$1:$B$100,"&lt;="&amp;E16)</f>
        <v>6</v>
      </c>
      <c r="G15" s="10">
        <f>F15/(100*$E$21)</f>
        <v>1.7647058823529418</v>
      </c>
      <c r="H15" s="21">
        <f t="shared" ref="H15" si="22">AVERAGE(E15,E22)</f>
        <v>5.097999999999999</v>
      </c>
      <c r="I15" s="9">
        <f t="shared" si="21"/>
        <v>2.7859840345555678</v>
      </c>
    </row>
    <row r="16" spans="1:15">
      <c r="A16">
        <f t="shared" si="4"/>
        <v>16</v>
      </c>
      <c r="B16">
        <v>4.93</v>
      </c>
      <c r="C16" s="2">
        <f t="shared" si="0"/>
        <v>-8.1199999999997274E-2</v>
      </c>
      <c r="D16" s="3">
        <f t="shared" si="1"/>
        <v>6.5934399999995575E-3</v>
      </c>
      <c r="E16" s="1">
        <f>E15+E21</f>
        <v>5.1319999999999988</v>
      </c>
      <c r="F16" s="10"/>
      <c r="G16" s="10"/>
      <c r="H16" s="21"/>
      <c r="I16" s="9"/>
    </row>
    <row r="17" spans="1:9">
      <c r="A17">
        <f t="shared" si="4"/>
        <v>17</v>
      </c>
      <c r="B17">
        <v>4.93</v>
      </c>
      <c r="C17" s="2">
        <f t="shared" si="0"/>
        <v>-8.1199999999997274E-2</v>
      </c>
      <c r="D17" s="3">
        <f t="shared" si="1"/>
        <v>6.5934399999995575E-3</v>
      </c>
      <c r="E17" s="1">
        <f>E16+E23</f>
        <v>5.1319999999999988</v>
      </c>
      <c r="F17" s="10">
        <f t="shared" ref="F17" si="23">COUNTIFS($B$1:$B$100, "&gt;="&amp;E17, $B$1:$B$100,"&lt;="&amp;E18)</f>
        <v>5</v>
      </c>
      <c r="G17" s="10">
        <f t="shared" ref="G17" si="24">F17/(100*$E$21)</f>
        <v>1.470588235294118</v>
      </c>
      <c r="H17" s="21">
        <f t="shared" ref="H17" si="25">AVERAGE(E17,E24)</f>
        <v>2.9959999999999996</v>
      </c>
      <c r="I17" s="9">
        <f t="shared" si="21"/>
        <v>5.705788661446497E-123</v>
      </c>
    </row>
    <row r="18" spans="1:9">
      <c r="A18">
        <f t="shared" si="4"/>
        <v>18</v>
      </c>
      <c r="B18">
        <v>4.93</v>
      </c>
      <c r="C18" s="2">
        <f t="shared" si="0"/>
        <v>-8.1199999999997274E-2</v>
      </c>
      <c r="D18" s="3">
        <f t="shared" si="1"/>
        <v>6.5934399999995575E-3</v>
      </c>
      <c r="E18" s="1">
        <f>E17+E21</f>
        <v>5.1659999999999986</v>
      </c>
      <c r="F18" s="10"/>
      <c r="G18" s="10"/>
      <c r="H18" s="21"/>
      <c r="I18" s="9"/>
    </row>
    <row r="19" spans="1:9">
      <c r="A19">
        <f t="shared" si="4"/>
        <v>19</v>
      </c>
      <c r="B19">
        <v>4.93</v>
      </c>
      <c r="C19" s="2">
        <f t="shared" si="0"/>
        <v>-8.1199999999997274E-2</v>
      </c>
      <c r="D19" s="3">
        <f t="shared" si="1"/>
        <v>6.5934399999995575E-3</v>
      </c>
      <c r="E19" s="1">
        <f>E18</f>
        <v>5.1659999999999986</v>
      </c>
      <c r="F19" s="10">
        <f t="shared" ref="F19" si="26">COUNTIFS($B$1:$B$100, "&gt;="&amp;E19, $B$1:$B$100,"&lt;="&amp;E20)</f>
        <v>6</v>
      </c>
      <c r="G19" s="10">
        <f t="shared" ref="G19" si="27">F19/(100*$E$21)</f>
        <v>1.7647058823529418</v>
      </c>
      <c r="H19" s="21">
        <f t="shared" ref="H19" si="28">AVERAGE(E19,E26)</f>
        <v>5.1659999999999986</v>
      </c>
      <c r="I19" s="9">
        <f t="shared" si="21"/>
        <v>0.88658862373353475</v>
      </c>
    </row>
    <row r="20" spans="1:9">
      <c r="A20">
        <f t="shared" si="4"/>
        <v>20</v>
      </c>
      <c r="B20">
        <v>4.93</v>
      </c>
      <c r="C20" s="2">
        <f t="shared" si="0"/>
        <v>-8.1199999999997274E-2</v>
      </c>
      <c r="D20" s="3">
        <f t="shared" si="1"/>
        <v>6.5934399999995575E-3</v>
      </c>
      <c r="E20">
        <f>MAX(B1:B100)</f>
        <v>5.2</v>
      </c>
      <c r="F20" s="10"/>
      <c r="G20" s="10"/>
      <c r="H20" s="21"/>
      <c r="I20" s="9"/>
    </row>
    <row r="21" spans="1:9">
      <c r="A21">
        <f t="shared" si="4"/>
        <v>21</v>
      </c>
      <c r="B21">
        <v>4.93</v>
      </c>
      <c r="C21" s="2">
        <f t="shared" si="0"/>
        <v>-8.1199999999997274E-2</v>
      </c>
      <c r="D21" s="3">
        <f t="shared" si="1"/>
        <v>6.5934399999995575E-3</v>
      </c>
      <c r="E21" s="24">
        <f>(E20-E1)/10</f>
        <v>3.3999999999999989E-2</v>
      </c>
      <c r="I21">
        <f>(1/($D$101 * SQRT(2*PI())))*EXP(-((H1-$B$101)^2)/(2*$D$101^2))</f>
        <v>1.3425048982135928</v>
      </c>
    </row>
    <row r="22" spans="1:9">
      <c r="A22">
        <f t="shared" si="4"/>
        <v>22</v>
      </c>
      <c r="B22">
        <v>4.9400000000000004</v>
      </c>
      <c r="C22" s="2">
        <f t="shared" si="0"/>
        <v>-7.1199999999996599E-2</v>
      </c>
      <c r="D22" s="3">
        <f t="shared" si="1"/>
        <v>5.0694399999995157E-3</v>
      </c>
    </row>
    <row r="23" spans="1:9">
      <c r="A23">
        <f t="shared" si="4"/>
        <v>23</v>
      </c>
      <c r="B23">
        <v>4.9400000000000004</v>
      </c>
      <c r="C23" s="2">
        <f t="shared" si="0"/>
        <v>-7.1199999999996599E-2</v>
      </c>
      <c r="D23" s="3">
        <f t="shared" si="1"/>
        <v>5.0694399999995157E-3</v>
      </c>
    </row>
    <row r="24" spans="1:9">
      <c r="A24">
        <f t="shared" si="4"/>
        <v>24</v>
      </c>
      <c r="B24">
        <v>4.9400000000000004</v>
      </c>
      <c r="C24" s="2">
        <f t="shared" si="0"/>
        <v>-7.1199999999996599E-2</v>
      </c>
      <c r="D24" s="3">
        <f t="shared" si="1"/>
        <v>5.0694399999995157E-3</v>
      </c>
      <c r="E24">
        <f>0.86</f>
        <v>0.86</v>
      </c>
      <c r="F24">
        <f>4.86</f>
        <v>4.8600000000000003</v>
      </c>
    </row>
    <row r="25" spans="1:9">
      <c r="A25">
        <f t="shared" si="4"/>
        <v>25</v>
      </c>
      <c r="B25">
        <v>4.95</v>
      </c>
      <c r="C25" s="2">
        <f t="shared" si="0"/>
        <v>-6.1199999999996813E-2</v>
      </c>
      <c r="D25" s="3">
        <f t="shared" si="1"/>
        <v>3.7454399999996097E-3</v>
      </c>
      <c r="F25">
        <f>F24+$E$27</f>
        <v>4.8940000000000001</v>
      </c>
    </row>
    <row r="26" spans="1:9">
      <c r="A26">
        <f t="shared" si="4"/>
        <v>26</v>
      </c>
      <c r="B26">
        <v>4.95</v>
      </c>
      <c r="C26" s="2">
        <f t="shared" si="0"/>
        <v>-6.1199999999996813E-2</v>
      </c>
      <c r="D26" s="3">
        <f t="shared" si="1"/>
        <v>3.7454399999996097E-3</v>
      </c>
      <c r="F26">
        <f t="shared" ref="F26:F35" si="29">F25+$E$27</f>
        <v>4.9279999999999999</v>
      </c>
    </row>
    <row r="27" spans="1:9">
      <c r="A27">
        <f t="shared" si="4"/>
        <v>27</v>
      </c>
      <c r="B27">
        <v>4.95</v>
      </c>
      <c r="C27" s="2">
        <f t="shared" si="0"/>
        <v>-6.1199999999996813E-2</v>
      </c>
      <c r="D27" s="3">
        <f t="shared" si="1"/>
        <v>3.7454399999996097E-3</v>
      </c>
      <c r="E27">
        <f>0.34/10</f>
        <v>3.4000000000000002E-2</v>
      </c>
      <c r="F27">
        <f t="shared" si="29"/>
        <v>4.9619999999999997</v>
      </c>
    </row>
    <row r="28" spans="1:9">
      <c r="A28">
        <f t="shared" si="4"/>
        <v>28</v>
      </c>
      <c r="B28">
        <v>4.95</v>
      </c>
      <c r="C28" s="2">
        <f t="shared" si="0"/>
        <v>-6.1199999999996813E-2</v>
      </c>
      <c r="D28" s="3">
        <f t="shared" si="1"/>
        <v>3.7454399999996097E-3</v>
      </c>
      <c r="F28">
        <f t="shared" si="29"/>
        <v>4.9959999999999996</v>
      </c>
    </row>
    <row r="29" spans="1:9">
      <c r="A29">
        <f t="shared" si="4"/>
        <v>29</v>
      </c>
      <c r="B29">
        <v>4.95</v>
      </c>
      <c r="C29" s="2">
        <f t="shared" si="0"/>
        <v>-6.1199999999996813E-2</v>
      </c>
      <c r="D29" s="3">
        <f t="shared" si="1"/>
        <v>3.7454399999996097E-3</v>
      </c>
      <c r="F29">
        <f t="shared" si="29"/>
        <v>5.0299999999999994</v>
      </c>
    </row>
    <row r="30" spans="1:9">
      <c r="A30">
        <f t="shared" si="4"/>
        <v>30</v>
      </c>
      <c r="B30">
        <v>4.95</v>
      </c>
      <c r="C30" s="2">
        <f t="shared" si="0"/>
        <v>-6.1199999999996813E-2</v>
      </c>
      <c r="D30" s="3">
        <f t="shared" si="1"/>
        <v>3.7454399999996097E-3</v>
      </c>
      <c r="F30">
        <f t="shared" si="29"/>
        <v>5.0639999999999992</v>
      </c>
    </row>
    <row r="31" spans="1:9">
      <c r="A31">
        <f t="shared" si="4"/>
        <v>31</v>
      </c>
      <c r="B31">
        <v>4.96</v>
      </c>
      <c r="C31" s="2">
        <f t="shared" si="0"/>
        <v>-5.1199999999997026E-2</v>
      </c>
      <c r="D31" s="3">
        <f t="shared" si="1"/>
        <v>2.6214399999996956E-3</v>
      </c>
      <c r="F31">
        <f t="shared" si="29"/>
        <v>5.097999999999999</v>
      </c>
      <c r="H31" s="12"/>
    </row>
    <row r="32" spans="1:9">
      <c r="A32">
        <f t="shared" si="4"/>
        <v>32</v>
      </c>
      <c r="B32">
        <v>4.96</v>
      </c>
      <c r="C32" s="2">
        <f t="shared" si="0"/>
        <v>-5.1199999999997026E-2</v>
      </c>
      <c r="D32" s="3">
        <f t="shared" si="1"/>
        <v>2.6214399999996956E-3</v>
      </c>
      <c r="F32">
        <f t="shared" si="29"/>
        <v>5.1319999999999988</v>
      </c>
    </row>
    <row r="33" spans="1:11">
      <c r="A33">
        <f t="shared" si="4"/>
        <v>33</v>
      </c>
      <c r="B33">
        <v>4.96</v>
      </c>
      <c r="C33" s="2">
        <f t="shared" ref="C33:C64" si="30">B33-$B$101</f>
        <v>-5.1199999999997026E-2</v>
      </c>
      <c r="D33" s="3">
        <f t="shared" si="1"/>
        <v>2.6214399999996956E-3</v>
      </c>
      <c r="F33">
        <f t="shared" si="29"/>
        <v>5.1659999999999986</v>
      </c>
    </row>
    <row r="34" spans="1:11">
      <c r="A34">
        <f t="shared" si="4"/>
        <v>34</v>
      </c>
      <c r="B34">
        <v>4.96</v>
      </c>
      <c r="C34" s="2">
        <f t="shared" si="30"/>
        <v>-5.1199999999997026E-2</v>
      </c>
      <c r="D34" s="3">
        <f t="shared" si="1"/>
        <v>2.6214399999996956E-3</v>
      </c>
      <c r="F34">
        <f t="shared" si="29"/>
        <v>5.1999999999999984</v>
      </c>
    </row>
    <row r="35" spans="1:11">
      <c r="A35">
        <f t="shared" si="4"/>
        <v>35</v>
      </c>
      <c r="B35">
        <v>4.97</v>
      </c>
      <c r="C35" s="2">
        <f t="shared" si="30"/>
        <v>-4.1199999999997239E-2</v>
      </c>
      <c r="D35" s="3">
        <f t="shared" si="1"/>
        <v>1.6974399999997725E-3</v>
      </c>
    </row>
    <row r="36" spans="1:11">
      <c r="A36">
        <f t="shared" si="4"/>
        <v>36</v>
      </c>
      <c r="B36">
        <v>4.9800000000000004</v>
      </c>
      <c r="C36" s="2">
        <f t="shared" si="30"/>
        <v>-3.1199999999996564E-2</v>
      </c>
      <c r="D36" s="3">
        <f t="shared" si="1"/>
        <v>9.7343999999978555E-4</v>
      </c>
      <c r="E36" s="5">
        <f>SQRT((1/99)*SUM(D1:D100))</f>
        <v>8.4701257548533651E-2</v>
      </c>
      <c r="H36" s="5" t="s">
        <v>20</v>
      </c>
    </row>
    <row r="37" spans="1:11">
      <c r="A37">
        <f t="shared" si="4"/>
        <v>37</v>
      </c>
      <c r="B37">
        <v>4.9800000000000004</v>
      </c>
      <c r="C37" s="2">
        <f t="shared" si="30"/>
        <v>-3.1199999999996564E-2</v>
      </c>
      <c r="D37" s="3">
        <f t="shared" si="1"/>
        <v>9.7343999999978555E-4</v>
      </c>
      <c r="E37" s="5">
        <f>0.01*SUM(B1:B100)</f>
        <v>5.011199999999997</v>
      </c>
      <c r="F37" s="1">
        <f>4.86</f>
        <v>4.8600000000000003</v>
      </c>
      <c r="G37" s="10">
        <f>COUNTIFS(B$1:B$100,"&gt;="&amp;F37,B$1:B$100,"&lt;="&amp;F38)</f>
        <v>7</v>
      </c>
      <c r="H37" s="10">
        <f>G37/3.4</f>
        <v>2.0588235294117649</v>
      </c>
      <c r="I37" s="21">
        <f>(F37+F38)/2</f>
        <v>4.8770000000000007</v>
      </c>
      <c r="J37" s="9">
        <f>1/($E$36*SQRT(2*PI()))*EXP(-(((I37-$E$37)^2)/(2*($E$36^2))))</f>
        <v>1.3425048982135928</v>
      </c>
      <c r="K37" s="9"/>
    </row>
    <row r="38" spans="1:11">
      <c r="A38">
        <f t="shared" si="4"/>
        <v>38</v>
      </c>
      <c r="B38">
        <v>4.9800000000000004</v>
      </c>
      <c r="C38" s="2">
        <f t="shared" si="30"/>
        <v>-3.1199999999996564E-2</v>
      </c>
      <c r="D38" s="3">
        <f t="shared" si="1"/>
        <v>9.7343999999978555E-4</v>
      </c>
      <c r="F38" s="1">
        <f>F37+$E$27</f>
        <v>4.8940000000000001</v>
      </c>
      <c r="G38" s="10"/>
      <c r="H38" s="10"/>
      <c r="I38" s="21"/>
      <c r="J38" s="9"/>
      <c r="K38" s="9"/>
    </row>
    <row r="39" spans="1:11">
      <c r="A39">
        <f t="shared" si="4"/>
        <v>39</v>
      </c>
      <c r="B39">
        <v>4.9800000000000004</v>
      </c>
      <c r="C39" s="2">
        <f t="shared" si="30"/>
        <v>-3.1199999999996564E-2</v>
      </c>
      <c r="D39" s="3">
        <f t="shared" si="1"/>
        <v>9.7343999999978555E-4</v>
      </c>
      <c r="F39" s="1">
        <f>F38+0.01</f>
        <v>4.9039999999999999</v>
      </c>
      <c r="G39" s="10">
        <v>6</v>
      </c>
      <c r="H39" s="10">
        <f t="shared" ref="H39" si="31">G39/3.4</f>
        <v>1.7647058823529411</v>
      </c>
      <c r="I39" s="21">
        <f t="shared" ref="I39:I56" si="32">(F39+F40)/2</f>
        <v>4.9160000000000004</v>
      </c>
      <c r="J39" s="9">
        <f t="shared" ref="J39" si="33">1/($E$36*SQRT(2*PI()))*EXP(-(((I39-$E$37)^2)/(2*($E$36^2))))</f>
        <v>2.5044125838032714</v>
      </c>
      <c r="K39" s="9"/>
    </row>
    <row r="40" spans="1:11">
      <c r="A40">
        <f t="shared" si="4"/>
        <v>40</v>
      </c>
      <c r="B40">
        <v>4.99</v>
      </c>
      <c r="C40" s="2">
        <f t="shared" si="30"/>
        <v>-2.1199999999996777E-2</v>
      </c>
      <c r="D40" s="3">
        <f t="shared" si="1"/>
        <v>4.4943999999986334E-4</v>
      </c>
      <c r="F40" s="1">
        <f>F38+$E$27</f>
        <v>4.9279999999999999</v>
      </c>
      <c r="G40" s="10"/>
      <c r="H40" s="10"/>
      <c r="I40" s="21"/>
      <c r="J40" s="9"/>
      <c r="K40" s="9"/>
    </row>
    <row r="41" spans="1:11">
      <c r="A41">
        <f t="shared" si="4"/>
        <v>41</v>
      </c>
      <c r="B41">
        <v>4.99</v>
      </c>
      <c r="C41" s="2">
        <f t="shared" si="30"/>
        <v>-2.1199999999996777E-2</v>
      </c>
      <c r="D41" s="3">
        <f t="shared" si="1"/>
        <v>4.4943999999986334E-4</v>
      </c>
      <c r="F41" s="1">
        <f>F40+0.01</f>
        <v>4.9379999999999997</v>
      </c>
      <c r="G41" s="10">
        <v>16</v>
      </c>
      <c r="H41" s="10">
        <f t="shared" ref="H41" si="34">G41/3.4</f>
        <v>4.7058823529411766</v>
      </c>
      <c r="I41" s="21">
        <f t="shared" ref="I41:I56" si="35">(F41+F42)/2</f>
        <v>4.9499999999999993</v>
      </c>
      <c r="J41" s="9">
        <f t="shared" ref="J41" si="36">1/($E$36*SQRT(2*PI()))*EXP(-(((I41-$E$37)^2)/(2*($E$36^2))))</f>
        <v>3.6279025418152142</v>
      </c>
      <c r="K41" s="9"/>
    </row>
    <row r="42" spans="1:11">
      <c r="A42">
        <f t="shared" si="4"/>
        <v>42</v>
      </c>
      <c r="B42">
        <v>4.99</v>
      </c>
      <c r="C42" s="2">
        <f t="shared" si="30"/>
        <v>-2.1199999999996777E-2</v>
      </c>
      <c r="D42" s="3">
        <f t="shared" si="1"/>
        <v>4.4943999999986334E-4</v>
      </c>
      <c r="F42" s="1">
        <f>F40+$E$27</f>
        <v>4.9619999999999997</v>
      </c>
      <c r="G42" s="10"/>
      <c r="H42" s="10"/>
      <c r="I42" s="21"/>
      <c r="J42" s="9"/>
      <c r="K42" s="9"/>
    </row>
    <row r="43" spans="1:11">
      <c r="A43">
        <f t="shared" si="4"/>
        <v>43</v>
      </c>
      <c r="B43">
        <v>4.99</v>
      </c>
      <c r="C43" s="2">
        <f t="shared" si="30"/>
        <v>-2.1199999999996777E-2</v>
      </c>
      <c r="D43" s="3">
        <f t="shared" si="1"/>
        <v>4.4943999999986334E-4</v>
      </c>
      <c r="F43" s="1">
        <f>F42+0.01</f>
        <v>4.9719999999999995</v>
      </c>
      <c r="G43" s="10">
        <v>17</v>
      </c>
      <c r="H43" s="10">
        <f t="shared" ref="H43" si="37">G43/3.4</f>
        <v>5</v>
      </c>
      <c r="I43" s="21">
        <f t="shared" ref="I43:I56" si="38">(F43+F44)/2</f>
        <v>4.984</v>
      </c>
      <c r="J43" s="9">
        <f t="shared" ref="J43" si="39">1/($E$36*SQRT(2*PI()))*EXP(-(((I43-$E$37)^2)/(2*($E$36^2))))</f>
        <v>4.4732915132120015</v>
      </c>
      <c r="K43" s="9"/>
    </row>
    <row r="44" spans="1:11">
      <c r="A44">
        <f t="shared" si="4"/>
        <v>44</v>
      </c>
      <c r="B44" s="1">
        <v>5</v>
      </c>
      <c r="C44" s="2">
        <f t="shared" si="30"/>
        <v>-1.119999999999699E-2</v>
      </c>
      <c r="D44" s="3">
        <f t="shared" si="1"/>
        <v>1.2543999999993258E-4</v>
      </c>
      <c r="F44" s="1">
        <f>F42+$E$27</f>
        <v>4.9959999999999996</v>
      </c>
      <c r="G44" s="10"/>
      <c r="H44" s="10"/>
      <c r="I44" s="21"/>
      <c r="J44" s="9"/>
      <c r="K44" s="9"/>
    </row>
    <row r="45" spans="1:11">
      <c r="A45">
        <f t="shared" si="4"/>
        <v>45</v>
      </c>
      <c r="B45" s="1">
        <v>5</v>
      </c>
      <c r="C45" s="2">
        <f t="shared" si="30"/>
        <v>-1.119999999999699E-2</v>
      </c>
      <c r="D45" s="3">
        <f t="shared" si="1"/>
        <v>1.2543999999993258E-4</v>
      </c>
      <c r="F45" s="1">
        <f>F44+0.01</f>
        <v>5.0059999999999993</v>
      </c>
      <c r="G45" s="10">
        <v>15</v>
      </c>
      <c r="H45" s="10">
        <f t="shared" ref="H45" si="40">G45/3.4</f>
        <v>4.4117647058823533</v>
      </c>
      <c r="I45" s="21">
        <f t="shared" ref="I45:I56" si="41">(F45+F46)/2</f>
        <v>5.0179999999999989</v>
      </c>
      <c r="J45" s="9">
        <f t="shared" ref="J45" si="42">1/($E$36*SQRT(2*PI()))*EXP(-(((I45-$E$37)^2)/(2*($E$36^2))))</f>
        <v>4.6948383623250436</v>
      </c>
      <c r="K45" s="9"/>
    </row>
    <row r="46" spans="1:11">
      <c r="A46">
        <f t="shared" si="4"/>
        <v>46</v>
      </c>
      <c r="B46" s="1">
        <v>5</v>
      </c>
      <c r="C46" s="2">
        <f t="shared" si="30"/>
        <v>-1.119999999999699E-2</v>
      </c>
      <c r="D46" s="3">
        <f t="shared" si="1"/>
        <v>1.2543999999993258E-4</v>
      </c>
      <c r="F46" s="1">
        <f>F44+$E$27</f>
        <v>5.0299999999999994</v>
      </c>
      <c r="G46" s="10"/>
      <c r="H46" s="10"/>
      <c r="I46" s="21"/>
      <c r="J46" s="9"/>
      <c r="K46" s="9"/>
    </row>
    <row r="47" spans="1:11">
      <c r="A47">
        <f t="shared" si="4"/>
        <v>47</v>
      </c>
      <c r="B47" s="1">
        <v>5</v>
      </c>
      <c r="C47" s="2">
        <f t="shared" si="30"/>
        <v>-1.119999999999699E-2</v>
      </c>
      <c r="D47" s="3">
        <f t="shared" si="1"/>
        <v>1.2543999999993258E-4</v>
      </c>
      <c r="F47" s="1">
        <f>F46+0.01</f>
        <v>5.0399999999999991</v>
      </c>
      <c r="G47" s="10">
        <f t="shared" ref="G47" si="43">COUNTIFS(B$1:B$100,"&gt;="&amp;F47,B$1:B$100,"&lt;="&amp;F48)</f>
        <v>13</v>
      </c>
      <c r="H47" s="10">
        <f t="shared" ref="H47" si="44">G47/3.4</f>
        <v>3.8235294117647061</v>
      </c>
      <c r="I47" s="21">
        <f t="shared" ref="I47:I56" si="45">(F47+F48)/2</f>
        <v>5.0519999999999996</v>
      </c>
      <c r="J47" s="9">
        <f t="shared" ref="J47" si="46">1/($E$36*SQRT(2*PI()))*EXP(-(((I47-$E$37)^2)/(2*($E$36^2))))</f>
        <v>4.1940725893584245</v>
      </c>
      <c r="K47" s="9"/>
    </row>
    <row r="48" spans="1:11">
      <c r="A48">
        <f t="shared" si="4"/>
        <v>48</v>
      </c>
      <c r="B48" s="1">
        <v>5</v>
      </c>
      <c r="C48" s="2">
        <f t="shared" si="30"/>
        <v>-1.119999999999699E-2</v>
      </c>
      <c r="D48" s="3">
        <f t="shared" si="1"/>
        <v>1.2543999999993258E-4</v>
      </c>
      <c r="F48" s="1">
        <f>F46+$E$27</f>
        <v>5.0639999999999992</v>
      </c>
      <c r="G48" s="10"/>
      <c r="H48" s="10"/>
      <c r="I48" s="21"/>
      <c r="J48" s="9"/>
      <c r="K48" s="9"/>
    </row>
    <row r="49" spans="1:11">
      <c r="A49">
        <f t="shared" si="4"/>
        <v>49</v>
      </c>
      <c r="B49" s="1">
        <v>5</v>
      </c>
      <c r="C49" s="2">
        <f t="shared" si="30"/>
        <v>-1.119999999999699E-2</v>
      </c>
      <c r="D49" s="3">
        <f t="shared" si="1"/>
        <v>1.2543999999993258E-4</v>
      </c>
      <c r="F49" s="1">
        <f>F48+0.01</f>
        <v>5.073999999999999</v>
      </c>
      <c r="G49" s="10">
        <v>8</v>
      </c>
      <c r="H49" s="10">
        <f t="shared" ref="H49" si="47">G49/3.4</f>
        <v>2.3529411764705883</v>
      </c>
      <c r="I49" s="21">
        <f t="shared" ref="I49:I56" si="48">(F49+F50)/2</f>
        <v>5.0859999999999985</v>
      </c>
      <c r="J49" s="9">
        <f t="shared" ref="J49" si="49">1/($E$36*SQRT(2*PI()))*EXP(-(((I49-$E$37)^2)/(2*($E$36^2))))</f>
        <v>3.1891364073167563</v>
      </c>
      <c r="K49" s="9"/>
    </row>
    <row r="50" spans="1:11">
      <c r="A50">
        <f t="shared" si="4"/>
        <v>50</v>
      </c>
      <c r="B50" s="1">
        <v>5</v>
      </c>
      <c r="C50" s="2">
        <f t="shared" si="30"/>
        <v>-1.119999999999699E-2</v>
      </c>
      <c r="D50" s="3">
        <f t="shared" si="1"/>
        <v>1.2543999999993258E-4</v>
      </c>
      <c r="F50" s="1">
        <f>F48+$E$27</f>
        <v>5.097999999999999</v>
      </c>
      <c r="G50" s="10"/>
      <c r="H50" s="10"/>
      <c r="I50" s="21"/>
      <c r="J50" s="9"/>
      <c r="K50" s="9"/>
    </row>
    <row r="51" spans="1:11">
      <c r="A51">
        <f t="shared" si="4"/>
        <v>51</v>
      </c>
      <c r="B51" s="1">
        <v>5</v>
      </c>
      <c r="C51" s="2">
        <f t="shared" si="30"/>
        <v>-1.119999999999699E-2</v>
      </c>
      <c r="D51" s="3">
        <f t="shared" si="1"/>
        <v>1.2543999999993258E-4</v>
      </c>
      <c r="F51" s="1">
        <f>F50+0.01</f>
        <v>5.1079999999999988</v>
      </c>
      <c r="G51" s="10">
        <f t="shared" ref="G51:G55" si="50">COUNTIFS(B$1:B$100,"&gt;="&amp;F51,B$1:B$100,"&lt;="&amp;F52)</f>
        <v>4</v>
      </c>
      <c r="H51" s="10">
        <f t="shared" ref="H51" si="51">G51/3.4</f>
        <v>1.1764705882352942</v>
      </c>
      <c r="I51" s="21">
        <f t="shared" ref="I51:I56" si="52">(F51+F52)/2</f>
        <v>5.1199999999999992</v>
      </c>
      <c r="J51" s="9">
        <f t="shared" ref="J51" si="53">1/($E$36*SQRT(2*PI()))*EXP(-(((I51-$E$37)^2)/(2*($E$36^2))))</f>
        <v>2.0641065060336503</v>
      </c>
      <c r="K51" s="9"/>
    </row>
    <row r="52" spans="1:11">
      <c r="A52">
        <f t="shared" si="4"/>
        <v>52</v>
      </c>
      <c r="B52">
        <v>5.01</v>
      </c>
      <c r="C52" s="2">
        <f t="shared" si="30"/>
        <v>-1.1999999999972033E-3</v>
      </c>
      <c r="D52" s="3">
        <f t="shared" si="1"/>
        <v>1.4399999999932879E-6</v>
      </c>
      <c r="F52" s="1">
        <f>F50+$E$27</f>
        <v>5.1319999999999988</v>
      </c>
      <c r="G52" s="10"/>
      <c r="H52" s="10"/>
      <c r="I52" s="21"/>
      <c r="J52" s="9"/>
      <c r="K52" s="9"/>
    </row>
    <row r="53" spans="1:11">
      <c r="A53">
        <f t="shared" si="4"/>
        <v>53</v>
      </c>
      <c r="B53">
        <v>5.01</v>
      </c>
      <c r="C53" s="2">
        <f t="shared" si="30"/>
        <v>-1.1999999999972033E-3</v>
      </c>
      <c r="D53" s="3">
        <f t="shared" si="1"/>
        <v>1.4399999999932879E-6</v>
      </c>
      <c r="F53" s="1">
        <f>F52+0.01</f>
        <v>5.1419999999999986</v>
      </c>
      <c r="G53" s="10">
        <v>10</v>
      </c>
      <c r="H53" s="10">
        <f t="shared" ref="H53" si="54">G53/3.4</f>
        <v>2.9411764705882355</v>
      </c>
      <c r="I53" s="21">
        <f t="shared" ref="I53:I56" si="55">(F53+F54)/2</f>
        <v>5.1509999999999998</v>
      </c>
      <c r="J53" s="9">
        <f t="shared" ref="J53" si="56">1/($E$36*SQRT(2*PI()))*EXP(-(((I53-$E$37)^2)/(2*($E$36^2))))</f>
        <v>1.2063508531039635</v>
      </c>
      <c r="K53" s="9"/>
    </row>
    <row r="54" spans="1:11">
      <c r="A54">
        <f t="shared" si="4"/>
        <v>54</v>
      </c>
      <c r="B54">
        <v>5.01</v>
      </c>
      <c r="C54" s="2">
        <f t="shared" si="30"/>
        <v>-1.1999999999972033E-3</v>
      </c>
      <c r="D54" s="3">
        <f t="shared" si="1"/>
        <v>1.4399999999932879E-6</v>
      </c>
      <c r="F54" s="1">
        <v>5.16</v>
      </c>
      <c r="G54" s="10"/>
      <c r="H54" s="10"/>
      <c r="I54" s="21"/>
      <c r="J54" s="9"/>
      <c r="K54" s="9"/>
    </row>
    <row r="55" spans="1:11">
      <c r="A55">
        <f t="shared" si="4"/>
        <v>55</v>
      </c>
      <c r="B55">
        <v>5.01</v>
      </c>
      <c r="C55" s="2">
        <f t="shared" si="30"/>
        <v>-1.1999999999972033E-3</v>
      </c>
      <c r="D55" s="3">
        <f t="shared" si="1"/>
        <v>1.4399999999932879E-6</v>
      </c>
      <c r="F55" s="1">
        <f t="shared" ref="F55:F56" si="57">F54+$E$27</f>
        <v>5.194</v>
      </c>
      <c r="G55" s="10">
        <v>4</v>
      </c>
      <c r="H55" s="10">
        <f t="shared" ref="H55" si="58">G55/3.4</f>
        <v>1.1764705882352942</v>
      </c>
      <c r="I55" s="21">
        <f t="shared" ref="I55:I56" si="59">(F55+F56)/2</f>
        <v>5.1970000000000001</v>
      </c>
      <c r="J55" s="9">
        <f t="shared" ref="J55" si="60">1/($E$36*SQRT(2*PI()))*EXP(-(((I55-$E$37)^2)/(2*($E$36^2))))</f>
        <v>0.42475760687308911</v>
      </c>
      <c r="K55" s="9"/>
    </row>
    <row r="56" spans="1:11">
      <c r="A56">
        <f t="shared" si="4"/>
        <v>56</v>
      </c>
      <c r="B56">
        <v>5.0199999999999996</v>
      </c>
      <c r="C56" s="2">
        <f t="shared" si="30"/>
        <v>8.8000000000025835E-3</v>
      </c>
      <c r="D56" s="3">
        <f t="shared" si="1"/>
        <v>7.7440000000045473E-5</v>
      </c>
      <c r="F56">
        <v>5.2</v>
      </c>
      <c r="G56" s="10"/>
      <c r="H56" s="10"/>
      <c r="I56" s="21"/>
      <c r="J56" s="9"/>
      <c r="K56" s="9"/>
    </row>
    <row r="57" spans="1:11">
      <c r="A57">
        <f t="shared" si="4"/>
        <v>57</v>
      </c>
      <c r="B57">
        <v>5.0199999999999996</v>
      </c>
      <c r="C57" s="2">
        <f t="shared" si="30"/>
        <v>8.8000000000025835E-3</v>
      </c>
      <c r="D57" s="3">
        <f t="shared" si="1"/>
        <v>7.7440000000045473E-5</v>
      </c>
    </row>
    <row r="58" spans="1:11">
      <c r="A58">
        <f t="shared" si="4"/>
        <v>58</v>
      </c>
      <c r="B58">
        <v>5.03</v>
      </c>
      <c r="C58" s="2">
        <f t="shared" si="30"/>
        <v>1.8800000000003259E-2</v>
      </c>
      <c r="D58" s="3">
        <f t="shared" si="1"/>
        <v>3.5344000000012252E-4</v>
      </c>
    </row>
    <row r="59" spans="1:11">
      <c r="A59">
        <f t="shared" si="4"/>
        <v>59</v>
      </c>
      <c r="B59">
        <v>5.03</v>
      </c>
      <c r="C59" s="2">
        <f t="shared" si="30"/>
        <v>1.8800000000003259E-2</v>
      </c>
      <c r="D59" s="3">
        <f t="shared" si="1"/>
        <v>3.5344000000012252E-4</v>
      </c>
    </row>
    <row r="60" spans="1:11">
      <c r="A60">
        <f t="shared" si="4"/>
        <v>60</v>
      </c>
      <c r="B60">
        <v>5.03</v>
      </c>
      <c r="C60" s="2">
        <f t="shared" si="30"/>
        <v>1.8800000000003259E-2</v>
      </c>
      <c r="D60" s="3">
        <f t="shared" si="1"/>
        <v>3.5344000000012252E-4</v>
      </c>
    </row>
    <row r="61" spans="1:11">
      <c r="A61">
        <f t="shared" si="4"/>
        <v>61</v>
      </c>
      <c r="B61">
        <v>5.03</v>
      </c>
      <c r="C61" s="2">
        <f t="shared" si="30"/>
        <v>1.8800000000003259E-2</v>
      </c>
      <c r="D61" s="3">
        <f t="shared" si="1"/>
        <v>3.5344000000012252E-4</v>
      </c>
    </row>
    <row r="62" spans="1:11">
      <c r="A62">
        <f t="shared" si="4"/>
        <v>62</v>
      </c>
      <c r="B62">
        <v>5.03</v>
      </c>
      <c r="C62" s="2">
        <f t="shared" si="30"/>
        <v>1.8800000000003259E-2</v>
      </c>
      <c r="D62" s="3">
        <f t="shared" si="1"/>
        <v>3.5344000000012252E-4</v>
      </c>
    </row>
    <row r="63" spans="1:11">
      <c r="A63">
        <f t="shared" si="4"/>
        <v>63</v>
      </c>
      <c r="B63">
        <v>5.03</v>
      </c>
      <c r="C63" s="2">
        <f t="shared" si="30"/>
        <v>1.8800000000003259E-2</v>
      </c>
      <c r="D63" s="3">
        <f t="shared" si="1"/>
        <v>3.5344000000012252E-4</v>
      </c>
    </row>
    <row r="64" spans="1:11">
      <c r="A64">
        <f t="shared" si="4"/>
        <v>64</v>
      </c>
      <c r="B64">
        <v>5.03</v>
      </c>
      <c r="C64" s="2">
        <f t="shared" si="30"/>
        <v>1.8800000000003259E-2</v>
      </c>
      <c r="D64" s="3">
        <f t="shared" si="1"/>
        <v>3.5344000000012252E-4</v>
      </c>
      <c r="H64" s="5" t="s">
        <v>21</v>
      </c>
    </row>
    <row r="65" spans="1:8">
      <c r="A65">
        <f t="shared" si="4"/>
        <v>65</v>
      </c>
      <c r="B65">
        <v>5.03</v>
      </c>
      <c r="C65" s="2">
        <f t="shared" ref="C65:C96" si="61">B65-$B$101</f>
        <v>1.8800000000003259E-2</v>
      </c>
      <c r="D65" s="3">
        <f t="shared" si="1"/>
        <v>3.5344000000012252E-4</v>
      </c>
      <c r="G65" s="1">
        <f>4.86</f>
        <v>4.8600000000000003</v>
      </c>
      <c r="H65" s="10">
        <f>G37/3.4</f>
        <v>2.0588235294117649</v>
      </c>
    </row>
    <row r="66" spans="1:8">
      <c r="A66">
        <f t="shared" si="4"/>
        <v>66</v>
      </c>
      <c r="B66">
        <v>5.04</v>
      </c>
      <c r="C66" s="2">
        <f t="shared" si="61"/>
        <v>2.8800000000003045E-2</v>
      </c>
      <c r="D66" s="3">
        <f t="shared" ref="D66:D100" si="62">C66^2</f>
        <v>8.294400000001754E-4</v>
      </c>
      <c r="G66" s="1">
        <f>G65+$E$27</f>
        <v>4.8940000000000001</v>
      </c>
      <c r="H66" s="10"/>
    </row>
    <row r="67" spans="1:8">
      <c r="A67">
        <f t="shared" ref="A67:A101" si="63">A66+1</f>
        <v>67</v>
      </c>
      <c r="B67">
        <v>5.04</v>
      </c>
      <c r="C67" s="2">
        <f t="shared" si="61"/>
        <v>2.8800000000003045E-2</v>
      </c>
      <c r="D67" s="3">
        <f t="shared" si="62"/>
        <v>8.294400000001754E-4</v>
      </c>
      <c r="G67" s="1">
        <f>G66+0.01</f>
        <v>4.9039999999999999</v>
      </c>
      <c r="H67" s="10">
        <f t="shared" ref="H67" si="64">G39/3.4</f>
        <v>1.7647058823529411</v>
      </c>
    </row>
    <row r="68" spans="1:8">
      <c r="A68">
        <f t="shared" si="63"/>
        <v>68</v>
      </c>
      <c r="B68">
        <v>5.04</v>
      </c>
      <c r="C68" s="2">
        <f t="shared" si="61"/>
        <v>2.8800000000003045E-2</v>
      </c>
      <c r="D68" s="3">
        <f t="shared" si="62"/>
        <v>8.294400000001754E-4</v>
      </c>
      <c r="G68" s="1">
        <f>G66+$E$27</f>
        <v>4.9279999999999999</v>
      </c>
      <c r="H68" s="10"/>
    </row>
    <row r="69" spans="1:8">
      <c r="A69">
        <f t="shared" si="63"/>
        <v>69</v>
      </c>
      <c r="B69">
        <v>5.04</v>
      </c>
      <c r="C69" s="2">
        <f t="shared" si="61"/>
        <v>2.8800000000003045E-2</v>
      </c>
      <c r="D69" s="3">
        <f t="shared" si="62"/>
        <v>8.294400000001754E-4</v>
      </c>
      <c r="G69" s="1">
        <f>G68+0.01</f>
        <v>4.9379999999999997</v>
      </c>
      <c r="H69" s="10">
        <f t="shared" ref="H69" si="65">G41/3.4</f>
        <v>4.7058823529411766</v>
      </c>
    </row>
    <row r="70" spans="1:8">
      <c r="A70">
        <f t="shared" si="63"/>
        <v>70</v>
      </c>
      <c r="B70">
        <v>5.05</v>
      </c>
      <c r="C70" s="2">
        <f t="shared" si="61"/>
        <v>3.8800000000002832E-2</v>
      </c>
      <c r="D70" s="3">
        <f t="shared" si="62"/>
        <v>1.5054400000002197E-3</v>
      </c>
      <c r="G70" s="1">
        <f>G68+$E$27</f>
        <v>4.9619999999999997</v>
      </c>
      <c r="H70" s="10"/>
    </row>
    <row r="71" spans="1:8">
      <c r="A71">
        <f t="shared" si="63"/>
        <v>71</v>
      </c>
      <c r="B71">
        <v>5.05</v>
      </c>
      <c r="C71" s="2">
        <f t="shared" si="61"/>
        <v>3.8800000000002832E-2</v>
      </c>
      <c r="D71" s="3">
        <f t="shared" si="62"/>
        <v>1.5054400000002197E-3</v>
      </c>
      <c r="G71" s="1">
        <f>G70+0.01</f>
        <v>4.9719999999999995</v>
      </c>
      <c r="H71" s="10">
        <f t="shared" ref="H71" si="66">G43/3.4</f>
        <v>5</v>
      </c>
    </row>
    <row r="72" spans="1:8">
      <c r="A72">
        <f t="shared" si="63"/>
        <v>72</v>
      </c>
      <c r="B72">
        <v>5.05</v>
      </c>
      <c r="C72" s="2">
        <f t="shared" si="61"/>
        <v>3.8800000000002832E-2</v>
      </c>
      <c r="D72" s="3">
        <f t="shared" si="62"/>
        <v>1.5054400000002197E-3</v>
      </c>
      <c r="G72" s="1">
        <f>G70+$E$27</f>
        <v>4.9959999999999996</v>
      </c>
      <c r="H72" s="10"/>
    </row>
    <row r="73" spans="1:8">
      <c r="A73">
        <f t="shared" si="63"/>
        <v>73</v>
      </c>
      <c r="B73">
        <v>5.05</v>
      </c>
      <c r="C73" s="2">
        <f t="shared" si="61"/>
        <v>3.8800000000002832E-2</v>
      </c>
      <c r="D73" s="3">
        <f t="shared" si="62"/>
        <v>1.5054400000002197E-3</v>
      </c>
      <c r="G73" s="1">
        <f>G72+0.01</f>
        <v>5.0059999999999993</v>
      </c>
      <c r="H73" s="10">
        <f t="shared" ref="H73" si="67">G45/3.4</f>
        <v>4.4117647058823533</v>
      </c>
    </row>
    <row r="74" spans="1:8">
      <c r="A74">
        <f t="shared" si="63"/>
        <v>74</v>
      </c>
      <c r="B74">
        <v>5.0599999999999996</v>
      </c>
      <c r="C74" s="2">
        <f t="shared" si="61"/>
        <v>4.8800000000002619E-2</v>
      </c>
      <c r="D74" s="3">
        <f t="shared" si="62"/>
        <v>2.3814400000002557E-3</v>
      </c>
      <c r="G74" s="1">
        <f>G72+$E$27</f>
        <v>5.0299999999999994</v>
      </c>
      <c r="H74" s="10"/>
    </row>
    <row r="75" spans="1:8">
      <c r="A75">
        <f t="shared" si="63"/>
        <v>75</v>
      </c>
      <c r="B75">
        <v>5.0599999999999996</v>
      </c>
      <c r="C75" s="2">
        <f t="shared" si="61"/>
        <v>4.8800000000002619E-2</v>
      </c>
      <c r="D75" s="3">
        <f t="shared" si="62"/>
        <v>2.3814400000002557E-3</v>
      </c>
      <c r="G75" s="1">
        <f>G74+0.01</f>
        <v>5.0399999999999991</v>
      </c>
      <c r="H75" s="10">
        <f t="shared" ref="H75" si="68">G47/3.4</f>
        <v>3.8235294117647061</v>
      </c>
    </row>
    <row r="76" spans="1:8">
      <c r="A76">
        <f t="shared" si="63"/>
        <v>76</v>
      </c>
      <c r="B76">
        <v>5.0599999999999996</v>
      </c>
      <c r="C76" s="2">
        <f t="shared" si="61"/>
        <v>4.8800000000002619E-2</v>
      </c>
      <c r="D76" s="3">
        <f t="shared" si="62"/>
        <v>2.3814400000002557E-3</v>
      </c>
      <c r="G76" s="1">
        <f>G74+$E$27</f>
        <v>5.0639999999999992</v>
      </c>
      <c r="H76" s="10"/>
    </row>
    <row r="77" spans="1:8">
      <c r="A77">
        <f t="shared" si="63"/>
        <v>77</v>
      </c>
      <c r="B77">
        <v>5.0599999999999996</v>
      </c>
      <c r="C77" s="2">
        <f t="shared" si="61"/>
        <v>4.8800000000002619E-2</v>
      </c>
      <c r="D77" s="3">
        <f t="shared" si="62"/>
        <v>2.3814400000002557E-3</v>
      </c>
      <c r="G77" s="1">
        <f>G76+0.01</f>
        <v>5.073999999999999</v>
      </c>
      <c r="H77" s="10">
        <f t="shared" ref="H77" si="69">G49/3.4</f>
        <v>2.3529411764705883</v>
      </c>
    </row>
    <row r="78" spans="1:8">
      <c r="A78">
        <f t="shared" si="63"/>
        <v>78</v>
      </c>
      <c r="B78">
        <v>5.0599999999999996</v>
      </c>
      <c r="C78" s="2">
        <f t="shared" si="61"/>
        <v>4.8800000000002619E-2</v>
      </c>
      <c r="D78" s="3">
        <f t="shared" si="62"/>
        <v>2.3814400000002557E-3</v>
      </c>
      <c r="G78" s="1">
        <f>G76+$E$27</f>
        <v>5.097999999999999</v>
      </c>
      <c r="H78" s="10"/>
    </row>
    <row r="79" spans="1:8">
      <c r="A79">
        <f t="shared" si="63"/>
        <v>79</v>
      </c>
      <c r="B79">
        <v>5.08</v>
      </c>
      <c r="C79" s="2">
        <f t="shared" si="61"/>
        <v>6.8800000000003081E-2</v>
      </c>
      <c r="D79" s="3">
        <f t="shared" si="62"/>
        <v>4.7334400000004244E-3</v>
      </c>
      <c r="G79" s="1">
        <f>G78+0.01</f>
        <v>5.1079999999999988</v>
      </c>
      <c r="H79" s="10">
        <f t="shared" ref="H79" si="70">G51/3.4</f>
        <v>1.1764705882352942</v>
      </c>
    </row>
    <row r="80" spans="1:8">
      <c r="A80">
        <f t="shared" si="63"/>
        <v>80</v>
      </c>
      <c r="B80">
        <v>5.08</v>
      </c>
      <c r="C80" s="2">
        <f t="shared" si="61"/>
        <v>6.8800000000003081E-2</v>
      </c>
      <c r="D80" s="3">
        <f t="shared" si="62"/>
        <v>4.7334400000004244E-3</v>
      </c>
      <c r="G80" s="1">
        <f>G78+$E$27</f>
        <v>5.1319999999999988</v>
      </c>
      <c r="H80" s="10"/>
    </row>
    <row r="81" spans="1:8">
      <c r="A81">
        <f t="shared" si="63"/>
        <v>81</v>
      </c>
      <c r="B81">
        <v>5.09</v>
      </c>
      <c r="C81" s="2">
        <f t="shared" si="61"/>
        <v>7.8800000000002868E-2</v>
      </c>
      <c r="D81" s="3">
        <f t="shared" si="62"/>
        <v>6.209440000000452E-3</v>
      </c>
      <c r="G81" s="1">
        <f>G80+0.01</f>
        <v>5.1419999999999986</v>
      </c>
      <c r="H81" s="10">
        <f t="shared" ref="H81" si="71">G53/3.4</f>
        <v>2.9411764705882355</v>
      </c>
    </row>
    <row r="82" spans="1:8">
      <c r="A82">
        <f t="shared" si="63"/>
        <v>82</v>
      </c>
      <c r="B82">
        <v>5.09</v>
      </c>
      <c r="C82" s="2">
        <f t="shared" si="61"/>
        <v>7.8800000000002868E-2</v>
      </c>
      <c r="D82" s="3">
        <f t="shared" si="62"/>
        <v>6.209440000000452E-3</v>
      </c>
      <c r="G82" s="1">
        <v>5.16</v>
      </c>
      <c r="H82" s="10"/>
    </row>
    <row r="83" spans="1:8">
      <c r="A83">
        <f t="shared" si="63"/>
        <v>83</v>
      </c>
      <c r="B83">
        <v>5.09</v>
      </c>
      <c r="C83" s="2">
        <f t="shared" si="61"/>
        <v>7.8800000000002868E-2</v>
      </c>
      <c r="D83" s="3">
        <f t="shared" si="62"/>
        <v>6.209440000000452E-3</v>
      </c>
      <c r="G83" s="1">
        <f t="shared" ref="G83:G84" si="72">G82+$E$27</f>
        <v>5.194</v>
      </c>
      <c r="H83" s="10">
        <f t="shared" ref="H83" si="73">G55/3.4</f>
        <v>1.1764705882352942</v>
      </c>
    </row>
    <row r="84" spans="1:8">
      <c r="A84">
        <f t="shared" si="63"/>
        <v>84</v>
      </c>
      <c r="B84" s="1">
        <v>5.0999999999999996</v>
      </c>
      <c r="C84" s="2">
        <f t="shared" si="61"/>
        <v>8.8800000000002655E-2</v>
      </c>
      <c r="D84" s="3">
        <f t="shared" si="62"/>
        <v>7.8854400000004706E-3</v>
      </c>
      <c r="G84">
        <v>5.2</v>
      </c>
      <c r="H84" s="10"/>
    </row>
    <row r="85" spans="1:8">
      <c r="A85">
        <f t="shared" si="63"/>
        <v>85</v>
      </c>
      <c r="B85" s="1">
        <v>5.0999999999999996</v>
      </c>
      <c r="C85" s="2">
        <f t="shared" si="61"/>
        <v>8.8800000000002655E-2</v>
      </c>
      <c r="D85" s="3">
        <f t="shared" si="62"/>
        <v>7.8854400000004706E-3</v>
      </c>
    </row>
    <row r="86" spans="1:8">
      <c r="A86">
        <f t="shared" si="63"/>
        <v>86</v>
      </c>
      <c r="B86">
        <v>5.1100000000000003</v>
      </c>
      <c r="C86" s="2">
        <f t="shared" si="61"/>
        <v>9.880000000000333E-2</v>
      </c>
      <c r="D86" s="3">
        <f t="shared" si="62"/>
        <v>9.7614400000006572E-3</v>
      </c>
    </row>
    <row r="87" spans="1:8">
      <c r="A87">
        <f t="shared" si="63"/>
        <v>87</v>
      </c>
      <c r="B87">
        <v>5.1100000000000003</v>
      </c>
      <c r="C87" s="2">
        <f t="shared" si="61"/>
        <v>9.880000000000333E-2</v>
      </c>
      <c r="D87" s="3">
        <f t="shared" si="62"/>
        <v>9.7614400000006572E-3</v>
      </c>
    </row>
    <row r="88" spans="1:8">
      <c r="A88">
        <f t="shared" si="63"/>
        <v>88</v>
      </c>
      <c r="B88">
        <v>5.12</v>
      </c>
      <c r="C88" s="2">
        <f t="shared" si="61"/>
        <v>0.10880000000000312</v>
      </c>
      <c r="D88" s="3">
        <f t="shared" si="62"/>
        <v>1.1837440000000678E-2</v>
      </c>
    </row>
    <row r="89" spans="1:8">
      <c r="A89">
        <f t="shared" si="63"/>
        <v>89</v>
      </c>
      <c r="B89">
        <v>5.13</v>
      </c>
      <c r="C89" s="2">
        <f t="shared" si="61"/>
        <v>0.1188000000000029</v>
      </c>
      <c r="D89" s="3">
        <f t="shared" si="62"/>
        <v>1.411344000000069E-2</v>
      </c>
    </row>
    <row r="90" spans="1:8">
      <c r="A90">
        <f t="shared" si="63"/>
        <v>90</v>
      </c>
      <c r="B90">
        <v>5.14</v>
      </c>
      <c r="C90" s="2">
        <f t="shared" si="61"/>
        <v>0.12880000000000269</v>
      </c>
      <c r="D90" s="3">
        <f t="shared" si="62"/>
        <v>1.6589440000000694E-2</v>
      </c>
    </row>
    <row r="91" spans="1:8">
      <c r="A91">
        <f t="shared" si="63"/>
        <v>91</v>
      </c>
      <c r="B91">
        <v>5.14</v>
      </c>
      <c r="C91" s="2">
        <f t="shared" si="61"/>
        <v>0.12880000000000269</v>
      </c>
      <c r="D91" s="3">
        <f t="shared" si="62"/>
        <v>1.6589440000000694E-2</v>
      </c>
    </row>
    <row r="92" spans="1:8">
      <c r="A92">
        <f t="shared" si="63"/>
        <v>92</v>
      </c>
      <c r="B92">
        <v>5.15</v>
      </c>
      <c r="C92" s="2">
        <f t="shared" si="61"/>
        <v>0.13880000000000337</v>
      </c>
      <c r="D92" s="3">
        <f t="shared" si="62"/>
        <v>1.9265440000000935E-2</v>
      </c>
    </row>
    <row r="93" spans="1:8">
      <c r="A93">
        <f t="shared" si="63"/>
        <v>93</v>
      </c>
      <c r="B93">
        <v>5.15</v>
      </c>
      <c r="C93" s="2">
        <f t="shared" si="61"/>
        <v>0.13880000000000337</v>
      </c>
      <c r="D93" s="3">
        <f t="shared" si="62"/>
        <v>1.9265440000000935E-2</v>
      </c>
    </row>
    <row r="94" spans="1:8">
      <c r="A94">
        <f t="shared" si="63"/>
        <v>94</v>
      </c>
      <c r="B94">
        <v>5.15</v>
      </c>
      <c r="C94" s="2">
        <f t="shared" si="61"/>
        <v>0.13880000000000337</v>
      </c>
      <c r="D94" s="3">
        <f t="shared" si="62"/>
        <v>1.9265440000000935E-2</v>
      </c>
    </row>
    <row r="95" spans="1:8">
      <c r="A95">
        <f t="shared" si="63"/>
        <v>95</v>
      </c>
      <c r="B95">
        <v>5.18</v>
      </c>
      <c r="C95" s="2">
        <f t="shared" si="61"/>
        <v>0.16880000000000273</v>
      </c>
      <c r="D95" s="3">
        <f t="shared" si="62"/>
        <v>2.8493440000000921E-2</v>
      </c>
    </row>
    <row r="96" spans="1:8">
      <c r="A96">
        <f t="shared" si="63"/>
        <v>96</v>
      </c>
      <c r="B96">
        <v>5.18</v>
      </c>
      <c r="C96" s="2">
        <f t="shared" si="61"/>
        <v>0.16880000000000273</v>
      </c>
      <c r="D96" s="3">
        <f t="shared" si="62"/>
        <v>2.8493440000000921E-2</v>
      </c>
    </row>
    <row r="97" spans="1:4">
      <c r="A97">
        <f t="shared" si="63"/>
        <v>97</v>
      </c>
      <c r="B97">
        <v>5.19</v>
      </c>
      <c r="C97" s="2">
        <f t="shared" ref="C97:C100" si="74">B97-$B$101</f>
        <v>0.1788000000000034</v>
      </c>
      <c r="D97" s="3">
        <f t="shared" si="62"/>
        <v>3.1969440000001216E-2</v>
      </c>
    </row>
    <row r="98" spans="1:4">
      <c r="A98">
        <f t="shared" si="63"/>
        <v>98</v>
      </c>
      <c r="B98">
        <v>5.19</v>
      </c>
      <c r="C98" s="2">
        <f t="shared" si="74"/>
        <v>0.1788000000000034</v>
      </c>
      <c r="D98" s="3">
        <f t="shared" si="62"/>
        <v>3.1969440000001216E-2</v>
      </c>
    </row>
    <row r="99" spans="1:4">
      <c r="A99">
        <f t="shared" si="63"/>
        <v>99</v>
      </c>
      <c r="B99" s="1">
        <v>5.2</v>
      </c>
      <c r="C99" s="2">
        <f t="shared" si="74"/>
        <v>0.18880000000000319</v>
      </c>
      <c r="D99" s="3">
        <f t="shared" si="62"/>
        <v>3.5645440000001201E-2</v>
      </c>
    </row>
    <row r="100" spans="1:4">
      <c r="A100">
        <f t="shared" si="63"/>
        <v>100</v>
      </c>
      <c r="B100" s="1">
        <v>5.2</v>
      </c>
      <c r="C100" s="2">
        <f t="shared" si="74"/>
        <v>0.18880000000000319</v>
      </c>
      <c r="D100" s="4">
        <f t="shared" si="62"/>
        <v>3.5645440000001201E-2</v>
      </c>
    </row>
    <row r="101" spans="1:4">
      <c r="A101">
        <f t="shared" si="63"/>
        <v>101</v>
      </c>
      <c r="B101">
        <f>SUM(B1:B100)/100</f>
        <v>5.011199999999997</v>
      </c>
      <c r="C101" s="2">
        <f>SUM(C1:C100)</f>
        <v>3.0375701953744283E-13</v>
      </c>
      <c r="D101" s="6">
        <f>SQRT(SUM(D1:D100)/99)</f>
        <v>8.4701257548533651E-2</v>
      </c>
    </row>
    <row r="102" spans="1:4">
      <c r="D102" s="5">
        <f>1/(D101*SQRT(2*PI()))</f>
        <v>4.7099924127199593</v>
      </c>
    </row>
    <row r="103" spans="1:4">
      <c r="D103" s="7">
        <f>SQRT(SUM(D1:D100)/(100*99))</f>
        <v>8.4701257548533641E-3</v>
      </c>
    </row>
  </sheetData>
  <mergeCells count="100">
    <mergeCell ref="H83:H84"/>
    <mergeCell ref="H73:H74"/>
    <mergeCell ref="H75:H76"/>
    <mergeCell ref="H77:H78"/>
    <mergeCell ref="H79:H80"/>
    <mergeCell ref="H81:H82"/>
    <mergeCell ref="K55:K56"/>
    <mergeCell ref="H65:H66"/>
    <mergeCell ref="H67:H68"/>
    <mergeCell ref="H69:H70"/>
    <mergeCell ref="H71:H72"/>
    <mergeCell ref="G55:G56"/>
    <mergeCell ref="H55:H56"/>
    <mergeCell ref="I55:I56"/>
    <mergeCell ref="J55:J56"/>
    <mergeCell ref="J49:J50"/>
    <mergeCell ref="K49:K50"/>
    <mergeCell ref="J51:J52"/>
    <mergeCell ref="K51:K52"/>
    <mergeCell ref="J53:J54"/>
    <mergeCell ref="K53:K54"/>
    <mergeCell ref="J43:J44"/>
    <mergeCell ref="K43:K44"/>
    <mergeCell ref="J45:J46"/>
    <mergeCell ref="K45:K46"/>
    <mergeCell ref="J47:J48"/>
    <mergeCell ref="K47:K48"/>
    <mergeCell ref="J37:J38"/>
    <mergeCell ref="K37:K38"/>
    <mergeCell ref="J39:J40"/>
    <mergeCell ref="K39:K40"/>
    <mergeCell ref="J41:J42"/>
    <mergeCell ref="K41:K42"/>
    <mergeCell ref="I49:I50"/>
    <mergeCell ref="H51:H52"/>
    <mergeCell ref="I51:I52"/>
    <mergeCell ref="H53:H54"/>
    <mergeCell ref="I53:I54"/>
    <mergeCell ref="I43:I44"/>
    <mergeCell ref="H45:H46"/>
    <mergeCell ref="I45:I46"/>
    <mergeCell ref="H47:H48"/>
    <mergeCell ref="I47:I48"/>
    <mergeCell ref="I37:I38"/>
    <mergeCell ref="H39:H40"/>
    <mergeCell ref="I39:I40"/>
    <mergeCell ref="H41:H42"/>
    <mergeCell ref="I41:I42"/>
    <mergeCell ref="G47:G48"/>
    <mergeCell ref="G49:G50"/>
    <mergeCell ref="G51:G52"/>
    <mergeCell ref="G53:G54"/>
    <mergeCell ref="H37:H38"/>
    <mergeCell ref="H43:H44"/>
    <mergeCell ref="H49:H50"/>
    <mergeCell ref="G37:G38"/>
    <mergeCell ref="G39:G40"/>
    <mergeCell ref="G41:G42"/>
    <mergeCell ref="G43:G44"/>
    <mergeCell ref="G45:G46"/>
    <mergeCell ref="H15:H16"/>
    <mergeCell ref="H17:H18"/>
    <mergeCell ref="H19:H20"/>
    <mergeCell ref="I15:I16"/>
    <mergeCell ref="I17:I18"/>
    <mergeCell ref="I19:I20"/>
    <mergeCell ref="F15:F16"/>
    <mergeCell ref="F17:F18"/>
    <mergeCell ref="F19:F20"/>
    <mergeCell ref="G15:G16"/>
    <mergeCell ref="G17:G18"/>
    <mergeCell ref="G19:G20"/>
    <mergeCell ref="H11:H12"/>
    <mergeCell ref="H13:H14"/>
    <mergeCell ref="F13:F14"/>
    <mergeCell ref="G1:G2"/>
    <mergeCell ref="G3:G4"/>
    <mergeCell ref="G5:G6"/>
    <mergeCell ref="G7:G8"/>
    <mergeCell ref="G9:G10"/>
    <mergeCell ref="G11:G12"/>
    <mergeCell ref="G13:G14"/>
    <mergeCell ref="F3:F4"/>
    <mergeCell ref="F1:F2"/>
    <mergeCell ref="F5:F6"/>
    <mergeCell ref="F7:F8"/>
    <mergeCell ref="F9:F10"/>
    <mergeCell ref="F11:F12"/>
    <mergeCell ref="H1:H2"/>
    <mergeCell ref="H3:H4"/>
    <mergeCell ref="H5:H6"/>
    <mergeCell ref="H7:H8"/>
    <mergeCell ref="H9:H10"/>
    <mergeCell ref="I13:I14"/>
    <mergeCell ref="I1:I2"/>
    <mergeCell ref="I3:I4"/>
    <mergeCell ref="I5:I6"/>
    <mergeCell ref="I7:I8"/>
    <mergeCell ref="I9:I10"/>
    <mergeCell ref="I11:I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F51B-CACC-448B-9B0D-9FA72F1835A5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FD69-DA29-4E1E-A867-7CF7CF5B9AF2}">
  <dimension ref="A1:P306"/>
  <sheetViews>
    <sheetView topLeftCell="B8" zoomScale="85" zoomScaleNormal="85" workbookViewId="0">
      <selection activeCell="O2" sqref="O1:O3"/>
    </sheetView>
  </sheetViews>
  <sheetFormatPr defaultRowHeight="14.25"/>
  <cols>
    <col min="1" max="1" width="25.46484375" customWidth="1"/>
    <col min="2" max="2" width="18.1328125" customWidth="1"/>
    <col min="3" max="3" width="27.86328125" bestFit="1" customWidth="1"/>
    <col min="4" max="4" width="22.796875" bestFit="1" customWidth="1"/>
    <col min="5" max="5" width="23.796875" bestFit="1" customWidth="1"/>
    <col min="7" max="7" width="19" customWidth="1"/>
    <col min="8" max="9" width="21.796875" bestFit="1" customWidth="1"/>
    <col min="10" max="10" width="25.1328125" customWidth="1"/>
    <col min="11" max="11" width="28.86328125" bestFit="1" customWidth="1"/>
    <col min="12" max="12" width="22.1328125" bestFit="1" customWidth="1"/>
    <col min="13" max="13" width="20.33203125" customWidth="1"/>
    <col min="14" max="16" width="18.19921875" bestFit="1" customWidth="1"/>
  </cols>
  <sheetData>
    <row r="1" spans="1:15">
      <c r="A1" s="14">
        <v>9.9499999999999993</v>
      </c>
      <c r="B1" s="2">
        <f>A1-$A$51</f>
        <v>-4.3400000000001882E-2</v>
      </c>
      <c r="C1" s="3">
        <f>B1^2</f>
        <v>1.8835600000001633E-3</v>
      </c>
      <c r="D1" s="17">
        <v>1</v>
      </c>
      <c r="E1" s="19">
        <f>MIN(A1:A50)</f>
        <v>9.82</v>
      </c>
      <c r="F1" s="10">
        <f>COUNTIFS($A$1:$A$50, "&gt;="&amp;E1, $A$1:$A$50,"&lt;="&amp;E2)</f>
        <v>4</v>
      </c>
      <c r="G1" s="10">
        <f>F1/(50*$E$15)</f>
        <v>1.9310344827586263</v>
      </c>
      <c r="H1" s="9">
        <f>AVERAGE(E1,E2)</f>
        <v>9.8407142857142862</v>
      </c>
      <c r="I1" s="22">
        <f>(1/($C$51 * SQRT(2*PI())))*EXP(-((H1-$A$51)^2)/(2*$C$51^2))</f>
        <v>0.75934719281125584</v>
      </c>
      <c r="K1" s="5">
        <f>A51-C51</f>
        <v>9.9151640930080251</v>
      </c>
      <c r="L1" s="23">
        <f>A51+C51</f>
        <v>10.071635906991977</v>
      </c>
      <c r="M1">
        <f>COUNTIFS($A$1:$A$50, "&gt;="&amp;K1, $A$1:$A$50,"&lt;="&amp;L1)</f>
        <v>35</v>
      </c>
      <c r="N1">
        <f>M1/50</f>
        <v>0.7</v>
      </c>
      <c r="O1">
        <f>0.683</f>
        <v>0.68300000000000005</v>
      </c>
    </row>
    <row r="2" spans="1:15">
      <c r="A2" s="14">
        <v>9.83</v>
      </c>
      <c r="B2" s="2">
        <f>A2-$A$51</f>
        <v>-0.1634000000000011</v>
      </c>
      <c r="C2" s="3">
        <f>B2^2</f>
        <v>2.6699560000000358E-2</v>
      </c>
      <c r="D2" s="17">
        <v>2</v>
      </c>
      <c r="E2" s="8">
        <f>E1+E15</f>
        <v>9.8614285714285721</v>
      </c>
      <c r="F2" s="10"/>
      <c r="G2" s="10"/>
      <c r="H2" s="9"/>
      <c r="I2" s="22"/>
      <c r="K2">
        <f>A51-2*C51</f>
        <v>9.8369281860160491</v>
      </c>
      <c r="L2">
        <f>A51+2*C51</f>
        <v>10.149871813983953</v>
      </c>
      <c r="M2">
        <f>COUNTIFS($A$1:$A$50, "&gt;="&amp;K2, $A$1:$A$50,"&lt;="&amp;L2)</f>
        <v>48</v>
      </c>
      <c r="N2">
        <f>M2/50</f>
        <v>0.96</v>
      </c>
      <c r="O2">
        <f>0.954</f>
        <v>0.95399999999999996</v>
      </c>
    </row>
    <row r="3" spans="1:15">
      <c r="A3" s="14">
        <v>9.8800000000000008</v>
      </c>
      <c r="B3" s="2">
        <f>A3-$A$51</f>
        <v>-0.11340000000000039</v>
      </c>
      <c r="C3" s="3">
        <f>B3^2</f>
        <v>1.2859560000000088E-2</v>
      </c>
      <c r="D3" s="17">
        <v>3</v>
      </c>
      <c r="E3" s="8">
        <f>E2</f>
        <v>9.8614285714285721</v>
      </c>
      <c r="F3" s="10">
        <f>COUNTIFS($A$1:$A$50, "&gt;="&amp;E3, $A$1:$A$50,"&lt;="&amp;E4)</f>
        <v>7</v>
      </c>
      <c r="G3" s="10">
        <f>F3/(50*$E$15)</f>
        <v>3.3793103448275961</v>
      </c>
      <c r="H3" s="9">
        <f>AVERAGE(E3,E4)</f>
        <v>9.882142857142858</v>
      </c>
      <c r="I3" s="9">
        <f>(1/($C$51 * SQRT(2*PI())))*EXP(-((H3-$A$51)^2)/(2*$C$51^2))</f>
        <v>1.8551076693274555</v>
      </c>
      <c r="K3">
        <f>A51-3*C51</f>
        <v>9.7586922790240731</v>
      </c>
      <c r="L3">
        <f>A51+3*C51</f>
        <v>10.228107720975929</v>
      </c>
      <c r="M3">
        <f>COUNTIFS($A$1:$A$50, "&gt;="&amp;K3, $A$1:$A$50,"&lt;="&amp;L3)</f>
        <v>50</v>
      </c>
      <c r="N3">
        <f>M3/50</f>
        <v>1</v>
      </c>
      <c r="O3">
        <f>0.997</f>
        <v>0.997</v>
      </c>
    </row>
    <row r="4" spans="1:15">
      <c r="A4" s="14">
        <v>10.07</v>
      </c>
      <c r="B4" s="2">
        <f>A4-$A$51</f>
        <v>7.6599999999999113E-2</v>
      </c>
      <c r="C4" s="3">
        <f>B4^2</f>
        <v>5.8675599999998638E-3</v>
      </c>
      <c r="D4" s="17">
        <v>4</v>
      </c>
      <c r="E4" s="8">
        <f>E3+E15</f>
        <v>9.9028571428571439</v>
      </c>
      <c r="F4" s="10"/>
      <c r="G4" s="10"/>
      <c r="H4" s="9"/>
      <c r="I4" s="9"/>
    </row>
    <row r="5" spans="1:15">
      <c r="A5" s="14">
        <v>9.9600000000000009</v>
      </c>
      <c r="B5" s="2">
        <f>A5-$A$51</f>
        <v>-3.3400000000000318E-2</v>
      </c>
      <c r="C5" s="3">
        <f>B5^2</f>
        <v>1.1155600000000213E-3</v>
      </c>
      <c r="D5" s="17">
        <v>5</v>
      </c>
      <c r="E5" s="8">
        <f>E4</f>
        <v>9.9028571428571439</v>
      </c>
      <c r="F5" s="10">
        <f>COUNTIFS($A$1:$A$50, "&gt;="&amp;E5, $A$1:$A$50,"&lt;="&amp;E6)</f>
        <v>0</v>
      </c>
      <c r="G5" s="10">
        <f>F5/(50*$E$15)</f>
        <v>0</v>
      </c>
      <c r="H5" s="9">
        <f>AVERAGE(E5,E6)</f>
        <v>9.9235714285714298</v>
      </c>
      <c r="I5" s="9">
        <f>(1/($C$51 * SQRT(2*PI())))*EXP(-((H5-$A$51)^2)/(2*$C$51^2))</f>
        <v>3.4238834102896938</v>
      </c>
    </row>
    <row r="6" spans="1:15">
      <c r="A6" s="14">
        <v>10.06</v>
      </c>
      <c r="B6" s="2">
        <f>A6-$A$51</f>
        <v>6.6599999999999326E-2</v>
      </c>
      <c r="C6" s="3">
        <f>B6^2</f>
        <v>4.4355599999999105E-3</v>
      </c>
      <c r="D6" s="17">
        <v>6</v>
      </c>
      <c r="E6" s="8">
        <f>E5+E15</f>
        <v>9.9442857142857157</v>
      </c>
      <c r="F6" s="10"/>
      <c r="G6" s="10"/>
      <c r="H6" s="9"/>
      <c r="I6" s="9"/>
    </row>
    <row r="7" spans="1:15">
      <c r="A7" s="14">
        <v>9.98</v>
      </c>
      <c r="B7" s="2">
        <f>A7-$A$51</f>
        <v>-1.3400000000000745E-2</v>
      </c>
      <c r="C7" s="3">
        <f>B7^2</f>
        <v>1.7956000000001994E-4</v>
      </c>
      <c r="D7" s="17">
        <v>7</v>
      </c>
      <c r="E7" s="8">
        <f>E6</f>
        <v>9.9442857142857157</v>
      </c>
      <c r="F7" s="10">
        <f>COUNTIFS($A$1:$A$50, "&gt;="&amp;E7, $A$1:$A$50,"&lt;="&amp;E8)</f>
        <v>10</v>
      </c>
      <c r="G7" s="10">
        <f>F7/(50*$E$15)</f>
        <v>4.8275862068965658</v>
      </c>
      <c r="H7" s="21">
        <f>AVERAGE(E7,E8)</f>
        <v>9.9650000000000016</v>
      </c>
      <c r="I7" s="9">
        <f>(1/($C$51 * SQRT(2*PI())))*EXP(-((H7-$A$51)^2)/(2*$C$51^2))</f>
        <v>4.7740826382828407</v>
      </c>
    </row>
    <row r="8" spans="1:15">
      <c r="A8" s="14">
        <v>10.06</v>
      </c>
      <c r="B8" s="2">
        <f>A8-$A$51</f>
        <v>6.6599999999999326E-2</v>
      </c>
      <c r="C8" s="3">
        <f>B8^2</f>
        <v>4.4355599999999105E-3</v>
      </c>
      <c r="D8" s="17">
        <v>8</v>
      </c>
      <c r="E8" s="8">
        <f>E15+E7</f>
        <v>9.9857142857142875</v>
      </c>
      <c r="F8" s="10"/>
      <c r="G8" s="10"/>
      <c r="H8" s="21"/>
      <c r="I8" s="9"/>
    </row>
    <row r="9" spans="1:15">
      <c r="A9" s="14">
        <v>10.11</v>
      </c>
      <c r="B9" s="2">
        <f>A9-$A$51</f>
        <v>0.11659999999999826</v>
      </c>
      <c r="C9" s="3">
        <f>B9^2</f>
        <v>1.3595559999999594E-2</v>
      </c>
      <c r="D9" s="17">
        <v>9</v>
      </c>
      <c r="E9" s="8">
        <f>E8</f>
        <v>9.9857142857142875</v>
      </c>
      <c r="F9" s="10">
        <f>COUNTIFS($A$1:$A$50, "&gt;="&amp;E9, $A$1:$A$50,"&lt;="&amp;E10)</f>
        <v>6</v>
      </c>
      <c r="G9" s="10">
        <f>F9/(50*$E$15)</f>
        <v>2.8965517241379395</v>
      </c>
      <c r="H9" s="18">
        <f>AVERAGE(E9,E10)</f>
        <v>10.006428571428573</v>
      </c>
      <c r="I9" s="9">
        <f>(1/($C$51 * SQRT(2*PI())))*EXP(-((H9-$A$51)^2)/(2*$C$51^2))</f>
        <v>5.0290043881331519</v>
      </c>
    </row>
    <row r="10" spans="1:15">
      <c r="A10" s="14">
        <v>10.02</v>
      </c>
      <c r="B10" s="2">
        <f>A10-$A$51</f>
        <v>2.6599999999998403E-2</v>
      </c>
      <c r="C10" s="3">
        <f>B10^2</f>
        <v>7.0755999999991498E-4</v>
      </c>
      <c r="D10" s="17">
        <v>10</v>
      </c>
      <c r="E10" s="20">
        <f>E9+E15</f>
        <v>10.027142857142859</v>
      </c>
      <c r="F10" s="10"/>
      <c r="G10" s="10"/>
      <c r="H10" s="18"/>
      <c r="I10" s="9"/>
    </row>
    <row r="11" spans="1:15">
      <c r="A11" s="14">
        <v>9.98</v>
      </c>
      <c r="B11" s="2">
        <f>A11-$A$51</f>
        <v>-1.3400000000000745E-2</v>
      </c>
      <c r="C11" s="3">
        <f>B11^2</f>
        <v>1.7956000000001994E-4</v>
      </c>
      <c r="D11" s="17">
        <v>11</v>
      </c>
      <c r="E11" s="20">
        <f>E10</f>
        <v>10.027142857142859</v>
      </c>
      <c r="F11" s="10">
        <f>COUNTIFS($A$1:$A$50, "&gt;="&amp;E11, $A$1:$A$50,"&lt;="&amp;E12)</f>
        <v>16</v>
      </c>
      <c r="G11" s="10">
        <f>F11/(50*$E$15)</f>
        <v>7.7241379310345053</v>
      </c>
      <c r="H11" s="18">
        <f>AVERAGE(E11,E12)</f>
        <v>10.047857142857145</v>
      </c>
      <c r="I11" s="9">
        <f>(1/($C$51 * SQRT(2*PI())))*EXP(-((H11-$A$51)^2)/(2*$C$51^2))</f>
        <v>4.0021670731994412</v>
      </c>
    </row>
    <row r="12" spans="1:15">
      <c r="A12" s="14">
        <v>10.01</v>
      </c>
      <c r="B12" s="2">
        <f>A12-$A$51</f>
        <v>1.6599999999998616E-2</v>
      </c>
      <c r="C12" s="3">
        <f>B12^2</f>
        <v>2.7555999999995403E-4</v>
      </c>
      <c r="D12" s="17">
        <v>12</v>
      </c>
      <c r="E12" s="20">
        <f>E11+E15</f>
        <v>10.068571428571431</v>
      </c>
      <c r="F12" s="10"/>
      <c r="G12" s="10"/>
      <c r="H12" s="18"/>
      <c r="I12" s="9"/>
    </row>
    <row r="13" spans="1:15">
      <c r="A13" s="14">
        <v>9.9</v>
      </c>
      <c r="B13" s="2">
        <f>A13-$A$51</f>
        <v>-9.3400000000000816E-2</v>
      </c>
      <c r="C13" s="3">
        <f>B13^2</f>
        <v>8.7235600000001527E-3</v>
      </c>
      <c r="D13" s="17">
        <v>13</v>
      </c>
      <c r="E13" s="20">
        <f>E12</f>
        <v>10.068571428571431</v>
      </c>
      <c r="F13" s="10">
        <f>COUNTIFS($A$1:$A$50, "&gt;="&amp;E13, $A$1:$A$50,"&lt;="&amp;E14)</f>
        <v>7</v>
      </c>
      <c r="G13" s="10">
        <f>F13/(50*$E$15)</f>
        <v>3.3793103448275961</v>
      </c>
      <c r="H13" s="18">
        <f>AVERAGE(E13,E14)</f>
        <v>10.089285714285715</v>
      </c>
      <c r="I13" s="9">
        <f>(1/($C$51 * SQRT(2*PI())))*EXP(-((H13-$A$51)^2)/(2*$C$51^2))</f>
        <v>2.4061878658158191</v>
      </c>
    </row>
    <row r="14" spans="1:15">
      <c r="A14" s="14">
        <v>10.06</v>
      </c>
      <c r="B14" s="2">
        <f>A14-$A$51</f>
        <v>6.6599999999999326E-2</v>
      </c>
      <c r="C14" s="3">
        <f>B14^2</f>
        <v>4.4355599999999105E-3</v>
      </c>
      <c r="D14" s="17">
        <v>14</v>
      </c>
      <c r="E14" s="19">
        <f>MAX(A1:A50)</f>
        <v>10.11</v>
      </c>
      <c r="F14" s="10"/>
      <c r="G14" s="10"/>
      <c r="H14" s="18"/>
      <c r="I14" s="9"/>
    </row>
    <row r="15" spans="1:15">
      <c r="A15" s="14">
        <v>10</v>
      </c>
      <c r="B15" s="2">
        <f>A15-$A$51</f>
        <v>6.599999999998829E-3</v>
      </c>
      <c r="C15" s="3">
        <f>B15^2</f>
        <v>4.3559999999984546E-5</v>
      </c>
      <c r="D15" s="17">
        <v>15</v>
      </c>
      <c r="E15" s="6">
        <f>(E14-E1)/7</f>
        <v>4.1428571428571308E-2</v>
      </c>
    </row>
    <row r="16" spans="1:15">
      <c r="A16" s="14">
        <v>10.039999999999999</v>
      </c>
      <c r="B16" s="2">
        <f>A16-$A$51</f>
        <v>4.6599999999997976E-2</v>
      </c>
      <c r="C16" s="3">
        <f>B16^2</f>
        <v>2.1715599999998112E-3</v>
      </c>
      <c r="D16" s="17">
        <v>16</v>
      </c>
    </row>
    <row r="17" spans="1:16">
      <c r="A17" s="14">
        <v>9.89</v>
      </c>
      <c r="B17" s="2">
        <f>A17-$A$51</f>
        <v>-0.1034000000000006</v>
      </c>
      <c r="C17" s="3">
        <f>B17^2</f>
        <v>1.0691560000000124E-2</v>
      </c>
      <c r="D17" s="17">
        <v>17</v>
      </c>
    </row>
    <row r="18" spans="1:16">
      <c r="A18" s="14">
        <v>10.06</v>
      </c>
      <c r="B18" s="2">
        <f>A18-$A$51</f>
        <v>6.6599999999999326E-2</v>
      </c>
      <c r="C18" s="3">
        <f>B18^2</f>
        <v>4.4355599999999105E-3</v>
      </c>
      <c r="D18" s="17">
        <v>18</v>
      </c>
      <c r="E18" s="14"/>
      <c r="I18" s="12"/>
      <c r="J18" s="12"/>
    </row>
    <row r="19" spans="1:16">
      <c r="A19" s="14">
        <v>10.029999999999999</v>
      </c>
      <c r="B19" s="2">
        <f>A19-$A$51</f>
        <v>3.659999999999819E-2</v>
      </c>
      <c r="C19" s="3">
        <f>B19^2</f>
        <v>1.3395599999998676E-3</v>
      </c>
      <c r="D19" s="17">
        <v>19</v>
      </c>
      <c r="E19" s="14"/>
      <c r="I19" s="12"/>
    </row>
    <row r="20" spans="1:16">
      <c r="A20" s="14">
        <v>10.050000000000001</v>
      </c>
      <c r="B20" s="2">
        <f>A20-$A$51</f>
        <v>5.659999999999954E-2</v>
      </c>
      <c r="C20" s="3">
        <f>B20^2</f>
        <v>3.2035599999999478E-3</v>
      </c>
      <c r="D20" s="17">
        <v>20</v>
      </c>
      <c r="E20" s="14">
        <f>E1</f>
        <v>9.82</v>
      </c>
      <c r="F20">
        <v>1.9310344827586263</v>
      </c>
      <c r="G20">
        <v>9.82</v>
      </c>
      <c r="H20">
        <f>(1/($C$51 * SQRT(2*PI())))*EXP(-((G20-$A$51)^2)/(2*$C$51^2))</f>
        <v>0.43732967396310268</v>
      </c>
      <c r="J20">
        <v>1.9310344827586263</v>
      </c>
      <c r="K20">
        <v>3.3793103448275961</v>
      </c>
      <c r="L20">
        <v>0</v>
      </c>
      <c r="M20">
        <v>4.8275862068965658</v>
      </c>
      <c r="N20">
        <v>2.8965517241379395</v>
      </c>
      <c r="O20">
        <v>7.7241379310345053</v>
      </c>
      <c r="P20">
        <v>3.3793103448275961</v>
      </c>
    </row>
    <row r="21" spans="1:16">
      <c r="A21" s="14">
        <v>10.1</v>
      </c>
      <c r="B21" s="2">
        <f>A21-$A$51</f>
        <v>0.10659999999999847</v>
      </c>
      <c r="C21" s="3">
        <f>B21^2</f>
        <v>1.1363559999999674E-2</v>
      </c>
      <c r="D21" s="17">
        <v>21</v>
      </c>
      <c r="E21" s="14">
        <f>E20+$E$15</f>
        <v>9.8614285714285721</v>
      </c>
      <c r="F21">
        <v>3.3793103448275961</v>
      </c>
      <c r="G21">
        <v>9.8250000000000011</v>
      </c>
      <c r="H21">
        <f>(1/($C$51 * SQRT(2*PI())))*EXP(-((G21-$A$51)^2)/(2*$C$51^2))</f>
        <v>0.50285001457526124</v>
      </c>
    </row>
    <row r="22" spans="1:16">
      <c r="A22" s="14">
        <v>10.050000000000001</v>
      </c>
      <c r="B22" s="2">
        <f>A22-$A$51</f>
        <v>5.659999999999954E-2</v>
      </c>
      <c r="C22" s="3">
        <f>B22^2</f>
        <v>3.2035599999999478E-3</v>
      </c>
      <c r="D22" s="17">
        <v>22</v>
      </c>
      <c r="E22" s="14">
        <f>E21+$E$15</f>
        <v>9.9028571428571439</v>
      </c>
      <c r="F22">
        <v>0</v>
      </c>
      <c r="G22">
        <v>9.83</v>
      </c>
      <c r="H22">
        <f>(1/($C$51 * SQRT(2*PI())))*EXP(-((G22-$A$51)^2)/(2*$C$51^2))</f>
        <v>0.57582982776465919</v>
      </c>
      <c r="I22">
        <v>1.9310344827586263</v>
      </c>
    </row>
    <row r="23" spans="1:16">
      <c r="A23" s="14">
        <v>9.82</v>
      </c>
      <c r="B23" s="2">
        <f>A23-$A$51</f>
        <v>-0.17340000000000089</v>
      </c>
      <c r="C23" s="3">
        <f>B23^2</f>
        <v>3.0067560000000309E-2</v>
      </c>
      <c r="D23" s="17">
        <v>23</v>
      </c>
      <c r="E23" s="14">
        <f>E22+$E$15</f>
        <v>9.9442857142857157</v>
      </c>
      <c r="F23">
        <v>4.8275862068965658</v>
      </c>
      <c r="G23">
        <v>9.8350000000000009</v>
      </c>
      <c r="H23">
        <f>(1/($C$51 * SQRT(2*PI())))*EXP(-((G23-$A$51)^2)/(2*$C$51^2))</f>
        <v>0.65671361085605773</v>
      </c>
    </row>
    <row r="24" spans="1:16">
      <c r="A24" s="14">
        <v>9.9700000000000006</v>
      </c>
      <c r="B24" s="2">
        <f>A24-$A$51</f>
        <v>-2.3400000000000531E-2</v>
      </c>
      <c r="C24" s="3">
        <f>B24^2</f>
        <v>5.4756000000002482E-4</v>
      </c>
      <c r="D24" s="17">
        <v>24</v>
      </c>
      <c r="E24" s="14">
        <f>E23+$E$15</f>
        <v>9.9857142857142875</v>
      </c>
      <c r="F24">
        <v>2.8965517241379395</v>
      </c>
      <c r="G24">
        <v>9.84</v>
      </c>
      <c r="H24">
        <f>(1/($C$51 * SQRT(2*PI())))*EXP(-((G24-$A$51)^2)/(2*$C$51^2))</f>
        <v>0.74590590820021063</v>
      </c>
    </row>
    <row r="25" spans="1:16">
      <c r="A25" s="14">
        <v>9.98</v>
      </c>
      <c r="B25" s="2">
        <f>A25-$A$51</f>
        <v>-1.3400000000000745E-2</v>
      </c>
      <c r="C25" s="3">
        <f>B25^2</f>
        <v>1.7956000000001994E-4</v>
      </c>
      <c r="D25" s="17">
        <v>25</v>
      </c>
      <c r="E25" s="14">
        <f>E24+$E$15</f>
        <v>10.027142857142859</v>
      </c>
      <c r="F25">
        <v>7.7241379310345053</v>
      </c>
      <c r="G25">
        <v>9.8450000000000006</v>
      </c>
      <c r="H25">
        <f>(1/($C$51 * SQRT(2*PI())))*EXP(-((G25-$A$51)^2)/(2*$C$51^2))</f>
        <v>0.84375866626579887</v>
      </c>
      <c r="N25" s="12"/>
    </row>
    <row r="26" spans="1:16">
      <c r="A26" s="14">
        <v>9.89</v>
      </c>
      <c r="B26" s="2">
        <f>A26-$A$51</f>
        <v>-0.1034000000000006</v>
      </c>
      <c r="C26" s="3">
        <f>B26^2</f>
        <v>1.0691560000000124E-2</v>
      </c>
      <c r="D26" s="17">
        <v>26</v>
      </c>
      <c r="E26" s="14">
        <f>E25+$E$15</f>
        <v>10.068571428571431</v>
      </c>
      <c r="F26">
        <v>3.3793103448275961</v>
      </c>
      <c r="G26">
        <v>9.85</v>
      </c>
      <c r="H26">
        <f>(1/($C$51 * SQRT(2*PI())))*EXP(-((G26-$A$51)^2)/(2*$C$51^2))</f>
        <v>0.9505579874889708</v>
      </c>
      <c r="N26" s="5"/>
    </row>
    <row r="27" spans="1:16">
      <c r="A27" s="14">
        <v>9.98</v>
      </c>
      <c r="B27" s="2">
        <f>A27-$A$51</f>
        <v>-1.3400000000000745E-2</v>
      </c>
      <c r="C27" s="3">
        <f>B27^2</f>
        <v>1.7956000000001994E-4</v>
      </c>
      <c r="D27" s="17">
        <v>27</v>
      </c>
      <c r="E27" s="14">
        <f>E26+$E$15</f>
        <v>10.110000000000003</v>
      </c>
      <c r="G27">
        <v>9.8550000000000004</v>
      </c>
      <c r="H27">
        <f>(1/($C$51 * SQRT(2*PI())))*EXP(-((G27-$A$51)^2)/(2*$C$51^2))</f>
        <v>1.0665105460198725</v>
      </c>
      <c r="N27" s="5"/>
    </row>
    <row r="28" spans="1:16">
      <c r="A28" s="14">
        <v>10.029999999999999</v>
      </c>
      <c r="B28" s="2">
        <f>A28-$A$51</f>
        <v>3.659999999999819E-2</v>
      </c>
      <c r="C28" s="3">
        <f>B28^2</f>
        <v>1.3395599999998676E-3</v>
      </c>
      <c r="D28" s="17">
        <v>28</v>
      </c>
      <c r="E28" s="14"/>
      <c r="G28">
        <v>9.86</v>
      </c>
      <c r="H28">
        <f>(1/($C$51 * SQRT(2*PI())))*EXP(-((G28-$A$51)^2)/(2*$C$51^2))</f>
        <v>1.1917299737876954</v>
      </c>
      <c r="N28" s="5"/>
    </row>
    <row r="29" spans="1:16">
      <c r="A29" s="14">
        <v>9.9700000000000006</v>
      </c>
      <c r="B29" s="2">
        <f>A29-$A$51</f>
        <v>-2.3400000000000531E-2</v>
      </c>
      <c r="C29" s="3">
        <f>B29^2</f>
        <v>5.4756000000002482E-4</v>
      </c>
      <c r="D29" s="17">
        <v>29</v>
      </c>
      <c r="E29" s="14"/>
      <c r="G29">
        <v>9.8650000000000002</v>
      </c>
      <c r="H29">
        <f>(1/($C$51 * SQRT(2*PI())))*EXP(-((G29-$A$51)^2)/(2*$C$51^2))</f>
        <v>1.3262235658542554</v>
      </c>
      <c r="N29" s="5"/>
    </row>
    <row r="30" spans="1:16">
      <c r="A30" s="14">
        <v>10.02</v>
      </c>
      <c r="B30" s="2">
        <f>A30-$A$51</f>
        <v>2.6599999999998403E-2</v>
      </c>
      <c r="C30" s="3">
        <f>B30^2</f>
        <v>7.0755999999991498E-4</v>
      </c>
      <c r="D30" s="17">
        <v>30</v>
      </c>
      <c r="E30" s="14"/>
      <c r="G30">
        <v>9.870000000000001</v>
      </c>
      <c r="H30">
        <f>(1/($C$51 * SQRT(2*PI())))*EXP(-((G30-$A$51)^2)/(2*$C$51^2))</f>
        <v>1.4698796876489604</v>
      </c>
      <c r="N30" s="5"/>
    </row>
    <row r="31" spans="1:16">
      <c r="A31" s="14">
        <v>10.039999999999999</v>
      </c>
      <c r="B31" s="2">
        <f>A31-$A$51</f>
        <v>4.6599999999997976E-2</v>
      </c>
      <c r="C31" s="3">
        <f>B31^2</f>
        <v>2.1715599999998112E-3</v>
      </c>
      <c r="D31" s="17">
        <v>31</v>
      </c>
      <c r="E31" s="14"/>
      <c r="G31">
        <v>9.875</v>
      </c>
      <c r="H31">
        <f>(1/($C$51 * SQRT(2*PI())))*EXP(-((G31-$A$51)^2)/(2*$C$51^2))</f>
        <v>1.6224562912248215</v>
      </c>
      <c r="I31">
        <v>3.3793103448275961</v>
      </c>
      <c r="N31" s="5"/>
    </row>
    <row r="32" spans="1:16">
      <c r="A32" s="14">
        <v>10</v>
      </c>
      <c r="B32" s="2">
        <f>A32-$A$51</f>
        <v>6.599999999998829E-3</v>
      </c>
      <c r="C32" s="3">
        <f>B32^2</f>
        <v>4.3559999999984546E-5</v>
      </c>
      <c r="D32" s="17">
        <v>32</v>
      </c>
      <c r="E32" s="14"/>
      <c r="G32">
        <v>9.8800000000000008</v>
      </c>
      <c r="H32">
        <f>(1/($C$51 * SQRT(2*PI())))*EXP(-((G32-$A$51)^2)/(2*$C$51^2))</f>
        <v>1.7835709611050865</v>
      </c>
    </row>
    <row r="33" spans="1:14">
      <c r="A33" s="14">
        <v>9.9</v>
      </c>
      <c r="B33" s="2">
        <f>A33-$A$51</f>
        <v>-9.3400000000000816E-2</v>
      </c>
      <c r="C33" s="3">
        <f>B33^2</f>
        <v>8.7235600000001527E-3</v>
      </c>
      <c r="D33" s="17">
        <v>33</v>
      </c>
      <c r="E33" s="14"/>
      <c r="G33">
        <v>9.8849999999999998</v>
      </c>
      <c r="H33">
        <f>(1/($C$51 * SQRT(2*PI())))*EXP(-((G33-$A$51)^2)/(2*$C$51^2))</f>
        <v>1.9526929108144131</v>
      </c>
    </row>
    <row r="34" spans="1:14">
      <c r="A34" s="14">
        <v>9.8699999999999992</v>
      </c>
      <c r="B34" s="2">
        <f>A34-$A$51</f>
        <v>-0.12340000000000195</v>
      </c>
      <c r="C34" s="3">
        <f>B34^2</f>
        <v>1.5227560000000482E-2</v>
      </c>
      <c r="D34" s="17">
        <v>34</v>
      </c>
      <c r="E34" s="14"/>
      <c r="G34">
        <v>9.89</v>
      </c>
      <c r="H34">
        <f>(1/($C$51 * SQRT(2*PI())))*EXP(-((G34-$A$51)^2)/(2*$C$51^2))</f>
        <v>2.1291373373656022</v>
      </c>
    </row>
    <row r="35" spans="1:14">
      <c r="A35" s="14">
        <v>9.85</v>
      </c>
      <c r="B35" s="2">
        <f>A35-$A$51</f>
        <v>-0.14340000000000153</v>
      </c>
      <c r="C35" s="3">
        <f>B35^2</f>
        <v>2.0563560000000439E-2</v>
      </c>
      <c r="D35" s="17">
        <v>35</v>
      </c>
      <c r="E35" s="14"/>
      <c r="G35">
        <v>9.8949999999999996</v>
      </c>
      <c r="H35">
        <f>(1/($C$51 * SQRT(2*PI())))*EXP(-((G35-$A$51)^2)/(2*$C$51^2))</f>
        <v>2.312062511809327</v>
      </c>
    </row>
    <row r="36" spans="1:14">
      <c r="A36" s="14">
        <v>10.07</v>
      </c>
      <c r="B36" s="2">
        <f>A36-$A$51</f>
        <v>7.6599999999999113E-2</v>
      </c>
      <c r="C36" s="3">
        <f>B36^2</f>
        <v>5.8675599999998638E-3</v>
      </c>
      <c r="D36" s="17">
        <v>36</v>
      </c>
      <c r="E36" s="14"/>
      <c r="G36">
        <v>9.9</v>
      </c>
      <c r="H36">
        <f>(1/($C$51 * SQRT(2*PI())))*EXP(-((G36-$A$51)^2)/(2*$C$51^2))</f>
        <v>2.5004699390279503</v>
      </c>
    </row>
    <row r="37" spans="1:14">
      <c r="A37" s="14">
        <v>10.039999999999999</v>
      </c>
      <c r="B37" s="2">
        <f>A37-$A$51</f>
        <v>4.6599999999997976E-2</v>
      </c>
      <c r="C37" s="3">
        <f>B37^2</f>
        <v>2.1715599999998112E-3</v>
      </c>
      <c r="D37" s="17">
        <v>37</v>
      </c>
      <c r="E37" s="14"/>
      <c r="G37">
        <v>9.9050000000000011</v>
      </c>
      <c r="H37">
        <f>(1/($C$51 * SQRT(2*PI())))*EXP(-((G37-$A$51)^2)/(2*$C$51^2))</f>
        <v>2.6932078594443829</v>
      </c>
    </row>
    <row r="38" spans="1:14">
      <c r="A38" s="14">
        <v>10.039999999999999</v>
      </c>
      <c r="B38" s="2">
        <f>A38-$A$51</f>
        <v>4.6599999999997976E-2</v>
      </c>
      <c r="C38" s="3">
        <f>B38^2</f>
        <v>2.1715599999998112E-3</v>
      </c>
      <c r="D38" s="17">
        <v>38</v>
      </c>
      <c r="E38" s="14"/>
      <c r="G38">
        <v>9.91</v>
      </c>
      <c r="H38">
        <f>(1/($C$51 * SQRT(2*PI())))*EXP(-((G38-$A$51)^2)/(2*$C$51^2))</f>
        <v>2.8889782901107051</v>
      </c>
      <c r="N38" s="5"/>
    </row>
    <row r="39" spans="1:14">
      <c r="A39" s="14">
        <v>10.07</v>
      </c>
      <c r="B39" s="2">
        <f>A39-$A$51</f>
        <v>7.6599999999999113E-2</v>
      </c>
      <c r="C39" s="3">
        <f>B39^2</f>
        <v>5.8675599999998638E-3</v>
      </c>
      <c r="D39" s="17">
        <v>39</v>
      </c>
      <c r="E39" s="14"/>
      <c r="G39">
        <v>9.9150000000000009</v>
      </c>
      <c r="H39">
        <f>(1/($C$51 * SQRT(2*PI())))*EXP(-((G39-$A$51)^2)/(2*$C$51^2))</f>
        <v>3.0863477142999662</v>
      </c>
    </row>
    <row r="40" spans="1:14">
      <c r="A40" s="14">
        <v>10.050000000000001</v>
      </c>
      <c r="B40" s="2">
        <f>A40-$A$51</f>
        <v>5.659999999999954E-2</v>
      </c>
      <c r="C40" s="3">
        <f>B40^2</f>
        <v>3.2035599999999478E-3</v>
      </c>
      <c r="D40" s="17">
        <v>40</v>
      </c>
      <c r="E40" s="14"/>
      <c r="G40">
        <v>9.92</v>
      </c>
      <c r="H40">
        <f>(1/($C$51 * SQRT(2*PI())))*EXP(-((G40-$A$51)^2)/(2*$C$51^2))</f>
        <v>3.2837614295197821</v>
      </c>
      <c r="I40">
        <v>0</v>
      </c>
    </row>
    <row r="41" spans="1:14">
      <c r="A41" s="14">
        <v>10.06</v>
      </c>
      <c r="B41" s="2">
        <f>A41-$A$51</f>
        <v>6.6599999999999326E-2</v>
      </c>
      <c r="C41" s="3">
        <f>B41^2</f>
        <v>4.4355599999999105E-3</v>
      </c>
      <c r="D41" s="17">
        <v>41</v>
      </c>
      <c r="E41" s="14"/>
      <c r="G41">
        <v>9.9250000000000007</v>
      </c>
      <c r="H41">
        <f>(1/($C$51 * SQRT(2*PI())))*EXP(-((G41-$A$51)^2)/(2*$C$51^2))</f>
        <v>3.4795614567044453</v>
      </c>
    </row>
    <row r="42" spans="1:14">
      <c r="A42" s="14">
        <v>10.02</v>
      </c>
      <c r="B42" s="2">
        <f>A42-$A$51</f>
        <v>2.6599999999998403E-2</v>
      </c>
      <c r="C42" s="3">
        <f>B42^2</f>
        <v>7.0755999999991498E-4</v>
      </c>
      <c r="D42" s="17">
        <v>42</v>
      </c>
      <c r="E42" s="14"/>
      <c r="G42">
        <v>9.93</v>
      </c>
      <c r="H42">
        <f>(1/($C$51 * SQRT(2*PI())))*EXP(-((G42-$A$51)^2)/(2*$C$51^2))</f>
        <v>3.6720078016785016</v>
      </c>
    </row>
    <row r="43" spans="1:14">
      <c r="A43" s="14">
        <v>9.84</v>
      </c>
      <c r="B43" s="2">
        <f>A43-$A$51</f>
        <v>-0.15340000000000131</v>
      </c>
      <c r="C43" s="3">
        <f>B43^2</f>
        <v>2.3531560000000402E-2</v>
      </c>
      <c r="D43" s="17">
        <v>43</v>
      </c>
      <c r="E43" s="14"/>
      <c r="G43">
        <v>9.9350000000000005</v>
      </c>
      <c r="H43">
        <f>(1/($C$51 * SQRT(2*PI())))*EXP(-((G43-$A$51)^2)/(2*$C$51^2))</f>
        <v>3.859302747737571</v>
      </c>
    </row>
    <row r="44" spans="1:14">
      <c r="A44" s="14">
        <v>9.9499999999999993</v>
      </c>
      <c r="B44" s="2">
        <f>A44-$A$51</f>
        <v>-4.3400000000001882E-2</v>
      </c>
      <c r="C44" s="3">
        <f>B44^2</f>
        <v>1.8835600000001633E-3</v>
      </c>
      <c r="D44" s="17">
        <v>44</v>
      </c>
      <c r="E44" s="14"/>
      <c r="G44">
        <v>9.94</v>
      </c>
      <c r="H44">
        <f>(1/($C$51 * SQRT(2*PI())))*EXP(-((G44-$A$51)^2)/(2*$C$51^2))</f>
        <v>4.0396177495390848</v>
      </c>
    </row>
    <row r="45" spans="1:14">
      <c r="A45" s="14">
        <v>10.029999999999999</v>
      </c>
      <c r="B45" s="2">
        <f>A45-$A$51</f>
        <v>3.659999999999819E-2</v>
      </c>
      <c r="C45" s="3">
        <f>B45^2</f>
        <v>1.3395599999998676E-3</v>
      </c>
      <c r="D45" s="17">
        <v>45</v>
      </c>
      <c r="G45">
        <v>9.9450000000000003</v>
      </c>
      <c r="H45">
        <f>(1/($C$51 * SQRT(2*PI())))*EXP(-((G45-$A$51)^2)/(2*$C$51^2))</f>
        <v>4.2111223977652488</v>
      </c>
    </row>
    <row r="46" spans="1:14">
      <c r="A46" s="14">
        <v>10.039999999999999</v>
      </c>
      <c r="B46" s="2">
        <f>A46-$A$51</f>
        <v>4.6599999999997976E-2</v>
      </c>
      <c r="C46" s="3">
        <f>B46^2</f>
        <v>2.1715599999998112E-3</v>
      </c>
      <c r="D46" s="17">
        <v>46</v>
      </c>
      <c r="G46">
        <v>9.9500000000000011</v>
      </c>
      <c r="H46">
        <f>(1/($C$51 * SQRT(2*PI())))*EXP(-((G46-$A$51)^2)/(2*$C$51^2))</f>
        <v>4.3720148354323687</v>
      </c>
      <c r="L46" s="12"/>
    </row>
    <row r="47" spans="1:14">
      <c r="A47" s="14">
        <v>9.8800000000000008</v>
      </c>
      <c r="B47" s="2">
        <f>A47-$A$51</f>
        <v>-0.11340000000000039</v>
      </c>
      <c r="C47" s="3">
        <f>B47^2</f>
        <v>1.2859560000000088E-2</v>
      </c>
      <c r="D47" s="17">
        <v>47</v>
      </c>
      <c r="E47" s="14"/>
      <c r="G47">
        <v>9.9550000000000001</v>
      </c>
      <c r="H47">
        <f>(1/($C$51 * SQRT(2*PI())))*EXP(-((G47-$A$51)^2)/(2*$C$51^2))</f>
        <v>4.5205529342554893</v>
      </c>
      <c r="L47" s="12"/>
    </row>
    <row r="48" spans="1:14">
      <c r="A48" s="14">
        <v>9.98</v>
      </c>
      <c r="B48" s="2">
        <f>A48-$A$51</f>
        <v>-1.3400000000000745E-2</v>
      </c>
      <c r="C48" s="3">
        <f>B48^2</f>
        <v>1.7956000000001994E-4</v>
      </c>
      <c r="D48" s="17">
        <v>48</v>
      </c>
      <c r="E48" s="14"/>
      <c r="G48">
        <v>9.9600000000000009</v>
      </c>
      <c r="H48">
        <f>(1/($C$51 * SQRT(2*PI())))*EXP(-((G48-$A$51)^2)/(2*$C$51^2))</f>
        <v>4.6550854866166747</v>
      </c>
      <c r="L48" s="12"/>
    </row>
    <row r="49" spans="1:12">
      <c r="A49" s="14">
        <v>10.1</v>
      </c>
      <c r="B49" s="2">
        <f>A49-$A$51</f>
        <v>0.10659999999999847</v>
      </c>
      <c r="C49" s="3">
        <f>B49^2</f>
        <v>1.1363559999999674E-2</v>
      </c>
      <c r="D49" s="17">
        <v>49</v>
      </c>
      <c r="E49" s="14"/>
      <c r="G49">
        <v>9.9649999999999999</v>
      </c>
      <c r="H49">
        <f>(1/($C$51 * SQRT(2*PI())))*EXP(-((G49-$A$51)^2)/(2*$C$51^2))</f>
        <v>4.7740826382828017</v>
      </c>
      <c r="I49">
        <v>4.8275862068965658</v>
      </c>
      <c r="L49" s="12"/>
    </row>
    <row r="50" spans="1:12">
      <c r="A50" s="14">
        <v>10.09</v>
      </c>
      <c r="B50" s="2">
        <f>A50-$A$51</f>
        <v>9.6599999999998687E-2</v>
      </c>
      <c r="C50" s="3">
        <f>B50^2</f>
        <v>9.3315599999997459E-3</v>
      </c>
      <c r="D50" s="17">
        <v>50</v>
      </c>
      <c r="E50" s="14"/>
      <c r="G50">
        <v>9.9700000000000006</v>
      </c>
      <c r="H50">
        <f>(1/($C$51 * SQRT(2*PI())))*EXP(-((G50-$A$51)^2)/(2*$C$51^2))</f>
        <v>4.8761647811084421</v>
      </c>
      <c r="I50" s="12"/>
      <c r="L50" s="12"/>
    </row>
    <row r="51" spans="1:12">
      <c r="A51" s="2">
        <f>SUM(A1:A50)/50</f>
        <v>9.9934000000000012</v>
      </c>
      <c r="B51" s="2">
        <f>SUM(B1:B50)</f>
        <v>-5.6843418860808015E-14</v>
      </c>
      <c r="C51" s="6">
        <f>SQRT(SUM(C1:C50)/49)</f>
        <v>7.8235906991976051E-2</v>
      </c>
      <c r="E51" s="14"/>
      <c r="F51" s="1"/>
      <c r="G51">
        <v>9.9749999999999996</v>
      </c>
      <c r="H51">
        <f>(1/($C$51 * SQRT(2*PI())))*EXP(-((G51-$A$51)^2)/(2*$C$51^2))</f>
        <v>4.9601291446364897</v>
      </c>
      <c r="J51" s="5"/>
      <c r="K51" s="12"/>
      <c r="L51" s="12"/>
    </row>
    <row r="52" spans="1:12">
      <c r="C52" s="5">
        <f>1/(C51*SQRT(2*PI()))</f>
        <v>5.0992222847540916</v>
      </c>
      <c r="E52" s="14"/>
      <c r="G52">
        <v>9.98</v>
      </c>
      <c r="H52">
        <f>(1/($C$51 * SQRT(2*PI())))*EXP(-((G52-$A$51)^2)/(2*$C$51^2))</f>
        <v>5.0249733708662054</v>
      </c>
      <c r="K52" s="12"/>
      <c r="L52" s="12"/>
    </row>
    <row r="53" spans="1:12">
      <c r="C53" s="16">
        <f>SQRT(SUM(C1:C50)/(50*49))</f>
        <v>1.1064228073261259E-2</v>
      </c>
      <c r="G53">
        <v>9.9849999999999994</v>
      </c>
      <c r="H53">
        <f>(1/($C$51 * SQRT(2*PI())))*EXP(-((G53-$A$51)^2)/(2*$C$51^2))</f>
        <v>5.0699154265134165</v>
      </c>
      <c r="K53" s="12"/>
      <c r="L53" s="12"/>
    </row>
    <row r="54" spans="1:12">
      <c r="E54" s="14"/>
      <c r="G54">
        <v>9.99</v>
      </c>
      <c r="H54">
        <f>(1/($C$51 * SQRT(2*PI())))*EXP(-((G54-$A$51)^2)/(2*$C$51^2))</f>
        <v>5.0944092998399251</v>
      </c>
      <c r="I54" s="5"/>
      <c r="K54" s="12"/>
      <c r="L54" s="12"/>
    </row>
    <row r="55" spans="1:12">
      <c r="A55">
        <v>2.0095752344891999</v>
      </c>
      <c r="B55" s="12">
        <f>A55*C53</f>
        <v>2.2234398724765982E-2</v>
      </c>
      <c r="E55" s="14"/>
      <c r="G55">
        <v>9.995000000000001</v>
      </c>
      <c r="H55">
        <f>(1/($C$51 * SQRT(2*PI())))*EXP(-((G55-$A$51)^2)/(2*$C$51^2))</f>
        <v>5.0981560415870399</v>
      </c>
      <c r="K55" s="12"/>
      <c r="L55" s="12"/>
    </row>
    <row r="56" spans="1:12">
      <c r="A56" t="s">
        <v>8</v>
      </c>
      <c r="E56" s="14"/>
      <c r="G56">
        <v>10</v>
      </c>
      <c r="H56">
        <f>(1/($C$51 * SQRT(2*PI())))*EXP(-((G56-$A$51)^2)/(2*$C$51^2))</f>
        <v>5.0811098378775768</v>
      </c>
      <c r="K56" s="12"/>
      <c r="L56" s="12"/>
    </row>
    <row r="57" spans="1:12">
      <c r="A57" s="6">
        <f>SQRT(SUM(C1:C50)/(50*49))</f>
        <v>1.1064228073261259E-2</v>
      </c>
      <c r="E57" s="14"/>
      <c r="G57">
        <v>10.005000000000001</v>
      </c>
      <c r="H57">
        <f>(1/($C$51 * SQRT(2*PI())))*EXP(-((G57-$A$51)^2)/(2*$C$51^2))</f>
        <v>5.043478942608024</v>
      </c>
      <c r="K57" s="12"/>
    </row>
    <row r="58" spans="1:12">
      <c r="A58" t="s">
        <v>7</v>
      </c>
      <c r="G58">
        <v>10.01</v>
      </c>
      <c r="H58">
        <f>(1/($C$51 * SQRT(2*PI())))*EXP(-((G58-$A$51)^2)/(2*$C$51^2))</f>
        <v>4.9857214428010499</v>
      </c>
      <c r="I58">
        <v>2.8965517241379395</v>
      </c>
      <c r="K58" s="12"/>
    </row>
    <row r="59" spans="1:12">
      <c r="A59" s="11">
        <v>2.0095752344891999</v>
      </c>
      <c r="G59">
        <v>10.015000000000001</v>
      </c>
      <c r="H59">
        <f>(1/($C$51 * SQRT(2*PI())))*EXP(-((G59-$A$51)^2)/(2*$C$51^2))</f>
        <v>4.9085359773051396</v>
      </c>
      <c r="I59" s="5"/>
      <c r="K59" s="12"/>
    </row>
    <row r="60" spans="1:12">
      <c r="A60" t="s">
        <v>6</v>
      </c>
      <c r="E60" s="14"/>
      <c r="F60" s="1"/>
      <c r="G60">
        <v>10.02</v>
      </c>
      <c r="H60">
        <f>(1/($C$51 * SQRT(2*PI())))*EXP(-((G60-$A$51)^2)/(2*$C$51^2))</f>
        <v>4.812847671751638</v>
      </c>
      <c r="I60" s="5"/>
      <c r="K60" s="12"/>
    </row>
    <row r="61" spans="1:12">
      <c r="A61" s="12">
        <f>A57*A59</f>
        <v>2.2234398724765982E-2</v>
      </c>
      <c r="E61" s="14"/>
      <c r="G61">
        <v>10.025</v>
      </c>
      <c r="H61">
        <f>(1/($C$51 * SQRT(2*PI())))*EXP(-((G61-$A$51)^2)/(2*$C$51^2))</f>
        <v>4.6997896856388737</v>
      </c>
      <c r="K61" s="12"/>
    </row>
    <row r="62" spans="1:12">
      <c r="A62" t="s">
        <v>5</v>
      </c>
      <c r="B62" t="s">
        <v>4</v>
      </c>
      <c r="G62">
        <v>10.030000000000001</v>
      </c>
      <c r="H62">
        <f>(1/($C$51 * SQRT(2*PI())))*EXP(-((G62-$A$51)^2)/(2*$C$51^2))</f>
        <v>4.5706808860695238</v>
      </c>
      <c r="I62" s="5"/>
      <c r="K62" s="12"/>
    </row>
    <row r="63" spans="1:12">
      <c r="A63" s="12">
        <f>SQRT(A61^2 + (2/3*0.01)^2)</f>
        <v>2.3212344368812029E-2</v>
      </c>
      <c r="B63">
        <v>2.3E-2</v>
      </c>
      <c r="E63" s="14"/>
      <c r="G63">
        <v>10.035</v>
      </c>
      <c r="H63">
        <f>(1/($C$51 * SQRT(2*PI())))*EXP(-((G63-$A$51)^2)/(2*$C$51^2))</f>
        <v>4.427000262902772</v>
      </c>
      <c r="K63" s="12"/>
    </row>
    <row r="64" spans="1:12">
      <c r="A64" t="s">
        <v>1</v>
      </c>
      <c r="B64" t="s">
        <v>4</v>
      </c>
      <c r="G64">
        <v>10.040000000000001</v>
      </c>
      <c r="H64">
        <f>(1/($C$51 * SQRT(2*PI())))*EXP(-((G64-$A$51)^2)/(2*$C$51^2))</f>
        <v>4.2703587785950408</v>
      </c>
      <c r="K64" s="12"/>
    </row>
    <row r="65" spans="1:11">
      <c r="A65">
        <f>A63/A51</f>
        <v>2.3227674634070513E-3</v>
      </c>
      <c r="B65" t="s">
        <v>3</v>
      </c>
      <c r="G65">
        <v>10.045</v>
      </c>
      <c r="H65">
        <f>(1/($C$51 * SQRT(2*PI())))*EXP(-((G65-$A$51)^2)/(2*$C$51^2))</f>
        <v>4.1024694004179354</v>
      </c>
      <c r="K65" s="12"/>
    </row>
    <row r="66" spans="1:11">
      <c r="A66" t="s">
        <v>2</v>
      </c>
      <c r="B66" t="s">
        <v>1</v>
      </c>
      <c r="G66">
        <v>10.050000000000001</v>
      </c>
      <c r="H66">
        <f>(1/($C$51 * SQRT(2*PI())))*EXP(-((G66-$A$51)^2)/(2*$C$51^2))</f>
        <v>3.9251160917078751</v>
      </c>
      <c r="I66" s="5"/>
      <c r="K66" s="12"/>
    </row>
    <row r="67" spans="1:11">
      <c r="A67" t="s">
        <v>0</v>
      </c>
      <c r="B67" s="15">
        <v>2.3E-3</v>
      </c>
      <c r="G67">
        <v>10.055</v>
      </c>
      <c r="H67">
        <f>(1/($C$51 * SQRT(2*PI())))*EXP(-((G67-$A$51)^2)/(2*$C$51^2))</f>
        <v>3.7401225420310107</v>
      </c>
      <c r="I67">
        <v>7.7241379310345053</v>
      </c>
      <c r="K67" s="12"/>
    </row>
    <row r="68" spans="1:11">
      <c r="G68">
        <v>10.06</v>
      </c>
      <c r="H68">
        <f>(1/($C$51 * SQRT(2*PI())))*EXP(-((G68-$A$51)^2)/(2*$C$51^2))</f>
        <v>3.5493213943694091</v>
      </c>
      <c r="K68" s="12"/>
    </row>
    <row r="69" spans="1:11">
      <c r="G69">
        <v>10.065</v>
      </c>
      <c r="H69">
        <f>(1/($C$51 * SQRT(2*PI())))*EXP(-((G69-$A$51)^2)/(2*$C$51^2))</f>
        <v>3.3545246823755535</v>
      </c>
      <c r="K69" s="12"/>
    </row>
    <row r="70" spans="1:11">
      <c r="G70">
        <v>10.07</v>
      </c>
      <c r="H70">
        <f>(1/($C$51 * SQRT(2*PI())))*EXP(-((G70-$A$51)^2)/(2*$C$51^2))</f>
        <v>3.1574961249566296</v>
      </c>
      <c r="I70" s="5"/>
      <c r="K70" s="12"/>
    </row>
    <row r="71" spans="1:11">
      <c r="G71">
        <v>10.075000000000001</v>
      </c>
      <c r="H71">
        <f>(1/($C$51 * SQRT(2*PI())))*EXP(-((G71-$A$51)^2)/(2*$C$51^2))</f>
        <v>2.9599258422354331</v>
      </c>
      <c r="K71" s="12"/>
    </row>
    <row r="72" spans="1:11">
      <c r="G72">
        <v>10.08</v>
      </c>
      <c r="H72">
        <f>(1/($C$51 * SQRT(2*PI())))*EXP(-((G72-$A$51)^2)/(2*$C$51^2))</f>
        <v>2.763407960092338</v>
      </c>
      <c r="K72" s="12"/>
    </row>
    <row r="73" spans="1:11">
      <c r="G73">
        <v>10.085000000000001</v>
      </c>
      <c r="H73">
        <f>(1/($C$51 * SQRT(2*PI())))*EXP(-((G73-$A$51)^2)/(2*$C$51^2))</f>
        <v>2.5694214641985589</v>
      </c>
      <c r="K73" s="12"/>
    </row>
    <row r="74" spans="1:11">
      <c r="G74">
        <v>10.09</v>
      </c>
      <c r="H74">
        <f>(1/($C$51 * SQRT(2*PI())))*EXP(-((G74-$A$51)^2)/(2*$C$51^2))</f>
        <v>2.379314553003173</v>
      </c>
      <c r="I74" s="5"/>
      <c r="K74" s="12"/>
    </row>
    <row r="75" spans="1:11">
      <c r="A75" s="14">
        <v>9.82</v>
      </c>
      <c r="B75">
        <f>(1/($C$51 * SQRT(2*PI())))*EXP(-((A75-$A$51)^2)/(2*$C$51^2))</f>
        <v>0.43732967396310268</v>
      </c>
      <c r="C75">
        <v>1</v>
      </c>
      <c r="G75">
        <v>10.095000000000001</v>
      </c>
      <c r="H75">
        <f>(1/($C$51 * SQRT(2*PI())))*EXP(-((G75-$A$51)^2)/(2*$C$51^2))</f>
        <v>2.1942926267927305</v>
      </c>
      <c r="K75" s="12"/>
    </row>
    <row r="76" spans="1:11">
      <c r="A76" s="14">
        <v>9.83</v>
      </c>
      <c r="B76">
        <f>(1/($C$51 * SQRT(2*PI())))*EXP(-((A76-$A$51)^2)/(2*$C$51^2))</f>
        <v>0.57582982776465919</v>
      </c>
      <c r="C76">
        <v>2</v>
      </c>
      <c r="G76">
        <v>10.1</v>
      </c>
      <c r="H76">
        <f>(1/($C$51 * SQRT(2*PI())))*EXP(-((G76-$A$51)^2)/(2*$C$51^2))</f>
        <v>2.0154099407384454</v>
      </c>
      <c r="I76">
        <v>3.3793103448275961</v>
      </c>
      <c r="K76" s="12"/>
    </row>
    <row r="77" spans="1:11">
      <c r="A77" s="14">
        <v>9.84</v>
      </c>
      <c r="B77">
        <f>(1/($C$51 * SQRT(2*PI())))*EXP(-((A77-$A$51)^2)/(2*$C$51^2))</f>
        <v>0.74590590820021063</v>
      </c>
      <c r="C77">
        <v>3</v>
      </c>
      <c r="G77">
        <v>10.105</v>
      </c>
      <c r="H77">
        <f>(1/($C$51 * SQRT(2*PI())))*EXP(-((G77-$A$51)^2)/(2*$C$51^2))</f>
        <v>1.8435648474054496</v>
      </c>
      <c r="K77" s="12"/>
    </row>
    <row r="78" spans="1:11">
      <c r="A78" s="14">
        <v>9.85</v>
      </c>
      <c r="B78">
        <f>(1/($C$51 * SQRT(2*PI())))*EXP(-((A78-$A$51)^2)/(2*$C$51^2))</f>
        <v>0.9505579874889708</v>
      </c>
      <c r="C78">
        <v>4</v>
      </c>
      <c r="G78">
        <v>10.11</v>
      </c>
      <c r="H78">
        <f>(1/($C$51 * SQRT(2*PI())))*EXP(-((G78-$A$51)^2)/(2*$C$51^2))</f>
        <v>1.6794984616564401</v>
      </c>
      <c r="K78" s="12"/>
    </row>
    <row r="79" spans="1:11">
      <c r="A79" s="14">
        <v>9.8699999999999992</v>
      </c>
      <c r="B79">
        <f>(1/($C$51 * SQRT(2*PI())))*EXP(-((A79-$A$51)^2)/(2*$C$51^2))</f>
        <v>1.4698796876489075</v>
      </c>
      <c r="C79">
        <v>5</v>
      </c>
      <c r="K79" s="12"/>
    </row>
    <row r="80" spans="1:11">
      <c r="A80" s="14">
        <v>9.8800000000000008</v>
      </c>
      <c r="B80">
        <f>(1/($C$51 * SQRT(2*PI())))*EXP(-((A80-$A$51)^2)/(2*$C$51^2))</f>
        <v>1.7835709611050865</v>
      </c>
      <c r="C80">
        <v>6</v>
      </c>
      <c r="K80" s="12"/>
    </row>
    <row r="81" spans="1:12">
      <c r="A81" s="14">
        <v>9.8800000000000008</v>
      </c>
      <c r="B81">
        <f>(1/($C$51 * SQRT(2*PI())))*EXP(-((A81-$A$51)^2)/(2*$C$51^2))</f>
        <v>1.7835709611050865</v>
      </c>
      <c r="K81" s="12"/>
    </row>
    <row r="82" spans="1:12">
      <c r="A82" s="14">
        <v>9.89</v>
      </c>
      <c r="B82">
        <f>(1/($C$51 * SQRT(2*PI())))*EXP(-((A82-$A$51)^2)/(2*$C$51^2))</f>
        <v>2.1291373373656022</v>
      </c>
      <c r="K82" s="12"/>
    </row>
    <row r="83" spans="1:12">
      <c r="A83" s="14">
        <v>9.89</v>
      </c>
      <c r="B83">
        <f>(1/($C$51 * SQRT(2*PI())))*EXP(-((A83-$A$51)^2)/(2*$C$51^2))</f>
        <v>2.1291373373656022</v>
      </c>
      <c r="K83" s="12"/>
    </row>
    <row r="84" spans="1:12">
      <c r="A84" s="14">
        <v>9.9</v>
      </c>
      <c r="B84">
        <f>(1/($C$51 * SQRT(2*PI())))*EXP(-((A84-$A$51)^2)/(2*$C$51^2))</f>
        <v>2.5004699390279503</v>
      </c>
      <c r="K84" s="12"/>
    </row>
    <row r="85" spans="1:12">
      <c r="A85" s="14">
        <v>9.9</v>
      </c>
      <c r="B85">
        <f>(1/($C$51 * SQRT(2*PI())))*EXP(-((A85-$A$51)^2)/(2*$C$51^2))</f>
        <v>2.5004699390279503</v>
      </c>
      <c r="K85" s="12"/>
      <c r="L85" s="5"/>
    </row>
    <row r="86" spans="1:12">
      <c r="A86" s="14">
        <v>9.9499999999999993</v>
      </c>
      <c r="B86">
        <f>(1/($C$51 * SQRT(2*PI())))*EXP(-((A86-$A$51)^2)/(2*$C$51^2))</f>
        <v>4.3720148354323145</v>
      </c>
      <c r="K86" s="12"/>
      <c r="L86" s="5"/>
    </row>
    <row r="87" spans="1:12">
      <c r="A87" s="14">
        <v>9.9499999999999993</v>
      </c>
      <c r="B87">
        <f>(1/($C$51 * SQRT(2*PI())))*EXP(-((A87-$A$51)^2)/(2*$C$51^2))</f>
        <v>4.3720148354323145</v>
      </c>
      <c r="K87" s="12"/>
      <c r="L87" s="5"/>
    </row>
    <row r="88" spans="1:12">
      <c r="A88" s="14">
        <v>9.9600000000000009</v>
      </c>
      <c r="B88">
        <f>(1/($C$51 * SQRT(2*PI())))*EXP(-((A88-$A$51)^2)/(2*$C$51^2))</f>
        <v>4.6550854866166747</v>
      </c>
      <c r="K88" s="12"/>
      <c r="L88" s="5"/>
    </row>
    <row r="89" spans="1:12">
      <c r="A89" s="14">
        <v>9.9700000000000006</v>
      </c>
      <c r="B89">
        <f>(1/($C$51 * SQRT(2*PI())))*EXP(-((A89-$A$51)^2)/(2*$C$51^2))</f>
        <v>4.8761647811084421</v>
      </c>
      <c r="K89" s="12"/>
      <c r="L89" s="5"/>
    </row>
    <row r="90" spans="1:12">
      <c r="A90" s="14">
        <v>9.9700000000000006</v>
      </c>
      <c r="B90">
        <f>(1/($C$51 * SQRT(2*PI())))*EXP(-((A90-$A$51)^2)/(2*$C$51^2))</f>
        <v>4.8761647811084421</v>
      </c>
      <c r="J90" s="5"/>
      <c r="K90" s="12"/>
      <c r="L90" s="5"/>
    </row>
    <row r="91" spans="1:12">
      <c r="A91" s="14">
        <v>9.98</v>
      </c>
      <c r="B91">
        <f>(1/($C$51 * SQRT(2*PI())))*EXP(-((A91-$A$51)^2)/(2*$C$51^2))</f>
        <v>5.0249733708662054</v>
      </c>
      <c r="J91" s="5"/>
      <c r="K91" s="12"/>
      <c r="L91" s="5"/>
    </row>
    <row r="92" spans="1:12">
      <c r="A92" s="14">
        <v>9.98</v>
      </c>
      <c r="B92">
        <f>(1/($C$51 * SQRT(2*PI())))*EXP(-((A92-$A$51)^2)/(2*$C$51^2))</f>
        <v>5.0249733708662054</v>
      </c>
      <c r="K92" s="12"/>
      <c r="L92" s="5"/>
    </row>
    <row r="93" spans="1:12">
      <c r="A93" s="14">
        <v>9.98</v>
      </c>
      <c r="B93">
        <f>(1/($C$51 * SQRT(2*PI())))*EXP(-((A93-$A$51)^2)/(2*$C$51^2))</f>
        <v>5.0249733708662054</v>
      </c>
      <c r="K93" s="12"/>
      <c r="L93" s="5"/>
    </row>
    <row r="94" spans="1:12">
      <c r="A94" s="14">
        <v>9.98</v>
      </c>
      <c r="B94">
        <f>(1/($C$51 * SQRT(2*PI())))*EXP(-((A94-$A$51)^2)/(2*$C$51^2))</f>
        <v>5.0249733708662054</v>
      </c>
      <c r="K94" s="12"/>
      <c r="L94" s="5"/>
    </row>
    <row r="95" spans="1:12">
      <c r="A95" s="14">
        <v>9.98</v>
      </c>
      <c r="B95">
        <f>(1/($C$51 * SQRT(2*PI())))*EXP(-((A95-$A$51)^2)/(2*$C$51^2))</f>
        <v>5.0249733708662054</v>
      </c>
      <c r="K95" s="12"/>
      <c r="L95" s="5"/>
    </row>
    <row r="96" spans="1:12">
      <c r="A96" s="14">
        <v>10</v>
      </c>
      <c r="B96">
        <f>(1/($C$51 * SQRT(2*PI())))*EXP(-((A96-$A$51)^2)/(2*$C$51^2))</f>
        <v>5.0811098378775768</v>
      </c>
      <c r="K96" s="12"/>
    </row>
    <row r="97" spans="1:11">
      <c r="A97" s="14">
        <v>10</v>
      </c>
      <c r="B97">
        <f>(1/($C$51 * SQRT(2*PI())))*EXP(-((A97-$A$51)^2)/(2*$C$51^2))</f>
        <v>5.0811098378775768</v>
      </c>
      <c r="K97" s="12"/>
    </row>
    <row r="98" spans="1:11">
      <c r="A98" s="14">
        <v>10.01</v>
      </c>
      <c r="B98">
        <f>(1/($C$51 * SQRT(2*PI())))*EXP(-((A98-$A$51)^2)/(2*$C$51^2))</f>
        <v>4.9857214428010499</v>
      </c>
      <c r="K98" s="12"/>
    </row>
    <row r="99" spans="1:11">
      <c r="A99" s="14">
        <v>10.02</v>
      </c>
      <c r="B99">
        <f>(1/($C$51 * SQRT(2*PI())))*EXP(-((A99-$A$51)^2)/(2*$C$51^2))</f>
        <v>4.812847671751638</v>
      </c>
      <c r="K99" s="12"/>
    </row>
    <row r="100" spans="1:11">
      <c r="A100" s="14">
        <v>10.02</v>
      </c>
      <c r="B100">
        <f>(1/($C$51 * SQRT(2*PI())))*EXP(-((A100-$A$51)^2)/(2*$C$51^2))</f>
        <v>4.812847671751638</v>
      </c>
      <c r="K100" s="12"/>
    </row>
    <row r="101" spans="1:11">
      <c r="A101" s="14">
        <v>10.02</v>
      </c>
      <c r="B101">
        <f>(1/($C$51 * SQRT(2*PI())))*EXP(-((A101-$A$51)^2)/(2*$C$51^2))</f>
        <v>4.812847671751638</v>
      </c>
      <c r="K101" s="12"/>
    </row>
    <row r="102" spans="1:11">
      <c r="A102" s="14">
        <v>10.029999999999999</v>
      </c>
      <c r="B102">
        <f>(1/($C$51 * SQRT(2*PI())))*EXP(-((A102-$A$51)^2)/(2*$C$51^2))</f>
        <v>4.5706808860695727</v>
      </c>
      <c r="K102" s="12"/>
    </row>
    <row r="103" spans="1:11">
      <c r="A103" s="14">
        <v>10.029999999999999</v>
      </c>
      <c r="B103">
        <f>(1/($C$51 * SQRT(2*PI())))*EXP(-((A103-$A$51)^2)/(2*$C$51^2))</f>
        <v>4.5706808860695727</v>
      </c>
      <c r="K103" s="12"/>
    </row>
    <row r="104" spans="1:11">
      <c r="A104" s="14">
        <v>10.029999999999999</v>
      </c>
      <c r="B104">
        <f>(1/($C$51 * SQRT(2*PI())))*EXP(-((A104-$A$51)^2)/(2*$C$51^2))</f>
        <v>4.5706808860695727</v>
      </c>
      <c r="K104" s="12"/>
    </row>
    <row r="105" spans="1:11">
      <c r="A105" s="14">
        <v>10.039999999999999</v>
      </c>
      <c r="B105">
        <f>(1/($C$51 * SQRT(2*PI())))*EXP(-((A105-$A$51)^2)/(2*$C$51^2))</f>
        <v>4.2703587785950985</v>
      </c>
      <c r="K105" s="12"/>
    </row>
    <row r="106" spans="1:11">
      <c r="A106" s="14">
        <v>10.039999999999999</v>
      </c>
      <c r="B106">
        <f>(1/($C$51 * SQRT(2*PI())))*EXP(-((A106-$A$51)^2)/(2*$C$51^2))</f>
        <v>4.2703587785950985</v>
      </c>
      <c r="K106" s="12"/>
    </row>
    <row r="107" spans="1:11">
      <c r="A107" s="14">
        <v>10.039999999999999</v>
      </c>
      <c r="B107">
        <f>(1/($C$51 * SQRT(2*PI())))*EXP(-((A107-$A$51)^2)/(2*$C$51^2))</f>
        <v>4.2703587785950985</v>
      </c>
      <c r="K107" s="12"/>
    </row>
    <row r="108" spans="1:11">
      <c r="A108" s="14">
        <v>10.039999999999999</v>
      </c>
      <c r="B108">
        <f>(1/($C$51 * SQRT(2*PI())))*EXP(-((A108-$A$51)^2)/(2*$C$51^2))</f>
        <v>4.2703587785950985</v>
      </c>
      <c r="K108" s="12"/>
    </row>
    <row r="109" spans="1:11">
      <c r="A109" s="14">
        <v>10.039999999999999</v>
      </c>
      <c r="B109">
        <f>(1/($C$51 * SQRT(2*PI())))*EXP(-((A109-$A$51)^2)/(2*$C$51^2))</f>
        <v>4.2703587785950985</v>
      </c>
      <c r="K109" s="12"/>
    </row>
    <row r="110" spans="1:11">
      <c r="A110" s="14">
        <v>10.050000000000001</v>
      </c>
      <c r="B110">
        <f>(1/($C$51 * SQRT(2*PI())))*EXP(-((A110-$A$51)^2)/(2*$C$51^2))</f>
        <v>3.9251160917078751</v>
      </c>
      <c r="K110" s="12"/>
    </row>
    <row r="111" spans="1:11">
      <c r="A111" s="14">
        <v>10.050000000000001</v>
      </c>
      <c r="B111">
        <f>(1/($C$51 * SQRT(2*PI())))*EXP(-((A111-$A$51)^2)/(2*$C$51^2))</f>
        <v>3.9251160917078751</v>
      </c>
      <c r="K111" s="12"/>
    </row>
    <row r="112" spans="1:11">
      <c r="A112" s="14">
        <v>10.050000000000001</v>
      </c>
      <c r="B112">
        <f>(1/($C$51 * SQRT(2*PI())))*EXP(-((A112-$A$51)^2)/(2*$C$51^2))</f>
        <v>3.9251160917078751</v>
      </c>
      <c r="K112" s="12"/>
    </row>
    <row r="113" spans="1:12">
      <c r="A113" s="14">
        <v>10.06</v>
      </c>
      <c r="B113">
        <f>(1/($C$51 * SQRT(2*PI())))*EXP(-((A113-$A$51)^2)/(2*$C$51^2))</f>
        <v>3.5493213943694091</v>
      </c>
      <c r="K113" s="12"/>
    </row>
    <row r="114" spans="1:12">
      <c r="A114" s="14">
        <v>10.06</v>
      </c>
      <c r="B114">
        <f>(1/($C$51 * SQRT(2*PI())))*EXP(-((A114-$A$51)^2)/(2*$C$51^2))</f>
        <v>3.5493213943694091</v>
      </c>
      <c r="K114" s="12"/>
    </row>
    <row r="115" spans="1:12">
      <c r="A115" s="14">
        <v>10.06</v>
      </c>
      <c r="B115">
        <f>(1/($C$51 * SQRT(2*PI())))*EXP(-((A115-$A$51)^2)/(2*$C$51^2))</f>
        <v>3.5493213943694091</v>
      </c>
      <c r="K115" s="12"/>
    </row>
    <row r="116" spans="1:12">
      <c r="A116" s="14">
        <v>10.06</v>
      </c>
      <c r="B116">
        <f>(1/($C$51 * SQRT(2*PI())))*EXP(-((A116-$A$51)^2)/(2*$C$51^2))</f>
        <v>3.5493213943694091</v>
      </c>
      <c r="K116" s="12"/>
    </row>
    <row r="117" spans="1:12">
      <c r="A117" s="14">
        <v>10.06</v>
      </c>
      <c r="B117">
        <f>(1/($C$51 * SQRT(2*PI())))*EXP(-((A117-$A$51)^2)/(2*$C$51^2))</f>
        <v>3.5493213943694091</v>
      </c>
      <c r="K117" s="12"/>
    </row>
    <row r="118" spans="1:12">
      <c r="A118" s="14">
        <v>10.07</v>
      </c>
      <c r="B118">
        <f>(1/($C$51 * SQRT(2*PI())))*EXP(-((A118-$A$51)^2)/(2*$C$51^2))</f>
        <v>3.1574961249566296</v>
      </c>
      <c r="K118" s="12"/>
    </row>
    <row r="119" spans="1:12">
      <c r="A119" s="14">
        <v>10.07</v>
      </c>
      <c r="B119">
        <f>(1/($C$51 * SQRT(2*PI())))*EXP(-((A119-$A$51)^2)/(2*$C$51^2))</f>
        <v>3.1574961249566296</v>
      </c>
      <c r="K119" s="12"/>
    </row>
    <row r="120" spans="1:12">
      <c r="A120" s="14">
        <v>10.07</v>
      </c>
      <c r="B120">
        <f>(1/($C$51 * SQRT(2*PI())))*EXP(-((A120-$A$51)^2)/(2*$C$51^2))</f>
        <v>3.1574961249566296</v>
      </c>
      <c r="K120" s="12"/>
    </row>
    <row r="121" spans="1:12">
      <c r="A121" s="14">
        <v>10.09</v>
      </c>
      <c r="B121">
        <f>(1/($C$51 * SQRT(2*PI())))*EXP(-((A121-$A$51)^2)/(2*$C$51^2))</f>
        <v>2.379314553003173</v>
      </c>
      <c r="K121" s="12"/>
    </row>
    <row r="122" spans="1:12">
      <c r="A122" s="14">
        <v>10.1</v>
      </c>
      <c r="B122">
        <f>(1/($C$51 * SQRT(2*PI())))*EXP(-((A122-$A$51)^2)/(2*$C$51^2))</f>
        <v>2.0154099407384454</v>
      </c>
      <c r="K122" s="12"/>
    </row>
    <row r="123" spans="1:12">
      <c r="A123" s="14">
        <v>10.1</v>
      </c>
      <c r="B123">
        <f>(1/($C$51 * SQRT(2*PI())))*EXP(-((A123-$A$51)^2)/(2*$C$51^2))</f>
        <v>2.0154099407384454</v>
      </c>
      <c r="K123" s="12"/>
    </row>
    <row r="124" spans="1:12">
      <c r="A124" s="14">
        <v>10.11</v>
      </c>
      <c r="B124">
        <f>(1/($C$51 * SQRT(2*PI())))*EXP(-((A124-$A$51)^2)/(2*$C$51^2))</f>
        <v>1.6794984616564401</v>
      </c>
      <c r="K124" s="12"/>
    </row>
    <row r="125" spans="1:12">
      <c r="K125" s="12"/>
    </row>
    <row r="126" spans="1:12">
      <c r="K126" s="12"/>
    </row>
    <row r="127" spans="1:12">
      <c r="K127" s="12"/>
      <c r="L127" s="5"/>
    </row>
    <row r="128" spans="1:12">
      <c r="K128" s="12"/>
      <c r="L128" s="5"/>
    </row>
    <row r="129" spans="11:12">
      <c r="K129" s="12"/>
      <c r="L129" s="5"/>
    </row>
    <row r="130" spans="11:12">
      <c r="K130" s="12"/>
      <c r="L130" s="5"/>
    </row>
    <row r="131" spans="11:12">
      <c r="K131" s="12"/>
      <c r="L131" s="5"/>
    </row>
    <row r="132" spans="11:12">
      <c r="K132" s="5"/>
      <c r="L132" s="5"/>
    </row>
    <row r="133" spans="11:12">
      <c r="K133" s="12"/>
      <c r="L133" s="5"/>
    </row>
    <row r="134" spans="11:12">
      <c r="K134" s="12"/>
      <c r="L134" s="5"/>
    </row>
    <row r="135" spans="11:12">
      <c r="K135" s="12"/>
      <c r="L135" s="5"/>
    </row>
    <row r="136" spans="11:12">
      <c r="K136" s="12"/>
      <c r="L136" s="5"/>
    </row>
    <row r="137" spans="11:12">
      <c r="K137" s="12"/>
      <c r="L137" s="5"/>
    </row>
    <row r="138" spans="11:12">
      <c r="K138" s="12"/>
    </row>
    <row r="139" spans="11:12">
      <c r="K139" s="12"/>
    </row>
    <row r="140" spans="11:12">
      <c r="K140" s="12"/>
    </row>
    <row r="141" spans="11:12">
      <c r="K141" s="12"/>
    </row>
    <row r="142" spans="11:12">
      <c r="K142" s="12"/>
    </row>
    <row r="143" spans="11:12">
      <c r="K143" s="12"/>
    </row>
    <row r="144" spans="11:12">
      <c r="K144" s="12"/>
    </row>
    <row r="145" spans="11:11">
      <c r="K145" s="12"/>
    </row>
    <row r="146" spans="11:11">
      <c r="K146" s="12"/>
    </row>
    <row r="147" spans="11:11">
      <c r="K147" s="12"/>
    </row>
    <row r="148" spans="11:11">
      <c r="K148" s="12"/>
    </row>
    <row r="149" spans="11:11">
      <c r="K149" s="12"/>
    </row>
    <row r="150" spans="11:11">
      <c r="K150" s="12"/>
    </row>
    <row r="151" spans="11:11">
      <c r="K151" s="12"/>
    </row>
    <row r="152" spans="11:11">
      <c r="K152" s="12"/>
    </row>
    <row r="153" spans="11:11">
      <c r="K153" s="12"/>
    </row>
    <row r="154" spans="11:11">
      <c r="K154" s="12"/>
    </row>
    <row r="155" spans="11:11">
      <c r="K155" s="12"/>
    </row>
    <row r="156" spans="11:11">
      <c r="K156" s="12"/>
    </row>
    <row r="157" spans="11:11">
      <c r="K157" s="12"/>
    </row>
    <row r="158" spans="11:11">
      <c r="K158" s="12"/>
    </row>
    <row r="159" spans="11:11">
      <c r="K159" s="12"/>
    </row>
    <row r="160" spans="11:11">
      <c r="K160" s="12"/>
    </row>
    <row r="161" spans="11:12">
      <c r="K161" s="12"/>
    </row>
    <row r="162" spans="11:12">
      <c r="K162" s="12"/>
    </row>
    <row r="163" spans="11:12">
      <c r="K163" s="12"/>
    </row>
    <row r="164" spans="11:12">
      <c r="K164" s="12"/>
    </row>
    <row r="165" spans="11:12">
      <c r="K165" s="12"/>
    </row>
    <row r="166" spans="11:12">
      <c r="K166" s="12"/>
    </row>
    <row r="167" spans="11:12">
      <c r="K167" s="12"/>
    </row>
    <row r="168" spans="11:12">
      <c r="K168" s="12"/>
    </row>
    <row r="169" spans="11:12">
      <c r="K169" s="12"/>
      <c r="L169" s="5"/>
    </row>
    <row r="170" spans="11:12">
      <c r="K170" s="12"/>
      <c r="L170" s="5"/>
    </row>
    <row r="171" spans="11:12">
      <c r="K171" s="12"/>
      <c r="L171" s="5"/>
    </row>
    <row r="172" spans="11:12">
      <c r="K172" s="12"/>
      <c r="L172" s="5"/>
    </row>
    <row r="173" spans="11:12">
      <c r="K173" s="12"/>
      <c r="L173" s="5"/>
    </row>
    <row r="174" spans="11:12">
      <c r="K174" s="12"/>
      <c r="L174" s="5"/>
    </row>
    <row r="175" spans="11:12">
      <c r="K175" s="12"/>
      <c r="L175" s="5"/>
    </row>
    <row r="176" spans="11:12">
      <c r="K176" s="12"/>
      <c r="L176" s="5"/>
    </row>
    <row r="177" spans="11:12">
      <c r="K177" s="12"/>
      <c r="L177" s="5"/>
    </row>
    <row r="178" spans="11:12">
      <c r="K178" s="12"/>
      <c r="L178" s="5"/>
    </row>
    <row r="179" spans="11:12">
      <c r="K179" s="12"/>
      <c r="L179" s="5"/>
    </row>
    <row r="180" spans="11:12">
      <c r="K180" s="12"/>
    </row>
    <row r="181" spans="11:12">
      <c r="K181" s="12"/>
    </row>
    <row r="182" spans="11:12">
      <c r="K182" s="12"/>
    </row>
    <row r="183" spans="11:12">
      <c r="K183" s="12"/>
    </row>
    <row r="184" spans="11:12">
      <c r="K184" s="12"/>
    </row>
    <row r="185" spans="11:12">
      <c r="K185" s="12"/>
      <c r="L185" s="5"/>
    </row>
    <row r="186" spans="11:12">
      <c r="K186" s="12"/>
      <c r="L186" s="5"/>
    </row>
    <row r="187" spans="11:12">
      <c r="K187" s="12"/>
      <c r="L187" s="5"/>
    </row>
    <row r="188" spans="11:12">
      <c r="K188" s="12"/>
      <c r="L188" s="5"/>
    </row>
    <row r="189" spans="11:12">
      <c r="K189" s="12"/>
      <c r="L189" s="5"/>
    </row>
    <row r="190" spans="11:12">
      <c r="K190" s="5"/>
      <c r="L190" s="5"/>
    </row>
    <row r="191" spans="11:12">
      <c r="K191" s="12"/>
      <c r="L191" s="5"/>
    </row>
    <row r="192" spans="11:12">
      <c r="K192" s="12"/>
      <c r="L192" s="5"/>
    </row>
    <row r="193" spans="11:12">
      <c r="K193" s="12"/>
      <c r="L193" s="5"/>
    </row>
    <row r="194" spans="11:12">
      <c r="K194" s="12"/>
      <c r="L194" s="5"/>
    </row>
    <row r="195" spans="11:12">
      <c r="K195" s="12"/>
      <c r="L195" s="5"/>
    </row>
    <row r="196" spans="11:12">
      <c r="K196" s="12"/>
    </row>
    <row r="197" spans="11:12">
      <c r="K197" s="12"/>
    </row>
    <row r="198" spans="11:12">
      <c r="K198" s="12"/>
    </row>
    <row r="199" spans="11:12">
      <c r="K199" s="12"/>
    </row>
    <row r="200" spans="11:12">
      <c r="K200" s="12"/>
    </row>
    <row r="201" spans="11:12">
      <c r="K201" s="12"/>
    </row>
    <row r="202" spans="11:12">
      <c r="K202" s="12"/>
    </row>
    <row r="203" spans="11:12">
      <c r="K203" s="12"/>
    </row>
    <row r="204" spans="11:12">
      <c r="K204" s="12"/>
    </row>
    <row r="205" spans="11:12">
      <c r="K205" s="12"/>
    </row>
    <row r="206" spans="11:12">
      <c r="K206" s="12"/>
    </row>
    <row r="207" spans="11:12">
      <c r="K207" s="12"/>
    </row>
    <row r="208" spans="11:12">
      <c r="K208" s="12"/>
    </row>
    <row r="209" spans="11:11">
      <c r="K209" s="12"/>
    </row>
    <row r="210" spans="11:11">
      <c r="K210" s="12"/>
    </row>
    <row r="211" spans="11:11">
      <c r="K211" s="12"/>
    </row>
    <row r="212" spans="11:11">
      <c r="K212" s="12"/>
    </row>
    <row r="213" spans="11:11">
      <c r="K213" s="12"/>
    </row>
    <row r="214" spans="11:11">
      <c r="K214" s="12"/>
    </row>
    <row r="215" spans="11:11">
      <c r="K215" s="12"/>
    </row>
    <row r="216" spans="11:11">
      <c r="K216" s="12"/>
    </row>
    <row r="217" spans="11:11">
      <c r="K217" s="12"/>
    </row>
    <row r="218" spans="11:11">
      <c r="K218" s="12"/>
    </row>
    <row r="219" spans="11:11">
      <c r="K219" s="12"/>
    </row>
    <row r="220" spans="11:11">
      <c r="K220" s="12"/>
    </row>
    <row r="221" spans="11:11">
      <c r="K221" s="12"/>
    </row>
    <row r="222" spans="11:11">
      <c r="K222" s="12"/>
    </row>
    <row r="223" spans="11:11">
      <c r="K223" s="12"/>
    </row>
    <row r="224" spans="11:11">
      <c r="K224" s="12"/>
    </row>
    <row r="225" spans="11:11">
      <c r="K225" s="12"/>
    </row>
    <row r="226" spans="11:11">
      <c r="K226" s="12"/>
    </row>
    <row r="227" spans="11:11">
      <c r="K227" s="12"/>
    </row>
    <row r="228" spans="11:11">
      <c r="K228" s="12"/>
    </row>
    <row r="229" spans="11:11">
      <c r="K229" s="12"/>
    </row>
    <row r="230" spans="11:11">
      <c r="K230" s="12"/>
    </row>
    <row r="231" spans="11:11">
      <c r="K231" s="12"/>
    </row>
    <row r="232" spans="11:11">
      <c r="K232" s="12"/>
    </row>
    <row r="233" spans="11:11">
      <c r="K233" s="12"/>
    </row>
    <row r="234" spans="11:11">
      <c r="K234" s="12"/>
    </row>
    <row r="235" spans="11:11">
      <c r="K235" s="12"/>
    </row>
    <row r="236" spans="11:11">
      <c r="K236" s="12"/>
    </row>
    <row r="237" spans="11:11">
      <c r="K237" s="12"/>
    </row>
    <row r="238" spans="11:11">
      <c r="K238" s="12"/>
    </row>
    <row r="239" spans="11:11">
      <c r="K239" s="12"/>
    </row>
    <row r="240" spans="11:11">
      <c r="K240" s="12"/>
    </row>
    <row r="241" spans="11:12">
      <c r="K241" s="12"/>
    </row>
    <row r="242" spans="11:12">
      <c r="K242" s="12"/>
    </row>
    <row r="243" spans="11:12">
      <c r="K243" s="12"/>
    </row>
    <row r="244" spans="11:12">
      <c r="K244" s="12"/>
    </row>
    <row r="245" spans="11:12">
      <c r="K245" s="12"/>
    </row>
    <row r="246" spans="11:12">
      <c r="K246" s="12"/>
    </row>
    <row r="247" spans="11:12">
      <c r="K247" s="12"/>
    </row>
    <row r="248" spans="11:12">
      <c r="K248" s="12"/>
    </row>
    <row r="249" spans="11:12">
      <c r="K249" s="12"/>
    </row>
    <row r="250" spans="11:12">
      <c r="K250" s="12"/>
    </row>
    <row r="251" spans="11:12">
      <c r="K251" s="12"/>
    </row>
    <row r="252" spans="11:12">
      <c r="K252" s="12"/>
    </row>
    <row r="253" spans="11:12">
      <c r="K253" s="12"/>
      <c r="L253" s="13"/>
    </row>
    <row r="254" spans="11:12">
      <c r="K254" s="12"/>
      <c r="L254" s="13"/>
    </row>
    <row r="255" spans="11:12">
      <c r="K255" s="12"/>
      <c r="L255" s="13"/>
    </row>
    <row r="256" spans="11:12">
      <c r="K256" s="12"/>
      <c r="L256" s="13"/>
    </row>
    <row r="257" spans="11:13">
      <c r="K257" s="12"/>
      <c r="L257" s="13"/>
    </row>
    <row r="258" spans="11:13">
      <c r="K258" s="5"/>
      <c r="L258" s="13"/>
      <c r="M258" s="5"/>
    </row>
    <row r="259" spans="11:13">
      <c r="K259" s="12"/>
      <c r="L259" s="13"/>
    </row>
    <row r="260" spans="11:13">
      <c r="K260" s="12"/>
      <c r="L260" s="13"/>
    </row>
    <row r="261" spans="11:13">
      <c r="K261" s="12"/>
      <c r="L261" s="13"/>
    </row>
    <row r="262" spans="11:13">
      <c r="K262" s="12"/>
      <c r="L262" s="13"/>
    </row>
    <row r="263" spans="11:13">
      <c r="K263" s="12"/>
      <c r="L263" s="13"/>
    </row>
    <row r="264" spans="11:13">
      <c r="K264" s="12"/>
    </row>
    <row r="265" spans="11:13">
      <c r="K265" s="12"/>
    </row>
    <row r="266" spans="11:13">
      <c r="K266" s="12"/>
    </row>
    <row r="267" spans="11:13">
      <c r="K267" s="12"/>
    </row>
    <row r="268" spans="11:13">
      <c r="K268" s="12"/>
    </row>
    <row r="269" spans="11:13">
      <c r="K269" s="12"/>
    </row>
    <row r="270" spans="11:13">
      <c r="K270" s="12"/>
    </row>
    <row r="271" spans="11:13">
      <c r="K271" s="12"/>
    </row>
    <row r="272" spans="11:13">
      <c r="K272" s="12"/>
    </row>
    <row r="273" spans="11:13">
      <c r="K273" s="12"/>
    </row>
    <row r="274" spans="11:13">
      <c r="K274" s="12"/>
    </row>
    <row r="275" spans="11:13">
      <c r="K275" s="12"/>
    </row>
    <row r="276" spans="11:13">
      <c r="K276" s="12"/>
    </row>
    <row r="277" spans="11:13">
      <c r="K277" s="12"/>
    </row>
    <row r="278" spans="11:13">
      <c r="K278" s="12"/>
    </row>
    <row r="279" spans="11:13">
      <c r="K279" s="12"/>
    </row>
    <row r="280" spans="11:13">
      <c r="K280" s="12"/>
      <c r="M280" s="5"/>
    </row>
    <row r="281" spans="11:13">
      <c r="K281" s="12"/>
    </row>
    <row r="282" spans="11:13">
      <c r="K282" s="12"/>
    </row>
    <row r="283" spans="11:13">
      <c r="K283" s="12"/>
    </row>
    <row r="284" spans="11:13">
      <c r="K284" s="12"/>
    </row>
    <row r="285" spans="11:13">
      <c r="K285" s="12"/>
    </row>
    <row r="286" spans="11:13">
      <c r="K286" s="12"/>
    </row>
    <row r="287" spans="11:13">
      <c r="K287" s="12"/>
    </row>
    <row r="288" spans="11:13">
      <c r="K288" s="12"/>
    </row>
    <row r="289" spans="10:12">
      <c r="K289" s="12"/>
    </row>
    <row r="290" spans="10:12">
      <c r="K290" s="12"/>
    </row>
    <row r="291" spans="10:12">
      <c r="K291" s="12"/>
    </row>
    <row r="292" spans="10:12">
      <c r="K292" s="12"/>
    </row>
    <row r="293" spans="10:12">
      <c r="K293" s="12"/>
    </row>
    <row r="294" spans="10:12">
      <c r="K294" s="12"/>
    </row>
    <row r="295" spans="10:12">
      <c r="K295" s="12"/>
    </row>
    <row r="296" spans="10:12">
      <c r="K296" s="12"/>
      <c r="L296" s="5"/>
    </row>
    <row r="297" spans="10:12">
      <c r="K297" s="12"/>
      <c r="L297" s="5"/>
    </row>
    <row r="298" spans="10:12">
      <c r="K298" s="12"/>
      <c r="L298" s="5"/>
    </row>
    <row r="299" spans="10:12">
      <c r="K299" s="12"/>
      <c r="L299" s="5"/>
    </row>
    <row r="300" spans="10:12">
      <c r="K300" s="12"/>
      <c r="L300" s="5"/>
    </row>
    <row r="301" spans="10:12">
      <c r="J301" s="11"/>
      <c r="K301" s="5"/>
      <c r="L301" s="5"/>
    </row>
    <row r="302" spans="10:12">
      <c r="L302" s="5"/>
    </row>
    <row r="303" spans="10:12">
      <c r="L303" s="5"/>
    </row>
    <row r="304" spans="10:12">
      <c r="L304" s="5"/>
    </row>
    <row r="305" spans="12:12">
      <c r="L305" s="5"/>
    </row>
    <row r="306" spans="12:12">
      <c r="L306" s="5"/>
    </row>
  </sheetData>
  <mergeCells count="28">
    <mergeCell ref="H11:H12"/>
    <mergeCell ref="I11:I12"/>
    <mergeCell ref="F13:F14"/>
    <mergeCell ref="G13:G14"/>
    <mergeCell ref="H13:H14"/>
    <mergeCell ref="I13:I14"/>
    <mergeCell ref="F9:F10"/>
    <mergeCell ref="G9:G10"/>
    <mergeCell ref="H9:H10"/>
    <mergeCell ref="I9:I10"/>
    <mergeCell ref="F11:F12"/>
    <mergeCell ref="G11:G12"/>
    <mergeCell ref="F5:F6"/>
    <mergeCell ref="G5:G6"/>
    <mergeCell ref="H5:H6"/>
    <mergeCell ref="I5:I6"/>
    <mergeCell ref="F7:F8"/>
    <mergeCell ref="G7:G8"/>
    <mergeCell ref="H7:H8"/>
    <mergeCell ref="I7:I8"/>
    <mergeCell ref="F1:F2"/>
    <mergeCell ref="G1:G2"/>
    <mergeCell ref="H1:H2"/>
    <mergeCell ref="I1:I2"/>
    <mergeCell ref="F3:F4"/>
    <mergeCell ref="G3:G4"/>
    <mergeCell ref="H3:H4"/>
    <mergeCell ref="I3:I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0852-A439-4462-B7EA-7DF00606C4AC}">
  <dimension ref="A1:X100"/>
  <sheetViews>
    <sheetView workbookViewId="0">
      <selection sqref="A1:C100"/>
    </sheetView>
  </sheetViews>
  <sheetFormatPr defaultColWidth="11.73046875" defaultRowHeight="15.75"/>
  <cols>
    <col min="1" max="16384" width="11.73046875" style="25"/>
  </cols>
  <sheetData>
    <row r="1" spans="1:24">
      <c r="A1" s="30">
        <v>4.8099999999999996</v>
      </c>
      <c r="B1" s="27">
        <f>(A1-$H$2)</f>
        <v>-0.19120000000000026</v>
      </c>
      <c r="C1" s="26">
        <f>B1^2</f>
        <v>3.6557440000000101E-2</v>
      </c>
      <c r="E1" s="25">
        <v>4.8099999999999996</v>
      </c>
      <c r="F1" s="25">
        <f>COUNTIFS(A$1:A$100,"&gt;="&amp;E1,A$1:A$100,"&lt;="&amp;E2)</f>
        <v>2</v>
      </c>
      <c r="H1" s="25" t="s">
        <v>19</v>
      </c>
      <c r="I1" s="25" t="s">
        <v>18</v>
      </c>
      <c r="J1" s="25" t="s">
        <v>17</v>
      </c>
      <c r="K1" s="25" t="s">
        <v>16</v>
      </c>
      <c r="M1" s="29">
        <v>4.8099999999999996</v>
      </c>
      <c r="N1" s="28">
        <f>COUNTIFS(A$1:A$100,"&gt;="&amp;M1,A$1:A$100,"&lt;="&amp;M2)</f>
        <v>2</v>
      </c>
      <c r="O1" s="28">
        <f>N1/3.7</f>
        <v>0.54054054054054046</v>
      </c>
      <c r="P1" s="28">
        <f>(M1+M2)/2</f>
        <v>4.8249999999999993</v>
      </c>
      <c r="Q1" s="28">
        <f>1/($I$2*SQRT(2*PI()))*EXP(-(((P1-$H$2)^2)/(2*($I$2^2))))</f>
        <v>0.46666569905914396</v>
      </c>
      <c r="S1" s="33"/>
      <c r="T1" s="35"/>
      <c r="U1" s="34"/>
      <c r="V1" s="33"/>
      <c r="W1" s="33"/>
      <c r="X1" s="33"/>
    </row>
    <row r="2" spans="1:24">
      <c r="A2" s="25">
        <v>4.84</v>
      </c>
      <c r="B2" s="27">
        <f>(A2-$H$2)</f>
        <v>-0.16120000000000001</v>
      </c>
      <c r="C2" s="26">
        <f>B2^2</f>
        <v>2.5985440000000002E-2</v>
      </c>
      <c r="E2" s="25">
        <f>E1+0.037</f>
        <v>4.8469999999999995</v>
      </c>
      <c r="F2" s="25">
        <f>COUNTIFS(A$1:A$100,"&gt;"&amp;E2,A$1:A$100,"&lt;="&amp;E3)</f>
        <v>6</v>
      </c>
      <c r="H2" s="25">
        <f>0.01*SUM(A1:A100)</f>
        <v>5.0011999999999999</v>
      </c>
      <c r="I2" s="25">
        <f>SQRT((1/99)*SUM(C1:C100))</f>
        <v>8.1206557927947232E-2</v>
      </c>
      <c r="J2" s="26">
        <f>SUM(B1:B100)</f>
        <v>1.1546319456101628E-14</v>
      </c>
      <c r="K2" s="25">
        <f>1/(I2*SQRT(2*PI()))</f>
        <v>4.9126855094068302</v>
      </c>
      <c r="M2" s="29">
        <v>4.84</v>
      </c>
      <c r="N2" s="28"/>
      <c r="O2" s="28"/>
      <c r="P2" s="28"/>
      <c r="Q2" s="28"/>
      <c r="S2" s="32"/>
      <c r="T2" s="29" t="s">
        <v>15</v>
      </c>
      <c r="U2" s="29" t="s">
        <v>14</v>
      </c>
      <c r="V2" s="32"/>
      <c r="W2" s="32"/>
      <c r="X2" s="32"/>
    </row>
    <row r="3" spans="1:24">
      <c r="A3" s="25">
        <v>4.8499999999999996</v>
      </c>
      <c r="B3" s="27">
        <f>(A3-$H$2)</f>
        <v>-0.15120000000000022</v>
      </c>
      <c r="C3" s="26">
        <f>B3^2</f>
        <v>2.2861440000000066E-2</v>
      </c>
      <c r="E3" s="25">
        <f>E2+0.037</f>
        <v>4.8839999999999995</v>
      </c>
      <c r="F3" s="25">
        <f>COUNTIFS(A$1:A$100,"&gt;"&amp;E3,A$1:A$100,"&lt;="&amp;E4)</f>
        <v>10</v>
      </c>
      <c r="M3" s="29">
        <v>4.8499999999999996</v>
      </c>
      <c r="N3" s="28">
        <f>COUNTIFS(A$1:A$100,"&gt;="&amp;M3,A$1:A$100,"&lt;="&amp;M4)</f>
        <v>6</v>
      </c>
      <c r="O3" s="28">
        <f>N3/3.7</f>
        <v>1.6216216216216215</v>
      </c>
      <c r="P3" s="28">
        <f>(M3+M4)/2</f>
        <v>4.8650000000000002</v>
      </c>
      <c r="Q3" s="28">
        <f>1/($I$2*SQRT(2*PI()))*EXP(-(((P3-$H$2)^2)/(2*($I$2^2))))</f>
        <v>1.2035955426196046</v>
      </c>
      <c r="S3" s="29" t="s">
        <v>13</v>
      </c>
      <c r="T3" s="29">
        <f>0.01*SUM(A1:A100) -SQRT((1/99)*SUM(C1:C100))</f>
        <v>4.9199934420720526</v>
      </c>
      <c r="U3" s="29">
        <f>0.01*SUM(A1:A100) + SQRT((1/99)*SUM(C1:C100))</f>
        <v>5.0824065579279472</v>
      </c>
      <c r="V3" s="29">
        <f>COUNTIFS(A$1:A$100,"&gt;="&amp;T3,A$1:A$100,"&lt;="&amp;U3)</f>
        <v>70</v>
      </c>
      <c r="W3" s="29">
        <f>V3/100</f>
        <v>0.7</v>
      </c>
      <c r="X3" s="31">
        <v>0.68300000000000005</v>
      </c>
    </row>
    <row r="4" spans="1:24">
      <c r="A4" s="25">
        <v>4.8600000000000003</v>
      </c>
      <c r="B4" s="27">
        <f>(A4-$H$2)</f>
        <v>-0.14119999999999955</v>
      </c>
      <c r="C4" s="26">
        <f>B4^2</f>
        <v>1.9937439999999872E-2</v>
      </c>
      <c r="E4" s="25">
        <f>E3+0.037</f>
        <v>4.9209999999999994</v>
      </c>
      <c r="F4" s="25">
        <f>COUNTIFS(A$1:A$100,"&gt;"&amp;E4,A$1:A$100,"&lt;="&amp;E5)</f>
        <v>10</v>
      </c>
      <c r="M4" s="29">
        <v>4.88</v>
      </c>
      <c r="N4" s="28"/>
      <c r="O4" s="28"/>
      <c r="P4" s="28"/>
      <c r="Q4" s="28"/>
      <c r="S4" s="29" t="s">
        <v>12</v>
      </c>
      <c r="T4" s="29">
        <f>0.01*SUM(A1:A100)  -2* SQRT((1/99)*SUM(C1:C100))</f>
        <v>4.8387868841441053</v>
      </c>
      <c r="U4" s="29">
        <f>0.01*SUM(A1:A100) + 2*SQRT((1/99)*SUM(C1:C100))</f>
        <v>5.1636131158558944</v>
      </c>
      <c r="V4" s="29">
        <f>COUNTIFS(A$1:A$100,"&gt;="&amp;T4,A$1:A$100,"&lt;="&amp;U4)</f>
        <v>96</v>
      </c>
      <c r="W4" s="29">
        <f>V4/100</f>
        <v>0.96</v>
      </c>
      <c r="X4" s="31">
        <v>0.95399999999999996</v>
      </c>
    </row>
    <row r="5" spans="1:24">
      <c r="A5" s="25">
        <v>4.8600000000000003</v>
      </c>
      <c r="B5" s="27">
        <f>(A5-$H$2)</f>
        <v>-0.14119999999999955</v>
      </c>
      <c r="C5" s="26">
        <f>B5^2</f>
        <v>1.9937439999999872E-2</v>
      </c>
      <c r="E5" s="25">
        <f>E4+0.037</f>
        <v>4.9579999999999993</v>
      </c>
      <c r="F5" s="25">
        <f>COUNTIFS(A$1:A$100,"&gt;"&amp;E5,A$1:A$100,"&lt;="&amp;E6)</f>
        <v>17</v>
      </c>
      <c r="M5" s="29">
        <v>4.8899999999999997</v>
      </c>
      <c r="N5" s="28">
        <f>COUNTIFS(A$1:A$100,"&gt;="&amp;M5,A$1:A$100,"&lt;="&amp;M6)</f>
        <v>10</v>
      </c>
      <c r="O5" s="28">
        <f>N5/3.7</f>
        <v>2.7027027027027026</v>
      </c>
      <c r="P5" s="28">
        <f>(M5+M6)/2</f>
        <v>4.9049999999999994</v>
      </c>
      <c r="Q5" s="28">
        <f>1/($I$2*SQRT(2*PI()))*EXP(-(((P5-$H$2)^2)/(2*($I$2^2))))</f>
        <v>2.4354769376737631</v>
      </c>
      <c r="S5" s="29" t="s">
        <v>11</v>
      </c>
      <c r="T5" s="29">
        <f>0.01*SUM(A1:A100) -3* SQRT((1/99)*SUM(C1:C100))</f>
        <v>4.757580326216158</v>
      </c>
      <c r="U5" s="29">
        <f>0.01*SUM(A1:A100) + 3*SQRT((1/99)*SUM(C1:C100))</f>
        <v>5.2448196737838417</v>
      </c>
      <c r="V5" s="29">
        <f>COUNTIFS(A$1:A$100,"&gt;="&amp;T5,A$1:A$100,"&lt;="&amp;U5)</f>
        <v>100</v>
      </c>
      <c r="W5" s="29">
        <f>V5/100</f>
        <v>1</v>
      </c>
      <c r="X5" s="31">
        <v>0.997</v>
      </c>
    </row>
    <row r="6" spans="1:24">
      <c r="A6" s="25">
        <v>4.88</v>
      </c>
      <c r="B6" s="27">
        <f>(A6-$H$2)</f>
        <v>-0.12119999999999997</v>
      </c>
      <c r="C6" s="26">
        <f>B6^2</f>
        <v>1.4689439999999995E-2</v>
      </c>
      <c r="E6" s="25">
        <f>E5+0.037</f>
        <v>4.9949999999999992</v>
      </c>
      <c r="F6" s="25">
        <f>COUNTIFS(A$1:A$100,"&gt;"&amp;E6,A$1:A$100,"&lt;="&amp;E7)</f>
        <v>22</v>
      </c>
      <c r="M6" s="29">
        <v>4.92</v>
      </c>
      <c r="N6" s="28"/>
      <c r="O6" s="28"/>
      <c r="P6" s="28"/>
      <c r="Q6" s="28"/>
    </row>
    <row r="7" spans="1:24">
      <c r="A7" s="25">
        <v>4.88</v>
      </c>
      <c r="B7" s="27">
        <f>(A7-$H$2)</f>
        <v>-0.12119999999999997</v>
      </c>
      <c r="C7" s="26">
        <f>B7^2</f>
        <v>1.4689439999999995E-2</v>
      </c>
      <c r="E7" s="25">
        <f>E6+0.037</f>
        <v>5.0319999999999991</v>
      </c>
      <c r="F7" s="25">
        <f>COUNTIFS(A$1:A$100,"&gt;"&amp;E7,A$1:A$100,"&lt;="&amp;E8)</f>
        <v>13</v>
      </c>
      <c r="M7" s="29">
        <v>4.93</v>
      </c>
      <c r="N7" s="28">
        <f>COUNTIFS(A$1:A$100,"&gt;="&amp;M7,A$1:A$100,"&lt;="&amp;M8)</f>
        <v>10</v>
      </c>
      <c r="O7" s="28">
        <f>N7/3.7</f>
        <v>2.7027027027027026</v>
      </c>
      <c r="P7" s="28">
        <f>(M7+M8)/2</f>
        <v>4.9399999999999995</v>
      </c>
      <c r="Q7" s="28">
        <f>1/($I$2*SQRT(2*PI()))*EXP(-(((P7-$H$2)^2)/(2*($I$2^2))))</f>
        <v>3.6981727651213268</v>
      </c>
    </row>
    <row r="8" spans="1:24">
      <c r="A8" s="25">
        <v>4.88</v>
      </c>
      <c r="B8" s="27">
        <f>(A8-$H$2)</f>
        <v>-0.12119999999999997</v>
      </c>
      <c r="C8" s="26">
        <f>B8^2</f>
        <v>1.4689439999999995E-2</v>
      </c>
      <c r="E8" s="25">
        <f>E7+0.037</f>
        <v>5.0689999999999991</v>
      </c>
      <c r="F8" s="25">
        <f>COUNTIFS(A$1:A$100,"&gt;"&amp;E8,A$1:A$100,"&lt;="&amp;E9)</f>
        <v>8</v>
      </c>
      <c r="M8" s="29">
        <v>4.95</v>
      </c>
      <c r="N8" s="28"/>
      <c r="O8" s="28"/>
      <c r="P8" s="28"/>
      <c r="Q8" s="28"/>
    </row>
    <row r="9" spans="1:24">
      <c r="A9" s="25">
        <v>4.8899999999999997</v>
      </c>
      <c r="B9" s="27">
        <f>(A9-$H$2)</f>
        <v>-0.11120000000000019</v>
      </c>
      <c r="C9" s="26">
        <f>B9^2</f>
        <v>1.2365440000000042E-2</v>
      </c>
      <c r="E9" s="25">
        <f>E8+0.037</f>
        <v>5.105999999999999</v>
      </c>
      <c r="F9" s="25">
        <f>COUNTIFS(A$1:A$100,"&gt;"&amp;E9,A$1:A$100,"&lt;="&amp;E10)</f>
        <v>7</v>
      </c>
      <c r="M9" s="29">
        <v>4.96</v>
      </c>
      <c r="N9" s="28">
        <f>COUNTIFS(A$1:A$100,"&gt;="&amp;M9,A$1:A$100,"&lt;="&amp;M10)</f>
        <v>17</v>
      </c>
      <c r="O9" s="28">
        <f>N9/3.7</f>
        <v>4.5945945945945947</v>
      </c>
      <c r="P9" s="28">
        <f>(M9+M10)/2</f>
        <v>4.9749999999999996</v>
      </c>
      <c r="Q9" s="28">
        <f>1/($I$2*SQRT(2*PI()))*EXP(-(((P9-$H$2)^2)/(2*($I$2^2))))</f>
        <v>4.6635379497696112</v>
      </c>
    </row>
    <row r="10" spans="1:24">
      <c r="A10" s="25">
        <v>4.8899999999999997</v>
      </c>
      <c r="B10" s="27">
        <f>(A10-$H$2)</f>
        <v>-0.11120000000000019</v>
      </c>
      <c r="C10" s="26">
        <f>B10^2</f>
        <v>1.2365440000000042E-2</v>
      </c>
      <c r="E10" s="25">
        <f>E9+0.037</f>
        <v>5.1429999999999989</v>
      </c>
      <c r="F10" s="25">
        <f>COUNTIFS(A$1:A$100,"&gt;"&amp;E10,A$1:A$100,"&lt;="&amp;E11)</f>
        <v>5</v>
      </c>
      <c r="M10" s="29">
        <v>4.99</v>
      </c>
      <c r="N10" s="28"/>
      <c r="O10" s="28"/>
      <c r="P10" s="28"/>
      <c r="Q10" s="28"/>
    </row>
    <row r="11" spans="1:24">
      <c r="A11" s="25">
        <v>4.8899999999999997</v>
      </c>
      <c r="B11" s="27">
        <f>(A11-$H$2)</f>
        <v>-0.11120000000000019</v>
      </c>
      <c r="C11" s="26">
        <f>B11^2</f>
        <v>1.2365440000000042E-2</v>
      </c>
      <c r="E11" s="25">
        <f>E10+0.037</f>
        <v>5.1799999999999988</v>
      </c>
      <c r="M11" s="29">
        <v>5</v>
      </c>
      <c r="N11" s="28">
        <f>COUNTIFS(A$1:A$100,"&gt;="&amp;M11,A$1:A$100,"&lt;="&amp;M12)</f>
        <v>22</v>
      </c>
      <c r="O11" s="28">
        <f>N11/3.7</f>
        <v>5.9459459459459456</v>
      </c>
      <c r="P11" s="28">
        <f>(M11+M12)/2</f>
        <v>5.0150000000000006</v>
      </c>
      <c r="Q11" s="28">
        <f>1/($I$2*SQRT(2*PI()))*EXP(-(((P11-$H$2)^2)/(2*($I$2^2))))</f>
        <v>4.8422594716828176</v>
      </c>
    </row>
    <row r="12" spans="1:24">
      <c r="A12" s="25">
        <v>4.8899999999999997</v>
      </c>
      <c r="B12" s="27">
        <f>(A12-$H$2)</f>
        <v>-0.11120000000000019</v>
      </c>
      <c r="C12" s="26">
        <f>B12^2</f>
        <v>1.2365440000000042E-2</v>
      </c>
      <c r="M12" s="29">
        <v>5.03</v>
      </c>
      <c r="N12" s="28"/>
      <c r="O12" s="28"/>
      <c r="P12" s="28"/>
      <c r="Q12" s="28"/>
    </row>
    <row r="13" spans="1:24">
      <c r="A13" s="25">
        <v>4.91</v>
      </c>
      <c r="B13" s="27">
        <f>(A13-$H$2)</f>
        <v>-9.1199999999999726E-2</v>
      </c>
      <c r="C13" s="26">
        <f>B13^2</f>
        <v>8.3174399999999503E-3</v>
      </c>
      <c r="M13" s="29">
        <v>5.04</v>
      </c>
      <c r="N13" s="28">
        <f>COUNTIFS(A$1:A$100,"&gt;="&amp;M13,A$1:A$100,"&lt;="&amp;M14)</f>
        <v>13</v>
      </c>
      <c r="O13" s="28">
        <f>N13/3.7</f>
        <v>3.5135135135135132</v>
      </c>
      <c r="P13" s="28">
        <f>(M13+M14)/2</f>
        <v>5.05</v>
      </c>
      <c r="Q13" s="28">
        <f>1/($I$2*SQRT(2*PI()))*EXP(-(((P13-$H$2)^2)/(2*($I$2^2))))</f>
        <v>4.1011125372947355</v>
      </c>
      <c r="S13" s="25" t="s">
        <v>10</v>
      </c>
      <c r="T13" s="25" t="s">
        <v>9</v>
      </c>
    </row>
    <row r="14" spans="1:24">
      <c r="A14" s="25">
        <v>4.91</v>
      </c>
      <c r="B14" s="27">
        <f>(A14-$H$2)</f>
        <v>-9.1199999999999726E-2</v>
      </c>
      <c r="C14" s="26">
        <f>B14^2</f>
        <v>8.3174399999999503E-3</v>
      </c>
      <c r="M14" s="29">
        <v>5.0599999999999996</v>
      </c>
      <c r="N14" s="28"/>
      <c r="O14" s="28"/>
      <c r="P14" s="28"/>
      <c r="Q14" s="28"/>
      <c r="S14" s="25">
        <f>SQRT(SUM(C1:C100)/9900)</f>
        <v>8.1206557927947232E-3</v>
      </c>
      <c r="T14" s="25">
        <v>1.984</v>
      </c>
      <c r="U14" s="25">
        <f>S14*T14</f>
        <v>1.611138109290473E-2</v>
      </c>
    </row>
    <row r="15" spans="1:24">
      <c r="A15" s="25">
        <v>4.91</v>
      </c>
      <c r="B15" s="27">
        <f>(A15-$H$2)</f>
        <v>-9.1199999999999726E-2</v>
      </c>
      <c r="C15" s="26">
        <f>B15^2</f>
        <v>8.3174399999999503E-3</v>
      </c>
      <c r="M15" s="29">
        <v>5.07</v>
      </c>
      <c r="N15" s="28">
        <f>COUNTIFS(A$1:A$100,"&gt;="&amp;M15,A$1:A$100,"&lt;="&amp;M16)</f>
        <v>8</v>
      </c>
      <c r="O15" s="28">
        <f>N15/3.7</f>
        <v>2.1621621621621618</v>
      </c>
      <c r="P15" s="28">
        <f>(M15+M16)/2</f>
        <v>5.085</v>
      </c>
      <c r="Q15" s="28">
        <f>1/($I$2*SQRT(2*PI()))*EXP(-(((P15-$H$2)^2)/(2*($I$2^2))))</f>
        <v>2.8845658722414633</v>
      </c>
    </row>
    <row r="16" spans="1:24">
      <c r="A16" s="25">
        <v>4.92</v>
      </c>
      <c r="B16" s="27">
        <f>(A16-$H$2)</f>
        <v>-8.1199999999999939E-2</v>
      </c>
      <c r="C16" s="26">
        <f>B16^2</f>
        <v>6.5934399999999904E-3</v>
      </c>
      <c r="E16" s="30">
        <f>MAX(A1:A100)</f>
        <v>5.18</v>
      </c>
      <c r="M16" s="29">
        <v>5.0999999999999996</v>
      </c>
      <c r="N16" s="28"/>
      <c r="O16" s="28"/>
      <c r="P16" s="28"/>
      <c r="Q16" s="28"/>
    </row>
    <row r="17" spans="1:17">
      <c r="A17" s="25">
        <v>4.92</v>
      </c>
      <c r="B17" s="27">
        <f>(A17-$H$2)</f>
        <v>-8.1199999999999939E-2</v>
      </c>
      <c r="C17" s="26">
        <f>B17^2</f>
        <v>6.5934399999999904E-3</v>
      </c>
      <c r="E17" s="30">
        <f>MIN(A1:A100)</f>
        <v>4.8099999999999996</v>
      </c>
      <c r="M17" s="29">
        <v>5.1100000000000003</v>
      </c>
      <c r="N17" s="28">
        <f>COUNTIFS(A$1:A$100,"&gt;="&amp;M17,A$1:A$100,"&lt;="&amp;M18)</f>
        <v>7</v>
      </c>
      <c r="O17" s="28">
        <f>N17/3.7</f>
        <v>1.8918918918918919</v>
      </c>
      <c r="P17" s="28">
        <f>(M17+M18)/2</f>
        <v>5.125</v>
      </c>
      <c r="Q17" s="28">
        <f>1/($I$2*SQRT(2*PI()))*EXP(-(((P17-$H$2)^2)/(2*($I$2^2))))</f>
        <v>1.5368875571535587</v>
      </c>
    </row>
    <row r="18" spans="1:17">
      <c r="A18" s="25">
        <v>4.92</v>
      </c>
      <c r="B18" s="27">
        <f>(A18-$H$2)</f>
        <v>-8.1199999999999939E-2</v>
      </c>
      <c r="C18" s="26">
        <f>B18^2</f>
        <v>6.5934399999999904E-3</v>
      </c>
      <c r="E18" s="30">
        <f>E16-E17</f>
        <v>0.37000000000000011</v>
      </c>
      <c r="M18" s="29">
        <v>5.14</v>
      </c>
      <c r="N18" s="28"/>
      <c r="O18" s="28"/>
      <c r="P18" s="28"/>
      <c r="Q18" s="28"/>
    </row>
    <row r="19" spans="1:17">
      <c r="A19" s="25">
        <v>4.93</v>
      </c>
      <c r="B19" s="27">
        <f>(A19-$H$2)</f>
        <v>-7.1200000000000152E-2</v>
      </c>
      <c r="C19" s="26">
        <f>B19^2</f>
        <v>5.0694400000000214E-3</v>
      </c>
      <c r="M19" s="29">
        <v>5.15</v>
      </c>
      <c r="N19" s="28">
        <f>COUNTIFS(A$1:A$100,"&gt;="&amp;M19,A$1:A$100,"&lt;="&amp;M20)</f>
        <v>5</v>
      </c>
      <c r="O19" s="28">
        <f>N19/3.7</f>
        <v>1.3513513513513513</v>
      </c>
      <c r="P19" s="28">
        <f>(M19+M20)/2</f>
        <v>5.165</v>
      </c>
      <c r="Q19" s="28">
        <f>1/($I$2*SQRT(2*PI()))*EXP(-(((P19-$H$2)^2)/(2*($I$2^2))))</f>
        <v>0.64243987438582739</v>
      </c>
    </row>
    <row r="20" spans="1:17">
      <c r="A20" s="25">
        <v>4.93</v>
      </c>
      <c r="B20" s="27">
        <f>(A20-$H$2)</f>
        <v>-7.1200000000000152E-2</v>
      </c>
      <c r="C20" s="26">
        <f>B20^2</f>
        <v>5.0694400000000214E-3</v>
      </c>
      <c r="M20" s="29">
        <v>5.18</v>
      </c>
      <c r="N20" s="28"/>
      <c r="O20" s="28"/>
      <c r="P20" s="28"/>
      <c r="Q20" s="28"/>
    </row>
    <row r="21" spans="1:17">
      <c r="A21" s="25">
        <v>4.93</v>
      </c>
      <c r="B21" s="27">
        <f>(A21-$H$2)</f>
        <v>-7.1200000000000152E-2</v>
      </c>
      <c r="C21" s="26">
        <f>B21^2</f>
        <v>5.0694400000000214E-3</v>
      </c>
    </row>
    <row r="22" spans="1:17">
      <c r="A22" s="25">
        <v>4.93</v>
      </c>
      <c r="B22" s="27">
        <f>(A22-$H$2)</f>
        <v>-7.1200000000000152E-2</v>
      </c>
      <c r="C22" s="26">
        <f>B22^2</f>
        <v>5.0694400000000214E-3</v>
      </c>
    </row>
    <row r="23" spans="1:17">
      <c r="A23" s="25">
        <v>4.9400000000000004</v>
      </c>
      <c r="B23" s="27">
        <f>(A23-$H$2)</f>
        <v>-6.1199999999999477E-2</v>
      </c>
      <c r="C23" s="26">
        <f>B23^2</f>
        <v>3.7454399999999359E-3</v>
      </c>
    </row>
    <row r="24" spans="1:17">
      <c r="A24" s="25">
        <v>4.9400000000000004</v>
      </c>
      <c r="B24" s="27">
        <f>(A24-$H$2)</f>
        <v>-6.1199999999999477E-2</v>
      </c>
      <c r="C24" s="26">
        <f>B24^2</f>
        <v>3.7454399999999359E-3</v>
      </c>
    </row>
    <row r="25" spans="1:17">
      <c r="A25" s="25">
        <v>4.9400000000000004</v>
      </c>
      <c r="B25" s="27">
        <f>(A25-$H$2)</f>
        <v>-6.1199999999999477E-2</v>
      </c>
      <c r="C25" s="26">
        <f>B25^2</f>
        <v>3.7454399999999359E-3</v>
      </c>
    </row>
    <row r="26" spans="1:17">
      <c r="A26" s="25">
        <v>4.9400000000000004</v>
      </c>
      <c r="B26" s="27">
        <f>(A26-$H$2)</f>
        <v>-6.1199999999999477E-2</v>
      </c>
      <c r="C26" s="26">
        <f>B26^2</f>
        <v>3.7454399999999359E-3</v>
      </c>
    </row>
    <row r="27" spans="1:17">
      <c r="A27" s="25">
        <v>4.9400000000000004</v>
      </c>
      <c r="B27" s="27">
        <f>(A27-$H$2)</f>
        <v>-6.1199999999999477E-2</v>
      </c>
      <c r="C27" s="26">
        <f>B27^2</f>
        <v>3.7454399999999359E-3</v>
      </c>
    </row>
    <row r="28" spans="1:17">
      <c r="A28" s="25">
        <v>4.95</v>
      </c>
      <c r="B28" s="27">
        <f>(A28-$H$2)</f>
        <v>-5.119999999999969E-2</v>
      </c>
      <c r="C28" s="26">
        <f>B28^2</f>
        <v>2.6214399999999684E-3</v>
      </c>
    </row>
    <row r="29" spans="1:17">
      <c r="A29" s="25">
        <v>4.96</v>
      </c>
      <c r="B29" s="27">
        <f>(A29-$H$2)</f>
        <v>-4.1199999999999903E-2</v>
      </c>
      <c r="C29" s="26">
        <f>B29^2</f>
        <v>1.6974399999999921E-3</v>
      </c>
    </row>
    <row r="30" spans="1:17">
      <c r="A30" s="25">
        <v>4.96</v>
      </c>
      <c r="B30" s="27">
        <f>(A30-$H$2)</f>
        <v>-4.1199999999999903E-2</v>
      </c>
      <c r="C30" s="26">
        <f>B30^2</f>
        <v>1.6974399999999921E-3</v>
      </c>
    </row>
    <row r="31" spans="1:17">
      <c r="A31" s="25">
        <v>4.96</v>
      </c>
      <c r="B31" s="27">
        <f>(A31-$H$2)</f>
        <v>-4.1199999999999903E-2</v>
      </c>
      <c r="C31" s="26">
        <f>B31^2</f>
        <v>1.6974399999999921E-3</v>
      </c>
    </row>
    <row r="32" spans="1:17">
      <c r="A32" s="25">
        <v>4.96</v>
      </c>
      <c r="B32" s="27">
        <f>(A32-$H$2)</f>
        <v>-4.1199999999999903E-2</v>
      </c>
      <c r="C32" s="26">
        <f>B32^2</f>
        <v>1.6974399999999921E-3</v>
      </c>
    </row>
    <row r="33" spans="1:3">
      <c r="A33" s="25">
        <v>4.96</v>
      </c>
      <c r="B33" s="27">
        <f>(A33-$H$2)</f>
        <v>-4.1199999999999903E-2</v>
      </c>
      <c r="C33" s="26">
        <f>B33^2</f>
        <v>1.6974399999999921E-3</v>
      </c>
    </row>
    <row r="34" spans="1:3">
      <c r="A34" s="25">
        <v>4.96</v>
      </c>
      <c r="B34" s="27">
        <f>(A34-$H$2)</f>
        <v>-4.1199999999999903E-2</v>
      </c>
      <c r="C34" s="26">
        <f>B34^2</f>
        <v>1.6974399999999921E-3</v>
      </c>
    </row>
    <row r="35" spans="1:3">
      <c r="A35" s="25">
        <v>4.96</v>
      </c>
      <c r="B35" s="27">
        <f>(A35-$H$2)</f>
        <v>-4.1199999999999903E-2</v>
      </c>
      <c r="C35" s="26">
        <f>B35^2</f>
        <v>1.6974399999999921E-3</v>
      </c>
    </row>
    <row r="36" spans="1:3">
      <c r="A36" s="25">
        <v>4.96</v>
      </c>
      <c r="B36" s="27">
        <f>(A36-$H$2)</f>
        <v>-4.1199999999999903E-2</v>
      </c>
      <c r="C36" s="26">
        <f>B36^2</f>
        <v>1.6974399999999921E-3</v>
      </c>
    </row>
    <row r="37" spans="1:3">
      <c r="A37" s="25">
        <v>4.97</v>
      </c>
      <c r="B37" s="27">
        <f>(A37-$H$2)</f>
        <v>-3.1200000000000117E-2</v>
      </c>
      <c r="C37" s="26">
        <f>B37^2</f>
        <v>9.7344000000000727E-4</v>
      </c>
    </row>
    <row r="38" spans="1:3">
      <c r="A38" s="25">
        <v>4.9800000000000004</v>
      </c>
      <c r="B38" s="27">
        <f>(A38-$H$2)</f>
        <v>-2.1199999999999442E-2</v>
      </c>
      <c r="C38" s="26">
        <f>B38^2</f>
        <v>4.4943999999997632E-4</v>
      </c>
    </row>
    <row r="39" spans="1:3">
      <c r="A39" s="25">
        <v>4.9800000000000004</v>
      </c>
      <c r="B39" s="27">
        <f>(A39-$H$2)</f>
        <v>-2.1199999999999442E-2</v>
      </c>
      <c r="C39" s="26">
        <f>B39^2</f>
        <v>4.4943999999997632E-4</v>
      </c>
    </row>
    <row r="40" spans="1:3">
      <c r="A40" s="25">
        <v>4.9800000000000004</v>
      </c>
      <c r="B40" s="27">
        <f>(A40-$H$2)</f>
        <v>-2.1199999999999442E-2</v>
      </c>
      <c r="C40" s="26">
        <f>B40^2</f>
        <v>4.4943999999997632E-4</v>
      </c>
    </row>
    <row r="41" spans="1:3">
      <c r="A41" s="25">
        <v>4.9800000000000004</v>
      </c>
      <c r="B41" s="27">
        <f>(A41-$H$2)</f>
        <v>-2.1199999999999442E-2</v>
      </c>
      <c r="C41" s="26">
        <f>B41^2</f>
        <v>4.4943999999997632E-4</v>
      </c>
    </row>
    <row r="42" spans="1:3">
      <c r="A42" s="25">
        <v>4.9800000000000004</v>
      </c>
      <c r="B42" s="27">
        <f>(A42-$H$2)</f>
        <v>-2.1199999999999442E-2</v>
      </c>
      <c r="C42" s="26">
        <f>B42^2</f>
        <v>4.4943999999997632E-4</v>
      </c>
    </row>
    <row r="43" spans="1:3">
      <c r="A43" s="25">
        <v>4.9800000000000004</v>
      </c>
      <c r="B43" s="27">
        <f>(A43-$H$2)</f>
        <v>-2.1199999999999442E-2</v>
      </c>
      <c r="C43" s="26">
        <f>B43^2</f>
        <v>4.4943999999997632E-4</v>
      </c>
    </row>
    <row r="44" spans="1:3">
      <c r="A44" s="25">
        <v>4.99</v>
      </c>
      <c r="B44" s="27">
        <f>(A44-$H$2)</f>
        <v>-1.1199999999999655E-2</v>
      </c>
      <c r="C44" s="26">
        <f>B44^2</f>
        <v>1.2543999999999227E-4</v>
      </c>
    </row>
    <row r="45" spans="1:3">
      <c r="A45" s="25">
        <v>4.99</v>
      </c>
      <c r="B45" s="27">
        <f>(A45-$H$2)</f>
        <v>-1.1199999999999655E-2</v>
      </c>
      <c r="C45" s="26">
        <f>B45^2</f>
        <v>1.2543999999999227E-4</v>
      </c>
    </row>
    <row r="46" spans="1:3">
      <c r="A46" s="25">
        <v>5</v>
      </c>
      <c r="B46" s="27">
        <f>(A46-$H$2)</f>
        <v>-1.1999999999998678E-3</v>
      </c>
      <c r="C46" s="26">
        <f>B46^2</f>
        <v>1.4399999999996828E-6</v>
      </c>
    </row>
    <row r="47" spans="1:3">
      <c r="A47" s="25">
        <v>5</v>
      </c>
      <c r="B47" s="27">
        <f>(A47-$H$2)</f>
        <v>-1.1999999999998678E-3</v>
      </c>
      <c r="C47" s="26">
        <f>B47^2</f>
        <v>1.4399999999996828E-6</v>
      </c>
    </row>
    <row r="48" spans="1:3">
      <c r="A48" s="25">
        <v>5</v>
      </c>
      <c r="B48" s="27">
        <f>(A48-$H$2)</f>
        <v>-1.1999999999998678E-3</v>
      </c>
      <c r="C48" s="26">
        <f>B48^2</f>
        <v>1.4399999999996828E-6</v>
      </c>
    </row>
    <row r="49" spans="1:3">
      <c r="A49" s="25">
        <v>5</v>
      </c>
      <c r="B49" s="27">
        <f>(A49-$H$2)</f>
        <v>-1.1999999999998678E-3</v>
      </c>
      <c r="C49" s="26">
        <f>B49^2</f>
        <v>1.4399999999996828E-6</v>
      </c>
    </row>
    <row r="50" spans="1:3">
      <c r="A50" s="25">
        <v>5</v>
      </c>
      <c r="B50" s="27">
        <f>(A50-$H$2)</f>
        <v>-1.1999999999998678E-3</v>
      </c>
      <c r="C50" s="26">
        <f>B50^2</f>
        <v>1.4399999999996828E-6</v>
      </c>
    </row>
    <row r="51" spans="1:3">
      <c r="A51" s="25">
        <v>5.01</v>
      </c>
      <c r="B51" s="27">
        <f>(A51-$H$2)</f>
        <v>8.799999999999919E-3</v>
      </c>
      <c r="C51" s="26">
        <f>B51^2</f>
        <v>7.7439999999998581E-5</v>
      </c>
    </row>
    <row r="52" spans="1:3">
      <c r="A52" s="25">
        <v>5.01</v>
      </c>
      <c r="B52" s="27">
        <f>(A52-$H$2)</f>
        <v>8.799999999999919E-3</v>
      </c>
      <c r="C52" s="26">
        <f>B52^2</f>
        <v>7.7439999999998581E-5</v>
      </c>
    </row>
    <row r="53" spans="1:3">
      <c r="A53" s="25">
        <v>5.01</v>
      </c>
      <c r="B53" s="27">
        <f>(A53-$H$2)</f>
        <v>8.799999999999919E-3</v>
      </c>
      <c r="C53" s="26">
        <f>B53^2</f>
        <v>7.7439999999998581E-5</v>
      </c>
    </row>
    <row r="54" spans="1:3">
      <c r="A54" s="25">
        <v>5.01</v>
      </c>
      <c r="B54" s="27">
        <f>(A54-$H$2)</f>
        <v>8.799999999999919E-3</v>
      </c>
      <c r="C54" s="26">
        <f>B54^2</f>
        <v>7.7439999999998581E-5</v>
      </c>
    </row>
    <row r="55" spans="1:3">
      <c r="A55" s="25">
        <v>5.01</v>
      </c>
      <c r="B55" s="27">
        <f>(A55-$H$2)</f>
        <v>8.799999999999919E-3</v>
      </c>
      <c r="C55" s="26">
        <f>B55^2</f>
        <v>7.7439999999998581E-5</v>
      </c>
    </row>
    <row r="56" spans="1:3">
      <c r="A56" s="25">
        <v>5.01</v>
      </c>
      <c r="B56" s="27">
        <f>(A56-$H$2)</f>
        <v>8.799999999999919E-3</v>
      </c>
      <c r="C56" s="26">
        <f>B56^2</f>
        <v>7.7439999999998581E-5</v>
      </c>
    </row>
    <row r="57" spans="1:3">
      <c r="A57" s="25">
        <v>5.01</v>
      </c>
      <c r="B57" s="27">
        <f>(A57-$H$2)</f>
        <v>8.799999999999919E-3</v>
      </c>
      <c r="C57" s="26">
        <f>B57^2</f>
        <v>7.7439999999998581E-5</v>
      </c>
    </row>
    <row r="58" spans="1:3">
      <c r="A58" s="25">
        <v>5.01</v>
      </c>
      <c r="B58" s="27">
        <f>(A58-$H$2)</f>
        <v>8.799999999999919E-3</v>
      </c>
      <c r="C58" s="26">
        <f>B58^2</f>
        <v>7.7439999999998581E-5</v>
      </c>
    </row>
    <row r="59" spans="1:3">
      <c r="A59" s="25">
        <v>5.0199999999999996</v>
      </c>
      <c r="B59" s="27">
        <f>(A59-$H$2)</f>
        <v>1.8799999999999706E-2</v>
      </c>
      <c r="C59" s="26">
        <f>B59^2</f>
        <v>3.5343999999998895E-4</v>
      </c>
    </row>
    <row r="60" spans="1:3">
      <c r="A60" s="25">
        <v>5.0199999999999996</v>
      </c>
      <c r="B60" s="27">
        <f>(A60-$H$2)</f>
        <v>1.8799999999999706E-2</v>
      </c>
      <c r="C60" s="26">
        <f>B60^2</f>
        <v>3.5343999999998895E-4</v>
      </c>
    </row>
    <row r="61" spans="1:3">
      <c r="A61" s="25">
        <v>5.0199999999999996</v>
      </c>
      <c r="B61" s="27">
        <f>(A61-$H$2)</f>
        <v>1.8799999999999706E-2</v>
      </c>
      <c r="C61" s="26">
        <f>B61^2</f>
        <v>3.5343999999998895E-4</v>
      </c>
    </row>
    <row r="62" spans="1:3">
      <c r="A62" s="25">
        <v>5.03</v>
      </c>
      <c r="B62" s="27">
        <f>(A62-$H$2)</f>
        <v>2.8800000000000381E-2</v>
      </c>
      <c r="C62" s="26">
        <f>B62^2</f>
        <v>8.2944000000002198E-4</v>
      </c>
    </row>
    <row r="63" spans="1:3">
      <c r="A63" s="25">
        <v>5.03</v>
      </c>
      <c r="B63" s="27">
        <f>(A63-$H$2)</f>
        <v>2.8800000000000381E-2</v>
      </c>
      <c r="C63" s="26">
        <f>B63^2</f>
        <v>8.2944000000002198E-4</v>
      </c>
    </row>
    <row r="64" spans="1:3">
      <c r="A64" s="25">
        <v>5.03</v>
      </c>
      <c r="B64" s="27">
        <f>(A64-$H$2)</f>
        <v>2.8800000000000381E-2</v>
      </c>
      <c r="C64" s="26">
        <f>B64^2</f>
        <v>8.2944000000002198E-4</v>
      </c>
    </row>
    <row r="65" spans="1:3">
      <c r="A65" s="25">
        <v>5.03</v>
      </c>
      <c r="B65" s="27">
        <f>(A65-$H$2)</f>
        <v>2.8800000000000381E-2</v>
      </c>
      <c r="C65" s="26">
        <f>B65^2</f>
        <v>8.2944000000002198E-4</v>
      </c>
    </row>
    <row r="66" spans="1:3">
      <c r="A66" s="25">
        <v>5.03</v>
      </c>
      <c r="B66" s="27">
        <f>(A66-$H$2)</f>
        <v>2.8800000000000381E-2</v>
      </c>
      <c r="C66" s="26">
        <f>B66^2</f>
        <v>8.2944000000002198E-4</v>
      </c>
    </row>
    <row r="67" spans="1:3">
      <c r="A67" s="25">
        <v>5.03</v>
      </c>
      <c r="B67" s="27">
        <f>(A67-$H$2)</f>
        <v>2.8800000000000381E-2</v>
      </c>
      <c r="C67" s="26">
        <f>B67^2</f>
        <v>8.2944000000002198E-4</v>
      </c>
    </row>
    <row r="68" spans="1:3">
      <c r="A68" s="25">
        <v>5.04</v>
      </c>
      <c r="B68" s="27">
        <f>(A68-$H$2)</f>
        <v>3.8800000000000168E-2</v>
      </c>
      <c r="C68" s="26">
        <f>B68^2</f>
        <v>1.505440000000013E-3</v>
      </c>
    </row>
    <row r="69" spans="1:3">
      <c r="A69" s="25">
        <v>5.04</v>
      </c>
      <c r="B69" s="27">
        <f>(A69-$H$2)</f>
        <v>3.8800000000000168E-2</v>
      </c>
      <c r="C69" s="26">
        <f>B69^2</f>
        <v>1.505440000000013E-3</v>
      </c>
    </row>
    <row r="70" spans="1:3">
      <c r="A70" s="25">
        <v>5.04</v>
      </c>
      <c r="B70" s="27">
        <f>(A70-$H$2)</f>
        <v>3.8800000000000168E-2</v>
      </c>
      <c r="C70" s="26">
        <f>B70^2</f>
        <v>1.505440000000013E-3</v>
      </c>
    </row>
    <row r="71" spans="1:3">
      <c r="A71" s="25">
        <v>5.05</v>
      </c>
      <c r="B71" s="27">
        <f>(A71-$H$2)</f>
        <v>4.8799999999999955E-2</v>
      </c>
      <c r="C71" s="26">
        <f>B71^2</f>
        <v>2.3814399999999955E-3</v>
      </c>
    </row>
    <row r="72" spans="1:3">
      <c r="A72" s="25">
        <v>5.05</v>
      </c>
      <c r="B72" s="27">
        <f>(A72-$H$2)</f>
        <v>4.8799999999999955E-2</v>
      </c>
      <c r="C72" s="26">
        <f>B72^2</f>
        <v>2.3814399999999955E-3</v>
      </c>
    </row>
    <row r="73" spans="1:3">
      <c r="A73" s="25">
        <v>5.05</v>
      </c>
      <c r="B73" s="27">
        <f>(A73-$H$2)</f>
        <v>4.8799999999999955E-2</v>
      </c>
      <c r="C73" s="26">
        <f>B73^2</f>
        <v>2.3814399999999955E-3</v>
      </c>
    </row>
    <row r="74" spans="1:3">
      <c r="A74" s="25">
        <v>5.05</v>
      </c>
      <c r="B74" s="27">
        <f>(A74-$H$2)</f>
        <v>4.8799999999999955E-2</v>
      </c>
      <c r="C74" s="26">
        <f>B74^2</f>
        <v>2.3814399999999955E-3</v>
      </c>
    </row>
    <row r="75" spans="1:3">
      <c r="A75" s="25">
        <v>5.05</v>
      </c>
      <c r="B75" s="27">
        <f>(A75-$H$2)</f>
        <v>4.8799999999999955E-2</v>
      </c>
      <c r="C75" s="26">
        <f>B75^2</f>
        <v>2.3814399999999955E-3</v>
      </c>
    </row>
    <row r="76" spans="1:3">
      <c r="A76" s="25">
        <v>5.0599999999999996</v>
      </c>
      <c r="B76" s="27">
        <f>(A76-$H$2)</f>
        <v>5.8799999999999741E-2</v>
      </c>
      <c r="C76" s="26">
        <f>B76^2</f>
        <v>3.4574399999999696E-3</v>
      </c>
    </row>
    <row r="77" spans="1:3">
      <c r="A77" s="25">
        <v>5.0599999999999996</v>
      </c>
      <c r="B77" s="27">
        <f>(A77-$H$2)</f>
        <v>5.8799999999999741E-2</v>
      </c>
      <c r="C77" s="26">
        <f>B77^2</f>
        <v>3.4574399999999696E-3</v>
      </c>
    </row>
    <row r="78" spans="1:3">
      <c r="A78" s="25">
        <v>5.0599999999999996</v>
      </c>
      <c r="B78" s="27">
        <f>(A78-$H$2)</f>
        <v>5.8799999999999741E-2</v>
      </c>
      <c r="C78" s="26">
        <f>B78^2</f>
        <v>3.4574399999999696E-3</v>
      </c>
    </row>
    <row r="79" spans="1:3">
      <c r="A79" s="25">
        <v>5.0599999999999996</v>
      </c>
      <c r="B79" s="27">
        <f>(A79-$H$2)</f>
        <v>5.8799999999999741E-2</v>
      </c>
      <c r="C79" s="26">
        <f>B79^2</f>
        <v>3.4574399999999696E-3</v>
      </c>
    </row>
    <row r="80" spans="1:3">
      <c r="A80" s="25">
        <v>5.0599999999999996</v>
      </c>
      <c r="B80" s="27">
        <f>(A80-$H$2)</f>
        <v>5.8799999999999741E-2</v>
      </c>
      <c r="C80" s="26">
        <f>B80^2</f>
        <v>3.4574399999999696E-3</v>
      </c>
    </row>
    <row r="81" spans="1:3">
      <c r="A81" s="25">
        <v>5.07</v>
      </c>
      <c r="B81" s="27">
        <f>(A81-$H$2)</f>
        <v>6.8800000000000416E-2</v>
      </c>
      <c r="C81" s="26">
        <f>B81^2</f>
        <v>4.7334400000000575E-3</v>
      </c>
    </row>
    <row r="82" spans="1:3">
      <c r="A82" s="25">
        <v>5.08</v>
      </c>
      <c r="B82" s="27">
        <f>(A82-$H$2)</f>
        <v>7.8800000000000203E-2</v>
      </c>
      <c r="C82" s="26">
        <f>B82^2</f>
        <v>6.2094400000000322E-3</v>
      </c>
    </row>
    <row r="83" spans="1:3">
      <c r="A83" s="25">
        <v>5.08</v>
      </c>
      <c r="B83" s="27">
        <f>(A83-$H$2)</f>
        <v>7.8800000000000203E-2</v>
      </c>
      <c r="C83" s="26">
        <f>B83^2</f>
        <v>6.2094400000000322E-3</v>
      </c>
    </row>
    <row r="84" spans="1:3">
      <c r="A84" s="25">
        <v>5.08</v>
      </c>
      <c r="B84" s="27">
        <f>(A84-$H$2)</f>
        <v>7.8800000000000203E-2</v>
      </c>
      <c r="C84" s="26">
        <f>B84^2</f>
        <v>6.2094400000000322E-3</v>
      </c>
    </row>
    <row r="85" spans="1:3">
      <c r="A85" s="25">
        <v>5.08</v>
      </c>
      <c r="B85" s="27">
        <f>(A85-$H$2)</f>
        <v>7.8800000000000203E-2</v>
      </c>
      <c r="C85" s="26">
        <f>B85^2</f>
        <v>6.2094400000000322E-3</v>
      </c>
    </row>
    <row r="86" spans="1:3">
      <c r="A86" s="25">
        <v>5.0999999999999996</v>
      </c>
      <c r="B86" s="27">
        <f>(A86-$H$2)</f>
        <v>9.8799999999999777E-2</v>
      </c>
      <c r="C86" s="26">
        <f>B86^2</f>
        <v>9.7614399999999563E-3</v>
      </c>
    </row>
    <row r="87" spans="1:3">
      <c r="A87" s="25">
        <v>5.0999999999999996</v>
      </c>
      <c r="B87" s="27">
        <f>(A87-$H$2)</f>
        <v>9.8799999999999777E-2</v>
      </c>
      <c r="C87" s="26">
        <f>B87^2</f>
        <v>9.7614399999999563E-3</v>
      </c>
    </row>
    <row r="88" spans="1:3">
      <c r="A88" s="25">
        <v>5.0999999999999996</v>
      </c>
      <c r="B88" s="27">
        <f>(A88-$H$2)</f>
        <v>9.8799999999999777E-2</v>
      </c>
      <c r="C88" s="26">
        <f>B88^2</f>
        <v>9.7614399999999563E-3</v>
      </c>
    </row>
    <row r="89" spans="1:3">
      <c r="A89" s="25">
        <v>5.1100000000000003</v>
      </c>
      <c r="B89" s="27">
        <f>(A89-$H$2)</f>
        <v>0.10880000000000045</v>
      </c>
      <c r="C89" s="26">
        <f>B89^2</f>
        <v>1.1837440000000098E-2</v>
      </c>
    </row>
    <row r="90" spans="1:3">
      <c r="A90" s="25">
        <v>5.1100000000000003</v>
      </c>
      <c r="B90" s="27">
        <f>(A90-$H$2)</f>
        <v>0.10880000000000045</v>
      </c>
      <c r="C90" s="26">
        <f>B90^2</f>
        <v>1.1837440000000098E-2</v>
      </c>
    </row>
    <row r="91" spans="1:3">
      <c r="A91" s="25">
        <v>5.1100000000000003</v>
      </c>
      <c r="B91" s="27">
        <f>(A91-$H$2)</f>
        <v>0.10880000000000045</v>
      </c>
      <c r="C91" s="26">
        <f>B91^2</f>
        <v>1.1837440000000098E-2</v>
      </c>
    </row>
    <row r="92" spans="1:3">
      <c r="A92" s="25">
        <v>5.1100000000000003</v>
      </c>
      <c r="B92" s="27">
        <f>(A92-$H$2)</f>
        <v>0.10880000000000045</v>
      </c>
      <c r="C92" s="26">
        <f>B92^2</f>
        <v>1.1837440000000098E-2</v>
      </c>
    </row>
    <row r="93" spans="1:3">
      <c r="A93" s="25">
        <v>5.12</v>
      </c>
      <c r="B93" s="27">
        <f>(A93-$H$2)</f>
        <v>0.11880000000000024</v>
      </c>
      <c r="C93" s="26">
        <f>B93^2</f>
        <v>1.4113440000000057E-2</v>
      </c>
    </row>
    <row r="94" spans="1:3">
      <c r="A94" s="25">
        <v>5.13</v>
      </c>
      <c r="B94" s="27">
        <f>(A94-$H$2)</f>
        <v>0.12880000000000003</v>
      </c>
      <c r="C94" s="26">
        <f>B94^2</f>
        <v>1.6589440000000007E-2</v>
      </c>
    </row>
    <row r="95" spans="1:3">
      <c r="A95" s="25">
        <v>5.13</v>
      </c>
      <c r="B95" s="27">
        <f>(A95-$H$2)</f>
        <v>0.12880000000000003</v>
      </c>
      <c r="C95" s="26">
        <f>B95^2</f>
        <v>1.6589440000000007E-2</v>
      </c>
    </row>
    <row r="96" spans="1:3">
      <c r="A96" s="25">
        <v>5.15</v>
      </c>
      <c r="B96" s="27">
        <f>(A96-$H$2)</f>
        <v>0.14880000000000049</v>
      </c>
      <c r="C96" s="26">
        <f>B96^2</f>
        <v>2.2141440000000144E-2</v>
      </c>
    </row>
    <row r="97" spans="1:3">
      <c r="A97" s="25">
        <v>5.16</v>
      </c>
      <c r="B97" s="27">
        <f>(A97-$H$2)</f>
        <v>0.15880000000000027</v>
      </c>
      <c r="C97" s="26">
        <f>B97^2</f>
        <v>2.5217440000000087E-2</v>
      </c>
    </row>
    <row r="98" spans="1:3">
      <c r="A98" s="25">
        <v>5.17</v>
      </c>
      <c r="B98" s="27">
        <f>(A98-$H$2)</f>
        <v>0.16880000000000006</v>
      </c>
      <c r="C98" s="26">
        <f>B98^2</f>
        <v>2.8493440000000019E-2</v>
      </c>
    </row>
    <row r="99" spans="1:3">
      <c r="A99" s="25">
        <v>5.17</v>
      </c>
      <c r="B99" s="27">
        <f>(A99-$H$2)</f>
        <v>0.16880000000000006</v>
      </c>
      <c r="C99" s="26">
        <f>B99^2</f>
        <v>2.8493440000000019E-2</v>
      </c>
    </row>
    <row r="100" spans="1:3">
      <c r="A100" s="25">
        <v>5.18</v>
      </c>
      <c r="B100" s="27">
        <f>(A100-$H$2)</f>
        <v>0.17879999999999985</v>
      </c>
      <c r="C100" s="26">
        <f>B100^2</f>
        <v>3.1969439999999946E-2</v>
      </c>
    </row>
  </sheetData>
  <mergeCells count="45">
    <mergeCell ref="O11:O12"/>
    <mergeCell ref="N1:N2"/>
    <mergeCell ref="N3:N4"/>
    <mergeCell ref="N5:N6"/>
    <mergeCell ref="N7:N8"/>
    <mergeCell ref="N9:N10"/>
    <mergeCell ref="N11:N12"/>
    <mergeCell ref="P3:P4"/>
    <mergeCell ref="N13:N14"/>
    <mergeCell ref="N15:N16"/>
    <mergeCell ref="N17:N18"/>
    <mergeCell ref="N19:N20"/>
    <mergeCell ref="O1:O2"/>
    <mergeCell ref="O3:O4"/>
    <mergeCell ref="O5:O6"/>
    <mergeCell ref="O7:O8"/>
    <mergeCell ref="O9:O10"/>
    <mergeCell ref="O13:O14"/>
    <mergeCell ref="O15:O16"/>
    <mergeCell ref="O17:O18"/>
    <mergeCell ref="O19:O20"/>
    <mergeCell ref="P19:P20"/>
    <mergeCell ref="P17:P18"/>
    <mergeCell ref="P15:P16"/>
    <mergeCell ref="P13:P14"/>
    <mergeCell ref="Q3:Q4"/>
    <mergeCell ref="Q5:Q6"/>
    <mergeCell ref="Q7:Q8"/>
    <mergeCell ref="Q9:Q10"/>
    <mergeCell ref="Q11:Q12"/>
    <mergeCell ref="P1:P2"/>
    <mergeCell ref="P11:P12"/>
    <mergeCell ref="P9:P10"/>
    <mergeCell ref="P7:P8"/>
    <mergeCell ref="P5:P6"/>
    <mergeCell ref="X1:X2"/>
    <mergeCell ref="T1:U1"/>
    <mergeCell ref="Q13:Q14"/>
    <mergeCell ref="Q15:Q16"/>
    <mergeCell ref="Q17:Q18"/>
    <mergeCell ref="Q19:Q20"/>
    <mergeCell ref="S1:S2"/>
    <mergeCell ref="W1:W2"/>
    <mergeCell ref="V1:V2"/>
    <mergeCell ref="Q1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Лист4</vt:lpstr>
      <vt:lpstr>Жаргал</vt:lpstr>
      <vt:lpstr>Костя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Затикян</dc:creator>
  <cp:lastModifiedBy>Сергей Затикян</cp:lastModifiedBy>
  <dcterms:created xsi:type="dcterms:W3CDTF">2023-02-18T12:34:30Z</dcterms:created>
  <dcterms:modified xsi:type="dcterms:W3CDTF">2023-03-16T22:31:14Z</dcterms:modified>
</cp:coreProperties>
</file>