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pivotTables/pivotTable1.xml" ContentType="application/vnd.openxmlformats-officedocument.spreadsheetml.pivotTable+xml"/>
  <Override PartName="/xl/drawings/drawing3.xml" ContentType="application/vnd.openxmlformats-officedocument.drawing+xml"/>
  <Override PartName="/xl/pivotTables/pivotTable2.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5.xml" ContentType="application/vnd.openxmlformats-officedocument.drawing+xml"/>
  <Override PartName="/xl/pivotTables/pivotTable6.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7.xml" ContentType="application/vnd.openxmlformats-officedocument.drawing+xml"/>
  <Override PartName="/xl/drawings/drawing8.xml" ContentType="application/vnd.openxmlformats-officedocument.drawing+xml"/>
  <Override PartName="/xl/tables/table5.xml" ContentType="application/vnd.openxmlformats-officedocument.spreadsheetml.table+xml"/>
  <Override PartName="/xl/pivotTables/pivotTable10.xml" ContentType="application/vnd.openxmlformats-officedocument.spreadsheetml.pivotTable+xml"/>
  <Override PartName="/xl/drawings/drawing9.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13_ncr:1_{5F7B1FB5-BA1E-423E-A339-409E0E4042C0}" xr6:coauthVersionLast="47" xr6:coauthVersionMax="47" xr10:uidLastSave="{00000000-0000-0000-0000-000000000000}"/>
  <bookViews>
    <workbookView xWindow="-108" yWindow="-108" windowWidth="23256" windowHeight="12576" activeTab="9" xr2:uid="{3F396370-2144-4D01-B693-F4E0D3CB5C02}"/>
  </bookViews>
  <sheets>
    <sheet name="Master" sheetId="1" r:id="rId1"/>
    <sheet name="WorkData" sheetId="12" r:id="rId2"/>
    <sheet name="1" sheetId="2" r:id="rId3"/>
    <sheet name="2.a" sheetId="3" r:id="rId4"/>
    <sheet name="2.b" sheetId="4" r:id="rId5"/>
    <sheet name="3.a" sheetId="5" r:id="rId6"/>
    <sheet name="3.b" sheetId="6" r:id="rId7"/>
    <sheet name="4.a" sheetId="7" r:id="rId8"/>
    <sheet name="4.b" sheetId="8" r:id="rId9"/>
    <sheet name="5" sheetId="10" r:id="rId10"/>
    <sheet name="6" sheetId="11" r:id="rId11"/>
  </sheets>
  <definedNames>
    <definedName name="_xlnm._FilterDatabase" localSheetId="3" hidden="1">'2.a'!$C$23:$C$68</definedName>
    <definedName name="_xlnm._FilterDatabase" localSheetId="6" hidden="1">'3.b'!#REF!</definedName>
    <definedName name="Slicer_Country">#N/A</definedName>
    <definedName name="Slicer_Country1">#N/A</definedName>
    <definedName name="Slicer_Department">#N/A</definedName>
    <definedName name="Slicer_Department1">#N/A</definedName>
  </definedNames>
  <calcPr calcId="181029"/>
  <pivotCaches>
    <pivotCache cacheId="0" r:id="rId12"/>
    <pivotCache cacheId="1" r:id="rId13"/>
  </pivotCaches>
  <extLst>
    <ext xmlns:x14="http://schemas.microsoft.com/office/spreadsheetml/2009/9/main" uri="{BBE1A952-AA13-448e-AADC-164F8A28A991}">
      <x14:slicerCaches>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43" i="10" l="1"/>
  <c r="G5" i="10"/>
  <c r="H5" i="10" s="1"/>
  <c r="G6" i="10"/>
  <c r="H6" i="10" s="1"/>
  <c r="G7" i="10"/>
  <c r="H7" i="10" s="1"/>
  <c r="G8" i="10"/>
  <c r="H8" i="10" s="1"/>
  <c r="G9" i="10"/>
  <c r="H9" i="10" s="1"/>
  <c r="G10" i="10"/>
  <c r="H10" i="10" s="1"/>
  <c r="G11" i="10"/>
  <c r="H11" i="10" s="1"/>
  <c r="G12" i="10"/>
  <c r="H12" i="10" s="1"/>
  <c r="G13" i="10"/>
  <c r="H13" i="10" s="1"/>
  <c r="G14" i="10"/>
  <c r="H14" i="10" s="1"/>
  <c r="G15" i="10"/>
  <c r="H15" i="10" s="1"/>
  <c r="G16" i="10"/>
  <c r="H16" i="10" s="1"/>
  <c r="G17" i="10"/>
  <c r="H17" i="10" s="1"/>
  <c r="G18" i="10"/>
  <c r="H18" i="10" s="1"/>
  <c r="G19" i="10"/>
  <c r="H19" i="10" s="1"/>
  <c r="G20" i="10"/>
  <c r="H20" i="10" s="1"/>
  <c r="G21" i="10"/>
  <c r="H21" i="10" s="1"/>
  <c r="G22" i="10"/>
  <c r="H22" i="10" s="1"/>
  <c r="G23" i="10"/>
  <c r="H23" i="10" s="1"/>
  <c r="G24" i="10"/>
  <c r="H24" i="10" s="1"/>
  <c r="G25" i="10"/>
  <c r="H25" i="10" s="1"/>
  <c r="G26" i="10"/>
  <c r="H26" i="10" s="1"/>
  <c r="G27" i="10"/>
  <c r="H27" i="10" s="1"/>
  <c r="G28" i="10"/>
  <c r="H28" i="10" s="1"/>
  <c r="G29" i="10"/>
  <c r="H29" i="10" s="1"/>
  <c r="G30" i="10"/>
  <c r="H30" i="10" s="1"/>
  <c r="G31" i="10"/>
  <c r="H31" i="10" s="1"/>
  <c r="G32" i="10"/>
  <c r="H32" i="10" s="1"/>
  <c r="G33" i="10"/>
  <c r="H33" i="10" s="1"/>
  <c r="G34" i="10"/>
  <c r="H34" i="10" s="1"/>
  <c r="G35" i="10"/>
  <c r="H35" i="10" s="1"/>
  <c r="G36" i="10"/>
  <c r="H36" i="10" s="1"/>
  <c r="G37" i="10"/>
  <c r="H37" i="10" s="1"/>
  <c r="G38" i="10"/>
  <c r="H38" i="10" s="1"/>
  <c r="G39" i="10"/>
  <c r="H39" i="10" s="1"/>
  <c r="G40" i="10"/>
  <c r="H40" i="10" s="1"/>
  <c r="G41" i="10"/>
  <c r="H41" i="10" s="1"/>
  <c r="G42" i="10"/>
  <c r="H42" i="10" s="1"/>
  <c r="G43" i="10"/>
  <c r="G44" i="10"/>
  <c r="H44" i="10" s="1"/>
  <c r="G45" i="10"/>
  <c r="H45" i="10" s="1"/>
  <c r="G46" i="10"/>
  <c r="H46" i="10" s="1"/>
  <c r="G47" i="10"/>
  <c r="H47" i="10" s="1"/>
  <c r="G48" i="10"/>
  <c r="H48" i="10" s="1"/>
  <c r="G49" i="10"/>
  <c r="H49" i="10" s="1"/>
  <c r="G50" i="10"/>
  <c r="H50" i="10" s="1"/>
  <c r="G51" i="10"/>
  <c r="H51" i="10" s="1"/>
  <c r="G52" i="10"/>
  <c r="H52" i="10" s="1"/>
  <c r="G53" i="10"/>
  <c r="H53" i="10" s="1"/>
  <c r="G4" i="10"/>
  <c r="H4" i="10" s="1"/>
  <c r="F54" i="10"/>
  <c r="H54" i="10" l="1"/>
  <c r="E5" i="3"/>
  <c r="E6" i="3"/>
  <c r="E4" i="3"/>
  <c r="D5" i="3"/>
  <c r="D6" i="3"/>
  <c r="D4" i="3"/>
  <c r="D9" i="2"/>
  <c r="D8" i="2"/>
  <c r="D7" i="2"/>
  <c r="D6" i="2"/>
  <c r="D5" i="2"/>
  <c r="D4" i="2"/>
  <c r="E54" i="12" l="1"/>
  <c r="E54" i="1"/>
</calcChain>
</file>

<file path=xl/sharedStrings.xml><?xml version="1.0" encoding="utf-8"?>
<sst xmlns="http://schemas.openxmlformats.org/spreadsheetml/2006/main" count="1024" uniqueCount="158">
  <si>
    <t>Employee ID</t>
  </si>
  <si>
    <t>Department</t>
  </si>
  <si>
    <t>Employee</t>
  </si>
  <si>
    <t>ID18</t>
  </si>
  <si>
    <t>Sales</t>
  </si>
  <si>
    <t>James Willard</t>
  </si>
  <si>
    <t>ID8</t>
  </si>
  <si>
    <t>Robert Spear</t>
  </si>
  <si>
    <t>ID24</t>
  </si>
  <si>
    <t>Paul Garza</t>
  </si>
  <si>
    <t>ID23</t>
  </si>
  <si>
    <t>ID13</t>
  </si>
  <si>
    <t>Kim West</t>
  </si>
  <si>
    <t>ID7</t>
  </si>
  <si>
    <t>Stevie Bridge</t>
  </si>
  <si>
    <t>ID19</t>
  </si>
  <si>
    <t>Paul Wells</t>
  </si>
  <si>
    <t>ID22</t>
  </si>
  <si>
    <t>Ewan Thompson</t>
  </si>
  <si>
    <t>ID5</t>
  </si>
  <si>
    <t>Walter Miller</t>
  </si>
  <si>
    <t>ID9</t>
  </si>
  <si>
    <t>Peter Ramsy</t>
  </si>
  <si>
    <t>ID17</t>
  </si>
  <si>
    <t>Wolfgang Ramjac</t>
  </si>
  <si>
    <t>ID10</t>
  </si>
  <si>
    <t>Brigitte Bond</t>
  </si>
  <si>
    <t>ID21</t>
  </si>
  <si>
    <t>Maria Tot</t>
  </si>
  <si>
    <t>ID3</t>
  </si>
  <si>
    <t>Procurement</t>
  </si>
  <si>
    <t>Natalie Porter</t>
  </si>
  <si>
    <t>ID29</t>
  </si>
  <si>
    <t>Andre Cooper</t>
  </si>
  <si>
    <t>ID30</t>
  </si>
  <si>
    <t>Robert Musser</t>
  </si>
  <si>
    <t>ID14</t>
  </si>
  <si>
    <t>Ann Withers</t>
  </si>
  <si>
    <t>ID16</t>
  </si>
  <si>
    <t>Corinna Schmidt</t>
  </si>
  <si>
    <t>ID27</t>
  </si>
  <si>
    <t>Mike Saban</t>
  </si>
  <si>
    <t>ID4</t>
  </si>
  <si>
    <t>Finance</t>
  </si>
  <si>
    <t>Gary Miller</t>
  </si>
  <si>
    <t>ID12</t>
  </si>
  <si>
    <t>Richard Elliot</t>
  </si>
  <si>
    <t>ID20</t>
  </si>
  <si>
    <t>Roger Mun</t>
  </si>
  <si>
    <t>ID28</t>
  </si>
  <si>
    <t>Daniel Garrett</t>
  </si>
  <si>
    <t>ID25</t>
  </si>
  <si>
    <t>Paul Hill</t>
  </si>
  <si>
    <t>ID1</t>
  </si>
  <si>
    <t>Crystal Doyle</t>
  </si>
  <si>
    <t>ID15</t>
  </si>
  <si>
    <t>Betina Bauer</t>
  </si>
  <si>
    <t>ID2</t>
  </si>
  <si>
    <t>Daniela Schreiber</t>
  </si>
  <si>
    <t>ID11</t>
  </si>
  <si>
    <t>Dan Ziegler</t>
  </si>
  <si>
    <t>ID26</t>
  </si>
  <si>
    <t>Robert Richardson</t>
  </si>
  <si>
    <t>ID6</t>
  </si>
  <si>
    <t>Robert Blume</t>
  </si>
  <si>
    <t>ID31</t>
  </si>
  <si>
    <t>Lukas Hofer</t>
  </si>
  <si>
    <t>EmployeID</t>
  </si>
  <si>
    <t>Bonus %</t>
  </si>
  <si>
    <t>Employee Name</t>
  </si>
  <si>
    <t>ID32</t>
  </si>
  <si>
    <t>Ashley Lee</t>
  </si>
  <si>
    <t>ID33</t>
  </si>
  <si>
    <t>Tommy Lee</t>
  </si>
  <si>
    <t>ID34</t>
  </si>
  <si>
    <t>Mercy Mayo</t>
  </si>
  <si>
    <t>ID35</t>
  </si>
  <si>
    <t>John Baptist</t>
  </si>
  <si>
    <t>ID36</t>
  </si>
  <si>
    <t>Joseph Vinod</t>
  </si>
  <si>
    <t>ID37</t>
  </si>
  <si>
    <t>Sarah Gavlace</t>
  </si>
  <si>
    <t>ID38</t>
  </si>
  <si>
    <t>Hanna Morea</t>
  </si>
  <si>
    <t>ID39</t>
  </si>
  <si>
    <t>John Mark</t>
  </si>
  <si>
    <t>ID40</t>
  </si>
  <si>
    <t>John Mylas</t>
  </si>
  <si>
    <t>ID41</t>
  </si>
  <si>
    <t>Isaac Doantan</t>
  </si>
  <si>
    <t>ID42</t>
  </si>
  <si>
    <t>Stephen Hughes</t>
  </si>
  <si>
    <t>ID43</t>
  </si>
  <si>
    <t xml:space="preserve">Stephen Hawkings </t>
  </si>
  <si>
    <t>ID44</t>
  </si>
  <si>
    <t>Mahitha Nowman</t>
  </si>
  <si>
    <t>ID45</t>
  </si>
  <si>
    <t>Charles Paul</t>
  </si>
  <si>
    <t>ID46</t>
  </si>
  <si>
    <t>Sharon Rose</t>
  </si>
  <si>
    <t>ID47</t>
  </si>
  <si>
    <t>Edward William</t>
  </si>
  <si>
    <t>ID48</t>
  </si>
  <si>
    <t>Rose Kuntum</t>
  </si>
  <si>
    <t>ID49</t>
  </si>
  <si>
    <t xml:space="preserve">Lenny Karwiz </t>
  </si>
  <si>
    <t>ID50</t>
  </si>
  <si>
    <t>Ruth Joseph</t>
  </si>
  <si>
    <t>Yearly Sal</t>
  </si>
  <si>
    <t>Statistical Methods</t>
  </si>
  <si>
    <t>Average</t>
  </si>
  <si>
    <t>Median</t>
  </si>
  <si>
    <t xml:space="preserve">Mode </t>
  </si>
  <si>
    <t>Max</t>
  </si>
  <si>
    <t>Min</t>
  </si>
  <si>
    <t>Sum</t>
  </si>
  <si>
    <t>Salries by Department</t>
  </si>
  <si>
    <t>Country</t>
  </si>
  <si>
    <t>Australia</t>
  </si>
  <si>
    <t>Netherlands</t>
  </si>
  <si>
    <t>USA</t>
  </si>
  <si>
    <t xml:space="preserve">Salaries By Country </t>
  </si>
  <si>
    <t xml:space="preserve">a.Using Formula </t>
  </si>
  <si>
    <t>b.Using Pivote Table</t>
  </si>
  <si>
    <t xml:space="preserve">b.Least 2 Salaried by Deparment </t>
  </si>
  <si>
    <t xml:space="preserve">b.Least 2 Salaried by Country </t>
  </si>
  <si>
    <t>a.Top 2 Salaried by Department, Add a Slicer</t>
  </si>
  <si>
    <t>a.Top 5 Salaried by Country, Add a Slicer</t>
  </si>
  <si>
    <t>Total</t>
  </si>
  <si>
    <t>Calculate Bonus based on %</t>
  </si>
  <si>
    <t>Employee with bonus</t>
  </si>
  <si>
    <t>Employee Report with Bonus payout by Country and By Dept</t>
  </si>
  <si>
    <t>Create a report with Bonus &amp; Payout (Using XLookUp)</t>
  </si>
  <si>
    <t>Master Data</t>
  </si>
  <si>
    <t>Salaries By Department (Using Formulas)</t>
  </si>
  <si>
    <t>Salaries By Department (Using Pivot Table)</t>
  </si>
  <si>
    <t>Top 2 salaried by Department (with Slicer)</t>
  </si>
  <si>
    <t xml:space="preserve">Last 2 salaried by Department </t>
  </si>
  <si>
    <t>Top 2 Salaries by Country (Apply Slicer)</t>
  </si>
  <si>
    <t>Last 2 Salaries by Country</t>
  </si>
  <si>
    <t>Outcome should be as below</t>
  </si>
  <si>
    <t>Output should be as below</t>
  </si>
  <si>
    <t>Output should be like below</t>
  </si>
  <si>
    <t>Output should look like below</t>
  </si>
  <si>
    <t>Output should look like below.</t>
  </si>
  <si>
    <t>Statistical Methods - Emp Salary</t>
  </si>
  <si>
    <t>Tim Watson</t>
  </si>
  <si>
    <t>#</t>
  </si>
  <si>
    <t>EMP Salary</t>
  </si>
  <si>
    <t>Mode</t>
  </si>
  <si>
    <t>Sum of Salaries</t>
  </si>
  <si>
    <t>Grand Total</t>
  </si>
  <si>
    <t>Sum of Yearly Sal</t>
  </si>
  <si>
    <t>Salary</t>
  </si>
  <si>
    <t>(All)</t>
  </si>
  <si>
    <t>Bonus $</t>
  </si>
  <si>
    <t>Sum of Bonus $</t>
  </si>
  <si>
    <r>
      <rPr>
        <b/>
        <i/>
        <sz val="11"/>
        <color theme="4" tint="-0.249977111117893"/>
        <rFont val="Calibri"/>
        <family val="2"/>
        <charset val="204"/>
        <scheme val="minor"/>
      </rPr>
      <t>Note</t>
    </r>
    <r>
      <rPr>
        <i/>
        <sz val="11"/>
        <color theme="4" tint="-0.249977111117893"/>
        <rFont val="Calibri"/>
        <family val="2"/>
        <charset val="204"/>
        <scheme val="minor"/>
      </rPr>
      <t xml:space="preserve">: I've developed this table with the help of the VLOOKUP formula since I've got MS Excel 2016 installed on my laptop.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</si>
</sst>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quot;* #,##0.00_);_(&quot;$&quot;* \(#,##0.00\);_(&quot;$&quot;* &quot;-&quot;??_);_(@_)"/>
    <numFmt numFmtId="165" formatCode="_(* #,##0.00_);_(* \(#,##0.00\);_(* &quot;-&quot;??_);_(@_)"/>
    <numFmt numFmtId="166" formatCode="_([$$-409]* #,##0.00_);_([$$-409]* \(#,##0.00\);_([$$-409]* &quot;-&quot;??_);_(@_)"/>
    <numFmt numFmtId="167" formatCode="_-[$$-409]* #,##0.00_ ;_-[$$-409]* \-#,##0.00\ ;_-[$$-409]* &quot;-&quot;??_ ;_-@_ "/>
  </numFmts>
  <fonts count="10" x14ac:knownFonts="1">
    <font>
      <sz val="11"/>
      <color theme="1"/>
      <name val="Calibri"/>
      <family val="2"/>
      <scheme val="minor"/>
    </font>
    <font>
      <sz val="11"/>
      <color theme="1"/>
      <name val="Calibri"/>
      <family val="2"/>
      <scheme val="minor"/>
    </font>
    <font>
      <b/>
      <sz val="11"/>
      <color theme="1"/>
      <name val="Calibri"/>
      <family val="2"/>
      <scheme val="minor"/>
    </font>
    <font>
      <sz val="24"/>
      <color theme="1"/>
      <name val="Calibri"/>
      <family val="2"/>
      <scheme val="minor"/>
    </font>
    <font>
      <sz val="28"/>
      <color theme="1"/>
      <name val="Calibri"/>
      <family val="2"/>
      <scheme val="minor"/>
    </font>
    <font>
      <b/>
      <sz val="11"/>
      <color theme="1"/>
      <name val="Calibri"/>
      <family val="2"/>
      <charset val="204"/>
      <scheme val="minor"/>
    </font>
    <font>
      <sz val="12"/>
      <color theme="1"/>
      <name val="Calibri"/>
      <family val="2"/>
      <charset val="204"/>
      <scheme val="minor"/>
    </font>
    <font>
      <b/>
      <sz val="11"/>
      <color theme="0"/>
      <name val="Calibri"/>
      <family val="2"/>
      <scheme val="minor"/>
    </font>
    <font>
      <i/>
      <sz val="11"/>
      <color theme="4" tint="-0.249977111117893"/>
      <name val="Calibri"/>
      <family val="2"/>
      <charset val="204"/>
      <scheme val="minor"/>
    </font>
    <font>
      <b/>
      <i/>
      <sz val="11"/>
      <color theme="4" tint="-0.249977111117893"/>
      <name val="Calibri"/>
      <family val="2"/>
      <charset val="204"/>
      <scheme val="minor"/>
    </font>
  </fonts>
  <fills count="7">
    <fill>
      <patternFill patternType="none"/>
    </fill>
    <fill>
      <patternFill patternType="gray125"/>
    </fill>
    <fill>
      <patternFill patternType="solid">
        <fgColor theme="4" tint="0.39997558519241921"/>
        <bgColor indexed="64"/>
      </patternFill>
    </fill>
    <fill>
      <patternFill patternType="solid">
        <fgColor theme="2" tint="-0.249977111117893"/>
        <bgColor indexed="64"/>
      </patternFill>
    </fill>
    <fill>
      <patternFill patternType="solid">
        <fgColor theme="5" tint="0.39997558519241921"/>
        <bgColor indexed="64"/>
      </patternFill>
    </fill>
    <fill>
      <patternFill patternType="solid">
        <fgColor theme="4" tint="0.79998168889431442"/>
        <bgColor theme="4" tint="0.79998168889431442"/>
      </patternFill>
    </fill>
    <fill>
      <patternFill patternType="solid">
        <fgColor rgb="FF3366CC"/>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theme="4" tint="0.39997558519241921"/>
      </bottom>
      <diagonal/>
    </border>
    <border>
      <left/>
      <right/>
      <top style="dashed">
        <color indexed="64"/>
      </top>
      <bottom style="dashed">
        <color indexed="64"/>
      </bottom>
      <diagonal/>
    </border>
    <border>
      <left/>
      <right style="dashed">
        <color indexed="64"/>
      </right>
      <top style="dashed">
        <color indexed="64"/>
      </top>
      <bottom style="dashed">
        <color indexed="64"/>
      </bottom>
      <diagonal/>
    </border>
    <border>
      <left style="dashed">
        <color indexed="64"/>
      </left>
      <right/>
      <top style="dashed">
        <color indexed="64"/>
      </top>
      <bottom style="dashed">
        <color indexed="64"/>
      </bottom>
      <diagonal/>
    </border>
    <border>
      <left/>
      <right style="dashed">
        <color indexed="64"/>
      </right>
      <top/>
      <bottom/>
      <diagonal/>
    </border>
    <border>
      <left style="dashed">
        <color indexed="64"/>
      </left>
      <right/>
      <top/>
      <bottom/>
      <diagonal/>
    </border>
    <border>
      <left/>
      <right style="dashed">
        <color indexed="64"/>
      </right>
      <top style="thin">
        <color rgb="FF0066CC"/>
      </top>
      <bottom style="thin">
        <color rgb="FF0066CC"/>
      </bottom>
      <diagonal/>
    </border>
    <border>
      <left style="dashed">
        <color indexed="64"/>
      </left>
      <right/>
      <top style="thin">
        <color rgb="FF0066CC"/>
      </top>
      <bottom style="thin">
        <color rgb="FF0066CC"/>
      </bottom>
      <diagonal/>
    </border>
  </borders>
  <cellStyleXfs count="4">
    <xf numFmtId="0" fontId="0" fillId="0" borderId="0"/>
    <xf numFmtId="165"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71">
    <xf numFmtId="0" fontId="0" fillId="0" borderId="0" xfId="0"/>
    <xf numFmtId="0" fontId="0" fillId="0" borderId="1" xfId="0" applyBorder="1"/>
    <xf numFmtId="9" fontId="0" fillId="0" borderId="1" xfId="0" applyNumberFormat="1" applyBorder="1"/>
    <xf numFmtId="0" fontId="0" fillId="0" borderId="2" xfId="0" applyBorder="1"/>
    <xf numFmtId="0" fontId="2" fillId="0" borderId="4" xfId="0" applyFont="1" applyBorder="1"/>
    <xf numFmtId="0" fontId="2" fillId="0" borderId="5" xfId="0" applyFont="1" applyBorder="1"/>
    <xf numFmtId="0" fontId="0" fillId="0" borderId="7" xfId="0" applyBorder="1"/>
    <xf numFmtId="0" fontId="0" fillId="0" borderId="8" xfId="0" applyBorder="1"/>
    <xf numFmtId="0" fontId="0" fillId="0" borderId="3" xfId="0" applyBorder="1"/>
    <xf numFmtId="0" fontId="2" fillId="0" borderId="6" xfId="0" applyFont="1" applyBorder="1"/>
    <xf numFmtId="9" fontId="0" fillId="0" borderId="8" xfId="0" applyNumberFormat="1" applyBorder="1"/>
    <xf numFmtId="0" fontId="0" fillId="0" borderId="9" xfId="0" applyBorder="1"/>
    <xf numFmtId="166" fontId="2" fillId="0" borderId="6" xfId="0" applyNumberFormat="1" applyFont="1" applyBorder="1"/>
    <xf numFmtId="166" fontId="0" fillId="0" borderId="3" xfId="1" applyNumberFormat="1" applyFont="1" applyBorder="1"/>
    <xf numFmtId="166" fontId="0" fillId="0" borderId="9" xfId="1" applyNumberFormat="1" applyFont="1" applyBorder="1"/>
    <xf numFmtId="166" fontId="0" fillId="0" borderId="0" xfId="0" applyNumberFormat="1"/>
    <xf numFmtId="164" fontId="0" fillId="0" borderId="0" xfId="2" applyFont="1"/>
    <xf numFmtId="0" fontId="0" fillId="0" borderId="0" xfId="0" applyAlignment="1">
      <alignment horizontal="center"/>
    </xf>
    <xf numFmtId="0" fontId="0" fillId="2" borderId="0" xfId="0" applyFill="1"/>
    <xf numFmtId="0" fontId="4" fillId="3" borderId="0" xfId="0" applyFont="1" applyFill="1"/>
    <xf numFmtId="164" fontId="0" fillId="0" borderId="0" xfId="2" applyFont="1" applyAlignment="1">
      <alignment horizontal="center"/>
    </xf>
    <xf numFmtId="166" fontId="1" fillId="0" borderId="9" xfId="0" applyNumberFormat="1" applyFont="1" applyBorder="1"/>
    <xf numFmtId="0" fontId="3" fillId="0" borderId="0" xfId="0" applyFont="1"/>
    <xf numFmtId="0" fontId="5" fillId="4" borderId="1" xfId="0" applyFont="1" applyFill="1" applyBorder="1" applyAlignment="1">
      <alignment horizontal="center"/>
    </xf>
    <xf numFmtId="0" fontId="6" fillId="0" borderId="1" xfId="0" applyFont="1" applyBorder="1" applyAlignment="1">
      <alignment horizontal="center"/>
    </xf>
    <xf numFmtId="0" fontId="6" fillId="0" borderId="1" xfId="0" applyFont="1" applyBorder="1"/>
    <xf numFmtId="167" fontId="6" fillId="0" borderId="1" xfId="1" applyNumberFormat="1" applyFont="1" applyBorder="1"/>
    <xf numFmtId="0" fontId="0" fillId="5" borderId="1" xfId="0" applyFill="1" applyBorder="1"/>
    <xf numFmtId="0" fontId="0" fillId="0" borderId="10" xfId="0" applyBorder="1"/>
    <xf numFmtId="0" fontId="0" fillId="0" borderId="11" xfId="0" applyBorder="1" applyAlignment="1">
      <alignment vertical="center"/>
    </xf>
    <xf numFmtId="0" fontId="0" fillId="0" borderId="0" xfId="0" pivotButton="1"/>
    <xf numFmtId="0" fontId="0" fillId="0" borderId="0" xfId="0" applyAlignment="1">
      <alignment horizontal="left"/>
    </xf>
    <xf numFmtId="0" fontId="0" fillId="0" borderId="0" xfId="0" applyAlignment="1">
      <alignment horizontal="left" indent="1"/>
    </xf>
    <xf numFmtId="165" fontId="0" fillId="0" borderId="0" xfId="0" applyNumberFormat="1"/>
    <xf numFmtId="0" fontId="0" fillId="0" borderId="12" xfId="0" pivotButton="1" applyBorder="1" applyAlignment="1">
      <alignment horizontal="left" vertical="center"/>
    </xf>
    <xf numFmtId="0" fontId="0" fillId="0" borderId="13" xfId="0" applyBorder="1" applyAlignment="1">
      <alignment horizontal="center" vertical="center"/>
    </xf>
    <xf numFmtId="0" fontId="0" fillId="0" borderId="12" xfId="0" applyBorder="1" applyAlignment="1">
      <alignment horizontal="left"/>
    </xf>
    <xf numFmtId="164" fontId="0" fillId="0" borderId="13" xfId="0" applyNumberFormat="1" applyBorder="1"/>
    <xf numFmtId="0" fontId="0" fillId="0" borderId="13" xfId="0" applyBorder="1" applyAlignment="1">
      <alignment horizontal="left" vertical="center"/>
    </xf>
    <xf numFmtId="0" fontId="0" fillId="0" borderId="12" xfId="0" applyBorder="1" applyAlignment="1">
      <alignment horizontal="left" vertical="center"/>
    </xf>
    <xf numFmtId="164" fontId="0" fillId="0" borderId="13" xfId="0" applyNumberFormat="1" applyBorder="1" applyAlignment="1">
      <alignment horizontal="right" vertical="center"/>
    </xf>
    <xf numFmtId="0" fontId="0" fillId="0" borderId="0" xfId="0" applyAlignment="1">
      <alignment vertical="center"/>
    </xf>
    <xf numFmtId="0" fontId="0" fillId="0" borderId="12" xfId="0" pivotButton="1" applyBorder="1" applyAlignment="1">
      <alignment vertical="center"/>
    </xf>
    <xf numFmtId="0" fontId="0" fillId="0" borderId="13" xfId="0" applyBorder="1" applyAlignment="1">
      <alignment vertical="center"/>
    </xf>
    <xf numFmtId="167" fontId="0" fillId="0" borderId="13" xfId="0" applyNumberFormat="1" applyBorder="1" applyAlignment="1">
      <alignment vertical="center"/>
    </xf>
    <xf numFmtId="0" fontId="5" fillId="0" borderId="12" xfId="0" pivotButton="1" applyFont="1" applyBorder="1" applyAlignment="1">
      <alignment vertical="center"/>
    </xf>
    <xf numFmtId="0" fontId="0" fillId="0" borderId="12" xfId="0" pivotButton="1" applyBorder="1"/>
    <xf numFmtId="0" fontId="0" fillId="0" borderId="13" xfId="0" applyBorder="1"/>
    <xf numFmtId="0" fontId="0" fillId="0" borderId="13" xfId="0" applyBorder="1" applyAlignment="1">
      <alignment horizontal="center"/>
    </xf>
    <xf numFmtId="167" fontId="0" fillId="0" borderId="13" xfId="0" applyNumberFormat="1" applyBorder="1"/>
    <xf numFmtId="0" fontId="5" fillId="0" borderId="12" xfId="0" pivotButton="1" applyFont="1" applyBorder="1"/>
    <xf numFmtId="0" fontId="0" fillId="0" borderId="14" xfId="0" applyBorder="1" applyAlignment="1">
      <alignment horizontal="left" vertical="center"/>
    </xf>
    <xf numFmtId="167" fontId="0" fillId="0" borderId="15" xfId="0" applyNumberFormat="1" applyBorder="1" applyAlignment="1">
      <alignment vertical="center"/>
    </xf>
    <xf numFmtId="0" fontId="0" fillId="0" borderId="16" xfId="0" applyBorder="1" applyAlignment="1">
      <alignment horizontal="left" vertical="center"/>
    </xf>
    <xf numFmtId="167" fontId="0" fillId="0" borderId="17" xfId="0" applyNumberFormat="1" applyBorder="1" applyAlignment="1">
      <alignment vertical="center"/>
    </xf>
    <xf numFmtId="0" fontId="0" fillId="0" borderId="16" xfId="0" pivotButton="1" applyBorder="1" applyAlignment="1">
      <alignment vertical="center"/>
    </xf>
    <xf numFmtId="0" fontId="0" fillId="0" borderId="17" xfId="0" applyBorder="1" applyAlignment="1">
      <alignment horizontal="center" vertical="center"/>
    </xf>
    <xf numFmtId="166" fontId="2" fillId="0" borderId="1" xfId="0" applyNumberFormat="1" applyFont="1" applyBorder="1" applyAlignment="1">
      <alignment horizontal="center" vertical="center"/>
    </xf>
    <xf numFmtId="166" fontId="0" fillId="0" borderId="9" xfId="0" applyNumberFormat="1" applyBorder="1"/>
    <xf numFmtId="9" fontId="0" fillId="0" borderId="1" xfId="3" applyFont="1" applyBorder="1" applyAlignment="1">
      <alignment horizontal="center"/>
    </xf>
    <xf numFmtId="166" fontId="2" fillId="0" borderId="6" xfId="0" applyNumberFormat="1" applyFont="1" applyBorder="1" applyAlignment="1">
      <alignment horizontal="center"/>
    </xf>
    <xf numFmtId="166" fontId="0" fillId="0" borderId="1" xfId="0" applyNumberFormat="1" applyBorder="1"/>
    <xf numFmtId="167" fontId="0" fillId="0" borderId="1" xfId="0" applyNumberFormat="1" applyBorder="1"/>
    <xf numFmtId="167" fontId="0" fillId="0" borderId="0" xfId="0" applyNumberFormat="1"/>
    <xf numFmtId="0" fontId="0" fillId="0" borderId="0" xfId="0" pivotButton="1" applyAlignment="1">
      <alignment horizontal="left"/>
    </xf>
    <xf numFmtId="0" fontId="7" fillId="6" borderId="11" xfId="0" applyFont="1" applyFill="1" applyBorder="1" applyAlignment="1">
      <alignment horizontal="left" vertical="center"/>
    </xf>
    <xf numFmtId="167" fontId="0" fillId="0" borderId="11" xfId="1" applyNumberFormat="1" applyFont="1" applyBorder="1" applyAlignment="1">
      <alignment horizontal="right" vertical="center"/>
    </xf>
    <xf numFmtId="167" fontId="0" fillId="0" borderId="11" xfId="0" applyNumberFormat="1" applyBorder="1" applyAlignment="1">
      <alignment horizontal="center" vertical="center"/>
    </xf>
    <xf numFmtId="0" fontId="5" fillId="4" borderId="1" xfId="0" applyFont="1" applyFill="1" applyBorder="1" applyAlignment="1">
      <alignment horizontal="center"/>
    </xf>
    <xf numFmtId="0" fontId="7" fillId="6" borderId="11" xfId="0" applyFont="1" applyFill="1" applyBorder="1" applyAlignment="1">
      <alignment horizontal="center" vertical="center"/>
    </xf>
    <xf numFmtId="0" fontId="8" fillId="0" borderId="0" xfId="0" applyFont="1" applyAlignment="1">
      <alignment horizontal="left" vertical="center"/>
    </xf>
  </cellXfs>
  <cellStyles count="4">
    <cellStyle name="Comma" xfId="1" builtinId="3"/>
    <cellStyle name="Currency" xfId="2" builtinId="4"/>
    <cellStyle name="Normal" xfId="0" builtinId="0"/>
    <cellStyle name="Percent" xfId="3" builtinId="5"/>
  </cellStyles>
  <dxfs count="201">
    <dxf>
      <alignment horizontal="center"/>
    </dxf>
    <dxf>
      <border>
        <top style="dashed">
          <color auto="1"/>
        </top>
        <bottom style="dashed">
          <color auto="1"/>
        </bottom>
        <vertical style="dashed">
          <color auto="1"/>
        </vertical>
        <horizontal style="dashed">
          <color auto="1"/>
        </horizontal>
      </border>
    </dxf>
    <dxf>
      <border>
        <top style="dashed">
          <color auto="1"/>
        </top>
        <bottom style="dashed">
          <color auto="1"/>
        </bottom>
        <vertical style="dashed">
          <color auto="1"/>
        </vertical>
        <horizontal style="dashed">
          <color auto="1"/>
        </horizontal>
      </border>
    </dxf>
    <dxf>
      <border>
        <top style="dashed">
          <color auto="1"/>
        </top>
        <bottom style="dashed">
          <color auto="1"/>
        </bottom>
        <vertical style="dashed">
          <color auto="1"/>
        </vertical>
        <horizontal style="dashed">
          <color auto="1"/>
        </horizontal>
      </border>
    </dxf>
    <dxf>
      <border>
        <top style="dashed">
          <color auto="1"/>
        </top>
        <bottom style="dashed">
          <color auto="1"/>
        </bottom>
        <vertical style="dashed">
          <color auto="1"/>
        </vertical>
        <horizontal style="dashed">
          <color auto="1"/>
        </horizontal>
      </border>
    </dxf>
    <dxf>
      <border>
        <top style="dashed">
          <color auto="1"/>
        </top>
        <bottom style="dashed">
          <color auto="1"/>
        </bottom>
        <vertical style="dashed">
          <color auto="1"/>
        </vertical>
        <horizontal style="dashed">
          <color auto="1"/>
        </horizontal>
      </border>
    </dxf>
    <dxf>
      <border>
        <top style="dashed">
          <color auto="1"/>
        </top>
        <bottom style="dashed">
          <color auto="1"/>
        </bottom>
        <vertical style="dashed">
          <color auto="1"/>
        </vertical>
        <horizontal style="dashed">
          <color auto="1"/>
        </horizontal>
      </border>
    </dxf>
    <dxf>
      <alignment vertical="center"/>
    </dxf>
    <dxf>
      <alignment vertical="center"/>
    </dxf>
    <dxf>
      <alignment vertical="center"/>
    </dxf>
    <dxf>
      <alignment vertical="center"/>
    </dxf>
    <dxf>
      <alignment vertical="center"/>
    </dxf>
    <dxf>
      <alignment vertical="center"/>
    </dxf>
    <dxf>
      <numFmt numFmtId="167" formatCode="_-[$$-409]* #,##0.00_ ;_-[$$-409]* \-#,##0.00\ ;_-[$$-409]* &quot;-&quot;??_ ;_-@_ "/>
    </dxf>
    <dxf>
      <numFmt numFmtId="167" formatCode="_-[$$-409]* #,##0.00_ ;_-[$$-409]* \-#,##0.00\ ;_-[$$-409]* &quot;-&quot;??_ ;_-@_ "/>
      <border diagonalUp="0" diagonalDown="0" outline="0">
        <left style="thin">
          <color indexed="64"/>
        </left>
        <right style="thin">
          <color indexed="64"/>
        </right>
        <top style="thin">
          <color indexed="64"/>
        </top>
        <bottom style="thin">
          <color indexed="64"/>
        </bottom>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outline="0">
        <left style="thin">
          <color indexed="64"/>
        </left>
        <right style="thin">
          <color indexed="64"/>
        </right>
        <top style="thin">
          <color indexed="64"/>
        </top>
        <bottom style="thin">
          <color indexed="64"/>
        </bottom>
      </border>
    </dxf>
    <dxf>
      <numFmt numFmtId="13" formatCode="0%"/>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theme="1"/>
        <name val="Calibri"/>
        <family val="2"/>
        <scheme val="minor"/>
      </font>
      <numFmt numFmtId="166" formatCode="_([$$-409]* #,##0.00_);_([$$-409]* \(#,##0.00\);_([$$-409]* &quot;-&quot;??_);_(@_)"/>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family val="2"/>
        <scheme val="minor"/>
      </font>
      <numFmt numFmtId="166" formatCode="_([$$-409]* #,##0.00_);_([$$-409]* \(#,##0.00\);_([$$-409]* &quot;-&quot;??_);_(@_)"/>
      <border diagonalUp="0" diagonalDown="0" outline="0">
        <left style="thin">
          <color indexed="64"/>
        </left>
        <right/>
        <top style="thin">
          <color indexed="64"/>
        </top>
        <bottom style="thin">
          <color indexed="64"/>
        </bottom>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right style="thin">
          <color indexed="64"/>
        </right>
        <top style="thin">
          <color indexed="64"/>
        </top>
        <bottom/>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dxf>
    <dxf>
      <font>
        <b/>
        <charset val="204"/>
      </font>
    </dxf>
    <dxf>
      <border>
        <top style="dashed">
          <color auto="1"/>
        </top>
        <bottom style="dashed">
          <color auto="1"/>
        </bottom>
        <vertical style="dashed">
          <color auto="1"/>
        </vertical>
        <horizontal style="dashed">
          <color auto="1"/>
        </horizontal>
      </border>
    </dxf>
    <dxf>
      <border>
        <top style="dashed">
          <color auto="1"/>
        </top>
        <bottom style="dashed">
          <color auto="1"/>
        </bottom>
        <vertical style="dashed">
          <color auto="1"/>
        </vertical>
        <horizontal style="dashed">
          <color auto="1"/>
        </horizontal>
      </border>
    </dxf>
    <dxf>
      <border>
        <top style="dashed">
          <color auto="1"/>
        </top>
        <bottom style="dashed">
          <color auto="1"/>
        </bottom>
        <vertical style="dashed">
          <color auto="1"/>
        </vertical>
        <horizontal style="dashed">
          <color auto="1"/>
        </horizontal>
      </border>
    </dxf>
    <dxf>
      <border>
        <top style="dashed">
          <color auto="1"/>
        </top>
        <bottom style="dashed">
          <color auto="1"/>
        </bottom>
        <vertical style="dashed">
          <color auto="1"/>
        </vertical>
        <horizontal style="dashed">
          <color auto="1"/>
        </horizontal>
      </border>
    </dxf>
    <dxf>
      <border>
        <top style="dashed">
          <color auto="1"/>
        </top>
        <bottom style="dashed">
          <color auto="1"/>
        </bottom>
        <vertical style="dashed">
          <color auto="1"/>
        </vertical>
        <horizontal style="dashed">
          <color auto="1"/>
        </horizontal>
      </border>
    </dxf>
    <dxf>
      <numFmt numFmtId="167" formatCode="_-[$$-409]* #,##0.00_ ;_-[$$-409]* \-#,##0.00\ ;_-[$$-409]* &quot;-&quot;??_ ;_-@_ "/>
    </dxf>
    <dxf>
      <border>
        <top style="dashed">
          <color auto="1"/>
        </top>
        <bottom style="dashed">
          <color auto="1"/>
        </bottom>
        <vertical style="dashed">
          <color auto="1"/>
        </vertical>
        <horizontal style="dashed">
          <color auto="1"/>
        </horizontal>
      </border>
    </dxf>
    <dxf>
      <border>
        <top style="dashed">
          <color auto="1"/>
        </top>
        <bottom style="dashed">
          <color auto="1"/>
        </bottom>
        <vertical style="dashed">
          <color auto="1"/>
        </vertical>
        <horizontal style="dashed">
          <color auto="1"/>
        </horizontal>
      </border>
    </dxf>
    <dxf>
      <border>
        <top style="dashed">
          <color auto="1"/>
        </top>
        <bottom style="dashed">
          <color auto="1"/>
        </bottom>
        <vertical style="dashed">
          <color auto="1"/>
        </vertical>
        <horizontal style="dashed">
          <color auto="1"/>
        </horizontal>
      </border>
    </dxf>
    <dxf>
      <border>
        <top style="dashed">
          <color auto="1"/>
        </top>
        <bottom style="dashed">
          <color auto="1"/>
        </bottom>
        <vertical style="dashed">
          <color auto="1"/>
        </vertical>
        <horizontal style="dashed">
          <color auto="1"/>
        </horizontal>
      </border>
    </dxf>
    <dxf>
      <border>
        <top style="dashed">
          <color auto="1"/>
        </top>
        <bottom style="dashed">
          <color auto="1"/>
        </bottom>
        <vertical style="dashed">
          <color auto="1"/>
        </vertical>
        <horizontal style="dashed">
          <color auto="1"/>
        </horizontal>
      </border>
    </dxf>
    <dxf>
      <alignment horizontal="center"/>
    </dxf>
    <dxf>
      <alignment vertical="center"/>
    </dxf>
    <dxf>
      <alignment vertical="center"/>
    </dxf>
    <dxf>
      <alignment vertical="center"/>
    </dxf>
    <dxf>
      <alignment vertical="center"/>
    </dxf>
    <dxf>
      <alignment vertical="center"/>
    </dxf>
    <dxf>
      <border>
        <top style="thin">
          <color rgb="FF0066CC"/>
        </top>
        <bottom style="thin">
          <color rgb="FF0066CC"/>
        </bottom>
      </border>
    </dxf>
    <dxf>
      <border>
        <top style="thin">
          <color rgb="FF0066CC"/>
        </top>
        <bottom style="thin">
          <color rgb="FF0066CC"/>
        </bottom>
      </border>
    </dxf>
    <dxf>
      <border>
        <top style="thin">
          <color rgb="FF0066CC"/>
        </top>
        <bottom style="thin">
          <color rgb="FF0066CC"/>
        </bottom>
      </border>
    </dxf>
    <dxf>
      <border>
        <top style="thin">
          <color rgb="FF0066CC"/>
        </top>
        <bottom style="thin">
          <color rgb="FF0066CC"/>
        </bottom>
      </border>
    </dxf>
    <dxf>
      <border>
        <top style="thin">
          <color rgb="FF0066CC"/>
        </top>
        <bottom style="thin">
          <color rgb="FF0066CC"/>
        </bottom>
      </border>
    </dxf>
    <dxf>
      <border>
        <top style="thin">
          <color rgb="FF0066CC"/>
        </top>
        <bottom style="thin">
          <color rgb="FF0066CC"/>
        </bottom>
      </border>
    </dxf>
    <dxf>
      <border>
        <vertical style="dashed">
          <color indexed="64"/>
        </vertical>
      </border>
    </dxf>
    <dxf>
      <border>
        <vertical style="dashed">
          <color indexed="64"/>
        </vertical>
      </border>
    </dxf>
    <dxf>
      <border>
        <vertical style="dashed">
          <color indexed="64"/>
        </vertical>
      </border>
    </dxf>
    <dxf>
      <border>
        <vertical style="dashed">
          <color indexed="64"/>
        </vertical>
      </border>
    </dxf>
    <dxf>
      <border>
        <vertical style="dashed">
          <color indexed="64"/>
        </vertical>
      </border>
    </dxf>
    <dxf>
      <border>
        <vertical style="dashed">
          <color indexed="64"/>
        </vertical>
      </border>
    </dxf>
    <dxf>
      <numFmt numFmtId="167" formatCode="_-[$$-409]* #,##0.00_ ;_-[$$-409]* \-#,##0.00\ ;_-[$$-409]* &quot;-&quot;??_ ;_-@_ "/>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border>
        <top style="dashed">
          <color auto="1"/>
        </top>
        <bottom style="dashed">
          <color auto="1"/>
        </bottom>
        <vertical style="dashed">
          <color auto="1"/>
        </vertical>
        <horizontal style="dashed">
          <color auto="1"/>
        </horizontal>
      </border>
    </dxf>
    <dxf>
      <border>
        <top style="dashed">
          <color auto="1"/>
        </top>
        <bottom style="dashed">
          <color auto="1"/>
        </bottom>
        <vertical style="dashed">
          <color auto="1"/>
        </vertical>
        <horizontal style="dashed">
          <color auto="1"/>
        </horizontal>
      </border>
    </dxf>
    <dxf>
      <border>
        <top style="dashed">
          <color auto="1"/>
        </top>
        <bottom style="dashed">
          <color auto="1"/>
        </bottom>
        <vertical style="dashed">
          <color auto="1"/>
        </vertical>
        <horizontal style="dashed">
          <color auto="1"/>
        </horizontal>
      </border>
    </dxf>
    <dxf>
      <border>
        <top style="dashed">
          <color auto="1"/>
        </top>
        <bottom style="dashed">
          <color auto="1"/>
        </bottom>
        <vertical style="dashed">
          <color auto="1"/>
        </vertical>
        <horizontal style="dashed">
          <color auto="1"/>
        </horizontal>
      </border>
    </dxf>
    <dxf>
      <border>
        <top style="dashed">
          <color auto="1"/>
        </top>
        <bottom style="dashed">
          <color auto="1"/>
        </bottom>
        <vertical style="dashed">
          <color auto="1"/>
        </vertical>
        <horizontal style="dashed">
          <color auto="1"/>
        </horizontal>
      </border>
    </dxf>
    <dxf>
      <numFmt numFmtId="167" formatCode="_-[$$-409]* #,##0.00_ ;_-[$$-409]* \-#,##0.00\ ;_-[$$-409]* &quot;-&quot;??_ ;_-@_ "/>
    </dxf>
    <dxf>
      <alignment vertical="center"/>
    </dxf>
    <dxf>
      <alignment vertical="center"/>
    </dxf>
    <dxf>
      <alignment vertical="center"/>
    </dxf>
    <dxf>
      <alignment vertical="center"/>
    </dxf>
    <dxf>
      <alignment vertical="center"/>
    </dxf>
    <dxf>
      <alignment vertical="center"/>
    </dxf>
    <dxf>
      <alignment horizontal="center"/>
    </dxf>
    <dxf>
      <border>
        <top style="dashed">
          <color auto="1"/>
        </top>
        <bottom style="dashed">
          <color auto="1"/>
        </bottom>
        <vertical style="dashed">
          <color auto="1"/>
        </vertical>
        <horizontal style="dashed">
          <color auto="1"/>
        </horizontal>
      </border>
    </dxf>
    <dxf>
      <border>
        <top style="dashed">
          <color auto="1"/>
        </top>
        <bottom style="dashed">
          <color auto="1"/>
        </bottom>
        <vertical style="dashed">
          <color auto="1"/>
        </vertical>
        <horizontal style="dashed">
          <color auto="1"/>
        </horizontal>
      </border>
    </dxf>
    <dxf>
      <border>
        <top style="dashed">
          <color auto="1"/>
        </top>
        <bottom style="dashed">
          <color auto="1"/>
        </bottom>
        <vertical style="dashed">
          <color auto="1"/>
        </vertical>
        <horizontal style="dashed">
          <color auto="1"/>
        </horizontal>
      </border>
    </dxf>
    <dxf>
      <border>
        <top style="dashed">
          <color auto="1"/>
        </top>
        <bottom style="dashed">
          <color auto="1"/>
        </bottom>
        <vertical style="dashed">
          <color auto="1"/>
        </vertical>
        <horizontal style="dashed">
          <color auto="1"/>
        </horizontal>
      </border>
    </dxf>
    <dxf>
      <border>
        <top style="dashed">
          <color auto="1"/>
        </top>
        <bottom style="dashed">
          <color auto="1"/>
        </bottom>
        <vertical style="dashed">
          <color auto="1"/>
        </vertical>
        <horizontal style="dashed">
          <color auto="1"/>
        </horizontal>
      </border>
    </dxf>
    <dxf>
      <alignment vertical="center"/>
    </dxf>
    <dxf>
      <alignment vertical="center"/>
    </dxf>
    <dxf>
      <alignment vertical="center"/>
    </dxf>
    <dxf>
      <alignment vertical="center"/>
    </dxf>
    <dxf>
      <alignment vertical="center"/>
    </dxf>
    <dxf>
      <numFmt numFmtId="167" formatCode="_-[$$-409]* #,##0.00_ ;_-[$$-409]* \-#,##0.00\ ;_-[$$-409]* &quot;-&quot;??_ ;_-@_ "/>
    </dxf>
    <dxf>
      <font>
        <b/>
        <charset val="204"/>
      </font>
    </dxf>
    <dxf>
      <numFmt numFmtId="164" formatCode="_(&quot;$&quot;* #,##0.00_);_(&quot;$&quot;* \(#,##0.00\);_(&quot;$&quot;* &quot;-&quot;??_);_(@_)"/>
    </dxf>
    <dxf>
      <border>
        <top style="dashed">
          <color auto="1"/>
        </top>
        <bottom style="dashed">
          <color auto="1"/>
        </bottom>
        <vertical style="dashed">
          <color auto="1"/>
        </vertical>
        <horizontal style="dashed">
          <color auto="1"/>
        </horizontal>
      </border>
    </dxf>
    <dxf>
      <border>
        <top style="dashed">
          <color auto="1"/>
        </top>
        <bottom style="dashed">
          <color auto="1"/>
        </bottom>
        <vertical style="dashed">
          <color auto="1"/>
        </vertical>
        <horizontal style="dashed">
          <color auto="1"/>
        </horizontal>
      </border>
    </dxf>
    <dxf>
      <border>
        <top style="dashed">
          <color auto="1"/>
        </top>
        <bottom style="dashed">
          <color auto="1"/>
        </bottom>
        <vertical style="dashed">
          <color auto="1"/>
        </vertical>
        <horizontal style="dashed">
          <color auto="1"/>
        </horizontal>
      </border>
    </dxf>
    <dxf>
      <border>
        <top style="dashed">
          <color auto="1"/>
        </top>
        <bottom style="dashed">
          <color auto="1"/>
        </bottom>
        <vertical style="dashed">
          <color auto="1"/>
        </vertical>
        <horizontal style="dashed">
          <color auto="1"/>
        </horizontal>
      </border>
    </dxf>
    <dxf>
      <border>
        <top style="dashed">
          <color auto="1"/>
        </top>
        <bottom style="dashed">
          <color auto="1"/>
        </bottom>
        <vertical style="dashed">
          <color auto="1"/>
        </vertical>
        <horizontal style="dashed">
          <color auto="1"/>
        </horizontal>
      </border>
    </dxf>
    <dxf>
      <font>
        <sz val="11"/>
      </font>
    </dxf>
    <dxf>
      <font>
        <sz val="11"/>
      </font>
    </dxf>
    <dxf>
      <font>
        <sz val="11"/>
      </font>
    </dxf>
    <dxf>
      <font>
        <sz val="11"/>
      </font>
    </dxf>
    <dxf>
      <font>
        <sz val="11"/>
      </font>
    </dxf>
    <dxf>
      <alignment horizontal="righ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font>
        <sz val="12"/>
      </font>
    </dxf>
    <dxf>
      <font>
        <sz val="12"/>
      </font>
    </dxf>
    <dxf>
      <font>
        <sz val="12"/>
      </font>
    </dxf>
    <dxf>
      <font>
        <sz val="12"/>
      </font>
    </dxf>
    <dxf>
      <font>
        <sz val="12"/>
      </font>
    </dxf>
    <dxf>
      <numFmt numFmtId="165" formatCode="_(* #,##0.00_);_(* \(#,##0.00\);_(* &quot;-&quot;??_);_(@_)"/>
    </dxf>
    <dxf>
      <border>
        <vertical style="dashed">
          <color indexed="64"/>
        </vertical>
      </border>
    </dxf>
    <dxf>
      <border>
        <vertical style="dashed">
          <color indexed="64"/>
        </vertical>
      </border>
    </dxf>
    <dxf>
      <border>
        <vertical style="dashed">
          <color indexed="64"/>
        </vertical>
      </border>
    </dxf>
    <dxf>
      <border>
        <vertical style="dashed">
          <color indexed="64"/>
        </vertical>
      </border>
    </dxf>
    <dxf>
      <border>
        <vertical style="dashed">
          <color indexed="64"/>
        </vertic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numFmt numFmtId="164" formatCode="_(&quot;$&quot;* #,##0.00_);_(&quot;$&quot;* \(#,##0.00\);_(&quot;$&quot;* &quot;-&quot;??_);_(@_)"/>
    </dxf>
    <dxf>
      <alignment horizontal="left"/>
    </dxf>
    <dxf>
      <alignment vertical="center"/>
    </dxf>
    <dxf>
      <alignment vertical="center"/>
    </dxf>
    <dxf>
      <alignment horizontal="center"/>
    </dxf>
    <dxf>
      <font>
        <sz val="11"/>
      </font>
    </dxf>
    <dxf>
      <font>
        <sz val="11"/>
      </font>
    </dxf>
    <dxf>
      <font>
        <sz val="11"/>
      </font>
    </dxf>
    <dxf>
      <font>
        <sz val="11"/>
      </font>
    </dxf>
    <dxf>
      <font>
        <sz val="11"/>
      </font>
    </dxf>
    <dxf>
      <alignment horizontal="left"/>
    </dxf>
    <dxf>
      <font>
        <sz val="12"/>
      </font>
    </dxf>
    <dxf>
      <font>
        <sz val="12"/>
      </font>
    </dxf>
    <dxf>
      <alignment horizontal="center"/>
    </dxf>
    <dxf>
      <alignment horizontal="center"/>
    </dxf>
    <dxf>
      <numFmt numFmtId="167" formatCode="_-[$$-409]* #,##0.00_ ;_-[$$-409]* \-#,##0.00\ ;_-[$$-409]* &quot;-&quot;??_ ;_-@_ "/>
    </dxf>
    <dxf>
      <fill>
        <patternFill patternType="none">
          <fgColor indexed="64"/>
          <bgColor indexed="65"/>
        </patternFill>
      </fill>
      <border diagonalUp="0" diagonalDown="0">
        <left style="thin">
          <color indexed="64"/>
        </left>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numFmt numFmtId="166" formatCode="_([$$-409]* #,##0.00_);_([$$-409]* \(#,##0.00\);_([$$-409]* &quot;-&quot;??_);_(@_)"/>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family val="2"/>
        <scheme val="minor"/>
      </font>
      <numFmt numFmtId="166" formatCode="_([$$-409]* #,##0.00_);_([$$-409]* \(#,##0.00\);_([$$-409]* &quot;-&quot;??_);_(@_)"/>
      <border diagonalUp="0" diagonalDown="0" outline="0">
        <left style="thin">
          <color indexed="64"/>
        </left>
        <right/>
        <top style="thin">
          <color indexed="64"/>
        </top>
        <bottom style="thin">
          <color indexed="64"/>
        </bottom>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right style="thin">
          <color indexed="64"/>
        </right>
        <top style="thin">
          <color indexed="64"/>
        </top>
        <bottom/>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fill>
        <patternFill patternType="none">
          <fgColor indexed="64"/>
          <bgColor indexed="65"/>
        </patternFill>
      </fill>
      <border diagonalUp="0" diagonalDown="0">
        <left style="thin">
          <color indexed="64"/>
        </left>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numFmt numFmtId="166" formatCode="_([$$-409]* #,##0.00_);_([$$-409]* \(#,##0.00\);_([$$-409]* &quot;-&quot;??_);_(@_)"/>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family val="2"/>
        <scheme val="minor"/>
      </font>
      <numFmt numFmtId="166" formatCode="_([$$-409]* #,##0.00_);_([$$-409]* \(#,##0.00\);_([$$-409]* &quot;-&quot;??_);_(@_)"/>
      <border diagonalUp="0" diagonalDown="0" outline="0">
        <left style="thin">
          <color indexed="64"/>
        </left>
        <right/>
        <top style="thin">
          <color indexed="64"/>
        </top>
        <bottom style="thin">
          <color indexed="64"/>
        </bottom>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right style="thin">
          <color indexed="64"/>
        </right>
        <top style="thin">
          <color indexed="64"/>
        </top>
        <bottom/>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s>
  <tableStyles count="0" defaultTableStyle="TableStyleMedium2" defaultPivotStyle="PivotStyleLight16"/>
  <colors>
    <mruColors>
      <color rgb="FF0066CC"/>
      <color rgb="FF66CCFF"/>
      <color rgb="FF0099FF"/>
      <color rgb="FF3366CC"/>
      <color rgb="FF33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44450</xdr:colOff>
      <xdr:row>14</xdr:row>
      <xdr:rowOff>38100</xdr:rowOff>
    </xdr:from>
    <xdr:to>
      <xdr:col>7</xdr:col>
      <xdr:colOff>76466</xdr:colOff>
      <xdr:row>24</xdr:row>
      <xdr:rowOff>82647</xdr:rowOff>
    </xdr:to>
    <xdr:pic>
      <xdr:nvPicPr>
        <xdr:cNvPr id="2" name="Picture 1">
          <a:extLst>
            <a:ext uri="{FF2B5EF4-FFF2-40B4-BE49-F238E27FC236}">
              <a16:creationId xmlns:a16="http://schemas.microsoft.com/office/drawing/2014/main" id="{0E8EEBE0-BE9F-050B-9180-985B4E54375E}"/>
            </a:ext>
          </a:extLst>
        </xdr:cNvPr>
        <xdr:cNvPicPr>
          <a:picLocks noChangeAspect="1"/>
        </xdr:cNvPicPr>
      </xdr:nvPicPr>
      <xdr:blipFill>
        <a:blip xmlns:r="http://schemas.openxmlformats.org/officeDocument/2006/relationships" r:embed="rId1"/>
        <a:stretch>
          <a:fillRect/>
        </a:stretch>
      </xdr:blipFill>
      <xdr:spPr>
        <a:xfrm>
          <a:off x="44450" y="1600200"/>
          <a:ext cx="5169166" cy="188604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xdr:colOff>
      <xdr:row>12</xdr:row>
      <xdr:rowOff>25400</xdr:rowOff>
    </xdr:from>
    <xdr:to>
      <xdr:col>8</xdr:col>
      <xdr:colOff>468979</xdr:colOff>
      <xdr:row>19</xdr:row>
      <xdr:rowOff>65</xdr:rowOff>
    </xdr:to>
    <xdr:pic>
      <xdr:nvPicPr>
        <xdr:cNvPr id="3" name="Picture 2">
          <a:extLst>
            <a:ext uri="{FF2B5EF4-FFF2-40B4-BE49-F238E27FC236}">
              <a16:creationId xmlns:a16="http://schemas.microsoft.com/office/drawing/2014/main" id="{4C673849-57E4-D51F-7F99-E6146769612A}"/>
            </a:ext>
          </a:extLst>
        </xdr:cNvPr>
        <xdr:cNvPicPr>
          <a:picLocks noChangeAspect="1"/>
        </xdr:cNvPicPr>
      </xdr:nvPicPr>
      <xdr:blipFill>
        <a:blip xmlns:r="http://schemas.openxmlformats.org/officeDocument/2006/relationships" r:embed="rId1"/>
        <a:stretch>
          <a:fillRect/>
        </a:stretch>
      </xdr:blipFill>
      <xdr:spPr>
        <a:xfrm>
          <a:off x="25400" y="1955800"/>
          <a:ext cx="6788499" cy="126371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16</xdr:row>
      <xdr:rowOff>0</xdr:rowOff>
    </xdr:from>
    <xdr:to>
      <xdr:col>9</xdr:col>
      <xdr:colOff>526143</xdr:colOff>
      <xdr:row>22</xdr:row>
      <xdr:rowOff>152465</xdr:rowOff>
    </xdr:to>
    <xdr:pic>
      <xdr:nvPicPr>
        <xdr:cNvPr id="3" name="Picture 2">
          <a:extLst>
            <a:ext uri="{FF2B5EF4-FFF2-40B4-BE49-F238E27FC236}">
              <a16:creationId xmlns:a16="http://schemas.microsoft.com/office/drawing/2014/main" id="{40F628DE-FE02-8C87-0DF2-6C30D60489A5}"/>
            </a:ext>
          </a:extLst>
        </xdr:cNvPr>
        <xdr:cNvPicPr>
          <a:picLocks noChangeAspect="1"/>
        </xdr:cNvPicPr>
      </xdr:nvPicPr>
      <xdr:blipFill>
        <a:blip xmlns:r="http://schemas.openxmlformats.org/officeDocument/2006/relationships" r:embed="rId1"/>
        <a:stretch>
          <a:fillRect/>
        </a:stretch>
      </xdr:blipFill>
      <xdr:spPr>
        <a:xfrm>
          <a:off x="0" y="2114550"/>
          <a:ext cx="7055213" cy="125736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16</xdr:row>
      <xdr:rowOff>0</xdr:rowOff>
    </xdr:from>
    <xdr:to>
      <xdr:col>9</xdr:col>
      <xdr:colOff>239119</xdr:colOff>
      <xdr:row>28</xdr:row>
      <xdr:rowOff>25515</xdr:rowOff>
    </xdr:to>
    <xdr:pic>
      <xdr:nvPicPr>
        <xdr:cNvPr id="2" name="Picture 1">
          <a:extLst>
            <a:ext uri="{FF2B5EF4-FFF2-40B4-BE49-F238E27FC236}">
              <a16:creationId xmlns:a16="http://schemas.microsoft.com/office/drawing/2014/main" id="{493525E0-50D9-34E4-37EE-ADE3D50E429B}"/>
            </a:ext>
          </a:extLst>
        </xdr:cNvPr>
        <xdr:cNvPicPr>
          <a:picLocks noChangeAspect="1"/>
        </xdr:cNvPicPr>
      </xdr:nvPicPr>
      <xdr:blipFill>
        <a:blip xmlns:r="http://schemas.openxmlformats.org/officeDocument/2006/relationships" r:embed="rId1"/>
        <a:stretch>
          <a:fillRect/>
        </a:stretch>
      </xdr:blipFill>
      <xdr:spPr>
        <a:xfrm>
          <a:off x="0" y="2667000"/>
          <a:ext cx="6991709" cy="2235315"/>
        </a:xfrm>
        <a:prstGeom prst="rect">
          <a:avLst/>
        </a:prstGeom>
      </xdr:spPr>
    </xdr:pic>
    <xdr:clientData/>
  </xdr:twoCellAnchor>
  <xdr:twoCellAnchor editAs="oneCell">
    <xdr:from>
      <xdr:col>4</xdr:col>
      <xdr:colOff>0</xdr:colOff>
      <xdr:row>2</xdr:row>
      <xdr:rowOff>7621</xdr:rowOff>
    </xdr:from>
    <xdr:to>
      <xdr:col>7</xdr:col>
      <xdr:colOff>0</xdr:colOff>
      <xdr:row>9</xdr:row>
      <xdr:rowOff>175261</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AE584E19-0D2D-C78E-CA01-CDFB13CDAE3D}"/>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657600" y="655321"/>
              <a:ext cx="1828800" cy="1447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20</xdr:row>
      <xdr:rowOff>0</xdr:rowOff>
    </xdr:from>
    <xdr:to>
      <xdr:col>5</xdr:col>
      <xdr:colOff>202219</xdr:colOff>
      <xdr:row>28</xdr:row>
      <xdr:rowOff>76280</xdr:rowOff>
    </xdr:to>
    <xdr:pic>
      <xdr:nvPicPr>
        <xdr:cNvPr id="3" name="Picture 2">
          <a:extLst>
            <a:ext uri="{FF2B5EF4-FFF2-40B4-BE49-F238E27FC236}">
              <a16:creationId xmlns:a16="http://schemas.microsoft.com/office/drawing/2014/main" id="{1A6582CC-8113-403E-2E55-B1EB2B405B90}"/>
            </a:ext>
          </a:extLst>
        </xdr:cNvPr>
        <xdr:cNvPicPr>
          <a:picLocks noChangeAspect="1"/>
        </xdr:cNvPicPr>
      </xdr:nvPicPr>
      <xdr:blipFill>
        <a:blip xmlns:r="http://schemas.openxmlformats.org/officeDocument/2006/relationships" r:embed="rId1"/>
        <a:stretch>
          <a:fillRect/>
        </a:stretch>
      </xdr:blipFill>
      <xdr:spPr>
        <a:xfrm>
          <a:off x="0" y="3756660"/>
          <a:ext cx="5581939" cy="153932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16</xdr:row>
      <xdr:rowOff>0</xdr:rowOff>
    </xdr:from>
    <xdr:to>
      <xdr:col>8</xdr:col>
      <xdr:colOff>424519</xdr:colOff>
      <xdr:row>27</xdr:row>
      <xdr:rowOff>19155</xdr:rowOff>
    </xdr:to>
    <xdr:pic>
      <xdr:nvPicPr>
        <xdr:cNvPr id="2" name="Picture 1">
          <a:extLst>
            <a:ext uri="{FF2B5EF4-FFF2-40B4-BE49-F238E27FC236}">
              <a16:creationId xmlns:a16="http://schemas.microsoft.com/office/drawing/2014/main" id="{E0E516C2-E605-8809-EF46-2F559163D22F}"/>
            </a:ext>
          </a:extLst>
        </xdr:cNvPr>
        <xdr:cNvPicPr>
          <a:picLocks noChangeAspect="1"/>
        </xdr:cNvPicPr>
      </xdr:nvPicPr>
      <xdr:blipFill>
        <a:blip xmlns:r="http://schemas.openxmlformats.org/officeDocument/2006/relationships" r:embed="rId1"/>
        <a:stretch>
          <a:fillRect/>
        </a:stretch>
      </xdr:blipFill>
      <xdr:spPr>
        <a:xfrm>
          <a:off x="0" y="2851150"/>
          <a:ext cx="6597989" cy="2044805"/>
        </a:xfrm>
        <a:prstGeom prst="rect">
          <a:avLst/>
        </a:prstGeom>
      </xdr:spPr>
    </xdr:pic>
    <xdr:clientData/>
  </xdr:twoCellAnchor>
  <xdr:twoCellAnchor editAs="oneCell">
    <xdr:from>
      <xdr:col>4</xdr:col>
      <xdr:colOff>7620</xdr:colOff>
      <xdr:row>3</xdr:row>
      <xdr:rowOff>1</xdr:rowOff>
    </xdr:from>
    <xdr:to>
      <xdr:col>7</xdr:col>
      <xdr:colOff>7620</xdr:colOff>
      <xdr:row>11</xdr:row>
      <xdr:rowOff>114301</xdr:rowOff>
    </xdr:to>
    <mc:AlternateContent xmlns:mc="http://schemas.openxmlformats.org/markup-compatibility/2006" xmlns:a14="http://schemas.microsoft.com/office/drawing/2010/main">
      <mc:Choice Requires="a14">
        <xdr:graphicFrame macro="">
          <xdr:nvGraphicFramePr>
            <xdr:cNvPr id="3" name="Country">
              <a:extLst>
                <a:ext uri="{FF2B5EF4-FFF2-40B4-BE49-F238E27FC236}">
                  <a16:creationId xmlns:a16="http://schemas.microsoft.com/office/drawing/2014/main" id="{F7BF2FB8-812D-4D1C-307E-0C8DAFFEECDD}"/>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3703320" y="830581"/>
              <a:ext cx="1828800" cy="15773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18</xdr:row>
      <xdr:rowOff>0</xdr:rowOff>
    </xdr:from>
    <xdr:to>
      <xdr:col>6</xdr:col>
      <xdr:colOff>56165</xdr:colOff>
      <xdr:row>26</xdr:row>
      <xdr:rowOff>152484</xdr:rowOff>
    </xdr:to>
    <xdr:pic>
      <xdr:nvPicPr>
        <xdr:cNvPr id="3" name="Picture 2">
          <a:extLst>
            <a:ext uri="{FF2B5EF4-FFF2-40B4-BE49-F238E27FC236}">
              <a16:creationId xmlns:a16="http://schemas.microsoft.com/office/drawing/2014/main" id="{C66A2694-C663-EB12-14F9-A7D21976AA6F}"/>
            </a:ext>
          </a:extLst>
        </xdr:cNvPr>
        <xdr:cNvPicPr>
          <a:picLocks noChangeAspect="1"/>
        </xdr:cNvPicPr>
      </xdr:nvPicPr>
      <xdr:blipFill>
        <a:blip xmlns:r="http://schemas.openxmlformats.org/officeDocument/2006/relationships" r:embed="rId1"/>
        <a:stretch>
          <a:fillRect/>
        </a:stretch>
      </xdr:blipFill>
      <xdr:spPr>
        <a:xfrm>
          <a:off x="0" y="2851150"/>
          <a:ext cx="5550185" cy="1625684"/>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58</xdr:row>
      <xdr:rowOff>0</xdr:rowOff>
    </xdr:from>
    <xdr:to>
      <xdr:col>7</xdr:col>
      <xdr:colOff>7987</xdr:colOff>
      <xdr:row>77</xdr:row>
      <xdr:rowOff>50982</xdr:rowOff>
    </xdr:to>
    <xdr:pic>
      <xdr:nvPicPr>
        <xdr:cNvPr id="3" name="Picture 2">
          <a:extLst>
            <a:ext uri="{FF2B5EF4-FFF2-40B4-BE49-F238E27FC236}">
              <a16:creationId xmlns:a16="http://schemas.microsoft.com/office/drawing/2014/main" id="{A9FDD7AA-C114-2D6E-BDE0-6E2997A3D20E}"/>
            </a:ext>
          </a:extLst>
        </xdr:cNvPr>
        <xdr:cNvPicPr>
          <a:picLocks noChangeAspect="1"/>
        </xdr:cNvPicPr>
      </xdr:nvPicPr>
      <xdr:blipFill>
        <a:blip xmlns:r="http://schemas.openxmlformats.org/officeDocument/2006/relationships" r:embed="rId1"/>
        <a:stretch>
          <a:fillRect/>
        </a:stretch>
      </xdr:blipFill>
      <xdr:spPr>
        <a:xfrm>
          <a:off x="0" y="3403600"/>
          <a:ext cx="7131417" cy="3549832"/>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9</xdr:col>
      <xdr:colOff>444882</xdr:colOff>
      <xdr:row>79</xdr:row>
      <xdr:rowOff>25581</xdr:rowOff>
    </xdr:to>
    <xdr:pic>
      <xdr:nvPicPr>
        <xdr:cNvPr id="3" name="Picture 2">
          <a:extLst>
            <a:ext uri="{FF2B5EF4-FFF2-40B4-BE49-F238E27FC236}">
              <a16:creationId xmlns:a16="http://schemas.microsoft.com/office/drawing/2014/main" id="{C4454B7D-2260-CDC3-577A-EA6FD7D53A59}"/>
            </a:ext>
          </a:extLst>
        </xdr:cNvPr>
        <xdr:cNvPicPr>
          <a:picLocks noChangeAspect="1"/>
        </xdr:cNvPicPr>
      </xdr:nvPicPr>
      <xdr:blipFill>
        <a:blip xmlns:r="http://schemas.openxmlformats.org/officeDocument/2006/relationships" r:embed="rId1"/>
        <a:stretch>
          <a:fillRect/>
        </a:stretch>
      </xdr:blipFill>
      <xdr:spPr>
        <a:xfrm>
          <a:off x="0" y="2667000"/>
          <a:ext cx="7429882" cy="3524431"/>
        </a:xfrm>
        <a:prstGeom prst="rect">
          <a:avLst/>
        </a:prstGeom>
      </xdr:spPr>
    </xdr:pic>
    <xdr:clientData/>
  </xdr:twoCellAnchor>
  <xdr:twoCellAnchor editAs="oneCell">
    <xdr:from>
      <xdr:col>4</xdr:col>
      <xdr:colOff>7620</xdr:colOff>
      <xdr:row>3</xdr:row>
      <xdr:rowOff>7621</xdr:rowOff>
    </xdr:from>
    <xdr:to>
      <xdr:col>7</xdr:col>
      <xdr:colOff>7620</xdr:colOff>
      <xdr:row>14</xdr:row>
      <xdr:rowOff>7621</xdr:rowOff>
    </xdr:to>
    <mc:AlternateContent xmlns:mc="http://schemas.openxmlformats.org/markup-compatibility/2006" xmlns:a14="http://schemas.microsoft.com/office/drawing/2010/main">
      <mc:Choice Requires="a14">
        <xdr:graphicFrame macro="">
          <xdr:nvGraphicFramePr>
            <xdr:cNvPr id="2" name="Country 1">
              <a:extLst>
                <a:ext uri="{FF2B5EF4-FFF2-40B4-BE49-F238E27FC236}">
                  <a16:creationId xmlns:a16="http://schemas.microsoft.com/office/drawing/2014/main" id="{F787310C-E8F1-C6E8-64AE-A52D617BE605}"/>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3909060" y="838201"/>
              <a:ext cx="1828800" cy="20116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373380</xdr:colOff>
      <xdr:row>3</xdr:row>
      <xdr:rowOff>1</xdr:rowOff>
    </xdr:from>
    <xdr:to>
      <xdr:col>10</xdr:col>
      <xdr:colOff>373380</xdr:colOff>
      <xdr:row>14</xdr:row>
      <xdr:rowOff>1</xdr:rowOff>
    </xdr:to>
    <mc:AlternateContent xmlns:mc="http://schemas.openxmlformats.org/markup-compatibility/2006" xmlns:a14="http://schemas.microsoft.com/office/drawing/2010/main">
      <mc:Choice Requires="a14">
        <xdr:graphicFrame macro="">
          <xdr:nvGraphicFramePr>
            <xdr:cNvPr id="4" name="Department 1">
              <a:extLst>
                <a:ext uri="{FF2B5EF4-FFF2-40B4-BE49-F238E27FC236}">
                  <a16:creationId xmlns:a16="http://schemas.microsoft.com/office/drawing/2014/main" id="{1796AFA6-4EB1-6745-683A-35EA75972E44}"/>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6103620" y="830581"/>
              <a:ext cx="1828800" cy="20116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_SN" refreshedDate="45401.91823333333" createdVersion="8" refreshedVersion="8" minRefreshableVersion="3" recordCount="50" xr:uid="{82B27688-8E89-4ABA-A147-C3180F6AA398}">
  <cacheSource type="worksheet">
    <worksheetSource name="EMPDataN"/>
  </cacheSource>
  <cacheFields count="5">
    <cacheField name="Employee ID" numFmtId="0">
      <sharedItems/>
    </cacheField>
    <cacheField name="Department" numFmtId="0">
      <sharedItems count="3">
        <s v="Sales"/>
        <s v="Procurement"/>
        <s v="Finance"/>
      </sharedItems>
    </cacheField>
    <cacheField name="Employee" numFmtId="0">
      <sharedItems count="50">
        <s v="James Willard"/>
        <s v="Robert Spear"/>
        <s v="Paul Garza"/>
        <s v="Tommy Lee"/>
        <s v="Kim West"/>
        <s v="Stevie Bridge"/>
        <s v="Paul Wells"/>
        <s v="Ewan Thompson"/>
        <s v="Walter Miller"/>
        <s v="Peter Ramsy"/>
        <s v="Wolfgang Ramjac"/>
        <s v="Brigitte Bond"/>
        <s v="Maria Tot"/>
        <s v="Natalie Porter"/>
        <s v="Andre Cooper"/>
        <s v="Robert Musser"/>
        <s v="Ann Withers"/>
        <s v="Corinna Schmidt"/>
        <s v="Mike Saban"/>
        <s v="Gary Miller"/>
        <s v="Richard Elliot"/>
        <s v="Roger Mun"/>
        <s v="Daniel Garrett"/>
        <s v="Paul Hill"/>
        <s v="Crystal Doyle"/>
        <s v="Betina Bauer"/>
        <s v="Daniela Schreiber"/>
        <s v="Dan Ziegler"/>
        <s v="Robert Richardson"/>
        <s v="Robert Blume"/>
        <s v="Lukas Hofer"/>
        <s v="Ashley Lee"/>
        <s v="Tim Watson"/>
        <s v="Mercy Mayo"/>
        <s v="John Baptist"/>
        <s v="Joseph Vinod"/>
        <s v="Sarah Gavlace"/>
        <s v="Hanna Morea"/>
        <s v="John Mark"/>
        <s v="John Mylas"/>
        <s v="Isaac Doantan"/>
        <s v="Stephen Hughes"/>
        <s v="Stephen Hawkings "/>
        <s v="Mahitha Nowman"/>
        <s v="Charles Paul"/>
        <s v="Sharon Rose"/>
        <s v="Edward William"/>
        <s v="Rose Kuntum"/>
        <s v="Lenny Karwiz "/>
        <s v="Ruth Joseph"/>
      </sharedItems>
    </cacheField>
    <cacheField name="Country" numFmtId="0">
      <sharedItems count="3">
        <s v="Australia"/>
        <s v="Netherlands"/>
        <s v="USA"/>
      </sharedItems>
    </cacheField>
    <cacheField name="Yearly Sal" numFmtId="166">
      <sharedItems containsSemiMixedTypes="0" containsString="0" containsNumber="1" containsInteger="1" minValue="21971" maxValue="140000"/>
    </cacheField>
  </cacheFields>
  <extLst>
    <ext xmlns:x14="http://schemas.microsoft.com/office/spreadsheetml/2009/9/main" uri="{725AE2AE-9491-48be-B2B4-4EB974FC3084}">
      <x14:pivotCacheDefinition pivotCacheId="39777765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_SN" refreshedDate="45402.063575" createdVersion="8" refreshedVersion="8" minRefreshableVersion="3" recordCount="50" xr:uid="{5D32C4F9-6CF4-4459-91EC-5B323F87174C}">
  <cacheSource type="worksheet">
    <worksheetSource name="BonusCalculation"/>
  </cacheSource>
  <cacheFields count="7">
    <cacheField name="Employee ID" numFmtId="0">
      <sharedItems/>
    </cacheField>
    <cacheField name="Department" numFmtId="0">
      <sharedItems count="3">
        <s v="Sales"/>
        <s v="Procurement"/>
        <s v="Finance"/>
      </sharedItems>
    </cacheField>
    <cacheField name="Employee" numFmtId="0">
      <sharedItems count="50">
        <s v="James Willard"/>
        <s v="Robert Spear"/>
        <s v="Paul Garza"/>
        <s v="Tommy Lee"/>
        <s v="Kim West"/>
        <s v="Stevie Bridge"/>
        <s v="Paul Wells"/>
        <s v="Ewan Thompson"/>
        <s v="Walter Miller"/>
        <s v="Peter Ramsy"/>
        <s v="Wolfgang Ramjac"/>
        <s v="Brigitte Bond"/>
        <s v="Maria Tot"/>
        <s v="Natalie Porter"/>
        <s v="Andre Cooper"/>
        <s v="Robert Musser"/>
        <s v="Ann Withers"/>
        <s v="Corinna Schmidt"/>
        <s v="Mike Saban"/>
        <s v="Gary Miller"/>
        <s v="Richard Elliot"/>
        <s v="Roger Mun"/>
        <s v="Daniel Garrett"/>
        <s v="Paul Hill"/>
        <s v="Crystal Doyle"/>
        <s v="Betina Bauer"/>
        <s v="Daniela Schreiber"/>
        <s v="Dan Ziegler"/>
        <s v="Robert Richardson"/>
        <s v="Robert Blume"/>
        <s v="Lukas Hofer"/>
        <s v="Ashley Lee"/>
        <s v="Tim Watson"/>
        <s v="Mercy Mayo"/>
        <s v="John Baptist"/>
        <s v="Joseph Vinod"/>
        <s v="Sarah Gavlace"/>
        <s v="Hanna Morea"/>
        <s v="John Mark"/>
        <s v="John Mylas"/>
        <s v="Isaac Doantan"/>
        <s v="Stephen Hughes"/>
        <s v="Stephen Hawkings "/>
        <s v="Mahitha Nowman"/>
        <s v="Charles Paul"/>
        <s v="Sharon Rose"/>
        <s v="Edward William"/>
        <s v="Rose Kuntum"/>
        <s v="Lenny Karwiz "/>
        <s v="Ruth Joseph"/>
      </sharedItems>
    </cacheField>
    <cacheField name="Country" numFmtId="0">
      <sharedItems count="3">
        <s v="Australia"/>
        <s v="Netherlands"/>
        <s v="USA"/>
      </sharedItems>
    </cacheField>
    <cacheField name="Yearly Sal" numFmtId="166">
      <sharedItems containsSemiMixedTypes="0" containsString="0" containsNumber="1" containsInteger="1" minValue="21971" maxValue="140000"/>
    </cacheField>
    <cacheField name="Bonus %" numFmtId="9">
      <sharedItems containsSemiMixedTypes="0" containsString="0" containsNumber="1" minValue="0" maxValue="0.27"/>
    </cacheField>
    <cacheField name="Bonus $" numFmtId="166">
      <sharedItems containsSemiMixedTypes="0" containsString="0" containsNumber="1" minValue="0" maxValue="28000"/>
    </cacheField>
  </cacheFields>
  <extLst>
    <ext xmlns:x14="http://schemas.microsoft.com/office/spreadsheetml/2009/9/main" uri="{725AE2AE-9491-48be-B2B4-4EB974FC3084}">
      <x14:pivotCacheDefinition pivotCacheId="12924619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s v="ID18"/>
    <x v="0"/>
    <x v="0"/>
    <x v="0"/>
    <n v="60270"/>
  </r>
  <r>
    <s v="ID8"/>
    <x v="0"/>
    <x v="1"/>
    <x v="1"/>
    <n v="39627"/>
  </r>
  <r>
    <s v="ID24"/>
    <x v="0"/>
    <x v="2"/>
    <x v="2"/>
    <n v="29726"/>
  </r>
  <r>
    <s v="ID23"/>
    <x v="0"/>
    <x v="3"/>
    <x v="2"/>
    <n v="93668"/>
  </r>
  <r>
    <s v="ID13"/>
    <x v="0"/>
    <x v="4"/>
    <x v="1"/>
    <n v="134000"/>
  </r>
  <r>
    <s v="ID7"/>
    <x v="0"/>
    <x v="5"/>
    <x v="1"/>
    <n v="34808"/>
  </r>
  <r>
    <s v="ID19"/>
    <x v="0"/>
    <x v="6"/>
    <x v="2"/>
    <n v="135000"/>
  </r>
  <r>
    <s v="ID22"/>
    <x v="0"/>
    <x v="7"/>
    <x v="2"/>
    <n v="45000"/>
  </r>
  <r>
    <s v="ID5"/>
    <x v="0"/>
    <x v="8"/>
    <x v="2"/>
    <n v="89500"/>
  </r>
  <r>
    <s v="ID9"/>
    <x v="0"/>
    <x v="9"/>
    <x v="0"/>
    <n v="21971"/>
  </r>
  <r>
    <s v="ID17"/>
    <x v="0"/>
    <x v="10"/>
    <x v="0"/>
    <n v="80000"/>
  </r>
  <r>
    <s v="ID10"/>
    <x v="0"/>
    <x v="11"/>
    <x v="2"/>
    <n v="45117"/>
  </r>
  <r>
    <s v="ID21"/>
    <x v="0"/>
    <x v="12"/>
    <x v="1"/>
    <n v="50545"/>
  </r>
  <r>
    <s v="ID3"/>
    <x v="1"/>
    <x v="13"/>
    <x v="2"/>
    <n v="140000"/>
  </r>
  <r>
    <s v="ID29"/>
    <x v="1"/>
    <x v="14"/>
    <x v="1"/>
    <n v="110000"/>
  </r>
  <r>
    <s v="ID30"/>
    <x v="1"/>
    <x v="15"/>
    <x v="2"/>
    <n v="68357"/>
  </r>
  <r>
    <s v="ID14"/>
    <x v="1"/>
    <x v="16"/>
    <x v="0"/>
    <n v="51800"/>
  </r>
  <r>
    <s v="ID16"/>
    <x v="1"/>
    <x v="17"/>
    <x v="2"/>
    <n v="97000"/>
  </r>
  <r>
    <s v="ID27"/>
    <x v="1"/>
    <x v="18"/>
    <x v="2"/>
    <n v="45000"/>
  </r>
  <r>
    <s v="ID4"/>
    <x v="2"/>
    <x v="19"/>
    <x v="0"/>
    <n v="89500"/>
  </r>
  <r>
    <s v="ID12"/>
    <x v="2"/>
    <x v="20"/>
    <x v="2"/>
    <n v="35971"/>
  </r>
  <r>
    <s v="ID20"/>
    <x v="2"/>
    <x v="21"/>
    <x v="1"/>
    <n v="80000"/>
  </r>
  <r>
    <s v="ID28"/>
    <x v="2"/>
    <x v="22"/>
    <x v="2"/>
    <n v="55117"/>
  </r>
  <r>
    <s v="ID25"/>
    <x v="2"/>
    <x v="23"/>
    <x v="0"/>
    <n v="58445"/>
  </r>
  <r>
    <s v="ID1"/>
    <x v="2"/>
    <x v="24"/>
    <x v="2"/>
    <n v="120000"/>
  </r>
  <r>
    <s v="ID15"/>
    <x v="2"/>
    <x v="25"/>
    <x v="2"/>
    <n v="45117"/>
  </r>
  <r>
    <s v="ID2"/>
    <x v="2"/>
    <x v="26"/>
    <x v="1"/>
    <n v="50545"/>
  </r>
  <r>
    <s v="ID11"/>
    <x v="2"/>
    <x v="27"/>
    <x v="0"/>
    <n v="140000"/>
  </r>
  <r>
    <s v="ID26"/>
    <x v="2"/>
    <x v="28"/>
    <x v="2"/>
    <n v="90000"/>
  </r>
  <r>
    <s v="ID6"/>
    <x v="2"/>
    <x v="29"/>
    <x v="1"/>
    <n v="88357"/>
  </r>
  <r>
    <s v="ID31"/>
    <x v="2"/>
    <x v="30"/>
    <x v="2"/>
    <n v="59200"/>
  </r>
  <r>
    <s v="ID32"/>
    <x v="2"/>
    <x v="31"/>
    <x v="0"/>
    <n v="97000"/>
  </r>
  <r>
    <s v="ID33"/>
    <x v="2"/>
    <x v="32"/>
    <x v="2"/>
    <n v="68357"/>
  </r>
  <r>
    <s v="ID34"/>
    <x v="2"/>
    <x v="33"/>
    <x v="1"/>
    <n v="51800"/>
  </r>
  <r>
    <s v="ID35"/>
    <x v="2"/>
    <x v="34"/>
    <x v="2"/>
    <n v="97000"/>
  </r>
  <r>
    <s v="ID36"/>
    <x v="2"/>
    <x v="35"/>
    <x v="0"/>
    <n v="45000"/>
  </r>
  <r>
    <s v="ID37"/>
    <x v="1"/>
    <x v="36"/>
    <x v="2"/>
    <n v="89500"/>
  </r>
  <r>
    <s v="ID38"/>
    <x v="1"/>
    <x v="37"/>
    <x v="1"/>
    <n v="35971"/>
  </r>
  <r>
    <s v="ID39"/>
    <x v="1"/>
    <x v="38"/>
    <x v="1"/>
    <n v="80000"/>
  </r>
  <r>
    <s v="ID40"/>
    <x v="1"/>
    <x v="39"/>
    <x v="0"/>
    <n v="55117"/>
  </r>
  <r>
    <s v="ID41"/>
    <x v="0"/>
    <x v="40"/>
    <x v="2"/>
    <n v="58445"/>
  </r>
  <r>
    <s v="ID42"/>
    <x v="0"/>
    <x v="41"/>
    <x v="2"/>
    <n v="120000"/>
  </r>
  <r>
    <s v="ID43"/>
    <x v="1"/>
    <x v="42"/>
    <x v="1"/>
    <n v="45450"/>
  </r>
  <r>
    <s v="ID44"/>
    <x v="1"/>
    <x v="43"/>
    <x v="2"/>
    <n v="89500"/>
  </r>
  <r>
    <s v="ID45"/>
    <x v="1"/>
    <x v="44"/>
    <x v="0"/>
    <n v="65971"/>
  </r>
  <r>
    <s v="ID46"/>
    <x v="1"/>
    <x v="45"/>
    <x v="2"/>
    <n v="80000"/>
  </r>
  <r>
    <s v="ID47"/>
    <x v="0"/>
    <x v="46"/>
    <x v="1"/>
    <n v="55117"/>
  </r>
  <r>
    <s v="ID48"/>
    <x v="0"/>
    <x v="47"/>
    <x v="0"/>
    <n v="60445"/>
  </r>
  <r>
    <s v="ID49"/>
    <x v="0"/>
    <x v="48"/>
    <x v="2"/>
    <n v="83117"/>
  </r>
  <r>
    <s v="ID50"/>
    <x v="0"/>
    <x v="49"/>
    <x v="0"/>
    <n v="5844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s v="ID18"/>
    <x v="0"/>
    <x v="0"/>
    <x v="0"/>
    <n v="60270"/>
    <n v="0"/>
    <n v="0"/>
  </r>
  <r>
    <s v="ID8"/>
    <x v="0"/>
    <x v="1"/>
    <x v="1"/>
    <n v="39627"/>
    <n v="0.23"/>
    <n v="9114.2100000000009"/>
  </r>
  <r>
    <s v="ID24"/>
    <x v="0"/>
    <x v="2"/>
    <x v="2"/>
    <n v="29726"/>
    <n v="0.1"/>
    <n v="2972.6000000000004"/>
  </r>
  <r>
    <s v="ID23"/>
    <x v="0"/>
    <x v="3"/>
    <x v="2"/>
    <n v="93668"/>
    <n v="0"/>
    <n v="0"/>
  </r>
  <r>
    <s v="ID13"/>
    <x v="0"/>
    <x v="4"/>
    <x v="1"/>
    <n v="134000"/>
    <n v="0.08"/>
    <n v="10720"/>
  </r>
  <r>
    <s v="ID7"/>
    <x v="0"/>
    <x v="5"/>
    <x v="1"/>
    <n v="34808"/>
    <n v="0.27"/>
    <n v="9398.16"/>
  </r>
  <r>
    <s v="ID19"/>
    <x v="0"/>
    <x v="6"/>
    <x v="2"/>
    <n v="135000"/>
    <n v="0.14000000000000001"/>
    <n v="18900"/>
  </r>
  <r>
    <s v="ID22"/>
    <x v="0"/>
    <x v="7"/>
    <x v="2"/>
    <n v="45000"/>
    <n v="0.09"/>
    <n v="4050"/>
  </r>
  <r>
    <s v="ID5"/>
    <x v="0"/>
    <x v="8"/>
    <x v="2"/>
    <n v="89500"/>
    <n v="0.06"/>
    <n v="5370"/>
  </r>
  <r>
    <s v="ID9"/>
    <x v="0"/>
    <x v="9"/>
    <x v="0"/>
    <n v="21971"/>
    <n v="0.23"/>
    <n v="5053.33"/>
  </r>
  <r>
    <s v="ID17"/>
    <x v="0"/>
    <x v="10"/>
    <x v="0"/>
    <n v="80000"/>
    <n v="0.06"/>
    <n v="4800"/>
  </r>
  <r>
    <s v="ID10"/>
    <x v="0"/>
    <x v="11"/>
    <x v="2"/>
    <n v="45117"/>
    <n v="0.24"/>
    <n v="10828.08"/>
  </r>
  <r>
    <s v="ID21"/>
    <x v="0"/>
    <x v="12"/>
    <x v="1"/>
    <n v="50545"/>
    <n v="0.25"/>
    <n v="12636.25"/>
  </r>
  <r>
    <s v="ID3"/>
    <x v="1"/>
    <x v="13"/>
    <x v="2"/>
    <n v="140000"/>
    <n v="0.1"/>
    <n v="14000"/>
  </r>
  <r>
    <s v="ID29"/>
    <x v="1"/>
    <x v="14"/>
    <x v="1"/>
    <n v="110000"/>
    <n v="0.18"/>
    <n v="19800"/>
  </r>
  <r>
    <s v="ID30"/>
    <x v="1"/>
    <x v="15"/>
    <x v="2"/>
    <n v="68357"/>
    <n v="0"/>
    <n v="0"/>
  </r>
  <r>
    <s v="ID14"/>
    <x v="1"/>
    <x v="16"/>
    <x v="0"/>
    <n v="51800"/>
    <n v="0.09"/>
    <n v="4662"/>
  </r>
  <r>
    <s v="ID16"/>
    <x v="1"/>
    <x v="17"/>
    <x v="2"/>
    <n v="97000"/>
    <n v="0.19"/>
    <n v="18430"/>
  </r>
  <r>
    <s v="ID27"/>
    <x v="1"/>
    <x v="18"/>
    <x v="2"/>
    <n v="45000"/>
    <n v="0.18"/>
    <n v="8100"/>
  </r>
  <r>
    <s v="ID4"/>
    <x v="2"/>
    <x v="19"/>
    <x v="0"/>
    <n v="89500"/>
    <n v="0.24"/>
    <n v="21480"/>
  </r>
  <r>
    <s v="ID12"/>
    <x v="2"/>
    <x v="20"/>
    <x v="2"/>
    <n v="35971"/>
    <n v="0.14000000000000001"/>
    <n v="5035.9400000000005"/>
  </r>
  <r>
    <s v="ID20"/>
    <x v="2"/>
    <x v="21"/>
    <x v="1"/>
    <n v="80000"/>
    <n v="0.25"/>
    <n v="20000"/>
  </r>
  <r>
    <s v="ID28"/>
    <x v="2"/>
    <x v="22"/>
    <x v="2"/>
    <n v="55117"/>
    <n v="0"/>
    <n v="0"/>
  </r>
  <r>
    <s v="ID25"/>
    <x v="2"/>
    <x v="23"/>
    <x v="0"/>
    <n v="58445"/>
    <n v="0.25"/>
    <n v="14611.25"/>
  </r>
  <r>
    <s v="ID1"/>
    <x v="2"/>
    <x v="24"/>
    <x v="2"/>
    <n v="120000"/>
    <n v="0.21"/>
    <n v="25200"/>
  </r>
  <r>
    <s v="ID15"/>
    <x v="2"/>
    <x v="25"/>
    <x v="2"/>
    <n v="45117"/>
    <n v="0.17"/>
    <n v="7669.89"/>
  </r>
  <r>
    <s v="ID2"/>
    <x v="2"/>
    <x v="26"/>
    <x v="1"/>
    <n v="50545"/>
    <n v="0"/>
    <n v="0"/>
  </r>
  <r>
    <s v="ID11"/>
    <x v="2"/>
    <x v="27"/>
    <x v="0"/>
    <n v="140000"/>
    <n v="0.2"/>
    <n v="28000"/>
  </r>
  <r>
    <s v="ID26"/>
    <x v="2"/>
    <x v="28"/>
    <x v="2"/>
    <n v="90000"/>
    <n v="0.25"/>
    <n v="22500"/>
  </r>
  <r>
    <s v="ID6"/>
    <x v="2"/>
    <x v="29"/>
    <x v="1"/>
    <n v="88357"/>
    <n v="0"/>
    <n v="0"/>
  </r>
  <r>
    <s v="ID31"/>
    <x v="2"/>
    <x v="30"/>
    <x v="2"/>
    <n v="59200"/>
    <n v="0.06"/>
    <n v="3552"/>
  </r>
  <r>
    <s v="ID32"/>
    <x v="2"/>
    <x v="31"/>
    <x v="0"/>
    <n v="97000"/>
    <n v="0.15"/>
    <n v="14550"/>
  </r>
  <r>
    <s v="ID33"/>
    <x v="2"/>
    <x v="32"/>
    <x v="2"/>
    <n v="68357"/>
    <n v="0.15"/>
    <n v="10253.549999999999"/>
  </r>
  <r>
    <s v="ID34"/>
    <x v="2"/>
    <x v="33"/>
    <x v="1"/>
    <n v="51800"/>
    <n v="0.19"/>
    <n v="9842"/>
  </r>
  <r>
    <s v="ID35"/>
    <x v="2"/>
    <x v="34"/>
    <x v="2"/>
    <n v="97000"/>
    <n v="0.18"/>
    <n v="17460"/>
  </r>
  <r>
    <s v="ID36"/>
    <x v="2"/>
    <x v="35"/>
    <x v="0"/>
    <n v="45000"/>
    <n v="0.18"/>
    <n v="8100"/>
  </r>
  <r>
    <s v="ID37"/>
    <x v="1"/>
    <x v="36"/>
    <x v="2"/>
    <n v="89500"/>
    <n v="0.21"/>
    <n v="18795"/>
  </r>
  <r>
    <s v="ID38"/>
    <x v="1"/>
    <x v="37"/>
    <x v="1"/>
    <n v="35971"/>
    <n v="0.14000000000000001"/>
    <n v="5035.9400000000005"/>
  </r>
  <r>
    <s v="ID39"/>
    <x v="1"/>
    <x v="38"/>
    <x v="1"/>
    <n v="80000"/>
    <n v="0.16"/>
    <n v="12800"/>
  </r>
  <r>
    <s v="ID40"/>
    <x v="1"/>
    <x v="39"/>
    <x v="0"/>
    <n v="55117"/>
    <n v="0.14000000000000001"/>
    <n v="7716.380000000001"/>
  </r>
  <r>
    <s v="ID41"/>
    <x v="0"/>
    <x v="40"/>
    <x v="2"/>
    <n v="58445"/>
    <n v="0.22"/>
    <n v="12857.9"/>
  </r>
  <r>
    <s v="ID42"/>
    <x v="0"/>
    <x v="41"/>
    <x v="2"/>
    <n v="120000"/>
    <n v="0.13"/>
    <n v="15600"/>
  </r>
  <r>
    <s v="ID43"/>
    <x v="1"/>
    <x v="42"/>
    <x v="1"/>
    <n v="45450"/>
    <n v="0.16"/>
    <n v="7272"/>
  </r>
  <r>
    <s v="ID44"/>
    <x v="1"/>
    <x v="43"/>
    <x v="2"/>
    <n v="89500"/>
    <n v="0.09"/>
    <n v="8055"/>
  </r>
  <r>
    <s v="ID45"/>
    <x v="1"/>
    <x v="44"/>
    <x v="0"/>
    <n v="65971"/>
    <n v="0.1"/>
    <n v="6597.1"/>
  </r>
  <r>
    <s v="ID46"/>
    <x v="1"/>
    <x v="45"/>
    <x v="2"/>
    <n v="80000"/>
    <n v="0.18"/>
    <n v="14400"/>
  </r>
  <r>
    <s v="ID47"/>
    <x v="0"/>
    <x v="46"/>
    <x v="1"/>
    <n v="55117"/>
    <n v="0.13"/>
    <n v="7165.21"/>
  </r>
  <r>
    <s v="ID48"/>
    <x v="0"/>
    <x v="47"/>
    <x v="0"/>
    <n v="60445"/>
    <n v="0.19"/>
    <n v="11484.55"/>
  </r>
  <r>
    <s v="ID49"/>
    <x v="0"/>
    <x v="48"/>
    <x v="2"/>
    <n v="83117"/>
    <n v="0.2"/>
    <n v="16623.400000000001"/>
  </r>
  <r>
    <s v="ID50"/>
    <x v="0"/>
    <x v="49"/>
    <x v="0"/>
    <n v="58445"/>
    <n v="0.11"/>
    <n v="6428.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46DD13C-3F39-49F0-888F-729A6E3CE4F0}"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Department">
  <location ref="B4:C7" firstHeaderRow="1" firstDataRow="1" firstDataCol="1"/>
  <pivotFields count="5">
    <pivotField showAll="0"/>
    <pivotField axis="axisRow" showAll="0">
      <items count="4">
        <item x="2"/>
        <item x="1"/>
        <item x="0"/>
        <item t="default"/>
      </items>
    </pivotField>
    <pivotField showAll="0"/>
    <pivotField showAll="0"/>
    <pivotField dataField="1" numFmtId="166" showAll="0"/>
  </pivotFields>
  <rowFields count="1">
    <field x="1"/>
  </rowFields>
  <rowItems count="3">
    <i>
      <x/>
    </i>
    <i>
      <x v="1"/>
    </i>
    <i>
      <x v="2"/>
    </i>
  </rowItems>
  <colItems count="1">
    <i/>
  </colItems>
  <dataFields count="1">
    <dataField name="Sum of Yearly Sal" fld="4" baseField="0" baseItem="0" numFmtId="167"/>
  </dataFields>
  <formats count="11">
    <format dxfId="158">
      <pivotArea outline="0" collapsedLevelsAreSubtotals="1" fieldPosition="0"/>
    </format>
    <format dxfId="157">
      <pivotArea field="1" type="button" dataOnly="0" labelOnly="1" outline="0" axis="axisRow" fieldPosition="0"/>
    </format>
    <format dxfId="156">
      <pivotArea dataOnly="0" labelOnly="1" outline="0" axis="axisValues" fieldPosition="0"/>
    </format>
    <format dxfId="155">
      <pivotArea type="all" dataOnly="0" outline="0" fieldPosition="0"/>
    </format>
    <format dxfId="154">
      <pivotArea field="1" type="button" dataOnly="0" labelOnly="1" outline="0" axis="axisRow" fieldPosition="0"/>
    </format>
    <format dxfId="153">
      <pivotArea field="1" type="button" dataOnly="0" labelOnly="1" outline="0" axis="axisRow" fieldPosition="0"/>
    </format>
    <format dxfId="152">
      <pivotArea type="all" dataOnly="0" outline="0" fieldPosition="0"/>
    </format>
    <format dxfId="151">
      <pivotArea outline="0" collapsedLevelsAreSubtotals="1" fieldPosition="0"/>
    </format>
    <format dxfId="150">
      <pivotArea field="1" type="button" dataOnly="0" labelOnly="1" outline="0" axis="axisRow" fieldPosition="0"/>
    </format>
    <format dxfId="149">
      <pivotArea dataOnly="0" labelOnly="1" fieldPosition="0">
        <references count="1">
          <reference field="1" count="0"/>
        </references>
      </pivotArea>
    </format>
    <format dxfId="148">
      <pivotArea dataOnly="0" labelOnly="1" outline="0" axis="axisValues" fieldPosition="0"/>
    </format>
  </formats>
  <conditionalFormats count="1">
    <conditionalFormat priority="1">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2F6EE9E-57AC-4DA1-9343-5BA5D2D404AC}" name="PivotTable4" cacheId="0"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rowHeaderCaption="Employee">
  <location ref="B3:C5" firstHeaderRow="1" firstDataRow="1" firstDataCol="1"/>
  <pivotFields count="5">
    <pivotField showAll="0"/>
    <pivotField showAll="0">
      <items count="4">
        <item x="2"/>
        <item x="1"/>
        <item x="0"/>
        <item t="default"/>
      </items>
    </pivotField>
    <pivotField axis="axisRow" showAll="0" measureFilter="1">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pivotField>
    <pivotField showAll="0"/>
    <pivotField dataField="1" numFmtId="166" showAll="0"/>
  </pivotFields>
  <rowFields count="1">
    <field x="2"/>
  </rowFields>
  <rowItems count="2">
    <i>
      <x v="8"/>
    </i>
    <i>
      <x v="28"/>
    </i>
  </rowItems>
  <colItems count="1">
    <i/>
  </colItems>
  <dataFields count="1">
    <dataField name="Salary" fld="4" baseField="0" baseItem="0" numFmtId="164"/>
  </dataFields>
  <formats count="15">
    <format dxfId="147">
      <pivotArea dataOnly="0" outline="0" axis="axisValues" fieldPosition="0"/>
    </format>
    <format dxfId="146">
      <pivotArea dataOnly="0" outline="0" axis="axisValues" fieldPosition="0"/>
    </format>
    <format dxfId="145">
      <pivotArea field="2" type="button" dataOnly="0" labelOnly="1" outline="0" axis="axisRow" fieldPosition="0"/>
    </format>
    <format dxfId="144">
      <pivotArea field="2" type="button" dataOnly="0" labelOnly="1" outline="0" axis="axisRow" fieldPosition="0"/>
    </format>
    <format dxfId="143">
      <pivotArea outline="0" collapsedLevelsAreSubtotals="1" fieldPosition="0"/>
    </format>
    <format dxfId="142">
      <pivotArea type="all" dataOnly="0" outline="0" fieldPosition="0"/>
    </format>
    <format dxfId="141">
      <pivotArea outline="0" collapsedLevelsAreSubtotals="1" fieldPosition="0"/>
    </format>
    <format dxfId="140">
      <pivotArea field="2" type="button" dataOnly="0" labelOnly="1" outline="0" axis="axisRow" fieldPosition="0"/>
    </format>
    <format dxfId="139">
      <pivotArea dataOnly="0" labelOnly="1" fieldPosition="0">
        <references count="1">
          <reference field="2" count="0"/>
        </references>
      </pivotArea>
    </format>
    <format dxfId="138">
      <pivotArea dataOnly="0" labelOnly="1" outline="0" axis="axisValues" fieldPosition="0"/>
    </format>
    <format dxfId="137">
      <pivotArea type="all" dataOnly="0" outline="0" fieldPosition="0"/>
    </format>
    <format dxfId="136">
      <pivotArea outline="0" collapsedLevelsAreSubtotals="1" fieldPosition="0"/>
    </format>
    <format dxfId="135">
      <pivotArea field="2" type="button" dataOnly="0" labelOnly="1" outline="0" axis="axisRow" fieldPosition="0"/>
    </format>
    <format dxfId="134">
      <pivotArea dataOnly="0" labelOnly="1" fieldPosition="0">
        <references count="1">
          <reference field="2" count="0"/>
        </references>
      </pivotArea>
    </format>
    <format dxfId="133">
      <pivotArea dataOnly="0" labelOnly="1" outline="0" axis="axisValues" fieldPosition="0"/>
    </format>
  </formats>
  <pivotTableStyleInfo name="PivotStyleLight16" showRowHeaders="1" showColHeaders="1" showRowStripes="0" showColStripes="0" showLastColumn="1"/>
  <filters count="1">
    <filter fld="2" type="count" evalOrder="-1" id="1" iMeasureFld="0">
      <autoFilter ref="A1">
        <filterColumn colId="0">
          <top1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E665DD5-DEC6-43C7-8472-0DBA1BB81DF3}" name="PivotTable_V32" cacheId="0"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rowHeaderCaption="Employee">
  <location ref="E5:F7" firstHeaderRow="1" firstDataRow="1" firstDataCol="1" rowPageCount="1" colPageCount="1"/>
  <pivotFields count="5">
    <pivotField showAll="0"/>
    <pivotField axis="axisPage" multipleItemSelectionAllowed="1" showAll="0">
      <items count="4">
        <item x="2"/>
        <item x="1"/>
        <item x="0"/>
        <item t="default"/>
      </items>
    </pivotField>
    <pivotField axis="axisRow" showAll="0" measureFilter="1">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pivotField>
    <pivotField showAll="0"/>
    <pivotField dataField="1" numFmtId="166" showAll="0"/>
  </pivotFields>
  <rowFields count="1">
    <field x="2"/>
  </rowFields>
  <rowItems count="2">
    <i>
      <x v="29"/>
    </i>
    <i>
      <x v="32"/>
    </i>
  </rowItems>
  <colItems count="1">
    <i/>
  </colItems>
  <pageFields count="1">
    <pageField fld="1" hier="-1"/>
  </pageFields>
  <dataFields count="1">
    <dataField name="Salary" fld="4" baseField="0" baseItem="0" numFmtId="167"/>
  </dataFields>
  <formats count="12">
    <format dxfId="105">
      <pivotArea field="1" type="button" dataOnly="0" labelOnly="1" outline="0" axis="axisPage" fieldPosition="0"/>
    </format>
    <format dxfId="104">
      <pivotArea outline="0" collapsedLevelsAreSubtotals="1" fieldPosition="0"/>
    </format>
    <format dxfId="103">
      <pivotArea type="all" dataOnly="0" outline="0" fieldPosition="0"/>
    </format>
    <format dxfId="102">
      <pivotArea outline="0" collapsedLevelsAreSubtotals="1" fieldPosition="0"/>
    </format>
    <format dxfId="101">
      <pivotArea field="2" type="button" dataOnly="0" labelOnly="1" outline="0" axis="axisRow" fieldPosition="0"/>
    </format>
    <format dxfId="100">
      <pivotArea dataOnly="0" labelOnly="1" fieldPosition="0">
        <references count="1">
          <reference field="2" count="2">
            <x v="29"/>
            <x v="32"/>
          </reference>
        </references>
      </pivotArea>
    </format>
    <format dxfId="99">
      <pivotArea dataOnly="0" labelOnly="1" outline="0" axis="axisValues" fieldPosition="0"/>
    </format>
    <format dxfId="98">
      <pivotArea type="all" dataOnly="0" outline="0" fieldPosition="0"/>
    </format>
    <format dxfId="97">
      <pivotArea outline="0" collapsedLevelsAreSubtotals="1" fieldPosition="0"/>
    </format>
    <format dxfId="96">
      <pivotArea field="2" type="button" dataOnly="0" labelOnly="1" outline="0" axis="axisRow" fieldPosition="0"/>
    </format>
    <format dxfId="95">
      <pivotArea dataOnly="0" labelOnly="1" fieldPosition="0">
        <references count="1">
          <reference field="2" count="2">
            <x v="29"/>
            <x v="32"/>
          </reference>
        </references>
      </pivotArea>
    </format>
    <format dxfId="94">
      <pivotArea dataOnly="0" labelOnly="1" outline="0" axis="axisValues" fieldPosition="0"/>
    </format>
  </formats>
  <pivotTableStyleInfo name="PivotStyleLight16" showRowHeaders="1" showColHeaders="1" showRowStripes="0" showColStripes="0" showLastColumn="1"/>
  <filters count="1">
    <filter fld="2" type="count" evalOrder="-1" id="1" iMeasureFld="0">
      <autoFilter ref="A1">
        <filterColumn colId="0">
          <top10 top="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290E77-C28B-478F-B422-AF2328F18822}" name="PivotTable_V31" cacheId="0"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rowHeaderCaption="Employee">
  <location ref="B5:C7" firstHeaderRow="1" firstDataRow="1" firstDataCol="1"/>
  <pivotFields count="5">
    <pivotField showAll="0"/>
    <pivotField showAll="0"/>
    <pivotField axis="axisRow" showAll="0" measureFilter="1">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pivotField>
    <pivotField showAll="0"/>
    <pivotField dataField="1" numFmtId="166" showAll="0"/>
  </pivotFields>
  <rowFields count="1">
    <field x="2"/>
  </rowFields>
  <rowItems count="2">
    <i>
      <x v="29"/>
    </i>
    <i>
      <x v="32"/>
    </i>
  </rowItems>
  <colItems count="1">
    <i/>
  </colItems>
  <dataFields count="1">
    <dataField name="Salary" fld="4" baseField="0" baseItem="0" numFmtId="164"/>
  </dataFields>
  <formats count="26">
    <format dxfId="131">
      <pivotArea type="all" dataOnly="0" outline="0" fieldPosition="0"/>
    </format>
    <format dxfId="130">
      <pivotArea outline="0" collapsedLevelsAreSubtotals="1" fieldPosition="0"/>
    </format>
    <format dxfId="129">
      <pivotArea field="2" type="button" dataOnly="0" labelOnly="1" outline="0" axis="axisRow" fieldPosition="0"/>
    </format>
    <format dxfId="128">
      <pivotArea dataOnly="0" labelOnly="1" fieldPosition="0">
        <references count="1">
          <reference field="2" count="2">
            <x v="29"/>
            <x v="32"/>
          </reference>
        </references>
      </pivotArea>
    </format>
    <format dxfId="127">
      <pivotArea dataOnly="0" labelOnly="1" outline="0" axis="axisValues" fieldPosition="0"/>
    </format>
    <format dxfId="126">
      <pivotArea type="all" dataOnly="0" outline="0" fieldPosition="0"/>
    </format>
    <format dxfId="125">
      <pivotArea outline="0" collapsedLevelsAreSubtotals="1" fieldPosition="0"/>
    </format>
    <format dxfId="124">
      <pivotArea field="2" type="button" dataOnly="0" labelOnly="1" outline="0" axis="axisRow" fieldPosition="0"/>
    </format>
    <format dxfId="123">
      <pivotArea dataOnly="0" labelOnly="1" fieldPosition="0">
        <references count="1">
          <reference field="2" count="2">
            <x v="29"/>
            <x v="32"/>
          </reference>
        </references>
      </pivotArea>
    </format>
    <format dxfId="122">
      <pivotArea dataOnly="0" labelOnly="1" outline="0" axis="axisValues" fieldPosition="0"/>
    </format>
    <format dxfId="121">
      <pivotArea type="all" dataOnly="0" outline="0" fieldPosition="0"/>
    </format>
    <format dxfId="120">
      <pivotArea field="2" type="button" dataOnly="0" labelOnly="1" outline="0" axis="axisRow" fieldPosition="0"/>
    </format>
    <format dxfId="119">
      <pivotArea dataOnly="0" labelOnly="1" fieldPosition="0">
        <references count="1">
          <reference field="2" count="2">
            <x v="29"/>
            <x v="32"/>
          </reference>
        </references>
      </pivotArea>
    </format>
    <format dxfId="118">
      <pivotArea dataOnly="0" labelOnly="1" outline="0" axis="axisValues" fieldPosition="0"/>
    </format>
    <format dxfId="117">
      <pivotArea outline="0" collapsedLevelsAreSubtotals="1" fieldPosition="0"/>
    </format>
    <format dxfId="116">
      <pivotArea type="all" dataOnly="0" outline="0" fieldPosition="0"/>
    </format>
    <format dxfId="115">
      <pivotArea outline="0" collapsedLevelsAreSubtotals="1" fieldPosition="0"/>
    </format>
    <format dxfId="114">
      <pivotArea field="2" type="button" dataOnly="0" labelOnly="1" outline="0" axis="axisRow" fieldPosition="0"/>
    </format>
    <format dxfId="113">
      <pivotArea dataOnly="0" labelOnly="1" fieldPosition="0">
        <references count="1">
          <reference field="2" count="2">
            <x v="29"/>
            <x v="32"/>
          </reference>
        </references>
      </pivotArea>
    </format>
    <format dxfId="112">
      <pivotArea dataOnly="0" labelOnly="1" outline="0" axis="axisValues" fieldPosition="0"/>
    </format>
    <format dxfId="111">
      <pivotArea type="all" dataOnly="0" outline="0" fieldPosition="0"/>
    </format>
    <format dxfId="110">
      <pivotArea outline="0" collapsedLevelsAreSubtotals="1" fieldPosition="0"/>
    </format>
    <format dxfId="109">
      <pivotArea field="2" type="button" dataOnly="0" labelOnly="1" outline="0" axis="axisRow" fieldPosition="0"/>
    </format>
    <format dxfId="108">
      <pivotArea dataOnly="0" labelOnly="1" fieldPosition="0">
        <references count="1">
          <reference field="2" count="2">
            <x v="29"/>
            <x v="32"/>
          </reference>
        </references>
      </pivotArea>
    </format>
    <format dxfId="107">
      <pivotArea dataOnly="0" labelOnly="1" outline="0" axis="axisValues" fieldPosition="0"/>
    </format>
    <format dxfId="106">
      <pivotArea outline="0" collapsedLevelsAreSubtotals="1" fieldPosition="0"/>
    </format>
  </formats>
  <pivotTableStyleInfo name="PivotStyleLight16" showRowHeaders="1" showColHeaders="1" showRowStripes="0" showColStripes="0" showLastColumn="1"/>
  <filters count="1">
    <filter fld="2" type="count" evalOrder="-1" id="1" iMeasureFld="0">
      <autoFilter ref="A1">
        <filterColumn colId="0">
          <top10 top="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7CB2D38-36F6-49A4-A647-6CD1B26F22FD}" name="PivotTable_V33" cacheId="0"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rowHeaderCaption="Employee">
  <location ref="I5:J14" firstHeaderRow="1" firstDataRow="1" firstDataCol="1"/>
  <pivotFields count="5">
    <pivotField showAll="0"/>
    <pivotField axis="axisRow" showAll="0" measureFilter="1" sortType="descending" defaultSubtotal="0">
      <items count="3">
        <item x="0"/>
        <item x="1"/>
        <item x="2"/>
      </items>
      <autoSortScope>
        <pivotArea dataOnly="0" outline="0" fieldPosition="0">
          <references count="1">
            <reference field="4294967294" count="1" selected="0">
              <x v="0"/>
            </reference>
          </references>
        </pivotArea>
      </autoSortScope>
    </pivotField>
    <pivotField axis="axisRow" showAll="0" measureFilter="1" sortType="descending">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autoSortScope>
        <pivotArea dataOnly="0" outline="0" fieldPosition="0">
          <references count="1">
            <reference field="4294967294" count="1" selected="0">
              <x v="0"/>
            </reference>
          </references>
        </pivotArea>
      </autoSortScope>
    </pivotField>
    <pivotField showAll="0"/>
    <pivotField dataField="1" numFmtId="166" showAll="0"/>
  </pivotFields>
  <rowFields count="2">
    <field x="1"/>
    <field x="2"/>
  </rowFields>
  <rowItems count="9">
    <i>
      <x v="2"/>
    </i>
    <i r="1">
      <x v="20"/>
    </i>
    <i r="1">
      <x v="33"/>
    </i>
    <i>
      <x v="1"/>
    </i>
    <i r="1">
      <x v="27"/>
    </i>
    <i r="1">
      <x v="14"/>
    </i>
    <i>
      <x/>
    </i>
    <i r="1">
      <x v="29"/>
    </i>
    <i r="1">
      <x v="32"/>
    </i>
  </rowItems>
  <colItems count="1">
    <i/>
  </colItems>
  <dataFields count="1">
    <dataField name="Salary" fld="4" baseField="0" baseItem="0" numFmtId="165"/>
  </dataFields>
  <formats count="1">
    <format dxfId="132">
      <pivotArea outline="0" collapsedLevelsAreSubtotals="1" fieldPosition="0"/>
    </format>
  </formats>
  <pivotTableStyleInfo name="PivotStyleLight16" showRowHeaders="1" showColHeaders="1" showRowStripes="0" showColStripes="0" showLastColumn="1"/>
  <filters count="2">
    <filter fld="2" type="count" evalOrder="-1" id="5" iMeasureFld="0">
      <autoFilter ref="A1">
        <filterColumn colId="0">
          <top10 top="0" val="2" filterVal="2"/>
        </filterColumn>
      </autoFilter>
    </filter>
    <filter fld="1" type="count" evalOrder="-1" id="4" iMeasureFld="0">
      <autoFilter ref="A1">
        <filterColumn colId="0">
          <top10 top="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99F165A-FEFA-4340-BE0B-5180B8295F62}" name="PivotTable1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Employee">
  <location ref="B4:C6" firstHeaderRow="1" firstDataRow="1" firstDataCol="1"/>
  <pivotFields count="5">
    <pivotField showAll="0"/>
    <pivotField showAll="0"/>
    <pivotField axis="axisRow" showAll="0" measureFilter="1">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pivotField>
    <pivotField showAll="0">
      <items count="4">
        <item x="0"/>
        <item x="1"/>
        <item x="2"/>
        <item t="default"/>
      </items>
    </pivotField>
    <pivotField dataField="1" numFmtId="166" showAll="0"/>
  </pivotFields>
  <rowFields count="1">
    <field x="2"/>
  </rowFields>
  <rowItems count="2">
    <i>
      <x v="8"/>
    </i>
    <i>
      <x v="28"/>
    </i>
  </rowItems>
  <colItems count="1">
    <i/>
  </colItems>
  <dataFields count="1">
    <dataField name="Salary" fld="4" baseField="0" baseItem="0" numFmtId="167"/>
  </dataFields>
  <formats count="13">
    <format dxfId="93">
      <pivotArea dataOnly="0" outline="0" axis="axisValues" fieldPosition="0"/>
    </format>
    <format dxfId="92">
      <pivotArea type="all" dataOnly="0" outline="0" fieldPosition="0"/>
    </format>
    <format dxfId="91">
      <pivotArea outline="0" collapsedLevelsAreSubtotals="1" fieldPosition="0"/>
    </format>
    <format dxfId="90">
      <pivotArea field="2" type="button" dataOnly="0" labelOnly="1" outline="0" axis="axisRow" fieldPosition="0"/>
    </format>
    <format dxfId="89">
      <pivotArea dataOnly="0" labelOnly="1" fieldPosition="0">
        <references count="1">
          <reference field="2" count="2">
            <x v="8"/>
            <x v="28"/>
          </reference>
        </references>
      </pivotArea>
    </format>
    <format dxfId="88">
      <pivotArea dataOnly="0" labelOnly="1" grandRow="1" outline="0" fieldPosition="0"/>
    </format>
    <format dxfId="87">
      <pivotArea dataOnly="0" labelOnly="1" outline="0" axis="axisValues" fieldPosition="0"/>
    </format>
    <format dxfId="86">
      <pivotArea outline="0" collapsedLevelsAreSubtotals="1" fieldPosition="0"/>
    </format>
    <format dxfId="85">
      <pivotArea type="all" dataOnly="0" outline="0" fieldPosition="0"/>
    </format>
    <format dxfId="84">
      <pivotArea outline="0" collapsedLevelsAreSubtotals="1" fieldPosition="0"/>
    </format>
    <format dxfId="83">
      <pivotArea field="2" type="button" dataOnly="0" labelOnly="1" outline="0" axis="axisRow" fieldPosition="0"/>
    </format>
    <format dxfId="82">
      <pivotArea dataOnly="0" labelOnly="1" fieldPosition="0">
        <references count="1">
          <reference field="2" count="2">
            <x v="8"/>
            <x v="28"/>
          </reference>
        </references>
      </pivotArea>
    </format>
    <format dxfId="81">
      <pivotArea dataOnly="0" labelOnly="1" outline="0" axis="axisValues" fieldPosition="0"/>
    </format>
  </formats>
  <pivotTableStyleInfo name="PivotStyleLight16" showRowHeaders="1" showColHeaders="1" showRowStripes="0" showColStripes="0" showLastColumn="1"/>
  <filters count="1">
    <filter fld="2" type="count" evalOrder="-1" id="1" iMeasureFld="0">
      <autoFilter ref="A1">
        <filterColumn colId="0">
          <top1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A265407-8662-46A1-A9F4-9605BBBFE5F3}" name="PivotTable_V42" cacheId="0"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rowHeaderCaption="Employee">
  <location ref="F5:G7" firstHeaderRow="1" firstDataRow="1" firstDataCol="1" rowPageCount="1" colPageCount="1"/>
  <pivotFields count="5">
    <pivotField showAll="0"/>
    <pivotField showAll="0"/>
    <pivotField axis="axisRow" showAll="0" measureFilter="1">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pivotField>
    <pivotField axis="axisPage" multipleItemSelectionAllowed="1" showAll="0">
      <items count="4">
        <item x="0"/>
        <item x="1"/>
        <item x="2"/>
        <item t="default"/>
      </items>
    </pivotField>
    <pivotField dataField="1" numFmtId="166" showAll="0"/>
  </pivotFields>
  <rowFields count="1">
    <field x="2"/>
  </rowFields>
  <rowItems count="2">
    <i>
      <x v="29"/>
    </i>
    <i>
      <x v="32"/>
    </i>
  </rowItems>
  <colItems count="1">
    <i/>
  </colItems>
  <pageFields count="1">
    <pageField fld="3" hier="-1"/>
  </pageFields>
  <dataFields count="1">
    <dataField name="Salary" fld="4" baseField="0" baseItem="0" numFmtId="167"/>
  </dataFields>
  <formats count="7">
    <format dxfId="38">
      <pivotArea type="all" dataOnly="0" outline="0" fieldPosition="0"/>
    </format>
    <format dxfId="37">
      <pivotArea outline="0" collapsedLevelsAreSubtotals="1" fieldPosition="0"/>
    </format>
    <format dxfId="36">
      <pivotArea field="2" type="button" dataOnly="0" labelOnly="1" outline="0" axis="axisRow" fieldPosition="0"/>
    </format>
    <format dxfId="35">
      <pivotArea dataOnly="0" labelOnly="1" fieldPosition="0">
        <references count="1">
          <reference field="2" count="2">
            <x v="29"/>
            <x v="32"/>
          </reference>
        </references>
      </pivotArea>
    </format>
    <format dxfId="34">
      <pivotArea dataOnly="0" labelOnly="1" outline="0" axis="axisValues" fieldPosition="0"/>
    </format>
    <format dxfId="33">
      <pivotArea field="3" type="button" dataOnly="0" labelOnly="1" outline="0" axis="axisPage" fieldPosition="0"/>
    </format>
    <format dxfId="32">
      <pivotArea dataOnly="0" labelOnly="1" outline="0" axis="axisValues" fieldPosition="0"/>
    </format>
  </formats>
  <pivotTableStyleInfo name="PivotStyleLight16" showRowHeaders="1" showColHeaders="1" showRowStripes="0" showColStripes="0" showLastColumn="1"/>
  <filters count="1">
    <filter fld="2" type="count" evalOrder="-1" id="1" iMeasureFld="0">
      <autoFilter ref="A1">
        <filterColumn colId="0">
          <top10 top="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5123DCE-E03D-45C9-9A02-46A7FB0D17C1}" name="PivotTable_V41" cacheId="0"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rowHeaderCaption="Employee">
  <location ref="B5:C7" firstHeaderRow="1" firstDataRow="1" firstDataCol="1"/>
  <pivotFields count="5">
    <pivotField showAll="0"/>
    <pivotField showAll="0"/>
    <pivotField axis="axisRow" showAll="0" measureFilter="1">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pivotField>
    <pivotField showAll="0">
      <items count="4">
        <item x="0"/>
        <item x="1"/>
        <item x="2"/>
        <item t="default"/>
      </items>
    </pivotField>
    <pivotField dataField="1" numFmtId="166" showAll="0"/>
  </pivotFields>
  <rowFields count="1">
    <field x="2"/>
  </rowFields>
  <rowItems count="2">
    <i>
      <x v="29"/>
    </i>
    <i>
      <x v="32"/>
    </i>
  </rowItems>
  <colItems count="1">
    <i/>
  </colItems>
  <dataFields count="1">
    <dataField name="Salary" fld="4" baseField="0" baseItem="0" numFmtId="167"/>
  </dataFields>
  <formats count="12">
    <format dxfId="50">
      <pivotArea type="all" dataOnly="0" outline="0" fieldPosition="0"/>
    </format>
    <format dxfId="49">
      <pivotArea outline="0" collapsedLevelsAreSubtotals="1" fieldPosition="0"/>
    </format>
    <format dxfId="48">
      <pivotArea field="2" type="button" dataOnly="0" labelOnly="1" outline="0" axis="axisRow" fieldPosition="0"/>
    </format>
    <format dxfId="47">
      <pivotArea dataOnly="0" labelOnly="1" fieldPosition="0">
        <references count="1">
          <reference field="2" count="2">
            <x v="29"/>
            <x v="32"/>
          </reference>
        </references>
      </pivotArea>
    </format>
    <format dxfId="46">
      <pivotArea dataOnly="0" labelOnly="1" outline="0" axis="axisValues" fieldPosition="0"/>
    </format>
    <format dxfId="45">
      <pivotArea dataOnly="0" labelOnly="1" outline="0" axis="axisValues" fieldPosition="0"/>
    </format>
    <format dxfId="44">
      <pivotArea type="all" dataOnly="0" outline="0" fieldPosition="0"/>
    </format>
    <format dxfId="43">
      <pivotArea outline="0" collapsedLevelsAreSubtotals="1" fieldPosition="0"/>
    </format>
    <format dxfId="42">
      <pivotArea field="2" type="button" dataOnly="0" labelOnly="1" outline="0" axis="axisRow" fieldPosition="0"/>
    </format>
    <format dxfId="41">
      <pivotArea dataOnly="0" labelOnly="1" fieldPosition="0">
        <references count="1">
          <reference field="2" count="2">
            <x v="29"/>
            <x v="32"/>
          </reference>
        </references>
      </pivotArea>
    </format>
    <format dxfId="40">
      <pivotArea dataOnly="0" labelOnly="1" outline="0" axis="axisValues" fieldPosition="0"/>
    </format>
    <format dxfId="39">
      <pivotArea outline="0" collapsedLevelsAreSubtotals="1" fieldPosition="0"/>
    </format>
  </formats>
  <pivotTableStyleInfo name="PivotStyleLight16" showRowHeaders="1" showColHeaders="1" showRowStripes="0" showColStripes="0" showLastColumn="1"/>
  <filters count="1">
    <filter fld="2" type="count" evalOrder="-1" id="1" iMeasureFld="0">
      <autoFilter ref="A1">
        <filterColumn colId="0">
          <top10 top="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5C19556-8C52-4521-8BE9-A9635A131CEC}" name="PivotTable_V43" cacheId="0"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rowHeaderCaption="Employee">
  <location ref="J5:K14" firstHeaderRow="1" firstDataRow="1" firstDataCol="1"/>
  <pivotFields count="5">
    <pivotField showAll="0"/>
    <pivotField showAll="0"/>
    <pivotField axis="axisRow" showAll="0" measureFilter="1" sortType="descending">
      <items count="51">
        <item x="10"/>
        <item x="8"/>
        <item x="3"/>
        <item x="32"/>
        <item x="5"/>
        <item x="41"/>
        <item x="42"/>
        <item x="45"/>
        <item x="36"/>
        <item x="49"/>
        <item x="47"/>
        <item x="21"/>
        <item x="1"/>
        <item x="28"/>
        <item x="15"/>
        <item x="29"/>
        <item x="20"/>
        <item x="9"/>
        <item x="6"/>
        <item x="23"/>
        <item x="2"/>
        <item x="13"/>
        <item x="18"/>
        <item x="33"/>
        <item x="12"/>
        <item x="43"/>
        <item x="30"/>
        <item x="48"/>
        <item x="4"/>
        <item x="35"/>
        <item x="39"/>
        <item x="38"/>
        <item x="34"/>
        <item x="0"/>
        <item x="40"/>
        <item x="37"/>
        <item x="19"/>
        <item x="7"/>
        <item x="46"/>
        <item x="26"/>
        <item x="22"/>
        <item x="27"/>
        <item x="24"/>
        <item x="17"/>
        <item x="44"/>
        <item x="11"/>
        <item x="25"/>
        <item x="31"/>
        <item x="16"/>
        <item x="14"/>
        <item t="default"/>
      </items>
      <autoSortScope>
        <pivotArea dataOnly="0" outline="0" fieldPosition="0">
          <references count="1">
            <reference field="4294967294" count="1" selected="0">
              <x v="0"/>
            </reference>
          </references>
        </pivotArea>
      </autoSortScope>
    </pivotField>
    <pivotField axis="axisRow" showAll="0" sortType="ascending" defaultSubtotal="0">
      <items count="3">
        <item x="0"/>
        <item x="1"/>
        <item x="2"/>
      </items>
    </pivotField>
    <pivotField dataField="1" numFmtId="166" showAll="0"/>
  </pivotFields>
  <rowFields count="2">
    <field x="3"/>
    <field x="2"/>
  </rowFields>
  <rowItems count="9">
    <i>
      <x/>
    </i>
    <i r="1">
      <x v="29"/>
    </i>
    <i r="1">
      <x v="17"/>
    </i>
    <i>
      <x v="1"/>
    </i>
    <i r="1">
      <x v="35"/>
    </i>
    <i r="1">
      <x v="4"/>
    </i>
    <i>
      <x v="2"/>
    </i>
    <i r="1">
      <x v="16"/>
    </i>
    <i r="1">
      <x v="20"/>
    </i>
  </rowItems>
  <colItems count="1">
    <i/>
  </colItems>
  <dataFields count="1">
    <dataField name="Salary" fld="4" baseField="0" baseItem="0" numFmtId="167"/>
  </dataFields>
  <formats count="30">
    <format dxfId="80">
      <pivotArea type="all" dataOnly="0" outline="0" fieldPosition="0"/>
    </format>
    <format dxfId="79">
      <pivotArea outline="0" collapsedLevelsAreSubtotals="1" fieldPosition="0"/>
    </format>
    <format dxfId="78">
      <pivotArea field="3" type="button" dataOnly="0" labelOnly="1" outline="0" axis="axisRow" fieldPosition="0"/>
    </format>
    <format dxfId="77">
      <pivotArea dataOnly="0" labelOnly="1" fieldPosition="0">
        <references count="1">
          <reference field="3" count="0"/>
        </references>
      </pivotArea>
    </format>
    <format dxfId="76">
      <pivotArea dataOnly="0" labelOnly="1" fieldPosition="0">
        <references count="2">
          <reference field="2" count="2">
            <x v="17"/>
            <x v="29"/>
          </reference>
          <reference field="3" count="1" selected="0">
            <x v="0"/>
          </reference>
        </references>
      </pivotArea>
    </format>
    <format dxfId="75">
      <pivotArea dataOnly="0" labelOnly="1" fieldPosition="0">
        <references count="2">
          <reference field="2" count="2">
            <x v="4"/>
            <x v="35"/>
          </reference>
          <reference field="3" count="1" selected="0">
            <x v="1"/>
          </reference>
        </references>
      </pivotArea>
    </format>
    <format dxfId="74">
      <pivotArea dataOnly="0" labelOnly="1" fieldPosition="0">
        <references count="2">
          <reference field="2" count="2">
            <x v="16"/>
            <x v="20"/>
          </reference>
          <reference field="3" count="1" selected="0">
            <x v="2"/>
          </reference>
        </references>
      </pivotArea>
    </format>
    <format dxfId="73">
      <pivotArea dataOnly="0" labelOnly="1" outline="0" axis="axisValues" fieldPosition="0"/>
    </format>
    <format dxfId="72">
      <pivotArea type="all" dataOnly="0" outline="0" fieldPosition="0"/>
    </format>
    <format dxfId="71">
      <pivotArea outline="0" collapsedLevelsAreSubtotals="1" fieldPosition="0"/>
    </format>
    <format dxfId="70">
      <pivotArea field="3" type="button" dataOnly="0" labelOnly="1" outline="0" axis="axisRow" fieldPosition="0"/>
    </format>
    <format dxfId="69">
      <pivotArea dataOnly="0" labelOnly="1" fieldPosition="0">
        <references count="1">
          <reference field="3" count="0"/>
        </references>
      </pivotArea>
    </format>
    <format dxfId="68">
      <pivotArea dataOnly="0" labelOnly="1" fieldPosition="0">
        <references count="2">
          <reference field="2" count="2">
            <x v="17"/>
            <x v="29"/>
          </reference>
          <reference field="3" count="1" selected="0">
            <x v="0"/>
          </reference>
        </references>
      </pivotArea>
    </format>
    <format dxfId="67">
      <pivotArea dataOnly="0" labelOnly="1" fieldPosition="0">
        <references count="2">
          <reference field="2" count="2">
            <x v="4"/>
            <x v="35"/>
          </reference>
          <reference field="3" count="1" selected="0">
            <x v="1"/>
          </reference>
        </references>
      </pivotArea>
    </format>
    <format dxfId="66">
      <pivotArea dataOnly="0" labelOnly="1" fieldPosition="0">
        <references count="2">
          <reference field="2" count="2">
            <x v="16"/>
            <x v="20"/>
          </reference>
          <reference field="3" count="1" selected="0">
            <x v="2"/>
          </reference>
        </references>
      </pivotArea>
    </format>
    <format dxfId="65">
      <pivotArea dataOnly="0" labelOnly="1" outline="0" axis="axisValues" fieldPosition="0"/>
    </format>
    <format dxfId="64">
      <pivotArea dataOnly="0" outline="0" axis="axisValues" fieldPosition="0"/>
    </format>
    <format dxfId="63">
      <pivotArea outline="0" collapsedLevelsAreSubtotals="1" fieldPosition="0"/>
    </format>
    <format dxfId="62">
      <pivotArea type="all" dataOnly="0" outline="0" fieldPosition="0"/>
    </format>
    <format dxfId="61">
      <pivotArea outline="0" collapsedLevelsAreSubtotals="1" fieldPosition="0"/>
    </format>
    <format dxfId="60">
      <pivotArea dataOnly="0" labelOnly="1" fieldPosition="0">
        <references count="1">
          <reference field="3" count="0"/>
        </references>
      </pivotArea>
    </format>
    <format dxfId="59">
      <pivotArea dataOnly="0" labelOnly="1" fieldPosition="0">
        <references count="2">
          <reference field="2" count="2">
            <x v="17"/>
            <x v="29"/>
          </reference>
          <reference field="3" count="1" selected="0">
            <x v="0"/>
          </reference>
        </references>
      </pivotArea>
    </format>
    <format dxfId="58">
      <pivotArea dataOnly="0" labelOnly="1" fieldPosition="0">
        <references count="2">
          <reference field="2" count="2">
            <x v="4"/>
            <x v="35"/>
          </reference>
          <reference field="3" count="1" selected="0">
            <x v="1"/>
          </reference>
        </references>
      </pivotArea>
    </format>
    <format dxfId="57">
      <pivotArea dataOnly="0" labelOnly="1" fieldPosition="0">
        <references count="2">
          <reference field="2" count="2">
            <x v="16"/>
            <x v="20"/>
          </reference>
          <reference field="3" count="1" selected="0">
            <x v="2"/>
          </reference>
        </references>
      </pivotArea>
    </format>
    <format dxfId="56">
      <pivotArea collapsedLevelsAreSubtotals="1" fieldPosition="0">
        <references count="1">
          <reference field="3" count="1">
            <x v="1"/>
          </reference>
        </references>
      </pivotArea>
    </format>
    <format dxfId="55">
      <pivotArea dataOnly="0" labelOnly="1" fieldPosition="0">
        <references count="1">
          <reference field="3" count="1">
            <x v="1"/>
          </reference>
        </references>
      </pivotArea>
    </format>
    <format dxfId="54">
      <pivotArea collapsedLevelsAreSubtotals="1" fieldPosition="0">
        <references count="1">
          <reference field="3" count="1">
            <x v="2"/>
          </reference>
        </references>
      </pivotArea>
    </format>
    <format dxfId="53">
      <pivotArea dataOnly="0" labelOnly="1" fieldPosition="0">
        <references count="1">
          <reference field="3" count="1">
            <x v="2"/>
          </reference>
        </references>
      </pivotArea>
    </format>
    <format dxfId="52">
      <pivotArea field="3" type="button" dataOnly="0" labelOnly="1" outline="0" axis="axisRow" fieldPosition="0"/>
    </format>
    <format dxfId="51">
      <pivotArea dataOnly="0" labelOnly="1" outline="0" axis="axisValues" fieldPosition="0"/>
    </format>
  </formats>
  <pivotTableStyleInfo name="PivotStyleLight16" showRowHeaders="1" showColHeaders="1" showRowStripes="0" showColStripes="0" showLastColumn="1"/>
  <filters count="1">
    <filter fld="2" type="count" evalOrder="-1" id="6" iMeasureFld="0">
      <autoFilter ref="A1">
        <filterColumn colId="0">
          <top10 top="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1F4E93F-40F8-4EEF-A590-777AEDD8B790}" name="PivotTable_Bonus" cacheId="1" applyNumberFormats="0" applyBorderFormats="0" applyFontFormats="0" applyPatternFormats="0" applyAlignmentFormats="0" applyWidthHeightFormats="1" dataCaption="Values" updatedVersion="8" minRefreshableVersion="3" itemPrintTitles="1" createdVersion="8" indent="0" outline="1" outlineData="1" multipleFieldFilters="0" rowHeaderCaption="Employee">
  <location ref="B4:C55" firstHeaderRow="1" firstDataRow="1" firstDataCol="1"/>
  <pivotFields count="7">
    <pivotField showAll="0"/>
    <pivotField showAll="0">
      <items count="4">
        <item x="2"/>
        <item x="1"/>
        <item x="0"/>
        <item t="default"/>
      </items>
    </pivotField>
    <pivotField axis="axisRow" showAll="0">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pivotField>
    <pivotField showAll="0">
      <items count="4">
        <item x="0"/>
        <item x="1"/>
        <item x="2"/>
        <item t="default"/>
      </items>
    </pivotField>
    <pivotField numFmtId="166" showAll="0"/>
    <pivotField numFmtId="9" showAll="0"/>
    <pivotField dataField="1" numFmtId="166" showAll="0"/>
  </pivotFields>
  <rowFields count="1">
    <field x="2"/>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Items count="1">
    <i/>
  </colItems>
  <dataFields count="1">
    <dataField name="Sum of Bonus $" fld="6" baseField="0" baseItem="0" numFmtId="167"/>
  </dataFields>
  <formats count="14">
    <format dxfId="13">
      <pivotArea outline="0" collapsedLevelsAreSubtotals="1" fieldPosition="0"/>
    </format>
    <format dxfId="12">
      <pivotArea type="all" dataOnly="0" outline="0" fieldPosition="0"/>
    </format>
    <format dxfId="11">
      <pivotArea outline="0" collapsedLevelsAreSubtotals="1" fieldPosition="0"/>
    </format>
    <format dxfId="10">
      <pivotArea field="2" type="button" dataOnly="0" labelOnly="1" outline="0" axis="axisRow" fieldPosition="0"/>
    </format>
    <format dxfId="9">
      <pivotArea dataOnly="0" labelOnly="1" fieldPosition="0">
        <references count="1">
          <reference field="2" count="0"/>
        </references>
      </pivotArea>
    </format>
    <format dxfId="8">
      <pivotArea dataOnly="0" labelOnly="1" grandRow="1" outline="0" fieldPosition="0"/>
    </format>
    <format dxfId="7">
      <pivotArea dataOnly="0" labelOnly="1" outline="0" axis="axisValues" fieldPosition="0"/>
    </format>
    <format dxfId="6">
      <pivotArea type="all" dataOnly="0" outline="0" fieldPosition="0"/>
    </format>
    <format dxfId="5">
      <pivotArea outline="0" collapsedLevelsAreSubtotals="1" fieldPosition="0"/>
    </format>
    <format dxfId="4">
      <pivotArea field="2" type="button" dataOnly="0" labelOnly="1" outline="0" axis="axisRow" fieldPosition="0"/>
    </format>
    <format dxfId="3">
      <pivotArea dataOnly="0" labelOnly="1" fieldPosition="0">
        <references count="1">
          <reference field="2" count="0"/>
        </references>
      </pivotArea>
    </format>
    <format dxfId="2">
      <pivotArea dataOnly="0" labelOnly="1" grandRow="1" outline="0" fieldPosition="0"/>
    </format>
    <format dxfId="1">
      <pivotArea dataOnly="0" labelOnly="1" outline="0" axis="axisValues" fieldPosition="0"/>
    </format>
    <format dxfId="0">
      <pivotArea dataOnly="0"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41F0A5A0-8483-43A2-8138-A27A93135E03}" sourceName="Department">
  <pivotTables>
    <pivotTable tabId="5" name="PivotTable4"/>
  </pivotTables>
  <data>
    <tabular pivotCacheId="397777659">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89DD87BA-BA43-44A8-A615-60CB0F1CA447}" sourceName="Country">
  <pivotTables>
    <pivotTable tabId="7" name="PivotTable11"/>
  </pivotTables>
  <data>
    <tabular pivotCacheId="397777659">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424DBAF4-DC85-448F-A570-AD723AECF964}" sourceName="Country">
  <pivotTables>
    <pivotTable tabId="11" name="PivotTable_Bonus"/>
  </pivotTables>
  <data>
    <tabular pivotCacheId="1292461967">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1A3845EE-D513-4209-852B-C4E6C798781C}" sourceName="Department">
  <pivotTables>
    <pivotTable tabId="11" name="PivotTable_Bonus"/>
  </pivotTables>
  <data>
    <tabular pivotCacheId="1292461967">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65E8B2E7-7768-4724-856C-1C869D9B29F5}" cache="Slicer_Department" caption="Department"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4DCECC8D-D2A2-49F7-934D-3DACFD4A083C}" cache="Slicer_Country" caption="Country"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C362F5BB-925B-4D1F-A1E1-CB1859BB2AA5}" cache="Slicer_Country1" caption="Country" rowHeight="234950"/>
  <slicer name="Department 1" xr10:uid="{07C5A67A-070C-49F1-850E-F624402B3622}" cache="Slicer_Department1" caption="Department"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A0B6B-6E58-4D92-8D16-18CA1495B923}" name="EMPData" displayName="EMPData" ref="A3:E54" totalsRowCount="1" headerRowDxfId="200" headerRowBorderDxfId="199" tableBorderDxfId="198" totalsRowBorderDxfId="197">
  <autoFilter ref="A3:E53" xr:uid="{639A0B6B-6E58-4D92-8D16-18CA1495B923}"/>
  <tableColumns count="5">
    <tableColumn id="1" xr3:uid="{10D75C25-E46F-46DC-B77B-6A24CBC96659}" name="Employee ID" totalsRowLabel="Total" dataDxfId="196" totalsRowDxfId="195"/>
    <tableColumn id="2" xr3:uid="{A9A1B7BF-B67F-4E3D-B05D-1CA5084E6220}" name="Department" dataDxfId="194" totalsRowDxfId="193"/>
    <tableColumn id="3" xr3:uid="{1D69A06F-FBE8-4CD9-B408-A67965E2C5A9}" name="Employee" dataDxfId="192" totalsRowDxfId="191"/>
    <tableColumn id="4" xr3:uid="{045F1C44-E03F-4B14-B0C4-5F1F2D740C6F}" name="Country" dataDxfId="190" totalsRowDxfId="189"/>
    <tableColumn id="5" xr3:uid="{4CA34F10-A491-4D0F-A008-9A622A58741E}" name="Yearly Sal" totalsRowFunction="sum" dataDxfId="188" totalsRowDxfId="187" dataCellStyle="Comma"/>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32404A-711D-42A0-B943-BEC4B7997172}" name="EmpBonus" displayName="EmpBonus" ref="H3:J47" totalsRowShown="0" headerRowDxfId="186" headerRowBorderDxfId="185" tableBorderDxfId="184" totalsRowBorderDxfId="183">
  <autoFilter ref="H3:J47" xr:uid="{7D32404A-711D-42A0-B943-BEC4B7997172}"/>
  <tableColumns count="3">
    <tableColumn id="1" xr3:uid="{3A445AE6-0460-4262-B97F-11D049E0AA42}" name="EmployeID" dataDxfId="182"/>
    <tableColumn id="2" xr3:uid="{8ACCE417-C3B1-4070-8842-52BB9F3BF8D1}" name="Bonus %" dataDxfId="181"/>
    <tableColumn id="3" xr3:uid="{57087C48-7625-4AFB-8DDB-2F22CEBA3E30}" name="Employee Name" dataDxfId="18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98FA38E-74E0-4312-8AF6-37BF46090B5B}" name="EMPDataN" displayName="EMPDataN" ref="A3:E54" totalsRowCount="1" headerRowDxfId="179" headerRowBorderDxfId="178" tableBorderDxfId="177" totalsRowBorderDxfId="176">
  <autoFilter ref="A3:E53" xr:uid="{639A0B6B-6E58-4D92-8D16-18CA1495B923}"/>
  <tableColumns count="5">
    <tableColumn id="1" xr3:uid="{8B7B8601-46B3-410B-895D-231BD58EA1F5}" name="Employee ID" totalsRowLabel="Total" dataDxfId="175" totalsRowDxfId="174"/>
    <tableColumn id="2" xr3:uid="{F7DA058A-8ECA-4104-9FE0-D12BEC516B9D}" name="Department" dataDxfId="173" totalsRowDxfId="172"/>
    <tableColumn id="3" xr3:uid="{F83ECBB7-09EA-4491-82FA-7B7A4407C974}" name="Employee" dataDxfId="171" totalsRowDxfId="170"/>
    <tableColumn id="4" xr3:uid="{BA2EE4C0-F0CA-409A-B6B8-0FF7AC426843}" name="Country" dataDxfId="169" totalsRowDxfId="168"/>
    <tableColumn id="5" xr3:uid="{8D5510D1-E9E5-4D86-98F2-A0123D5DC776}" name="Yearly Sal" totalsRowFunction="sum" dataDxfId="167" totalsRowDxfId="166" dataCellStyle="Comma"/>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C40542F-A473-430F-ABFD-DEBC5C62C770}" name="EmpBonusN" displayName="EmpBonusN" ref="H3:J47" totalsRowShown="0" headerRowDxfId="165" headerRowBorderDxfId="164" tableBorderDxfId="163" totalsRowBorderDxfId="162">
  <autoFilter ref="H3:J47" xr:uid="{7D32404A-711D-42A0-B943-BEC4B7997172}"/>
  <tableColumns count="3">
    <tableColumn id="1" xr3:uid="{38B2262C-34FA-45D2-B76C-9B7C4E987239}" name="EmployeID" dataDxfId="161"/>
    <tableColumn id="2" xr3:uid="{FF67D223-9D1D-4D68-A57C-2471AFFA15BD}" name="Bonus %" dataDxfId="160"/>
    <tableColumn id="3" xr3:uid="{B39B0AD5-FAD9-4EBD-A680-A920941E97BF}" name="Employee Name" dataDxfId="159"/>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3C3A9B7-3F28-484E-8A35-032DD40DC9FB}" name="BonusCalculation" displayName="BonusCalculation" ref="B3:H54" totalsRowCount="1" headerRowDxfId="31" headerRowBorderDxfId="30" tableBorderDxfId="29" totalsRowBorderDxfId="28">
  <autoFilter ref="B3:H53" xr:uid="{03C3A9B7-3F28-484E-8A35-032DD40DC9FB}"/>
  <tableColumns count="7">
    <tableColumn id="1" xr3:uid="{6056582E-9D2E-4BE4-B844-2E75FF75A619}" name="Employee ID" totalsRowLabel="Total" dataDxfId="27" totalsRowDxfId="26"/>
    <tableColumn id="2" xr3:uid="{B2DE8307-9EE4-427F-900D-173A416AB005}" name="Department" dataDxfId="25" totalsRowDxfId="24"/>
    <tableColumn id="3" xr3:uid="{5A0AB7D8-C46D-4048-97C9-702AB9A590A2}" name="Employee" dataDxfId="23" totalsRowDxfId="22"/>
    <tableColumn id="4" xr3:uid="{87FD67CF-C713-4F59-B3C4-C1525B3AA109}" name="Country" dataDxfId="21" totalsRowDxfId="20"/>
    <tableColumn id="5" xr3:uid="{080D4AA7-D859-42C9-BBB3-AE3467A5E852}" name="Yearly Sal" totalsRowFunction="sum" dataDxfId="19" totalsRowDxfId="18" dataCellStyle="Comma"/>
    <tableColumn id="6" xr3:uid="{47DE5BB9-E4A2-40C4-B921-7933CCFE40E2}" name="Bonus %" dataDxfId="17" totalsRowDxfId="16" dataCellStyle="Percent">
      <calculatedColumnFormula>_xlfn.IFNA(VLOOKUP(BonusCalculation[[#This Row],[Employee ID]],EmpBonusN[#All],2,FALSE),0)</calculatedColumnFormula>
    </tableColumn>
    <tableColumn id="7" xr3:uid="{4F722898-58E5-4CE4-9111-C2494A098272}" name="Bonus $" totalsRowFunction="sum" dataDxfId="15" totalsRowDxfId="14">
      <calculatedColumnFormula>BonusCalculation[[#This Row],[Yearly Sal]]*BonusCalculation[[#This Row],[Bonus %]]</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4"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8.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9.xml"/><Relationship Id="rId1"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6F51B-8E9D-4C91-A28F-8C747454331E}">
  <dimension ref="A1:R54"/>
  <sheetViews>
    <sheetView workbookViewId="0">
      <selection activeCell="L9" sqref="L9"/>
    </sheetView>
  </sheetViews>
  <sheetFormatPr defaultRowHeight="14.4" x14ac:dyDescent="0.3"/>
  <cols>
    <col min="1" max="1" width="12.5546875" customWidth="1"/>
    <col min="2" max="2" width="13.109375" customWidth="1"/>
    <col min="3" max="3" width="16.21875" bestFit="1" customWidth="1"/>
    <col min="4" max="4" width="11" bestFit="1" customWidth="1"/>
    <col min="5" max="5" width="14.33203125" style="15" customWidth="1"/>
    <col min="8" max="8" width="11.77734375" customWidth="1"/>
    <col min="9" max="9" width="9.88671875" customWidth="1"/>
    <col min="10" max="10" width="16.33203125" customWidth="1"/>
    <col min="12" max="12" width="52.109375" bestFit="1" customWidth="1"/>
  </cols>
  <sheetData>
    <row r="1" spans="1:18" ht="36.6" x14ac:dyDescent="0.7">
      <c r="A1" s="18"/>
      <c r="B1" s="19" t="s">
        <v>133</v>
      </c>
      <c r="C1" s="19"/>
      <c r="D1" s="19"/>
      <c r="E1" s="19"/>
      <c r="F1" s="19"/>
      <c r="G1" s="19"/>
      <c r="H1" s="19"/>
      <c r="I1" s="19"/>
      <c r="J1" s="19"/>
      <c r="K1" s="19"/>
      <c r="L1" s="19"/>
      <c r="M1" s="19"/>
      <c r="N1" s="19"/>
      <c r="O1" s="19"/>
      <c r="P1" s="19"/>
      <c r="Q1" s="19"/>
      <c r="R1" s="19"/>
    </row>
    <row r="2" spans="1:18" ht="14.55" customHeight="1" x14ac:dyDescent="0.6">
      <c r="A2" s="22"/>
      <c r="B2" s="22"/>
      <c r="C2" s="22"/>
      <c r="D2" s="22"/>
      <c r="E2" s="22"/>
      <c r="F2" s="22"/>
      <c r="G2" s="22"/>
      <c r="H2" s="22"/>
      <c r="I2" s="22"/>
      <c r="J2" s="22"/>
      <c r="K2" s="22"/>
      <c r="L2" s="22"/>
      <c r="M2" s="22"/>
      <c r="N2" s="22"/>
      <c r="O2" s="22"/>
      <c r="P2" s="22"/>
      <c r="Q2" s="22"/>
    </row>
    <row r="3" spans="1:18" x14ac:dyDescent="0.3">
      <c r="A3" s="4" t="s">
        <v>0</v>
      </c>
      <c r="B3" s="5" t="s">
        <v>1</v>
      </c>
      <c r="C3" s="5" t="s">
        <v>2</v>
      </c>
      <c r="D3" s="5" t="s">
        <v>117</v>
      </c>
      <c r="E3" s="12" t="s">
        <v>108</v>
      </c>
      <c r="H3" s="4" t="s">
        <v>67</v>
      </c>
      <c r="I3" s="5" t="s">
        <v>68</v>
      </c>
      <c r="J3" s="9" t="s">
        <v>69</v>
      </c>
    </row>
    <row r="4" spans="1:18" x14ac:dyDescent="0.3">
      <c r="A4" s="3" t="s">
        <v>3</v>
      </c>
      <c r="B4" s="1" t="s">
        <v>4</v>
      </c>
      <c r="C4" s="1" t="s">
        <v>5</v>
      </c>
      <c r="D4" s="1" t="s">
        <v>118</v>
      </c>
      <c r="E4" s="13">
        <v>60270</v>
      </c>
      <c r="H4" s="3" t="s">
        <v>13</v>
      </c>
      <c r="I4" s="2">
        <v>0.27</v>
      </c>
      <c r="J4" s="8" t="s">
        <v>14</v>
      </c>
      <c r="K4">
        <v>1</v>
      </c>
      <c r="L4" t="s">
        <v>145</v>
      </c>
    </row>
    <row r="5" spans="1:18" x14ac:dyDescent="0.3">
      <c r="A5" s="3" t="s">
        <v>6</v>
      </c>
      <c r="B5" s="1" t="s">
        <v>4</v>
      </c>
      <c r="C5" s="1" t="s">
        <v>7</v>
      </c>
      <c r="D5" s="1" t="s">
        <v>119</v>
      </c>
      <c r="E5" s="13">
        <v>39627</v>
      </c>
      <c r="H5" s="3" t="s">
        <v>47</v>
      </c>
      <c r="I5" s="2">
        <v>0.25</v>
      </c>
      <c r="J5" s="8" t="s">
        <v>48</v>
      </c>
      <c r="L5" t="s">
        <v>110</v>
      </c>
    </row>
    <row r="6" spans="1:18" x14ac:dyDescent="0.3">
      <c r="A6" s="3" t="s">
        <v>8</v>
      </c>
      <c r="B6" s="1" t="s">
        <v>4</v>
      </c>
      <c r="C6" s="1" t="s">
        <v>9</v>
      </c>
      <c r="D6" s="1" t="s">
        <v>120</v>
      </c>
      <c r="E6" s="13">
        <v>29726</v>
      </c>
      <c r="H6" s="3" t="s">
        <v>51</v>
      </c>
      <c r="I6" s="2">
        <v>0.25</v>
      </c>
      <c r="J6" s="8" t="s">
        <v>52</v>
      </c>
      <c r="L6" t="s">
        <v>111</v>
      </c>
    </row>
    <row r="7" spans="1:18" x14ac:dyDescent="0.3">
      <c r="A7" s="3" t="s">
        <v>10</v>
      </c>
      <c r="B7" s="1" t="s">
        <v>4</v>
      </c>
      <c r="C7" s="1" t="s">
        <v>73</v>
      </c>
      <c r="D7" s="1" t="s">
        <v>120</v>
      </c>
      <c r="E7" s="13">
        <v>93668</v>
      </c>
      <c r="H7" s="3" t="s">
        <v>61</v>
      </c>
      <c r="I7" s="2">
        <v>0.25</v>
      </c>
      <c r="J7" s="8" t="s">
        <v>62</v>
      </c>
      <c r="L7" t="s">
        <v>112</v>
      </c>
    </row>
    <row r="8" spans="1:18" x14ac:dyDescent="0.3">
      <c r="A8" s="3" t="s">
        <v>11</v>
      </c>
      <c r="B8" s="1" t="s">
        <v>4</v>
      </c>
      <c r="C8" s="1" t="s">
        <v>12</v>
      </c>
      <c r="D8" s="1" t="s">
        <v>119</v>
      </c>
      <c r="E8" s="13">
        <v>134000</v>
      </c>
      <c r="H8" s="3" t="s">
        <v>27</v>
      </c>
      <c r="I8" s="2">
        <v>0.25</v>
      </c>
      <c r="J8" s="8" t="s">
        <v>28</v>
      </c>
      <c r="L8" t="s">
        <v>113</v>
      </c>
    </row>
    <row r="9" spans="1:18" x14ac:dyDescent="0.3">
      <c r="A9" s="3" t="s">
        <v>13</v>
      </c>
      <c r="B9" s="1" t="s">
        <v>4</v>
      </c>
      <c r="C9" s="1" t="s">
        <v>14</v>
      </c>
      <c r="D9" s="1" t="s">
        <v>119</v>
      </c>
      <c r="E9" s="13">
        <v>34808</v>
      </c>
      <c r="H9" s="3" t="s">
        <v>42</v>
      </c>
      <c r="I9" s="2">
        <v>0.24</v>
      </c>
      <c r="J9" s="8" t="s">
        <v>44</v>
      </c>
      <c r="L9" t="s">
        <v>114</v>
      </c>
    </row>
    <row r="10" spans="1:18" x14ac:dyDescent="0.3">
      <c r="A10" s="3" t="s">
        <v>15</v>
      </c>
      <c r="B10" s="1" t="s">
        <v>4</v>
      </c>
      <c r="C10" s="1" t="s">
        <v>16</v>
      </c>
      <c r="D10" s="1" t="s">
        <v>120</v>
      </c>
      <c r="E10" s="13">
        <v>135000</v>
      </c>
      <c r="H10" s="3" t="s">
        <v>25</v>
      </c>
      <c r="I10" s="2">
        <v>0.24</v>
      </c>
      <c r="J10" s="8" t="s">
        <v>26</v>
      </c>
      <c r="L10" t="s">
        <v>115</v>
      </c>
    </row>
    <row r="11" spans="1:18" x14ac:dyDescent="0.3">
      <c r="A11" s="3" t="s">
        <v>17</v>
      </c>
      <c r="B11" s="1" t="s">
        <v>4</v>
      </c>
      <c r="C11" s="1" t="s">
        <v>18</v>
      </c>
      <c r="D11" s="1" t="s">
        <v>120</v>
      </c>
      <c r="E11" s="13">
        <v>45000</v>
      </c>
      <c r="H11" s="3" t="s">
        <v>6</v>
      </c>
      <c r="I11" s="2">
        <v>0.23</v>
      </c>
      <c r="J11" s="8" t="s">
        <v>7</v>
      </c>
      <c r="K11">
        <v>2</v>
      </c>
      <c r="L11" t="s">
        <v>116</v>
      </c>
    </row>
    <row r="12" spans="1:18" x14ac:dyDescent="0.3">
      <c r="A12" s="3" t="s">
        <v>19</v>
      </c>
      <c r="B12" s="1" t="s">
        <v>4</v>
      </c>
      <c r="C12" s="1" t="s">
        <v>20</v>
      </c>
      <c r="D12" s="1" t="s">
        <v>120</v>
      </c>
      <c r="E12" s="13">
        <v>89500</v>
      </c>
      <c r="H12" s="3" t="s">
        <v>21</v>
      </c>
      <c r="I12" s="2">
        <v>0.23</v>
      </c>
      <c r="J12" s="8" t="s">
        <v>22</v>
      </c>
      <c r="L12" t="s">
        <v>122</v>
      </c>
    </row>
    <row r="13" spans="1:18" x14ac:dyDescent="0.3">
      <c r="A13" s="3" t="s">
        <v>21</v>
      </c>
      <c r="B13" s="1" t="s">
        <v>4</v>
      </c>
      <c r="C13" s="1" t="s">
        <v>22</v>
      </c>
      <c r="D13" s="1" t="s">
        <v>118</v>
      </c>
      <c r="E13" s="13">
        <v>21971</v>
      </c>
      <c r="H13" s="3" t="s">
        <v>53</v>
      </c>
      <c r="I13" s="2">
        <v>0.21</v>
      </c>
      <c r="J13" s="8" t="s">
        <v>54</v>
      </c>
      <c r="L13" t="s">
        <v>123</v>
      </c>
    </row>
    <row r="14" spans="1:18" x14ac:dyDescent="0.3">
      <c r="A14" s="3" t="s">
        <v>23</v>
      </c>
      <c r="B14" s="1" t="s">
        <v>4</v>
      </c>
      <c r="C14" s="1" t="s">
        <v>24</v>
      </c>
      <c r="D14" s="1" t="s">
        <v>118</v>
      </c>
      <c r="E14" s="13">
        <v>80000</v>
      </c>
      <c r="H14" s="3" t="s">
        <v>59</v>
      </c>
      <c r="I14" s="2">
        <v>0.2</v>
      </c>
      <c r="J14" s="8" t="s">
        <v>60</v>
      </c>
      <c r="K14">
        <v>3</v>
      </c>
      <c r="L14" t="s">
        <v>126</v>
      </c>
    </row>
    <row r="15" spans="1:18" x14ac:dyDescent="0.3">
      <c r="A15" s="3" t="s">
        <v>25</v>
      </c>
      <c r="B15" s="1" t="s">
        <v>4</v>
      </c>
      <c r="C15" s="1" t="s">
        <v>26</v>
      </c>
      <c r="D15" s="1" t="s">
        <v>120</v>
      </c>
      <c r="E15" s="13">
        <v>45117</v>
      </c>
      <c r="H15" s="3" t="s">
        <v>38</v>
      </c>
      <c r="I15" s="2">
        <v>0.19</v>
      </c>
      <c r="J15" s="8" t="s">
        <v>39</v>
      </c>
      <c r="L15" t="s">
        <v>124</v>
      </c>
    </row>
    <row r="16" spans="1:18" x14ac:dyDescent="0.3">
      <c r="A16" s="3" t="s">
        <v>27</v>
      </c>
      <c r="B16" s="1" t="s">
        <v>4</v>
      </c>
      <c r="C16" s="1" t="s">
        <v>28</v>
      </c>
      <c r="D16" s="1" t="s">
        <v>119</v>
      </c>
      <c r="E16" s="13">
        <v>50545</v>
      </c>
      <c r="H16" s="3" t="s">
        <v>32</v>
      </c>
      <c r="I16" s="2">
        <v>0.18</v>
      </c>
      <c r="J16" s="8" t="s">
        <v>33</v>
      </c>
      <c r="K16">
        <v>4</v>
      </c>
      <c r="L16" t="s">
        <v>121</v>
      </c>
    </row>
    <row r="17" spans="1:12" x14ac:dyDescent="0.3">
      <c r="A17" s="3" t="s">
        <v>29</v>
      </c>
      <c r="B17" s="1" t="s">
        <v>30</v>
      </c>
      <c r="C17" s="1" t="s">
        <v>31</v>
      </c>
      <c r="D17" s="1" t="s">
        <v>120</v>
      </c>
      <c r="E17" s="13">
        <v>140000</v>
      </c>
      <c r="H17" s="3" t="s">
        <v>40</v>
      </c>
      <c r="I17" s="2">
        <v>0.18</v>
      </c>
      <c r="J17" s="8" t="s">
        <v>41</v>
      </c>
      <c r="L17" t="s">
        <v>127</v>
      </c>
    </row>
    <row r="18" spans="1:12" x14ac:dyDescent="0.3">
      <c r="A18" s="3" t="s">
        <v>32</v>
      </c>
      <c r="B18" s="1" t="s">
        <v>30</v>
      </c>
      <c r="C18" s="1" t="s">
        <v>33</v>
      </c>
      <c r="D18" s="1" t="s">
        <v>119</v>
      </c>
      <c r="E18" s="13">
        <v>110000</v>
      </c>
      <c r="H18" s="3" t="s">
        <v>55</v>
      </c>
      <c r="I18" s="2">
        <v>0.17</v>
      </c>
      <c r="J18" s="8" t="s">
        <v>56</v>
      </c>
      <c r="L18" t="s">
        <v>125</v>
      </c>
    </row>
    <row r="19" spans="1:12" x14ac:dyDescent="0.3">
      <c r="A19" s="3" t="s">
        <v>34</v>
      </c>
      <c r="B19" s="1" t="s">
        <v>30</v>
      </c>
      <c r="C19" s="1" t="s">
        <v>35</v>
      </c>
      <c r="D19" s="1" t="s">
        <v>120</v>
      </c>
      <c r="E19" s="13">
        <v>68357</v>
      </c>
      <c r="H19" s="3" t="s">
        <v>45</v>
      </c>
      <c r="I19" s="2">
        <v>0.14000000000000001</v>
      </c>
      <c r="J19" s="8" t="s">
        <v>46</v>
      </c>
      <c r="K19">
        <v>5</v>
      </c>
      <c r="L19" t="s">
        <v>132</v>
      </c>
    </row>
    <row r="20" spans="1:12" x14ac:dyDescent="0.3">
      <c r="A20" s="3" t="s">
        <v>36</v>
      </c>
      <c r="B20" s="1" t="s">
        <v>30</v>
      </c>
      <c r="C20" s="1" t="s">
        <v>37</v>
      </c>
      <c r="D20" s="1" t="s">
        <v>118</v>
      </c>
      <c r="E20" s="13">
        <v>51800</v>
      </c>
      <c r="H20" s="3" t="s">
        <v>15</v>
      </c>
      <c r="I20" s="2">
        <v>0.14000000000000001</v>
      </c>
      <c r="J20" s="8" t="s">
        <v>16</v>
      </c>
      <c r="K20">
        <v>6</v>
      </c>
      <c r="L20" t="s">
        <v>131</v>
      </c>
    </row>
    <row r="21" spans="1:12" x14ac:dyDescent="0.3">
      <c r="A21" s="3" t="s">
        <v>38</v>
      </c>
      <c r="B21" s="1" t="s">
        <v>30</v>
      </c>
      <c r="C21" s="1" t="s">
        <v>39</v>
      </c>
      <c r="D21" s="1" t="s">
        <v>120</v>
      </c>
      <c r="E21" s="13">
        <v>97000</v>
      </c>
      <c r="H21" s="3" t="s">
        <v>8</v>
      </c>
      <c r="I21" s="2">
        <v>0.1</v>
      </c>
      <c r="J21" s="8" t="s">
        <v>9</v>
      </c>
    </row>
    <row r="22" spans="1:12" x14ac:dyDescent="0.3">
      <c r="A22" s="3" t="s">
        <v>40</v>
      </c>
      <c r="B22" s="1" t="s">
        <v>30</v>
      </c>
      <c r="C22" s="1" t="s">
        <v>41</v>
      </c>
      <c r="D22" s="1" t="s">
        <v>120</v>
      </c>
      <c r="E22" s="13">
        <v>45000</v>
      </c>
      <c r="H22" s="3" t="s">
        <v>29</v>
      </c>
      <c r="I22" s="2">
        <v>0.1</v>
      </c>
      <c r="J22" s="8" t="s">
        <v>31</v>
      </c>
    </row>
    <row r="23" spans="1:12" x14ac:dyDescent="0.3">
      <c r="A23" s="3" t="s">
        <v>42</v>
      </c>
      <c r="B23" s="1" t="s">
        <v>43</v>
      </c>
      <c r="C23" s="1" t="s">
        <v>44</v>
      </c>
      <c r="D23" s="1" t="s">
        <v>118</v>
      </c>
      <c r="E23" s="13">
        <v>89500</v>
      </c>
      <c r="H23" s="3" t="s">
        <v>36</v>
      </c>
      <c r="I23" s="2">
        <v>0.09</v>
      </c>
      <c r="J23" s="8" t="s">
        <v>37</v>
      </c>
    </row>
    <row r="24" spans="1:12" x14ac:dyDescent="0.3">
      <c r="A24" s="3" t="s">
        <v>45</v>
      </c>
      <c r="B24" s="1" t="s">
        <v>43</v>
      </c>
      <c r="C24" s="1" t="s">
        <v>46</v>
      </c>
      <c r="D24" s="1" t="s">
        <v>120</v>
      </c>
      <c r="E24" s="13">
        <v>35971</v>
      </c>
      <c r="H24" s="3" t="s">
        <v>17</v>
      </c>
      <c r="I24" s="2">
        <v>0.09</v>
      </c>
      <c r="J24" s="8" t="s">
        <v>18</v>
      </c>
    </row>
    <row r="25" spans="1:12" x14ac:dyDescent="0.3">
      <c r="A25" s="3" t="s">
        <v>47</v>
      </c>
      <c r="B25" s="1" t="s">
        <v>43</v>
      </c>
      <c r="C25" s="1" t="s">
        <v>48</v>
      </c>
      <c r="D25" s="1" t="s">
        <v>119</v>
      </c>
      <c r="E25" s="13">
        <v>80000</v>
      </c>
      <c r="H25" s="3" t="s">
        <v>11</v>
      </c>
      <c r="I25" s="2">
        <v>0.08</v>
      </c>
      <c r="J25" s="8" t="s">
        <v>12</v>
      </c>
    </row>
    <row r="26" spans="1:12" x14ac:dyDescent="0.3">
      <c r="A26" s="3" t="s">
        <v>49</v>
      </c>
      <c r="B26" s="1" t="s">
        <v>43</v>
      </c>
      <c r="C26" s="1" t="s">
        <v>50</v>
      </c>
      <c r="D26" s="1" t="s">
        <v>120</v>
      </c>
      <c r="E26" s="13">
        <v>55117</v>
      </c>
      <c r="H26" s="3" t="s">
        <v>19</v>
      </c>
      <c r="I26" s="2">
        <v>0.06</v>
      </c>
      <c r="J26" s="8" t="s">
        <v>20</v>
      </c>
    </row>
    <row r="27" spans="1:12" x14ac:dyDescent="0.3">
      <c r="A27" s="3" t="s">
        <v>51</v>
      </c>
      <c r="B27" s="1" t="s">
        <v>43</v>
      </c>
      <c r="C27" s="1" t="s">
        <v>52</v>
      </c>
      <c r="D27" s="1" t="s">
        <v>118</v>
      </c>
      <c r="E27" s="13">
        <v>58445</v>
      </c>
      <c r="H27" s="3" t="s">
        <v>23</v>
      </c>
      <c r="I27" s="2">
        <v>0.06</v>
      </c>
      <c r="J27" s="8" t="s">
        <v>24</v>
      </c>
    </row>
    <row r="28" spans="1:12" x14ac:dyDescent="0.3">
      <c r="A28" s="3" t="s">
        <v>53</v>
      </c>
      <c r="B28" s="1" t="s">
        <v>43</v>
      </c>
      <c r="C28" s="1" t="s">
        <v>54</v>
      </c>
      <c r="D28" s="1" t="s">
        <v>120</v>
      </c>
      <c r="E28" s="13">
        <v>120000</v>
      </c>
      <c r="H28" s="3" t="s">
        <v>65</v>
      </c>
      <c r="I28" s="2">
        <v>0.06</v>
      </c>
      <c r="J28" s="8" t="s">
        <v>66</v>
      </c>
    </row>
    <row r="29" spans="1:12" x14ac:dyDescent="0.3">
      <c r="A29" s="3" t="s">
        <v>55</v>
      </c>
      <c r="B29" s="1" t="s">
        <v>43</v>
      </c>
      <c r="C29" s="1" t="s">
        <v>56</v>
      </c>
      <c r="D29" s="1" t="s">
        <v>120</v>
      </c>
      <c r="E29" s="13">
        <v>45117</v>
      </c>
      <c r="H29" s="3" t="s">
        <v>70</v>
      </c>
      <c r="I29" s="2">
        <v>0.15</v>
      </c>
      <c r="J29" s="8" t="s">
        <v>71</v>
      </c>
    </row>
    <row r="30" spans="1:12" x14ac:dyDescent="0.3">
      <c r="A30" s="3" t="s">
        <v>57</v>
      </c>
      <c r="B30" s="1" t="s">
        <v>43</v>
      </c>
      <c r="C30" s="1" t="s">
        <v>58</v>
      </c>
      <c r="D30" s="1" t="s">
        <v>119</v>
      </c>
      <c r="E30" s="13">
        <v>50545</v>
      </c>
      <c r="H30" s="3" t="s">
        <v>72</v>
      </c>
      <c r="I30" s="2">
        <v>0.15</v>
      </c>
      <c r="J30" s="8" t="s">
        <v>73</v>
      </c>
    </row>
    <row r="31" spans="1:12" x14ac:dyDescent="0.3">
      <c r="A31" s="3" t="s">
        <v>59</v>
      </c>
      <c r="B31" s="1" t="s">
        <v>43</v>
      </c>
      <c r="C31" s="1" t="s">
        <v>60</v>
      </c>
      <c r="D31" s="1" t="s">
        <v>118</v>
      </c>
      <c r="E31" s="13">
        <v>140000</v>
      </c>
      <c r="H31" s="3" t="s">
        <v>74</v>
      </c>
      <c r="I31" s="2">
        <v>0.19</v>
      </c>
      <c r="J31" s="8" t="s">
        <v>75</v>
      </c>
    </row>
    <row r="32" spans="1:12" x14ac:dyDescent="0.3">
      <c r="A32" s="3" t="s">
        <v>61</v>
      </c>
      <c r="B32" s="1" t="s">
        <v>43</v>
      </c>
      <c r="C32" s="1" t="s">
        <v>62</v>
      </c>
      <c r="D32" s="1" t="s">
        <v>120</v>
      </c>
      <c r="E32" s="13">
        <v>90000</v>
      </c>
      <c r="H32" s="3" t="s">
        <v>76</v>
      </c>
      <c r="I32" s="2">
        <v>0.18</v>
      </c>
      <c r="J32" s="8" t="s">
        <v>77</v>
      </c>
    </row>
    <row r="33" spans="1:10" x14ac:dyDescent="0.3">
      <c r="A33" s="3" t="s">
        <v>63</v>
      </c>
      <c r="B33" s="1" t="s">
        <v>43</v>
      </c>
      <c r="C33" s="1" t="s">
        <v>64</v>
      </c>
      <c r="D33" s="1" t="s">
        <v>119</v>
      </c>
      <c r="E33" s="13">
        <v>88357</v>
      </c>
      <c r="H33" s="3" t="s">
        <v>78</v>
      </c>
      <c r="I33" s="2">
        <v>0.18</v>
      </c>
      <c r="J33" s="8" t="s">
        <v>79</v>
      </c>
    </row>
    <row r="34" spans="1:10" x14ac:dyDescent="0.3">
      <c r="A34" s="3" t="s">
        <v>65</v>
      </c>
      <c r="B34" s="1" t="s">
        <v>43</v>
      </c>
      <c r="C34" s="1" t="s">
        <v>66</v>
      </c>
      <c r="D34" s="1" t="s">
        <v>120</v>
      </c>
      <c r="E34" s="13">
        <v>59200</v>
      </c>
      <c r="H34" s="3" t="s">
        <v>80</v>
      </c>
      <c r="I34" s="2">
        <v>0.21</v>
      </c>
      <c r="J34" s="8" t="s">
        <v>81</v>
      </c>
    </row>
    <row r="35" spans="1:10" x14ac:dyDescent="0.3">
      <c r="A35" s="3" t="s">
        <v>70</v>
      </c>
      <c r="B35" s="1" t="s">
        <v>43</v>
      </c>
      <c r="C35" s="1" t="s">
        <v>71</v>
      </c>
      <c r="D35" s="1" t="s">
        <v>118</v>
      </c>
      <c r="E35" s="13">
        <v>97000</v>
      </c>
      <c r="H35" s="3" t="s">
        <v>82</v>
      </c>
      <c r="I35" s="2">
        <v>0.14000000000000001</v>
      </c>
      <c r="J35" s="8" t="s">
        <v>83</v>
      </c>
    </row>
    <row r="36" spans="1:10" x14ac:dyDescent="0.3">
      <c r="A36" s="3" t="s">
        <v>72</v>
      </c>
      <c r="B36" s="1" t="s">
        <v>43</v>
      </c>
      <c r="C36" s="1" t="s">
        <v>146</v>
      </c>
      <c r="D36" s="1" t="s">
        <v>120</v>
      </c>
      <c r="E36" s="13">
        <v>68357</v>
      </c>
      <c r="H36" s="3" t="s">
        <v>84</v>
      </c>
      <c r="I36" s="2">
        <v>0.16</v>
      </c>
      <c r="J36" s="8" t="s">
        <v>85</v>
      </c>
    </row>
    <row r="37" spans="1:10" x14ac:dyDescent="0.3">
      <c r="A37" s="3" t="s">
        <v>74</v>
      </c>
      <c r="B37" s="1" t="s">
        <v>43</v>
      </c>
      <c r="C37" s="1" t="s">
        <v>75</v>
      </c>
      <c r="D37" s="1" t="s">
        <v>119</v>
      </c>
      <c r="E37" s="13">
        <v>51800</v>
      </c>
      <c r="H37" s="3" t="s">
        <v>86</v>
      </c>
      <c r="I37" s="2">
        <v>0.14000000000000001</v>
      </c>
      <c r="J37" s="8" t="s">
        <v>87</v>
      </c>
    </row>
    <row r="38" spans="1:10" x14ac:dyDescent="0.3">
      <c r="A38" s="3" t="s">
        <v>76</v>
      </c>
      <c r="B38" s="1" t="s">
        <v>43</v>
      </c>
      <c r="C38" s="1" t="s">
        <v>77</v>
      </c>
      <c r="D38" s="1" t="s">
        <v>120</v>
      </c>
      <c r="E38" s="13">
        <v>97000</v>
      </c>
      <c r="H38" s="3" t="s">
        <v>88</v>
      </c>
      <c r="I38" s="2">
        <v>0.22</v>
      </c>
      <c r="J38" s="8" t="s">
        <v>89</v>
      </c>
    </row>
    <row r="39" spans="1:10" x14ac:dyDescent="0.3">
      <c r="A39" s="3" t="s">
        <v>78</v>
      </c>
      <c r="B39" s="1" t="s">
        <v>43</v>
      </c>
      <c r="C39" s="1" t="s">
        <v>79</v>
      </c>
      <c r="D39" s="1" t="s">
        <v>118</v>
      </c>
      <c r="E39" s="13">
        <v>45000</v>
      </c>
      <c r="H39" s="3" t="s">
        <v>90</v>
      </c>
      <c r="I39" s="2">
        <v>0.13</v>
      </c>
      <c r="J39" s="8" t="s">
        <v>91</v>
      </c>
    </row>
    <row r="40" spans="1:10" x14ac:dyDescent="0.3">
      <c r="A40" s="3" t="s">
        <v>80</v>
      </c>
      <c r="B40" s="1" t="s">
        <v>30</v>
      </c>
      <c r="C40" s="1" t="s">
        <v>81</v>
      </c>
      <c r="D40" s="1" t="s">
        <v>120</v>
      </c>
      <c r="E40" s="13">
        <v>89500</v>
      </c>
      <c r="H40" s="3" t="s">
        <v>92</v>
      </c>
      <c r="I40" s="2">
        <v>0.16</v>
      </c>
      <c r="J40" s="8" t="s">
        <v>93</v>
      </c>
    </row>
    <row r="41" spans="1:10" x14ac:dyDescent="0.3">
      <c r="A41" s="3" t="s">
        <v>82</v>
      </c>
      <c r="B41" s="1" t="s">
        <v>30</v>
      </c>
      <c r="C41" s="1" t="s">
        <v>83</v>
      </c>
      <c r="D41" s="1" t="s">
        <v>119</v>
      </c>
      <c r="E41" s="13">
        <v>35971</v>
      </c>
      <c r="H41" s="3" t="s">
        <v>94</v>
      </c>
      <c r="I41" s="2">
        <v>0.09</v>
      </c>
      <c r="J41" s="8" t="s">
        <v>95</v>
      </c>
    </row>
    <row r="42" spans="1:10" x14ac:dyDescent="0.3">
      <c r="A42" s="3" t="s">
        <v>84</v>
      </c>
      <c r="B42" s="1" t="s">
        <v>30</v>
      </c>
      <c r="C42" s="1" t="s">
        <v>85</v>
      </c>
      <c r="D42" s="1" t="s">
        <v>119</v>
      </c>
      <c r="E42" s="13">
        <v>80000</v>
      </c>
      <c r="H42" s="3" t="s">
        <v>96</v>
      </c>
      <c r="I42" s="2">
        <v>0.1</v>
      </c>
      <c r="J42" s="8" t="s">
        <v>97</v>
      </c>
    </row>
    <row r="43" spans="1:10" x14ac:dyDescent="0.3">
      <c r="A43" s="3" t="s">
        <v>86</v>
      </c>
      <c r="B43" s="1" t="s">
        <v>30</v>
      </c>
      <c r="C43" s="1" t="s">
        <v>87</v>
      </c>
      <c r="D43" s="1" t="s">
        <v>118</v>
      </c>
      <c r="E43" s="13">
        <v>55117</v>
      </c>
      <c r="H43" s="3" t="s">
        <v>98</v>
      </c>
      <c r="I43" s="2">
        <v>0.18</v>
      </c>
      <c r="J43" s="8" t="s">
        <v>99</v>
      </c>
    </row>
    <row r="44" spans="1:10" x14ac:dyDescent="0.3">
      <c r="A44" s="3" t="s">
        <v>88</v>
      </c>
      <c r="B44" s="1" t="s">
        <v>4</v>
      </c>
      <c r="C44" s="1" t="s">
        <v>89</v>
      </c>
      <c r="D44" s="1" t="s">
        <v>120</v>
      </c>
      <c r="E44" s="13">
        <v>58445</v>
      </c>
      <c r="H44" s="3" t="s">
        <v>100</v>
      </c>
      <c r="I44" s="2">
        <v>0.13</v>
      </c>
      <c r="J44" s="8" t="s">
        <v>101</v>
      </c>
    </row>
    <row r="45" spans="1:10" x14ac:dyDescent="0.3">
      <c r="A45" s="3" t="s">
        <v>90</v>
      </c>
      <c r="B45" s="1" t="s">
        <v>4</v>
      </c>
      <c r="C45" s="1" t="s">
        <v>91</v>
      </c>
      <c r="D45" s="1" t="s">
        <v>120</v>
      </c>
      <c r="E45" s="13">
        <v>120000</v>
      </c>
      <c r="H45" s="3" t="s">
        <v>102</v>
      </c>
      <c r="I45" s="2">
        <v>0.19</v>
      </c>
      <c r="J45" s="8" t="s">
        <v>103</v>
      </c>
    </row>
    <row r="46" spans="1:10" x14ac:dyDescent="0.3">
      <c r="A46" s="3" t="s">
        <v>92</v>
      </c>
      <c r="B46" s="1" t="s">
        <v>30</v>
      </c>
      <c r="C46" s="1" t="s">
        <v>93</v>
      </c>
      <c r="D46" s="1" t="s">
        <v>119</v>
      </c>
      <c r="E46" s="13">
        <v>45450</v>
      </c>
      <c r="H46" s="3" t="s">
        <v>104</v>
      </c>
      <c r="I46" s="2">
        <v>0.2</v>
      </c>
      <c r="J46" s="8" t="s">
        <v>105</v>
      </c>
    </row>
    <row r="47" spans="1:10" x14ac:dyDescent="0.3">
      <c r="A47" s="3" t="s">
        <v>94</v>
      </c>
      <c r="B47" s="1" t="s">
        <v>30</v>
      </c>
      <c r="C47" s="1" t="s">
        <v>95</v>
      </c>
      <c r="D47" s="1" t="s">
        <v>120</v>
      </c>
      <c r="E47" s="13">
        <v>89500</v>
      </c>
      <c r="H47" s="6" t="s">
        <v>106</v>
      </c>
      <c r="I47" s="10">
        <v>0.11</v>
      </c>
      <c r="J47" s="11" t="s">
        <v>107</v>
      </c>
    </row>
    <row r="48" spans="1:10" x14ac:dyDescent="0.3">
      <c r="A48" s="3" t="s">
        <v>96</v>
      </c>
      <c r="B48" s="1" t="s">
        <v>30</v>
      </c>
      <c r="C48" s="1" t="s">
        <v>97</v>
      </c>
      <c r="D48" s="1" t="s">
        <v>118</v>
      </c>
      <c r="E48" s="13">
        <v>65971</v>
      </c>
    </row>
    <row r="49" spans="1:5" x14ac:dyDescent="0.3">
      <c r="A49" s="3" t="s">
        <v>98</v>
      </c>
      <c r="B49" s="1" t="s">
        <v>30</v>
      </c>
      <c r="C49" s="1" t="s">
        <v>99</v>
      </c>
      <c r="D49" s="1" t="s">
        <v>120</v>
      </c>
      <c r="E49" s="13">
        <v>80000</v>
      </c>
    </row>
    <row r="50" spans="1:5" x14ac:dyDescent="0.3">
      <c r="A50" s="3" t="s">
        <v>100</v>
      </c>
      <c r="B50" s="1" t="s">
        <v>4</v>
      </c>
      <c r="C50" s="1" t="s">
        <v>101</v>
      </c>
      <c r="D50" s="1" t="s">
        <v>119</v>
      </c>
      <c r="E50" s="13">
        <v>55117</v>
      </c>
    </row>
    <row r="51" spans="1:5" x14ac:dyDescent="0.3">
      <c r="A51" s="3" t="s">
        <v>102</v>
      </c>
      <c r="B51" s="1" t="s">
        <v>4</v>
      </c>
      <c r="C51" s="1" t="s">
        <v>103</v>
      </c>
      <c r="D51" s="1" t="s">
        <v>118</v>
      </c>
      <c r="E51" s="13">
        <v>60445</v>
      </c>
    </row>
    <row r="52" spans="1:5" x14ac:dyDescent="0.3">
      <c r="A52" s="3" t="s">
        <v>104</v>
      </c>
      <c r="B52" s="1" t="s">
        <v>4</v>
      </c>
      <c r="C52" s="1" t="s">
        <v>105</v>
      </c>
      <c r="D52" s="1" t="s">
        <v>120</v>
      </c>
      <c r="E52" s="13">
        <v>83117</v>
      </c>
    </row>
    <row r="53" spans="1:5" x14ac:dyDescent="0.3">
      <c r="A53" s="6" t="s">
        <v>106</v>
      </c>
      <c r="B53" s="7" t="s">
        <v>4</v>
      </c>
      <c r="C53" s="7" t="s">
        <v>107</v>
      </c>
      <c r="D53" s="7" t="s">
        <v>118</v>
      </c>
      <c r="E53" s="14">
        <v>58445</v>
      </c>
    </row>
    <row r="54" spans="1:5" x14ac:dyDescent="0.3">
      <c r="A54" s="6" t="s">
        <v>128</v>
      </c>
      <c r="B54" s="7"/>
      <c r="C54" s="7"/>
      <c r="D54" s="7"/>
      <c r="E54" s="21">
        <f>SUBTOTAL(109,EMPData[Yearly Sal])</f>
        <v>3619876</v>
      </c>
    </row>
  </sheetData>
  <pageMargins left="0.7" right="0.7" top="0.75" bottom="0.75" header="0.3" footer="0.3"/>
  <pageSetup orientation="portrait" verticalDpi="300"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0F71A-CB00-478B-B5BA-74E11C381C80}">
  <dimension ref="A1:R54"/>
  <sheetViews>
    <sheetView workbookViewId="0">
      <selection activeCell="A3" sqref="A3"/>
    </sheetView>
  </sheetViews>
  <sheetFormatPr defaultRowHeight="14.4" x14ac:dyDescent="0.3"/>
  <cols>
    <col min="1" max="1" width="12.5546875" customWidth="1"/>
    <col min="2" max="2" width="13.109375" customWidth="1"/>
    <col min="3" max="3" width="16.21875" bestFit="1" customWidth="1"/>
    <col min="4" max="4" width="11" bestFit="1" customWidth="1"/>
    <col min="5" max="5" width="14.33203125" style="15" customWidth="1"/>
    <col min="8" max="8" width="11.77734375" customWidth="1"/>
    <col min="9" max="9" width="9.88671875" customWidth="1"/>
    <col min="10" max="10" width="16.33203125" customWidth="1"/>
    <col min="12" max="12" width="52.109375" bestFit="1" customWidth="1"/>
  </cols>
  <sheetData>
    <row r="1" spans="1:18" ht="36.6" x14ac:dyDescent="0.7">
      <c r="A1" s="18"/>
      <c r="B1" s="19" t="s">
        <v>133</v>
      </c>
      <c r="C1" s="19"/>
      <c r="D1" s="19"/>
      <c r="E1" s="19"/>
      <c r="F1" s="19"/>
      <c r="G1" s="19"/>
      <c r="H1" s="19"/>
      <c r="I1" s="19"/>
      <c r="J1" s="19"/>
      <c r="K1" s="19"/>
      <c r="L1" s="19"/>
      <c r="M1" s="19"/>
      <c r="N1" s="19"/>
      <c r="O1" s="19"/>
      <c r="P1" s="19"/>
      <c r="Q1" s="19"/>
      <c r="R1" s="19"/>
    </row>
    <row r="2" spans="1:18" ht="14.55" customHeight="1" x14ac:dyDescent="0.6">
      <c r="A2" s="22"/>
      <c r="B2" s="22"/>
      <c r="C2" s="22"/>
      <c r="D2" s="22"/>
      <c r="E2" s="22"/>
      <c r="F2" s="22"/>
      <c r="G2" s="22"/>
      <c r="H2" s="22"/>
      <c r="I2" s="22"/>
      <c r="J2" s="22"/>
      <c r="K2" s="22"/>
      <c r="L2" s="22"/>
      <c r="M2" s="22"/>
      <c r="N2" s="22"/>
      <c r="O2" s="22"/>
      <c r="P2" s="22"/>
      <c r="Q2" s="22"/>
    </row>
    <row r="3" spans="1:18" x14ac:dyDescent="0.3">
      <c r="A3" s="4" t="s">
        <v>0</v>
      </c>
      <c r="B3" s="5" t="s">
        <v>1</v>
      </c>
      <c r="C3" s="5" t="s">
        <v>2</v>
      </c>
      <c r="D3" s="5" t="s">
        <v>117</v>
      </c>
      <c r="E3" s="12" t="s">
        <v>108</v>
      </c>
      <c r="H3" s="4" t="s">
        <v>67</v>
      </c>
      <c r="I3" s="5" t="s">
        <v>68</v>
      </c>
      <c r="J3" s="9" t="s">
        <v>69</v>
      </c>
    </row>
    <row r="4" spans="1:18" x14ac:dyDescent="0.3">
      <c r="A4" s="3" t="s">
        <v>3</v>
      </c>
      <c r="B4" s="1" t="s">
        <v>4</v>
      </c>
      <c r="C4" s="1" t="s">
        <v>5</v>
      </c>
      <c r="D4" s="1" t="s">
        <v>118</v>
      </c>
      <c r="E4" s="13">
        <v>60270</v>
      </c>
      <c r="H4" s="3" t="s">
        <v>13</v>
      </c>
      <c r="I4" s="2">
        <v>0.27</v>
      </c>
      <c r="J4" s="8" t="s">
        <v>14</v>
      </c>
      <c r="K4">
        <v>1</v>
      </c>
      <c r="L4" t="s">
        <v>145</v>
      </c>
    </row>
    <row r="5" spans="1:18" x14ac:dyDescent="0.3">
      <c r="A5" s="3" t="s">
        <v>6</v>
      </c>
      <c r="B5" s="1" t="s">
        <v>4</v>
      </c>
      <c r="C5" s="1" t="s">
        <v>7</v>
      </c>
      <c r="D5" s="1" t="s">
        <v>119</v>
      </c>
      <c r="E5" s="13">
        <v>39627</v>
      </c>
      <c r="H5" s="3" t="s">
        <v>47</v>
      </c>
      <c r="I5" s="2">
        <v>0.25</v>
      </c>
      <c r="J5" s="8" t="s">
        <v>48</v>
      </c>
      <c r="L5" t="s">
        <v>110</v>
      </c>
    </row>
    <row r="6" spans="1:18" x14ac:dyDescent="0.3">
      <c r="A6" s="3" t="s">
        <v>8</v>
      </c>
      <c r="B6" s="1" t="s">
        <v>4</v>
      </c>
      <c r="C6" s="1" t="s">
        <v>9</v>
      </c>
      <c r="D6" s="1" t="s">
        <v>120</v>
      </c>
      <c r="E6" s="13">
        <v>29726</v>
      </c>
      <c r="H6" s="3" t="s">
        <v>51</v>
      </c>
      <c r="I6" s="2">
        <v>0.25</v>
      </c>
      <c r="J6" s="8" t="s">
        <v>52</v>
      </c>
      <c r="L6" t="s">
        <v>111</v>
      </c>
    </row>
    <row r="7" spans="1:18" x14ac:dyDescent="0.3">
      <c r="A7" s="3" t="s">
        <v>10</v>
      </c>
      <c r="B7" s="1" t="s">
        <v>4</v>
      </c>
      <c r="C7" s="1" t="s">
        <v>73</v>
      </c>
      <c r="D7" s="1" t="s">
        <v>120</v>
      </c>
      <c r="E7" s="13">
        <v>93668</v>
      </c>
      <c r="H7" s="3" t="s">
        <v>61</v>
      </c>
      <c r="I7" s="2">
        <v>0.25</v>
      </c>
      <c r="J7" s="8" t="s">
        <v>62</v>
      </c>
      <c r="L7" t="s">
        <v>112</v>
      </c>
    </row>
    <row r="8" spans="1:18" x14ac:dyDescent="0.3">
      <c r="A8" s="3" t="s">
        <v>11</v>
      </c>
      <c r="B8" s="1" t="s">
        <v>4</v>
      </c>
      <c r="C8" s="1" t="s">
        <v>12</v>
      </c>
      <c r="D8" s="1" t="s">
        <v>119</v>
      </c>
      <c r="E8" s="13">
        <v>134000</v>
      </c>
      <c r="H8" s="3" t="s">
        <v>27</v>
      </c>
      <c r="I8" s="2">
        <v>0.25</v>
      </c>
      <c r="J8" s="8" t="s">
        <v>28</v>
      </c>
      <c r="L8" t="s">
        <v>113</v>
      </c>
    </row>
    <row r="9" spans="1:18" x14ac:dyDescent="0.3">
      <c r="A9" s="3" t="s">
        <v>13</v>
      </c>
      <c r="B9" s="1" t="s">
        <v>4</v>
      </c>
      <c r="C9" s="1" t="s">
        <v>14</v>
      </c>
      <c r="D9" s="1" t="s">
        <v>119</v>
      </c>
      <c r="E9" s="13">
        <v>34808</v>
      </c>
      <c r="H9" s="3" t="s">
        <v>42</v>
      </c>
      <c r="I9" s="2">
        <v>0.24</v>
      </c>
      <c r="J9" s="8" t="s">
        <v>44</v>
      </c>
      <c r="L9" t="s">
        <v>114</v>
      </c>
    </row>
    <row r="10" spans="1:18" x14ac:dyDescent="0.3">
      <c r="A10" s="3" t="s">
        <v>15</v>
      </c>
      <c r="B10" s="1" t="s">
        <v>4</v>
      </c>
      <c r="C10" s="1" t="s">
        <v>16</v>
      </c>
      <c r="D10" s="1" t="s">
        <v>120</v>
      </c>
      <c r="E10" s="13">
        <v>135000</v>
      </c>
      <c r="H10" s="3" t="s">
        <v>25</v>
      </c>
      <c r="I10" s="2">
        <v>0.24</v>
      </c>
      <c r="J10" s="8" t="s">
        <v>26</v>
      </c>
      <c r="L10" t="s">
        <v>115</v>
      </c>
    </row>
    <row r="11" spans="1:18" x14ac:dyDescent="0.3">
      <c r="A11" s="3" t="s">
        <v>17</v>
      </c>
      <c r="B11" s="1" t="s">
        <v>4</v>
      </c>
      <c r="C11" s="1" t="s">
        <v>18</v>
      </c>
      <c r="D11" s="1" t="s">
        <v>120</v>
      </c>
      <c r="E11" s="13">
        <v>45000</v>
      </c>
      <c r="H11" s="3" t="s">
        <v>6</v>
      </c>
      <c r="I11" s="2">
        <v>0.23</v>
      </c>
      <c r="J11" s="8" t="s">
        <v>7</v>
      </c>
      <c r="K11">
        <v>2</v>
      </c>
      <c r="L11" t="s">
        <v>116</v>
      </c>
    </row>
    <row r="12" spans="1:18" x14ac:dyDescent="0.3">
      <c r="A12" s="3" t="s">
        <v>19</v>
      </c>
      <c r="B12" s="1" t="s">
        <v>4</v>
      </c>
      <c r="C12" s="1" t="s">
        <v>20</v>
      </c>
      <c r="D12" s="1" t="s">
        <v>120</v>
      </c>
      <c r="E12" s="13">
        <v>89500</v>
      </c>
      <c r="H12" s="3" t="s">
        <v>21</v>
      </c>
      <c r="I12" s="2">
        <v>0.23</v>
      </c>
      <c r="J12" s="8" t="s">
        <v>22</v>
      </c>
      <c r="L12" t="s">
        <v>122</v>
      </c>
    </row>
    <row r="13" spans="1:18" x14ac:dyDescent="0.3">
      <c r="A13" s="3" t="s">
        <v>21</v>
      </c>
      <c r="B13" s="1" t="s">
        <v>4</v>
      </c>
      <c r="C13" s="1" t="s">
        <v>22</v>
      </c>
      <c r="D13" s="1" t="s">
        <v>118</v>
      </c>
      <c r="E13" s="13">
        <v>21971</v>
      </c>
      <c r="H13" s="3" t="s">
        <v>53</v>
      </c>
      <c r="I13" s="2">
        <v>0.21</v>
      </c>
      <c r="J13" s="8" t="s">
        <v>54</v>
      </c>
      <c r="L13" t="s">
        <v>123</v>
      </c>
    </row>
    <row r="14" spans="1:18" x14ac:dyDescent="0.3">
      <c r="A14" s="3" t="s">
        <v>23</v>
      </c>
      <c r="B14" s="1" t="s">
        <v>4</v>
      </c>
      <c r="C14" s="1" t="s">
        <v>24</v>
      </c>
      <c r="D14" s="1" t="s">
        <v>118</v>
      </c>
      <c r="E14" s="13">
        <v>80000</v>
      </c>
      <c r="H14" s="3" t="s">
        <v>59</v>
      </c>
      <c r="I14" s="2">
        <v>0.2</v>
      </c>
      <c r="J14" s="8" t="s">
        <v>60</v>
      </c>
      <c r="K14">
        <v>3</v>
      </c>
      <c r="L14" t="s">
        <v>126</v>
      </c>
    </row>
    <row r="15" spans="1:18" x14ac:dyDescent="0.3">
      <c r="A15" s="3" t="s">
        <v>25</v>
      </c>
      <c r="B15" s="1" t="s">
        <v>4</v>
      </c>
      <c r="C15" s="1" t="s">
        <v>26</v>
      </c>
      <c r="D15" s="1" t="s">
        <v>120</v>
      </c>
      <c r="E15" s="13">
        <v>45117</v>
      </c>
      <c r="H15" s="3" t="s">
        <v>38</v>
      </c>
      <c r="I15" s="2">
        <v>0.19</v>
      </c>
      <c r="J15" s="8" t="s">
        <v>39</v>
      </c>
      <c r="L15" t="s">
        <v>124</v>
      </c>
    </row>
    <row r="16" spans="1:18" x14ac:dyDescent="0.3">
      <c r="A16" s="3" t="s">
        <v>27</v>
      </c>
      <c r="B16" s="1" t="s">
        <v>4</v>
      </c>
      <c r="C16" s="1" t="s">
        <v>28</v>
      </c>
      <c r="D16" s="1" t="s">
        <v>119</v>
      </c>
      <c r="E16" s="13">
        <v>50545</v>
      </c>
      <c r="H16" s="3" t="s">
        <v>32</v>
      </c>
      <c r="I16" s="2">
        <v>0.18</v>
      </c>
      <c r="J16" s="8" t="s">
        <v>33</v>
      </c>
      <c r="K16">
        <v>4</v>
      </c>
      <c r="L16" t="s">
        <v>121</v>
      </c>
    </row>
    <row r="17" spans="1:12" x14ac:dyDescent="0.3">
      <c r="A17" s="3" t="s">
        <v>29</v>
      </c>
      <c r="B17" s="1" t="s">
        <v>30</v>
      </c>
      <c r="C17" s="1" t="s">
        <v>31</v>
      </c>
      <c r="D17" s="1" t="s">
        <v>120</v>
      </c>
      <c r="E17" s="13">
        <v>140000</v>
      </c>
      <c r="H17" s="3" t="s">
        <v>40</v>
      </c>
      <c r="I17" s="2">
        <v>0.18</v>
      </c>
      <c r="J17" s="8" t="s">
        <v>41</v>
      </c>
      <c r="L17" t="s">
        <v>127</v>
      </c>
    </row>
    <row r="18" spans="1:12" x14ac:dyDescent="0.3">
      <c r="A18" s="3" t="s">
        <v>32</v>
      </c>
      <c r="B18" s="1" t="s">
        <v>30</v>
      </c>
      <c r="C18" s="1" t="s">
        <v>33</v>
      </c>
      <c r="D18" s="1" t="s">
        <v>119</v>
      </c>
      <c r="E18" s="13">
        <v>110000</v>
      </c>
      <c r="H18" s="3" t="s">
        <v>55</v>
      </c>
      <c r="I18" s="2">
        <v>0.17</v>
      </c>
      <c r="J18" s="8" t="s">
        <v>56</v>
      </c>
      <c r="L18" t="s">
        <v>125</v>
      </c>
    </row>
    <row r="19" spans="1:12" x14ac:dyDescent="0.3">
      <c r="A19" s="3" t="s">
        <v>34</v>
      </c>
      <c r="B19" s="1" t="s">
        <v>30</v>
      </c>
      <c r="C19" s="1" t="s">
        <v>35</v>
      </c>
      <c r="D19" s="1" t="s">
        <v>120</v>
      </c>
      <c r="E19" s="13">
        <v>68357</v>
      </c>
      <c r="H19" s="3" t="s">
        <v>45</v>
      </c>
      <c r="I19" s="2">
        <v>0.14000000000000001</v>
      </c>
      <c r="J19" s="8" t="s">
        <v>46</v>
      </c>
      <c r="K19">
        <v>5</v>
      </c>
      <c r="L19" t="s">
        <v>132</v>
      </c>
    </row>
    <row r="20" spans="1:12" x14ac:dyDescent="0.3">
      <c r="A20" s="3" t="s">
        <v>36</v>
      </c>
      <c r="B20" s="1" t="s">
        <v>30</v>
      </c>
      <c r="C20" s="1" t="s">
        <v>37</v>
      </c>
      <c r="D20" s="1" t="s">
        <v>118</v>
      </c>
      <c r="E20" s="13">
        <v>51800</v>
      </c>
      <c r="H20" s="3" t="s">
        <v>15</v>
      </c>
      <c r="I20" s="2">
        <v>0.14000000000000001</v>
      </c>
      <c r="J20" s="8" t="s">
        <v>16</v>
      </c>
      <c r="K20">
        <v>6</v>
      </c>
      <c r="L20" t="s">
        <v>131</v>
      </c>
    </row>
    <row r="21" spans="1:12" x14ac:dyDescent="0.3">
      <c r="A21" s="3" t="s">
        <v>38</v>
      </c>
      <c r="B21" s="1" t="s">
        <v>30</v>
      </c>
      <c r="C21" s="1" t="s">
        <v>39</v>
      </c>
      <c r="D21" s="1" t="s">
        <v>120</v>
      </c>
      <c r="E21" s="13">
        <v>97000</v>
      </c>
      <c r="H21" s="3" t="s">
        <v>8</v>
      </c>
      <c r="I21" s="2">
        <v>0.1</v>
      </c>
      <c r="J21" s="8" t="s">
        <v>9</v>
      </c>
    </row>
    <row r="22" spans="1:12" x14ac:dyDescent="0.3">
      <c r="A22" s="3" t="s">
        <v>40</v>
      </c>
      <c r="B22" s="1" t="s">
        <v>30</v>
      </c>
      <c r="C22" s="1" t="s">
        <v>41</v>
      </c>
      <c r="D22" s="1" t="s">
        <v>120</v>
      </c>
      <c r="E22" s="13">
        <v>45000</v>
      </c>
      <c r="H22" s="3" t="s">
        <v>29</v>
      </c>
      <c r="I22" s="2">
        <v>0.1</v>
      </c>
      <c r="J22" s="8" t="s">
        <v>31</v>
      </c>
    </row>
    <row r="23" spans="1:12" x14ac:dyDescent="0.3">
      <c r="A23" s="3" t="s">
        <v>42</v>
      </c>
      <c r="B23" s="1" t="s">
        <v>43</v>
      </c>
      <c r="C23" s="1" t="s">
        <v>44</v>
      </c>
      <c r="D23" s="1" t="s">
        <v>118</v>
      </c>
      <c r="E23" s="13">
        <v>89500</v>
      </c>
      <c r="H23" s="3" t="s">
        <v>36</v>
      </c>
      <c r="I23" s="2">
        <v>0.09</v>
      </c>
      <c r="J23" s="8" t="s">
        <v>37</v>
      </c>
    </row>
    <row r="24" spans="1:12" x14ac:dyDescent="0.3">
      <c r="A24" s="3" t="s">
        <v>45</v>
      </c>
      <c r="B24" s="1" t="s">
        <v>43</v>
      </c>
      <c r="C24" s="1" t="s">
        <v>46</v>
      </c>
      <c r="D24" s="1" t="s">
        <v>120</v>
      </c>
      <c r="E24" s="13">
        <v>35971</v>
      </c>
      <c r="H24" s="3" t="s">
        <v>17</v>
      </c>
      <c r="I24" s="2">
        <v>0.09</v>
      </c>
      <c r="J24" s="8" t="s">
        <v>18</v>
      </c>
    </row>
    <row r="25" spans="1:12" x14ac:dyDescent="0.3">
      <c r="A25" s="3" t="s">
        <v>47</v>
      </c>
      <c r="B25" s="1" t="s">
        <v>43</v>
      </c>
      <c r="C25" s="1" t="s">
        <v>48</v>
      </c>
      <c r="D25" s="1" t="s">
        <v>119</v>
      </c>
      <c r="E25" s="13">
        <v>80000</v>
      </c>
      <c r="H25" s="3" t="s">
        <v>11</v>
      </c>
      <c r="I25" s="2">
        <v>0.08</v>
      </c>
      <c r="J25" s="8" t="s">
        <v>12</v>
      </c>
    </row>
    <row r="26" spans="1:12" x14ac:dyDescent="0.3">
      <c r="A26" s="3" t="s">
        <v>49</v>
      </c>
      <c r="B26" s="1" t="s">
        <v>43</v>
      </c>
      <c r="C26" s="1" t="s">
        <v>50</v>
      </c>
      <c r="D26" s="1" t="s">
        <v>120</v>
      </c>
      <c r="E26" s="13">
        <v>55117</v>
      </c>
      <c r="H26" s="3" t="s">
        <v>19</v>
      </c>
      <c r="I26" s="2">
        <v>0.06</v>
      </c>
      <c r="J26" s="8" t="s">
        <v>20</v>
      </c>
    </row>
    <row r="27" spans="1:12" x14ac:dyDescent="0.3">
      <c r="A27" s="3" t="s">
        <v>51</v>
      </c>
      <c r="B27" s="1" t="s">
        <v>43</v>
      </c>
      <c r="C27" s="1" t="s">
        <v>52</v>
      </c>
      <c r="D27" s="1" t="s">
        <v>118</v>
      </c>
      <c r="E27" s="13">
        <v>58445</v>
      </c>
      <c r="H27" s="3" t="s">
        <v>23</v>
      </c>
      <c r="I27" s="2">
        <v>0.06</v>
      </c>
      <c r="J27" s="8" t="s">
        <v>24</v>
      </c>
    </row>
    <row r="28" spans="1:12" x14ac:dyDescent="0.3">
      <c r="A28" s="3" t="s">
        <v>53</v>
      </c>
      <c r="B28" s="1" t="s">
        <v>43</v>
      </c>
      <c r="C28" s="1" t="s">
        <v>54</v>
      </c>
      <c r="D28" s="1" t="s">
        <v>120</v>
      </c>
      <c r="E28" s="13">
        <v>120000</v>
      </c>
      <c r="H28" s="3" t="s">
        <v>65</v>
      </c>
      <c r="I28" s="2">
        <v>0.06</v>
      </c>
      <c r="J28" s="8" t="s">
        <v>66</v>
      </c>
    </row>
    <row r="29" spans="1:12" x14ac:dyDescent="0.3">
      <c r="A29" s="3" t="s">
        <v>55</v>
      </c>
      <c r="B29" s="1" t="s">
        <v>43</v>
      </c>
      <c r="C29" s="1" t="s">
        <v>56</v>
      </c>
      <c r="D29" s="1" t="s">
        <v>120</v>
      </c>
      <c r="E29" s="13">
        <v>45117</v>
      </c>
      <c r="H29" s="3" t="s">
        <v>70</v>
      </c>
      <c r="I29" s="2">
        <v>0.15</v>
      </c>
      <c r="J29" s="8" t="s">
        <v>71</v>
      </c>
    </row>
    <row r="30" spans="1:12" x14ac:dyDescent="0.3">
      <c r="A30" s="3" t="s">
        <v>57</v>
      </c>
      <c r="B30" s="1" t="s">
        <v>43</v>
      </c>
      <c r="C30" s="1" t="s">
        <v>58</v>
      </c>
      <c r="D30" s="1" t="s">
        <v>119</v>
      </c>
      <c r="E30" s="13">
        <v>50545</v>
      </c>
      <c r="H30" s="3" t="s">
        <v>72</v>
      </c>
      <c r="I30" s="2">
        <v>0.15</v>
      </c>
      <c r="J30" s="8" t="s">
        <v>73</v>
      </c>
    </row>
    <row r="31" spans="1:12" x14ac:dyDescent="0.3">
      <c r="A31" s="3" t="s">
        <v>59</v>
      </c>
      <c r="B31" s="1" t="s">
        <v>43</v>
      </c>
      <c r="C31" s="1" t="s">
        <v>60</v>
      </c>
      <c r="D31" s="1" t="s">
        <v>118</v>
      </c>
      <c r="E31" s="13">
        <v>140000</v>
      </c>
      <c r="H31" s="3" t="s">
        <v>74</v>
      </c>
      <c r="I31" s="2">
        <v>0.19</v>
      </c>
      <c r="J31" s="8" t="s">
        <v>75</v>
      </c>
    </row>
    <row r="32" spans="1:12" x14ac:dyDescent="0.3">
      <c r="A32" s="3" t="s">
        <v>61</v>
      </c>
      <c r="B32" s="1" t="s">
        <v>43</v>
      </c>
      <c r="C32" s="1" t="s">
        <v>62</v>
      </c>
      <c r="D32" s="1" t="s">
        <v>120</v>
      </c>
      <c r="E32" s="13">
        <v>90000</v>
      </c>
      <c r="H32" s="3" t="s">
        <v>76</v>
      </c>
      <c r="I32" s="2">
        <v>0.18</v>
      </c>
      <c r="J32" s="8" t="s">
        <v>77</v>
      </c>
    </row>
    <row r="33" spans="1:10" x14ac:dyDescent="0.3">
      <c r="A33" s="3" t="s">
        <v>63</v>
      </c>
      <c r="B33" s="1" t="s">
        <v>43</v>
      </c>
      <c r="C33" s="1" t="s">
        <v>64</v>
      </c>
      <c r="D33" s="1" t="s">
        <v>119</v>
      </c>
      <c r="E33" s="13">
        <v>88357</v>
      </c>
      <c r="H33" s="3" t="s">
        <v>78</v>
      </c>
      <c r="I33" s="2">
        <v>0.18</v>
      </c>
      <c r="J33" s="8" t="s">
        <v>79</v>
      </c>
    </row>
    <row r="34" spans="1:10" x14ac:dyDescent="0.3">
      <c r="A34" s="3" t="s">
        <v>65</v>
      </c>
      <c r="B34" s="1" t="s">
        <v>43</v>
      </c>
      <c r="C34" s="1" t="s">
        <v>66</v>
      </c>
      <c r="D34" s="1" t="s">
        <v>120</v>
      </c>
      <c r="E34" s="13">
        <v>59200</v>
      </c>
      <c r="H34" s="3" t="s">
        <v>80</v>
      </c>
      <c r="I34" s="2">
        <v>0.21</v>
      </c>
      <c r="J34" s="8" t="s">
        <v>81</v>
      </c>
    </row>
    <row r="35" spans="1:10" x14ac:dyDescent="0.3">
      <c r="A35" s="3" t="s">
        <v>70</v>
      </c>
      <c r="B35" s="1" t="s">
        <v>43</v>
      </c>
      <c r="C35" s="1" t="s">
        <v>71</v>
      </c>
      <c r="D35" s="1" t="s">
        <v>118</v>
      </c>
      <c r="E35" s="13">
        <v>97000</v>
      </c>
      <c r="H35" s="3" t="s">
        <v>82</v>
      </c>
      <c r="I35" s="2">
        <v>0.14000000000000001</v>
      </c>
      <c r="J35" s="8" t="s">
        <v>83</v>
      </c>
    </row>
    <row r="36" spans="1:10" x14ac:dyDescent="0.3">
      <c r="A36" s="3" t="s">
        <v>72</v>
      </c>
      <c r="B36" s="1" t="s">
        <v>43</v>
      </c>
      <c r="C36" s="1" t="s">
        <v>146</v>
      </c>
      <c r="D36" s="1" t="s">
        <v>120</v>
      </c>
      <c r="E36" s="13">
        <v>68357</v>
      </c>
      <c r="H36" s="3" t="s">
        <v>84</v>
      </c>
      <c r="I36" s="2">
        <v>0.16</v>
      </c>
      <c r="J36" s="8" t="s">
        <v>85</v>
      </c>
    </row>
    <row r="37" spans="1:10" x14ac:dyDescent="0.3">
      <c r="A37" s="3" t="s">
        <v>74</v>
      </c>
      <c r="B37" s="1" t="s">
        <v>43</v>
      </c>
      <c r="C37" s="1" t="s">
        <v>75</v>
      </c>
      <c r="D37" s="1" t="s">
        <v>119</v>
      </c>
      <c r="E37" s="13">
        <v>51800</v>
      </c>
      <c r="H37" s="3" t="s">
        <v>86</v>
      </c>
      <c r="I37" s="2">
        <v>0.14000000000000001</v>
      </c>
      <c r="J37" s="8" t="s">
        <v>87</v>
      </c>
    </row>
    <row r="38" spans="1:10" x14ac:dyDescent="0.3">
      <c r="A38" s="3" t="s">
        <v>76</v>
      </c>
      <c r="B38" s="1" t="s">
        <v>43</v>
      </c>
      <c r="C38" s="1" t="s">
        <v>77</v>
      </c>
      <c r="D38" s="1" t="s">
        <v>120</v>
      </c>
      <c r="E38" s="13">
        <v>97000</v>
      </c>
      <c r="H38" s="3" t="s">
        <v>88</v>
      </c>
      <c r="I38" s="2">
        <v>0.22</v>
      </c>
      <c r="J38" s="8" t="s">
        <v>89</v>
      </c>
    </row>
    <row r="39" spans="1:10" x14ac:dyDescent="0.3">
      <c r="A39" s="3" t="s">
        <v>78</v>
      </c>
      <c r="B39" s="1" t="s">
        <v>43</v>
      </c>
      <c r="C39" s="1" t="s">
        <v>79</v>
      </c>
      <c r="D39" s="1" t="s">
        <v>118</v>
      </c>
      <c r="E39" s="13">
        <v>45000</v>
      </c>
      <c r="H39" s="3" t="s">
        <v>90</v>
      </c>
      <c r="I39" s="2">
        <v>0.13</v>
      </c>
      <c r="J39" s="8" t="s">
        <v>91</v>
      </c>
    </row>
    <row r="40" spans="1:10" x14ac:dyDescent="0.3">
      <c r="A40" s="3" t="s">
        <v>80</v>
      </c>
      <c r="B40" s="1" t="s">
        <v>30</v>
      </c>
      <c r="C40" s="1" t="s">
        <v>81</v>
      </c>
      <c r="D40" s="1" t="s">
        <v>120</v>
      </c>
      <c r="E40" s="13">
        <v>89500</v>
      </c>
      <c r="H40" s="3" t="s">
        <v>92</v>
      </c>
      <c r="I40" s="2">
        <v>0.16</v>
      </c>
      <c r="J40" s="8" t="s">
        <v>93</v>
      </c>
    </row>
    <row r="41" spans="1:10" x14ac:dyDescent="0.3">
      <c r="A41" s="3" t="s">
        <v>82</v>
      </c>
      <c r="B41" s="1" t="s">
        <v>30</v>
      </c>
      <c r="C41" s="1" t="s">
        <v>83</v>
      </c>
      <c r="D41" s="1" t="s">
        <v>119</v>
      </c>
      <c r="E41" s="13">
        <v>35971</v>
      </c>
      <c r="H41" s="3" t="s">
        <v>94</v>
      </c>
      <c r="I41" s="2">
        <v>0.09</v>
      </c>
      <c r="J41" s="8" t="s">
        <v>95</v>
      </c>
    </row>
    <row r="42" spans="1:10" x14ac:dyDescent="0.3">
      <c r="A42" s="3" t="s">
        <v>84</v>
      </c>
      <c r="B42" s="1" t="s">
        <v>30</v>
      </c>
      <c r="C42" s="1" t="s">
        <v>85</v>
      </c>
      <c r="D42" s="1" t="s">
        <v>119</v>
      </c>
      <c r="E42" s="13">
        <v>80000</v>
      </c>
      <c r="H42" s="3" t="s">
        <v>96</v>
      </c>
      <c r="I42" s="2">
        <v>0.1</v>
      </c>
      <c r="J42" s="8" t="s">
        <v>97</v>
      </c>
    </row>
    <row r="43" spans="1:10" x14ac:dyDescent="0.3">
      <c r="A43" s="3" t="s">
        <v>86</v>
      </c>
      <c r="B43" s="1" t="s">
        <v>30</v>
      </c>
      <c r="C43" s="1" t="s">
        <v>87</v>
      </c>
      <c r="D43" s="1" t="s">
        <v>118</v>
      </c>
      <c r="E43" s="13">
        <v>55117</v>
      </c>
      <c r="H43" s="3" t="s">
        <v>98</v>
      </c>
      <c r="I43" s="2">
        <v>0.18</v>
      </c>
      <c r="J43" s="8" t="s">
        <v>99</v>
      </c>
    </row>
    <row r="44" spans="1:10" x14ac:dyDescent="0.3">
      <c r="A44" s="3" t="s">
        <v>88</v>
      </c>
      <c r="B44" s="1" t="s">
        <v>4</v>
      </c>
      <c r="C44" s="1" t="s">
        <v>89</v>
      </c>
      <c r="D44" s="1" t="s">
        <v>120</v>
      </c>
      <c r="E44" s="13">
        <v>58445</v>
      </c>
      <c r="H44" s="3" t="s">
        <v>100</v>
      </c>
      <c r="I44" s="2">
        <v>0.13</v>
      </c>
      <c r="J44" s="8" t="s">
        <v>101</v>
      </c>
    </row>
    <row r="45" spans="1:10" x14ac:dyDescent="0.3">
      <c r="A45" s="3" t="s">
        <v>90</v>
      </c>
      <c r="B45" s="1" t="s">
        <v>4</v>
      </c>
      <c r="C45" s="1" t="s">
        <v>91</v>
      </c>
      <c r="D45" s="1" t="s">
        <v>120</v>
      </c>
      <c r="E45" s="13">
        <v>120000</v>
      </c>
      <c r="H45" s="3" t="s">
        <v>102</v>
      </c>
      <c r="I45" s="2">
        <v>0.19</v>
      </c>
      <c r="J45" s="8" t="s">
        <v>103</v>
      </c>
    </row>
    <row r="46" spans="1:10" x14ac:dyDescent="0.3">
      <c r="A46" s="3" t="s">
        <v>92</v>
      </c>
      <c r="B46" s="1" t="s">
        <v>30</v>
      </c>
      <c r="C46" s="1" t="s">
        <v>93</v>
      </c>
      <c r="D46" s="1" t="s">
        <v>119</v>
      </c>
      <c r="E46" s="13">
        <v>45450</v>
      </c>
      <c r="H46" s="3" t="s">
        <v>104</v>
      </c>
      <c r="I46" s="2">
        <v>0.2</v>
      </c>
      <c r="J46" s="8" t="s">
        <v>105</v>
      </c>
    </row>
    <row r="47" spans="1:10" x14ac:dyDescent="0.3">
      <c r="A47" s="3" t="s">
        <v>94</v>
      </c>
      <c r="B47" s="1" t="s">
        <v>30</v>
      </c>
      <c r="C47" s="1" t="s">
        <v>95</v>
      </c>
      <c r="D47" s="1" t="s">
        <v>120</v>
      </c>
      <c r="E47" s="13">
        <v>89500</v>
      </c>
      <c r="H47" s="6" t="s">
        <v>106</v>
      </c>
      <c r="I47" s="10">
        <v>0.11</v>
      </c>
      <c r="J47" s="11" t="s">
        <v>107</v>
      </c>
    </row>
    <row r="48" spans="1:10" x14ac:dyDescent="0.3">
      <c r="A48" s="3" t="s">
        <v>96</v>
      </c>
      <c r="B48" s="1" t="s">
        <v>30</v>
      </c>
      <c r="C48" s="1" t="s">
        <v>97</v>
      </c>
      <c r="D48" s="1" t="s">
        <v>118</v>
      </c>
      <c r="E48" s="13">
        <v>65971</v>
      </c>
    </row>
    <row r="49" spans="1:5" x14ac:dyDescent="0.3">
      <c r="A49" s="3" t="s">
        <v>98</v>
      </c>
      <c r="B49" s="1" t="s">
        <v>30</v>
      </c>
      <c r="C49" s="1" t="s">
        <v>99</v>
      </c>
      <c r="D49" s="1" t="s">
        <v>120</v>
      </c>
      <c r="E49" s="13">
        <v>80000</v>
      </c>
    </row>
    <row r="50" spans="1:5" x14ac:dyDescent="0.3">
      <c r="A50" s="3" t="s">
        <v>100</v>
      </c>
      <c r="B50" s="1" t="s">
        <v>4</v>
      </c>
      <c r="C50" s="1" t="s">
        <v>101</v>
      </c>
      <c r="D50" s="1" t="s">
        <v>119</v>
      </c>
      <c r="E50" s="13">
        <v>55117</v>
      </c>
    </row>
    <row r="51" spans="1:5" x14ac:dyDescent="0.3">
      <c r="A51" s="3" t="s">
        <v>102</v>
      </c>
      <c r="B51" s="1" t="s">
        <v>4</v>
      </c>
      <c r="C51" s="1" t="s">
        <v>103</v>
      </c>
      <c r="D51" s="1" t="s">
        <v>118</v>
      </c>
      <c r="E51" s="13">
        <v>60445</v>
      </c>
    </row>
    <row r="52" spans="1:5" x14ac:dyDescent="0.3">
      <c r="A52" s="3" t="s">
        <v>104</v>
      </c>
      <c r="B52" s="1" t="s">
        <v>4</v>
      </c>
      <c r="C52" s="1" t="s">
        <v>105</v>
      </c>
      <c r="D52" s="1" t="s">
        <v>120</v>
      </c>
      <c r="E52" s="13">
        <v>83117</v>
      </c>
    </row>
    <row r="53" spans="1:5" x14ac:dyDescent="0.3">
      <c r="A53" s="6" t="s">
        <v>106</v>
      </c>
      <c r="B53" s="7" t="s">
        <v>4</v>
      </c>
      <c r="C53" s="7" t="s">
        <v>107</v>
      </c>
      <c r="D53" s="7" t="s">
        <v>118</v>
      </c>
      <c r="E53" s="14">
        <v>58445</v>
      </c>
    </row>
    <row r="54" spans="1:5" x14ac:dyDescent="0.3">
      <c r="A54" s="6" t="s">
        <v>128</v>
      </c>
      <c r="B54" s="7"/>
      <c r="C54" s="7"/>
      <c r="D54" s="7"/>
      <c r="E54" s="21">
        <f>SUBTOTAL(109,EMPDataN[Yearly Sal])</f>
        <v>3619876</v>
      </c>
    </row>
  </sheetData>
  <pageMargins left="0.7" right="0.7" top="0.75" bottom="0.75" header="0.3" footer="0.3"/>
  <pageSetup orientation="portrait" verticalDpi="300"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88401-86A5-4F38-B45F-BC1E762731DF}">
  <dimension ref="A1:Q14"/>
  <sheetViews>
    <sheetView workbookViewId="0">
      <selection activeCell="I18" sqref="I18"/>
    </sheetView>
  </sheetViews>
  <sheetFormatPr defaultRowHeight="14.4" x14ac:dyDescent="0.3"/>
  <cols>
    <col min="1" max="1" width="7.109375" customWidth="1"/>
    <col min="2" max="2" width="7.77734375" style="17" customWidth="1"/>
    <col min="3" max="3" width="17.21875" customWidth="1"/>
    <col min="4" max="4" width="16.5546875" customWidth="1"/>
    <col min="7" max="7" width="7.88671875" customWidth="1"/>
    <col min="8" max="8" width="16.6640625" bestFit="1" customWidth="1"/>
  </cols>
  <sheetData>
    <row r="1" spans="1:17" ht="36.6" x14ac:dyDescent="0.7">
      <c r="A1" s="18"/>
      <c r="B1" s="19" t="s">
        <v>109</v>
      </c>
      <c r="C1" s="19"/>
      <c r="D1" s="19"/>
      <c r="E1" s="19"/>
      <c r="F1" s="19"/>
      <c r="G1" s="19"/>
      <c r="H1" s="19"/>
      <c r="I1" s="19"/>
      <c r="J1" s="19"/>
      <c r="K1" s="19"/>
      <c r="L1" s="19"/>
      <c r="M1" s="19"/>
      <c r="N1" s="19"/>
      <c r="O1" s="19"/>
      <c r="P1" s="19"/>
      <c r="Q1" s="19"/>
    </row>
    <row r="3" spans="1:17" x14ac:dyDescent="0.3">
      <c r="B3" s="23" t="s">
        <v>147</v>
      </c>
      <c r="C3" s="68" t="s">
        <v>148</v>
      </c>
      <c r="D3" s="68"/>
    </row>
    <row r="4" spans="1:17" ht="15.6" x14ac:dyDescent="0.3">
      <c r="B4" s="24">
        <v>1</v>
      </c>
      <c r="C4" s="25" t="s">
        <v>110</v>
      </c>
      <c r="D4" s="26">
        <f>AVERAGE(EMPDataN[Yearly Sal])</f>
        <v>72397.52</v>
      </c>
    </row>
    <row r="5" spans="1:17" ht="15.6" x14ac:dyDescent="0.3">
      <c r="B5" s="24">
        <v>2</v>
      </c>
      <c r="C5" s="25" t="s">
        <v>111</v>
      </c>
      <c r="D5" s="26">
        <f>MEDIAN(EMPDataN[Yearly Sal])</f>
        <v>63208</v>
      </c>
    </row>
    <row r="6" spans="1:17" ht="15.6" x14ac:dyDescent="0.3">
      <c r="B6" s="24">
        <v>3</v>
      </c>
      <c r="C6" s="25" t="s">
        <v>149</v>
      </c>
      <c r="D6" s="26">
        <f>MODE(EMPDataN[Yearly Sal])</f>
        <v>89500</v>
      </c>
    </row>
    <row r="7" spans="1:17" ht="15.6" x14ac:dyDescent="0.3">
      <c r="B7" s="24">
        <v>4</v>
      </c>
      <c r="C7" s="25" t="s">
        <v>113</v>
      </c>
      <c r="D7" s="26">
        <f>MAX(EMPDataN[Yearly Sal])</f>
        <v>140000</v>
      </c>
    </row>
    <row r="8" spans="1:17" ht="15.6" x14ac:dyDescent="0.3">
      <c r="B8" s="24">
        <v>5</v>
      </c>
      <c r="C8" s="25" t="s">
        <v>114</v>
      </c>
      <c r="D8" s="26">
        <f>MIN(EMPDataN[Yearly Sal])</f>
        <v>21971</v>
      </c>
    </row>
    <row r="9" spans="1:17" ht="15.6" x14ac:dyDescent="0.3">
      <c r="B9" s="24">
        <v>6</v>
      </c>
      <c r="C9" s="25" t="s">
        <v>115</v>
      </c>
      <c r="D9" s="26">
        <f>SUM(EMPDataN[Yearly Sal])</f>
        <v>3619876</v>
      </c>
    </row>
    <row r="14" spans="1:17" x14ac:dyDescent="0.3">
      <c r="A14" t="s">
        <v>140</v>
      </c>
    </row>
  </sheetData>
  <mergeCells count="1">
    <mergeCell ref="C3:D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AA3BE-ECA0-4AED-AD7D-AA36ACAD27C0}">
  <sheetPr filterMode="1"/>
  <dimension ref="A1:R68"/>
  <sheetViews>
    <sheetView workbookViewId="0">
      <selection activeCell="J8" sqref="J8"/>
    </sheetView>
  </sheetViews>
  <sheetFormatPr defaultRowHeight="14.4" x14ac:dyDescent="0.3"/>
  <cols>
    <col min="1" max="1" width="4.77734375" customWidth="1"/>
    <col min="2" max="2" width="6" customWidth="1"/>
    <col min="3" max="3" width="21" customWidth="1"/>
    <col min="4" max="4" width="20.33203125" customWidth="1"/>
    <col min="5" max="5" width="13" customWidth="1"/>
    <col min="12" max="12" width="2.109375" customWidth="1"/>
  </cols>
  <sheetData>
    <row r="1" spans="1:18" ht="36.6" x14ac:dyDescent="0.7">
      <c r="A1" s="18"/>
      <c r="B1" s="19" t="s">
        <v>134</v>
      </c>
      <c r="C1" s="19"/>
      <c r="D1" s="19"/>
      <c r="E1" s="19"/>
      <c r="F1" s="19"/>
      <c r="G1" s="19"/>
      <c r="H1" s="19"/>
      <c r="I1" s="19"/>
      <c r="J1" s="19"/>
      <c r="K1" s="19"/>
      <c r="L1" s="19"/>
      <c r="M1" s="19"/>
      <c r="N1" s="19"/>
      <c r="O1" s="19"/>
      <c r="P1" s="19"/>
      <c r="Q1" s="19"/>
      <c r="R1" s="19"/>
    </row>
    <row r="3" spans="1:18" ht="19.95" customHeight="1" x14ac:dyDescent="0.3">
      <c r="C3" s="65" t="s">
        <v>1</v>
      </c>
      <c r="D3" s="69" t="s">
        <v>150</v>
      </c>
      <c r="E3" s="69"/>
    </row>
    <row r="4" spans="1:18" ht="19.95" customHeight="1" x14ac:dyDescent="0.3">
      <c r="C4" s="29" t="s">
        <v>4</v>
      </c>
      <c r="D4" s="66">
        <f>SUMIF(EMPDataN[Department],C4,EMPDataN[Yearly Sal])</f>
        <v>1294801</v>
      </c>
      <c r="E4" s="67">
        <f>D4</f>
        <v>1294801</v>
      </c>
    </row>
    <row r="5" spans="1:18" ht="19.95" customHeight="1" x14ac:dyDescent="0.3">
      <c r="C5" s="29" t="s">
        <v>30</v>
      </c>
      <c r="D5" s="66">
        <f>SUMIF(EMPDataN[Department],C5,EMPDataN[Yearly Sal])</f>
        <v>1053666</v>
      </c>
      <c r="E5" s="67">
        <f t="shared" ref="E5:E6" si="0">D5</f>
        <v>1053666</v>
      </c>
    </row>
    <row r="6" spans="1:18" ht="19.95" customHeight="1" x14ac:dyDescent="0.3">
      <c r="C6" s="29" t="s">
        <v>43</v>
      </c>
      <c r="D6" s="66">
        <f>SUMIF(EMPDataN[Department],C6,EMPDataN[Yearly Sal])</f>
        <v>1271409</v>
      </c>
      <c r="E6" s="67">
        <f t="shared" si="0"/>
        <v>1271409</v>
      </c>
    </row>
    <row r="7" spans="1:18" ht="19.95" customHeight="1" x14ac:dyDescent="0.3">
      <c r="C7" s="17"/>
      <c r="D7" s="17"/>
      <c r="E7" s="17"/>
    </row>
    <row r="12" spans="1:18" x14ac:dyDescent="0.3">
      <c r="A12" t="s">
        <v>140</v>
      </c>
    </row>
    <row r="23" spans="3:3" hidden="1" x14ac:dyDescent="0.3">
      <c r="C23" s="27" t="s">
        <v>4</v>
      </c>
    </row>
    <row r="24" spans="3:3" hidden="1" x14ac:dyDescent="0.3">
      <c r="C24" s="1" t="s">
        <v>4</v>
      </c>
    </row>
    <row r="25" spans="3:3" hidden="1" x14ac:dyDescent="0.3">
      <c r="C25" s="27" t="s">
        <v>4</v>
      </c>
    </row>
    <row r="26" spans="3:3" hidden="1" x14ac:dyDescent="0.3">
      <c r="C26" s="1" t="s">
        <v>4</v>
      </c>
    </row>
    <row r="27" spans="3:3" hidden="1" x14ac:dyDescent="0.3">
      <c r="C27" s="27" t="s">
        <v>4</v>
      </c>
    </row>
    <row r="28" spans="3:3" hidden="1" x14ac:dyDescent="0.3">
      <c r="C28" s="1" t="s">
        <v>4</v>
      </c>
    </row>
    <row r="29" spans="3:3" hidden="1" x14ac:dyDescent="0.3">
      <c r="C29" s="27" t="s">
        <v>4</v>
      </c>
    </row>
    <row r="30" spans="3:3" hidden="1" x14ac:dyDescent="0.3">
      <c r="C30" s="1" t="s">
        <v>4</v>
      </c>
    </row>
    <row r="31" spans="3:3" hidden="1" x14ac:dyDescent="0.3">
      <c r="C31" s="27" t="s">
        <v>4</v>
      </c>
    </row>
    <row r="32" spans="3:3" hidden="1" x14ac:dyDescent="0.3">
      <c r="C32" s="1" t="s">
        <v>4</v>
      </c>
    </row>
    <row r="33" spans="3:3" hidden="1" x14ac:dyDescent="0.3">
      <c r="C33" s="27" t="s">
        <v>4</v>
      </c>
    </row>
    <row r="34" spans="3:3" hidden="1" x14ac:dyDescent="0.3">
      <c r="C34" s="27" t="s">
        <v>30</v>
      </c>
    </row>
    <row r="35" spans="3:3" hidden="1" x14ac:dyDescent="0.3">
      <c r="C35" s="1" t="s">
        <v>30</v>
      </c>
    </row>
    <row r="36" spans="3:3" hidden="1" x14ac:dyDescent="0.3">
      <c r="C36" s="27" t="s">
        <v>30</v>
      </c>
    </row>
    <row r="37" spans="3:3" hidden="1" x14ac:dyDescent="0.3">
      <c r="C37" s="1" t="s">
        <v>30</v>
      </c>
    </row>
    <row r="38" spans="3:3" hidden="1" x14ac:dyDescent="0.3">
      <c r="C38" s="27" t="s">
        <v>30</v>
      </c>
    </row>
    <row r="39" spans="3:3" hidden="1" x14ac:dyDescent="0.3">
      <c r="C39" s="27" t="s">
        <v>43</v>
      </c>
    </row>
    <row r="40" spans="3:3" hidden="1" x14ac:dyDescent="0.3">
      <c r="C40" s="1" t="s">
        <v>43</v>
      </c>
    </row>
    <row r="41" spans="3:3" hidden="1" x14ac:dyDescent="0.3">
      <c r="C41" s="27" t="s">
        <v>43</v>
      </c>
    </row>
    <row r="42" spans="3:3" hidden="1" x14ac:dyDescent="0.3">
      <c r="C42" s="1" t="s">
        <v>43</v>
      </c>
    </row>
    <row r="43" spans="3:3" hidden="1" x14ac:dyDescent="0.3">
      <c r="C43" s="27" t="s">
        <v>43</v>
      </c>
    </row>
    <row r="44" spans="3:3" hidden="1" x14ac:dyDescent="0.3">
      <c r="C44" s="1" t="s">
        <v>43</v>
      </c>
    </row>
    <row r="45" spans="3:3" hidden="1" x14ac:dyDescent="0.3">
      <c r="C45" s="27" t="s">
        <v>43</v>
      </c>
    </row>
    <row r="46" spans="3:3" hidden="1" x14ac:dyDescent="0.3">
      <c r="C46" s="1" t="s">
        <v>43</v>
      </c>
    </row>
    <row r="47" spans="3:3" hidden="1" x14ac:dyDescent="0.3">
      <c r="C47" s="27" t="s">
        <v>43</v>
      </c>
    </row>
    <row r="48" spans="3:3" hidden="1" x14ac:dyDescent="0.3">
      <c r="C48" s="1" t="s">
        <v>43</v>
      </c>
    </row>
    <row r="49" spans="3:3" hidden="1" x14ac:dyDescent="0.3">
      <c r="C49" s="27" t="s">
        <v>43</v>
      </c>
    </row>
    <row r="50" spans="3:3" hidden="1" x14ac:dyDescent="0.3">
      <c r="C50" s="1" t="s">
        <v>43</v>
      </c>
    </row>
    <row r="51" spans="3:3" hidden="1" x14ac:dyDescent="0.3">
      <c r="C51" s="27" t="s">
        <v>43</v>
      </c>
    </row>
    <row r="52" spans="3:3" hidden="1" x14ac:dyDescent="0.3">
      <c r="C52" s="1" t="s">
        <v>43</v>
      </c>
    </row>
    <row r="53" spans="3:3" hidden="1" x14ac:dyDescent="0.3">
      <c r="C53" s="27" t="s">
        <v>43</v>
      </c>
    </row>
    <row r="54" spans="3:3" hidden="1" x14ac:dyDescent="0.3">
      <c r="C54" s="1" t="s">
        <v>43</v>
      </c>
    </row>
    <row r="55" spans="3:3" hidden="1" x14ac:dyDescent="0.3">
      <c r="C55" s="27" t="s">
        <v>30</v>
      </c>
    </row>
    <row r="56" spans="3:3" hidden="1" x14ac:dyDescent="0.3">
      <c r="C56" s="1" t="s">
        <v>30</v>
      </c>
    </row>
    <row r="57" spans="3:3" hidden="1" x14ac:dyDescent="0.3">
      <c r="C57" s="27" t="s">
        <v>30</v>
      </c>
    </row>
    <row r="58" spans="3:3" hidden="1" x14ac:dyDescent="0.3">
      <c r="C58" s="1" t="s">
        <v>30</v>
      </c>
    </row>
    <row r="59" spans="3:3" hidden="1" x14ac:dyDescent="0.3">
      <c r="C59" s="27" t="s">
        <v>4</v>
      </c>
    </row>
    <row r="60" spans="3:3" hidden="1" x14ac:dyDescent="0.3">
      <c r="C60" s="1" t="s">
        <v>4</v>
      </c>
    </row>
    <row r="61" spans="3:3" hidden="1" x14ac:dyDescent="0.3">
      <c r="C61" s="27" t="s">
        <v>30</v>
      </c>
    </row>
    <row r="62" spans="3:3" hidden="1" x14ac:dyDescent="0.3">
      <c r="C62" s="1" t="s">
        <v>30</v>
      </c>
    </row>
    <row r="63" spans="3:3" hidden="1" x14ac:dyDescent="0.3">
      <c r="C63" s="27" t="s">
        <v>30</v>
      </c>
    </row>
    <row r="64" spans="3:3" hidden="1" x14ac:dyDescent="0.3">
      <c r="C64" s="1" t="s">
        <v>30</v>
      </c>
    </row>
    <row r="65" spans="3:3" hidden="1" x14ac:dyDescent="0.3">
      <c r="C65" s="27" t="s">
        <v>4</v>
      </c>
    </row>
    <row r="66" spans="3:3" hidden="1" x14ac:dyDescent="0.3">
      <c r="C66" s="1" t="s">
        <v>4</v>
      </c>
    </row>
    <row r="67" spans="3:3" hidden="1" x14ac:dyDescent="0.3">
      <c r="C67" s="27" t="s">
        <v>4</v>
      </c>
    </row>
    <row r="68" spans="3:3" hidden="1" x14ac:dyDescent="0.3">
      <c r="C68" s="28" t="s">
        <v>4</v>
      </c>
    </row>
  </sheetData>
  <mergeCells count="1">
    <mergeCell ref="D3:E3"/>
  </mergeCells>
  <conditionalFormatting sqref="E4:E6">
    <cfRule type="dataBar" priority="1">
      <dataBar showValue="0">
        <cfvo type="min"/>
        <cfvo type="max"/>
        <color rgb="FF0099FF"/>
      </dataBar>
      <extLst>
        <ext xmlns:x14="http://schemas.microsoft.com/office/spreadsheetml/2009/9/main" uri="{B025F937-C7B1-47D3-B67F-A62EFF666E3E}">
          <x14:id>{0AD42288-DCDF-466A-9680-25229610A4D2}</x14:id>
        </ext>
      </extLst>
    </cfRule>
  </conditionalFormatting>
  <pageMargins left="0.7" right="0.7" top="0.75" bottom="0.75" header="0.3" footer="0.3"/>
  <pageSetup orientation="portrait" verticalDpi="300" r:id="rId1"/>
  <drawing r:id="rId2"/>
  <extLst>
    <ext xmlns:x14="http://schemas.microsoft.com/office/spreadsheetml/2009/9/main" uri="{78C0D931-6437-407d-A8EE-F0AAD7539E65}">
      <x14:conditionalFormattings>
        <x14:conditionalFormatting xmlns:xm="http://schemas.microsoft.com/office/excel/2006/main">
          <x14:cfRule type="dataBar" id="{0AD42288-DCDF-466A-9680-25229610A4D2}">
            <x14:dataBar minLength="0" maxLength="100" border="1" negativeBarBorderColorSameAsPositive="0">
              <x14:cfvo type="autoMin"/>
              <x14:cfvo type="autoMax"/>
              <x14:borderColor rgb="FF66CCFF"/>
              <x14:negativeFillColor rgb="FFFF0000"/>
              <x14:negativeBorderColor rgb="FFFF0000"/>
              <x14:axisColor rgb="FF000000"/>
            </x14:dataBar>
          </x14:cfRule>
          <xm:sqref>E4:E6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16D8D-68AD-4B75-9810-C72C4F58245C}">
  <dimension ref="A1:R16"/>
  <sheetViews>
    <sheetView workbookViewId="0">
      <selection activeCell="E10" sqref="E10"/>
    </sheetView>
  </sheetViews>
  <sheetFormatPr defaultRowHeight="14.4" x14ac:dyDescent="0.3"/>
  <cols>
    <col min="1" max="1" width="6" customWidth="1"/>
    <col min="2" max="2" width="16.77734375" bestFit="1" customWidth="1"/>
    <col min="3" max="3" width="18.44140625" style="16" customWidth="1"/>
  </cols>
  <sheetData>
    <row r="1" spans="1:18" ht="36.6" x14ac:dyDescent="0.7">
      <c r="A1" s="18"/>
      <c r="B1" s="19" t="s">
        <v>135</v>
      </c>
      <c r="C1" s="19"/>
      <c r="D1" s="19"/>
      <c r="E1" s="19"/>
      <c r="F1" s="19"/>
      <c r="G1" s="19"/>
      <c r="H1" s="19"/>
      <c r="I1" s="19"/>
      <c r="J1" s="19"/>
      <c r="K1" s="19"/>
      <c r="L1" s="19"/>
      <c r="M1" s="19"/>
      <c r="N1" s="19"/>
      <c r="O1" s="19"/>
      <c r="P1" s="19"/>
      <c r="Q1" s="19"/>
      <c r="R1" s="19"/>
    </row>
    <row r="4" spans="1:18" x14ac:dyDescent="0.3">
      <c r="B4" s="64" t="s">
        <v>1</v>
      </c>
      <c r="C4" s="17" t="s">
        <v>152</v>
      </c>
    </row>
    <row r="5" spans="1:18" x14ac:dyDescent="0.3">
      <c r="B5" s="31" t="s">
        <v>43</v>
      </c>
      <c r="C5" s="63">
        <v>1271409</v>
      </c>
    </row>
    <row r="6" spans="1:18" x14ac:dyDescent="0.3">
      <c r="B6" s="31" t="s">
        <v>30</v>
      </c>
      <c r="C6" s="63">
        <v>1053666</v>
      </c>
    </row>
    <row r="7" spans="1:18" x14ac:dyDescent="0.3">
      <c r="B7" s="31" t="s">
        <v>4</v>
      </c>
      <c r="C7" s="63">
        <v>1294801</v>
      </c>
    </row>
    <row r="8" spans="1:18" x14ac:dyDescent="0.3">
      <c r="C8"/>
    </row>
    <row r="9" spans="1:18" x14ac:dyDescent="0.3">
      <c r="C9"/>
    </row>
    <row r="10" spans="1:18" x14ac:dyDescent="0.3">
      <c r="C10"/>
    </row>
    <row r="11" spans="1:18" x14ac:dyDescent="0.3">
      <c r="C11"/>
    </row>
    <row r="12" spans="1:18" x14ac:dyDescent="0.3">
      <c r="C12"/>
    </row>
    <row r="13" spans="1:18" x14ac:dyDescent="0.3">
      <c r="C13"/>
    </row>
    <row r="16" spans="1:18" x14ac:dyDescent="0.3">
      <c r="B16" t="s">
        <v>141</v>
      </c>
    </row>
  </sheetData>
  <conditionalFormatting pivot="1" sqref="C5:C7">
    <cfRule type="dataBar" priority="1">
      <dataBar>
        <cfvo type="min"/>
        <cfvo type="max"/>
        <color rgb="FF63C384"/>
      </dataBar>
      <extLst>
        <ext xmlns:x14="http://schemas.microsoft.com/office/spreadsheetml/2009/9/main" uri="{B025F937-C7B1-47D3-B67F-A62EFF666E3E}">
          <x14:id>{CAA4EFC7-CBF2-4CDD-8D0F-A13174863EA4}</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CAA4EFC7-CBF2-4CDD-8D0F-A13174863EA4}">
            <x14:dataBar minLength="0" maxLength="100" border="1" negativeBarBorderColorSameAsPositive="0">
              <x14:cfvo type="autoMin"/>
              <x14:cfvo type="autoMax"/>
              <x14:borderColor rgb="FF63C384"/>
              <x14:negativeFillColor rgb="FFFF0000"/>
              <x14:negativeBorderColor rgb="FFFF0000"/>
              <x14:axisColor rgb="FF000000"/>
            </x14:dataBar>
          </x14:cfRule>
          <xm:sqref>C5:C7</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47813-1B6E-4F4F-8605-04D919987137}">
  <dimension ref="A1:R16"/>
  <sheetViews>
    <sheetView workbookViewId="0">
      <selection activeCell="F13" sqref="F13"/>
    </sheetView>
  </sheetViews>
  <sheetFormatPr defaultRowHeight="14.4" x14ac:dyDescent="0.3"/>
  <cols>
    <col min="2" max="2" width="17.109375" customWidth="1"/>
    <col min="3" max="3" width="18.44140625" style="16" customWidth="1"/>
  </cols>
  <sheetData>
    <row r="1" spans="1:18" ht="36.6" x14ac:dyDescent="0.7">
      <c r="A1" s="18"/>
      <c r="B1" s="19" t="s">
        <v>136</v>
      </c>
      <c r="C1" s="19"/>
      <c r="D1" s="19"/>
      <c r="E1" s="19"/>
      <c r="F1" s="19"/>
      <c r="G1" s="19"/>
      <c r="H1" s="19"/>
      <c r="I1" s="19"/>
      <c r="J1" s="19"/>
      <c r="K1" s="19"/>
      <c r="L1" s="19"/>
      <c r="M1" s="19"/>
      <c r="N1" s="19"/>
      <c r="O1" s="19"/>
      <c r="P1" s="19"/>
      <c r="Q1" s="19"/>
      <c r="R1" s="19"/>
    </row>
    <row r="3" spans="1:18" x14ac:dyDescent="0.3">
      <c r="B3" s="34" t="s">
        <v>2</v>
      </c>
      <c r="C3" s="35" t="s">
        <v>153</v>
      </c>
    </row>
    <row r="4" spans="1:18" x14ac:dyDescent="0.3">
      <c r="B4" s="36" t="s">
        <v>60</v>
      </c>
      <c r="C4" s="37">
        <v>140000</v>
      </c>
    </row>
    <row r="5" spans="1:18" x14ac:dyDescent="0.3">
      <c r="B5" s="36" t="s">
        <v>31</v>
      </c>
      <c r="C5" s="37">
        <v>140000</v>
      </c>
    </row>
    <row r="6" spans="1:18" x14ac:dyDescent="0.3">
      <c r="C6"/>
    </row>
    <row r="7" spans="1:18" x14ac:dyDescent="0.3">
      <c r="C7"/>
    </row>
    <row r="8" spans="1:18" x14ac:dyDescent="0.3">
      <c r="C8"/>
    </row>
    <row r="9" spans="1:18" x14ac:dyDescent="0.3">
      <c r="C9"/>
    </row>
    <row r="10" spans="1:18" x14ac:dyDescent="0.3">
      <c r="C10"/>
    </row>
    <row r="11" spans="1:18" x14ac:dyDescent="0.3">
      <c r="C11"/>
    </row>
    <row r="12" spans="1:18" x14ac:dyDescent="0.3">
      <c r="C12"/>
    </row>
    <row r="13" spans="1:18" x14ac:dyDescent="0.3">
      <c r="C13"/>
    </row>
    <row r="16" spans="1:18" x14ac:dyDescent="0.3">
      <c r="A16" t="s">
        <v>142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7DAB4-03CE-43F0-970C-090249C47EBC}">
  <dimension ref="A1:P56"/>
  <sheetViews>
    <sheetView workbookViewId="0">
      <selection activeCell="F18" sqref="F18"/>
    </sheetView>
  </sheetViews>
  <sheetFormatPr defaultRowHeight="14.4" x14ac:dyDescent="0.3"/>
  <cols>
    <col min="2" max="2" width="17.88671875" customWidth="1"/>
    <col min="3" max="3" width="15.5546875" style="16" bestFit="1" customWidth="1"/>
    <col min="4" max="4" width="19.109375" bestFit="1" customWidth="1"/>
    <col min="5" max="5" width="17" customWidth="1"/>
    <col min="6" max="6" width="16" customWidth="1"/>
    <col min="9" max="9" width="16.21875" bestFit="1" customWidth="1"/>
    <col min="10" max="10" width="10.109375" bestFit="1" customWidth="1"/>
  </cols>
  <sheetData>
    <row r="1" spans="1:16" ht="36.6" x14ac:dyDescent="0.7">
      <c r="A1" s="18"/>
      <c r="B1" s="19" t="s">
        <v>137</v>
      </c>
      <c r="C1" s="19"/>
      <c r="D1" s="19"/>
      <c r="E1" s="19"/>
      <c r="F1" s="19"/>
      <c r="G1" s="19"/>
      <c r="H1" s="19"/>
      <c r="I1" s="19"/>
      <c r="J1" s="19"/>
      <c r="K1" s="19"/>
      <c r="L1" s="19"/>
      <c r="M1" s="19"/>
      <c r="N1" s="19"/>
      <c r="O1" s="19"/>
      <c r="P1" s="19"/>
    </row>
    <row r="3" spans="1:16" x14ac:dyDescent="0.3">
      <c r="E3" s="45" t="s">
        <v>1</v>
      </c>
      <c r="F3" s="43" t="s">
        <v>154</v>
      </c>
    </row>
    <row r="4" spans="1:16" x14ac:dyDescent="0.3">
      <c r="E4" s="41"/>
      <c r="F4" s="41"/>
    </row>
    <row r="5" spans="1:16" x14ac:dyDescent="0.3">
      <c r="B5" s="34" t="s">
        <v>2</v>
      </c>
      <c r="C5" s="38" t="s">
        <v>153</v>
      </c>
      <c r="E5" s="42" t="s">
        <v>2</v>
      </c>
      <c r="F5" s="43" t="s">
        <v>153</v>
      </c>
      <c r="I5" s="30" t="s">
        <v>2</v>
      </c>
      <c r="J5" t="s">
        <v>153</v>
      </c>
    </row>
    <row r="6" spans="1:16" x14ac:dyDescent="0.3">
      <c r="B6" s="39" t="s">
        <v>9</v>
      </c>
      <c r="C6" s="40">
        <v>29726</v>
      </c>
      <c r="E6" s="39" t="s">
        <v>9</v>
      </c>
      <c r="F6" s="44">
        <v>29726</v>
      </c>
      <c r="I6" s="31" t="s">
        <v>43</v>
      </c>
      <c r="J6" s="33"/>
    </row>
    <row r="7" spans="1:16" x14ac:dyDescent="0.3">
      <c r="B7" s="39" t="s">
        <v>22</v>
      </c>
      <c r="C7" s="40">
        <v>21971</v>
      </c>
      <c r="E7" s="39" t="s">
        <v>22</v>
      </c>
      <c r="F7" s="44">
        <v>21971</v>
      </c>
      <c r="I7" s="32" t="s">
        <v>79</v>
      </c>
      <c r="J7" s="33">
        <v>45000</v>
      </c>
    </row>
    <row r="8" spans="1:16" x14ac:dyDescent="0.3">
      <c r="C8"/>
      <c r="I8" s="32" t="s">
        <v>46</v>
      </c>
      <c r="J8" s="33">
        <v>35971</v>
      </c>
    </row>
    <row r="9" spans="1:16" x14ac:dyDescent="0.3">
      <c r="C9"/>
      <c r="I9" s="31" t="s">
        <v>30</v>
      </c>
      <c r="J9" s="33"/>
    </row>
    <row r="10" spans="1:16" x14ac:dyDescent="0.3">
      <c r="C10"/>
      <c r="I10" s="32" t="s">
        <v>41</v>
      </c>
      <c r="J10" s="33">
        <v>45000</v>
      </c>
    </row>
    <row r="11" spans="1:16" x14ac:dyDescent="0.3">
      <c r="C11"/>
      <c r="I11" s="32" t="s">
        <v>83</v>
      </c>
      <c r="J11" s="33">
        <v>35971</v>
      </c>
    </row>
    <row r="12" spans="1:16" x14ac:dyDescent="0.3">
      <c r="C12"/>
      <c r="I12" s="31" t="s">
        <v>4</v>
      </c>
      <c r="J12" s="33"/>
    </row>
    <row r="13" spans="1:16" x14ac:dyDescent="0.3">
      <c r="C13"/>
      <c r="I13" s="32" t="s">
        <v>9</v>
      </c>
      <c r="J13" s="33">
        <v>29726</v>
      </c>
    </row>
    <row r="14" spans="1:16" x14ac:dyDescent="0.3">
      <c r="C14"/>
      <c r="I14" s="32" t="s">
        <v>22</v>
      </c>
      <c r="J14" s="33">
        <v>21971</v>
      </c>
    </row>
    <row r="15" spans="1:16" x14ac:dyDescent="0.3">
      <c r="C15"/>
    </row>
    <row r="16" spans="1:16" x14ac:dyDescent="0.3">
      <c r="C16"/>
    </row>
    <row r="17" spans="1:3" x14ac:dyDescent="0.3">
      <c r="C17"/>
    </row>
    <row r="18" spans="1:3" x14ac:dyDescent="0.3">
      <c r="C18"/>
    </row>
    <row r="19" spans="1:3" x14ac:dyDescent="0.3">
      <c r="C19"/>
    </row>
    <row r="20" spans="1:3" x14ac:dyDescent="0.3">
      <c r="A20" t="s">
        <v>142</v>
      </c>
      <c r="C20"/>
    </row>
    <row r="21" spans="1:3" x14ac:dyDescent="0.3">
      <c r="C21"/>
    </row>
    <row r="22" spans="1:3" x14ac:dyDescent="0.3">
      <c r="C22"/>
    </row>
    <row r="23" spans="1:3" x14ac:dyDescent="0.3">
      <c r="C23"/>
    </row>
    <row r="24" spans="1:3" x14ac:dyDescent="0.3">
      <c r="C24"/>
    </row>
    <row r="25" spans="1:3" x14ac:dyDescent="0.3">
      <c r="C25"/>
    </row>
    <row r="26" spans="1:3" x14ac:dyDescent="0.3">
      <c r="C26"/>
    </row>
    <row r="27" spans="1:3" x14ac:dyDescent="0.3">
      <c r="C27"/>
    </row>
    <row r="28" spans="1:3" x14ac:dyDescent="0.3">
      <c r="C28"/>
    </row>
    <row r="29" spans="1:3" x14ac:dyDescent="0.3">
      <c r="C29"/>
    </row>
    <row r="30" spans="1:3" x14ac:dyDescent="0.3">
      <c r="C30"/>
    </row>
    <row r="31" spans="1:3" x14ac:dyDescent="0.3">
      <c r="C31"/>
    </row>
    <row r="32" spans="1:3" x14ac:dyDescent="0.3">
      <c r="C32"/>
    </row>
    <row r="33" spans="3:3" x14ac:dyDescent="0.3">
      <c r="C33"/>
    </row>
    <row r="34" spans="3:3" x14ac:dyDescent="0.3">
      <c r="C34"/>
    </row>
    <row r="35" spans="3:3" x14ac:dyDescent="0.3">
      <c r="C35"/>
    </row>
    <row r="36" spans="3:3" x14ac:dyDescent="0.3">
      <c r="C36"/>
    </row>
    <row r="37" spans="3:3" x14ac:dyDescent="0.3">
      <c r="C37"/>
    </row>
    <row r="38" spans="3:3" x14ac:dyDescent="0.3">
      <c r="C38"/>
    </row>
    <row r="39" spans="3:3" x14ac:dyDescent="0.3">
      <c r="C39"/>
    </row>
    <row r="40" spans="3:3" x14ac:dyDescent="0.3">
      <c r="C40"/>
    </row>
    <row r="41" spans="3:3" x14ac:dyDescent="0.3">
      <c r="C41"/>
    </row>
    <row r="42" spans="3:3" x14ac:dyDescent="0.3">
      <c r="C42"/>
    </row>
    <row r="43" spans="3:3" x14ac:dyDescent="0.3">
      <c r="C43"/>
    </row>
    <row r="44" spans="3:3" x14ac:dyDescent="0.3">
      <c r="C44"/>
    </row>
    <row r="45" spans="3:3" x14ac:dyDescent="0.3">
      <c r="C45"/>
    </row>
    <row r="46" spans="3:3" x14ac:dyDescent="0.3">
      <c r="C46"/>
    </row>
    <row r="47" spans="3:3" x14ac:dyDescent="0.3">
      <c r="C47"/>
    </row>
    <row r="48" spans="3:3" x14ac:dyDescent="0.3">
      <c r="C48"/>
    </row>
    <row r="49" spans="3:3" x14ac:dyDescent="0.3">
      <c r="C49"/>
    </row>
    <row r="50" spans="3:3" x14ac:dyDescent="0.3">
      <c r="C50"/>
    </row>
    <row r="51" spans="3:3" x14ac:dyDescent="0.3">
      <c r="C51"/>
    </row>
    <row r="52" spans="3:3" x14ac:dyDescent="0.3">
      <c r="C52"/>
    </row>
    <row r="53" spans="3:3" x14ac:dyDescent="0.3">
      <c r="C53"/>
    </row>
    <row r="54" spans="3:3" x14ac:dyDescent="0.3">
      <c r="C54"/>
    </row>
    <row r="55" spans="3:3" x14ac:dyDescent="0.3">
      <c r="C55"/>
    </row>
    <row r="56" spans="3:3" x14ac:dyDescent="0.3">
      <c r="C56"/>
    </row>
  </sheetData>
  <pageMargins left="0.7" right="0.7" top="0.75" bottom="0.75" header="0.3" footer="0.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AFA97-D42D-495B-B534-57571A0C3876}">
  <dimension ref="A1:R51"/>
  <sheetViews>
    <sheetView workbookViewId="0">
      <selection activeCell="K10" sqref="K10"/>
    </sheetView>
  </sheetViews>
  <sheetFormatPr defaultRowHeight="14.4" x14ac:dyDescent="0.3"/>
  <cols>
    <col min="2" max="2" width="18.33203125" customWidth="1"/>
    <col min="3" max="3" width="17.77734375" style="16" customWidth="1"/>
  </cols>
  <sheetData>
    <row r="1" spans="1:18" ht="36.6" x14ac:dyDescent="0.7">
      <c r="A1" s="18"/>
      <c r="B1" s="19" t="s">
        <v>138</v>
      </c>
      <c r="C1" s="19"/>
      <c r="D1" s="19"/>
      <c r="E1" s="19"/>
      <c r="F1" s="19"/>
      <c r="G1" s="19"/>
      <c r="H1" s="19"/>
      <c r="I1" s="19"/>
      <c r="J1" s="19"/>
      <c r="K1" s="19"/>
      <c r="L1" s="19"/>
      <c r="M1" s="19"/>
      <c r="N1" s="19"/>
      <c r="O1" s="19"/>
      <c r="P1" s="19"/>
      <c r="Q1" s="19"/>
      <c r="R1" s="19"/>
    </row>
    <row r="2" spans="1:18" x14ac:dyDescent="0.3">
      <c r="C2"/>
    </row>
    <row r="3" spans="1:18" x14ac:dyDescent="0.3">
      <c r="C3"/>
    </row>
    <row r="4" spans="1:18" x14ac:dyDescent="0.3">
      <c r="B4" s="42" t="s">
        <v>2</v>
      </c>
      <c r="C4" s="35" t="s">
        <v>153</v>
      </c>
    </row>
    <row r="5" spans="1:18" x14ac:dyDescent="0.3">
      <c r="B5" s="39" t="s">
        <v>60</v>
      </c>
      <c r="C5" s="44">
        <v>140000</v>
      </c>
    </row>
    <row r="6" spans="1:18" x14ac:dyDescent="0.3">
      <c r="B6" s="39" t="s">
        <v>31</v>
      </c>
      <c r="C6" s="44">
        <v>140000</v>
      </c>
    </row>
    <row r="7" spans="1:18" x14ac:dyDescent="0.3">
      <c r="C7"/>
    </row>
    <row r="8" spans="1:18" x14ac:dyDescent="0.3">
      <c r="C8"/>
    </row>
    <row r="9" spans="1:18" x14ac:dyDescent="0.3">
      <c r="C9"/>
    </row>
    <row r="10" spans="1:18" x14ac:dyDescent="0.3">
      <c r="C10"/>
    </row>
    <row r="11" spans="1:18" x14ac:dyDescent="0.3">
      <c r="C11"/>
    </row>
    <row r="12" spans="1:18" x14ac:dyDescent="0.3">
      <c r="C12"/>
    </row>
    <row r="13" spans="1:18" x14ac:dyDescent="0.3">
      <c r="C13"/>
    </row>
    <row r="14" spans="1:18" x14ac:dyDescent="0.3">
      <c r="C14"/>
    </row>
    <row r="15" spans="1:18" x14ac:dyDescent="0.3">
      <c r="C15"/>
    </row>
    <row r="16" spans="1:18" x14ac:dyDescent="0.3">
      <c r="A16" t="s">
        <v>142</v>
      </c>
      <c r="C16"/>
    </row>
    <row r="17" spans="3:3" x14ac:dyDescent="0.3">
      <c r="C17"/>
    </row>
    <row r="18" spans="3:3" x14ac:dyDescent="0.3">
      <c r="C18"/>
    </row>
    <row r="19" spans="3:3" x14ac:dyDescent="0.3">
      <c r="C19"/>
    </row>
    <row r="20" spans="3:3" x14ac:dyDescent="0.3">
      <c r="C20"/>
    </row>
    <row r="21" spans="3:3" x14ac:dyDescent="0.3">
      <c r="C21"/>
    </row>
    <row r="22" spans="3:3" x14ac:dyDescent="0.3">
      <c r="C22"/>
    </row>
    <row r="23" spans="3:3" x14ac:dyDescent="0.3">
      <c r="C23"/>
    </row>
    <row r="24" spans="3:3" x14ac:dyDescent="0.3">
      <c r="C24"/>
    </row>
    <row r="25" spans="3:3" x14ac:dyDescent="0.3">
      <c r="C25"/>
    </row>
    <row r="26" spans="3:3" x14ac:dyDescent="0.3">
      <c r="C26"/>
    </row>
    <row r="27" spans="3:3" x14ac:dyDescent="0.3">
      <c r="C27"/>
    </row>
    <row r="28" spans="3:3" x14ac:dyDescent="0.3">
      <c r="C28"/>
    </row>
    <row r="29" spans="3:3" x14ac:dyDescent="0.3">
      <c r="C29"/>
    </row>
    <row r="30" spans="3:3" x14ac:dyDescent="0.3">
      <c r="C30"/>
    </row>
    <row r="31" spans="3:3" x14ac:dyDescent="0.3">
      <c r="C31"/>
    </row>
    <row r="32" spans="3:3" x14ac:dyDescent="0.3">
      <c r="C32"/>
    </row>
    <row r="33" spans="3:3" x14ac:dyDescent="0.3">
      <c r="C33"/>
    </row>
    <row r="34" spans="3:3" x14ac:dyDescent="0.3">
      <c r="C34"/>
    </row>
    <row r="35" spans="3:3" x14ac:dyDescent="0.3">
      <c r="C35"/>
    </row>
    <row r="36" spans="3:3" x14ac:dyDescent="0.3">
      <c r="C36"/>
    </row>
    <row r="37" spans="3:3" x14ac:dyDescent="0.3">
      <c r="C37"/>
    </row>
    <row r="38" spans="3:3" x14ac:dyDescent="0.3">
      <c r="C38"/>
    </row>
    <row r="39" spans="3:3" x14ac:dyDescent="0.3">
      <c r="C39"/>
    </row>
    <row r="40" spans="3:3" x14ac:dyDescent="0.3">
      <c r="C40"/>
    </row>
    <row r="41" spans="3:3" x14ac:dyDescent="0.3">
      <c r="C41"/>
    </row>
    <row r="42" spans="3:3" x14ac:dyDescent="0.3">
      <c r="C42"/>
    </row>
    <row r="43" spans="3:3" x14ac:dyDescent="0.3">
      <c r="C43"/>
    </row>
    <row r="44" spans="3:3" x14ac:dyDescent="0.3">
      <c r="C44"/>
    </row>
    <row r="45" spans="3:3" x14ac:dyDescent="0.3">
      <c r="C45"/>
    </row>
    <row r="46" spans="3:3" x14ac:dyDescent="0.3">
      <c r="C46"/>
    </row>
    <row r="47" spans="3:3" x14ac:dyDescent="0.3">
      <c r="C47"/>
    </row>
    <row r="48" spans="3:3" x14ac:dyDescent="0.3">
      <c r="C48"/>
    </row>
    <row r="49" spans="3:3" x14ac:dyDescent="0.3">
      <c r="C49"/>
    </row>
    <row r="50" spans="3:3" x14ac:dyDescent="0.3">
      <c r="C50"/>
    </row>
    <row r="51" spans="3:3" x14ac:dyDescent="0.3">
      <c r="C51"/>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F106D-9211-49FF-BA1C-E12690FA4C23}">
  <dimension ref="A1:P18"/>
  <sheetViews>
    <sheetView workbookViewId="0">
      <selection activeCell="I20" sqref="I20"/>
    </sheetView>
  </sheetViews>
  <sheetFormatPr defaultRowHeight="14.4" x14ac:dyDescent="0.3"/>
  <cols>
    <col min="1" max="1" width="6.77734375" customWidth="1"/>
    <col min="2" max="2" width="20.44140625" customWidth="1"/>
    <col min="3" max="3" width="16.6640625" customWidth="1"/>
    <col min="6" max="6" width="17.88671875" customWidth="1"/>
    <col min="7" max="7" width="18.77734375" customWidth="1"/>
    <col min="10" max="10" width="16.21875" bestFit="1" customWidth="1"/>
    <col min="11" max="11" width="15.5546875" bestFit="1" customWidth="1"/>
  </cols>
  <sheetData>
    <row r="1" spans="1:16" ht="36.6" x14ac:dyDescent="0.7">
      <c r="A1" s="18"/>
      <c r="B1" s="19" t="s">
        <v>139</v>
      </c>
      <c r="C1" s="19"/>
      <c r="D1" s="19"/>
      <c r="E1" s="19"/>
      <c r="F1" s="19"/>
      <c r="G1" s="19"/>
      <c r="H1" s="19"/>
      <c r="I1" s="19"/>
      <c r="J1" s="19"/>
      <c r="K1" s="19"/>
      <c r="L1" s="19"/>
      <c r="M1" s="19"/>
      <c r="N1" s="19"/>
      <c r="O1" s="19"/>
      <c r="P1" s="19"/>
    </row>
    <row r="3" spans="1:16" x14ac:dyDescent="0.3">
      <c r="F3" s="50" t="s">
        <v>117</v>
      </c>
      <c r="G3" s="47" t="s">
        <v>154</v>
      </c>
    </row>
    <row r="5" spans="1:16" x14ac:dyDescent="0.3">
      <c r="B5" s="42" t="s">
        <v>2</v>
      </c>
      <c r="C5" s="35" t="s">
        <v>153</v>
      </c>
      <c r="F5" s="46" t="s">
        <v>2</v>
      </c>
      <c r="G5" s="48" t="s">
        <v>153</v>
      </c>
      <c r="J5" s="55" t="s">
        <v>2</v>
      </c>
      <c r="K5" s="56" t="s">
        <v>153</v>
      </c>
    </row>
    <row r="6" spans="1:16" x14ac:dyDescent="0.3">
      <c r="B6" s="39" t="s">
        <v>9</v>
      </c>
      <c r="C6" s="44">
        <v>29726</v>
      </c>
      <c r="F6" s="36" t="s">
        <v>9</v>
      </c>
      <c r="G6" s="49">
        <v>29726</v>
      </c>
      <c r="J6" s="51" t="s">
        <v>118</v>
      </c>
      <c r="K6" s="52"/>
    </row>
    <row r="7" spans="1:16" x14ac:dyDescent="0.3">
      <c r="B7" s="39" t="s">
        <v>22</v>
      </c>
      <c r="C7" s="44">
        <v>21971</v>
      </c>
      <c r="F7" s="36" t="s">
        <v>22</v>
      </c>
      <c r="G7" s="49">
        <v>21971</v>
      </c>
      <c r="J7" s="51" t="s">
        <v>79</v>
      </c>
      <c r="K7" s="52">
        <v>45000</v>
      </c>
    </row>
    <row r="8" spans="1:16" x14ac:dyDescent="0.3">
      <c r="J8" s="51" t="s">
        <v>22</v>
      </c>
      <c r="K8" s="52">
        <v>21971</v>
      </c>
    </row>
    <row r="9" spans="1:16" x14ac:dyDescent="0.3">
      <c r="J9" s="53" t="s">
        <v>119</v>
      </c>
      <c r="K9" s="54"/>
    </row>
    <row r="10" spans="1:16" x14ac:dyDescent="0.3">
      <c r="J10" s="51" t="s">
        <v>83</v>
      </c>
      <c r="K10" s="52">
        <v>35971</v>
      </c>
    </row>
    <row r="11" spans="1:16" x14ac:dyDescent="0.3">
      <c r="J11" s="51" t="s">
        <v>14</v>
      </c>
      <c r="K11" s="52">
        <v>34808</v>
      </c>
    </row>
    <row r="12" spans="1:16" x14ac:dyDescent="0.3">
      <c r="J12" s="53" t="s">
        <v>120</v>
      </c>
      <c r="K12" s="54"/>
    </row>
    <row r="13" spans="1:16" x14ac:dyDescent="0.3">
      <c r="J13" s="51" t="s">
        <v>46</v>
      </c>
      <c r="K13" s="52">
        <v>35971</v>
      </c>
    </row>
    <row r="14" spans="1:16" x14ac:dyDescent="0.3">
      <c r="J14" s="51" t="s">
        <v>9</v>
      </c>
      <c r="K14" s="52">
        <v>29726</v>
      </c>
    </row>
    <row r="18" spans="1:1" x14ac:dyDescent="0.3">
      <c r="A18" t="s">
        <v>143</v>
      </c>
    </row>
  </sheetData>
  <pageMargins left="0.7" right="0.7" top="0.75" bottom="0.75" header="0.3" footer="0.3"/>
  <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9DB0C-8F70-4F7C-A3D1-8A0F1AD171BC}">
  <dimension ref="A1:R58"/>
  <sheetViews>
    <sheetView tabSelected="1" topLeftCell="A34" workbookViewId="0">
      <selection activeCell="N10" sqref="N10"/>
    </sheetView>
  </sheetViews>
  <sheetFormatPr defaultRowHeight="14.4" x14ac:dyDescent="0.3"/>
  <cols>
    <col min="2" max="2" width="15.44140625" customWidth="1"/>
    <col min="3" max="3" width="15.109375" customWidth="1"/>
    <col min="4" max="4" width="18" customWidth="1"/>
    <col min="5" max="5" width="14.88671875" customWidth="1"/>
    <col min="6" max="6" width="15.21875" customWidth="1"/>
    <col min="7" max="7" width="14.5546875" style="17" customWidth="1"/>
    <col min="8" max="8" width="14.88671875" customWidth="1"/>
    <col min="10" max="10" width="12.109375" hidden="1" customWidth="1"/>
    <col min="11" max="11" width="10.21875" hidden="1" customWidth="1"/>
    <col min="12" max="12" width="16.77734375" hidden="1" customWidth="1"/>
  </cols>
  <sheetData>
    <row r="1" spans="1:18" ht="36.6" x14ac:dyDescent="0.7">
      <c r="A1" s="18"/>
      <c r="B1" s="19" t="s">
        <v>129</v>
      </c>
      <c r="C1" s="19"/>
      <c r="D1" s="19"/>
      <c r="E1" s="19"/>
      <c r="F1" s="19"/>
      <c r="G1" s="19"/>
      <c r="H1" s="19"/>
      <c r="I1" s="19"/>
      <c r="J1" s="19"/>
      <c r="K1" s="19"/>
      <c r="L1" s="19"/>
      <c r="M1" s="19"/>
      <c r="N1" s="19"/>
      <c r="O1" s="19"/>
      <c r="P1" s="19"/>
      <c r="Q1" s="19"/>
      <c r="R1" s="19"/>
    </row>
    <row r="3" spans="1:18" x14ac:dyDescent="0.3">
      <c r="B3" s="4" t="s">
        <v>0</v>
      </c>
      <c r="C3" s="5" t="s">
        <v>1</v>
      </c>
      <c r="D3" s="5" t="s">
        <v>2</v>
      </c>
      <c r="E3" s="5" t="s">
        <v>117</v>
      </c>
      <c r="F3" s="60" t="s">
        <v>108</v>
      </c>
      <c r="G3" s="57" t="s">
        <v>68</v>
      </c>
      <c r="H3" s="57" t="s">
        <v>155</v>
      </c>
    </row>
    <row r="4" spans="1:18" x14ac:dyDescent="0.3">
      <c r="B4" s="3" t="s">
        <v>3</v>
      </c>
      <c r="C4" s="1" t="s">
        <v>4</v>
      </c>
      <c r="D4" s="1" t="s">
        <v>5</v>
      </c>
      <c r="E4" s="1" t="s">
        <v>118</v>
      </c>
      <c r="F4" s="13">
        <v>60270</v>
      </c>
      <c r="G4" s="59">
        <f>_xlfn.IFNA(VLOOKUP(BonusCalculation[[#This Row],[Employee ID]],EmpBonusN[#All],2,FALSE),0)</f>
        <v>0</v>
      </c>
      <c r="H4" s="61">
        <f>BonusCalculation[[#This Row],[Yearly Sal]]*BonusCalculation[[#This Row],[Bonus %]]</f>
        <v>0</v>
      </c>
    </row>
    <row r="5" spans="1:18" x14ac:dyDescent="0.3">
      <c r="B5" s="3" t="s">
        <v>6</v>
      </c>
      <c r="C5" s="1" t="s">
        <v>4</v>
      </c>
      <c r="D5" s="1" t="s">
        <v>7</v>
      </c>
      <c r="E5" s="1" t="s">
        <v>119</v>
      </c>
      <c r="F5" s="13">
        <v>39627</v>
      </c>
      <c r="G5" s="59">
        <f>_xlfn.IFNA(VLOOKUP(BonusCalculation[[#This Row],[Employee ID]],EmpBonusN[#All],2,FALSE),0)</f>
        <v>0.23</v>
      </c>
      <c r="H5" s="61">
        <f>BonusCalculation[[#This Row],[Yearly Sal]]*BonusCalculation[[#This Row],[Bonus %]]</f>
        <v>9114.2100000000009</v>
      </c>
    </row>
    <row r="6" spans="1:18" x14ac:dyDescent="0.3">
      <c r="B6" s="3" t="s">
        <v>8</v>
      </c>
      <c r="C6" s="1" t="s">
        <v>4</v>
      </c>
      <c r="D6" s="1" t="s">
        <v>9</v>
      </c>
      <c r="E6" s="1" t="s">
        <v>120</v>
      </c>
      <c r="F6" s="13">
        <v>29726</v>
      </c>
      <c r="G6" s="59">
        <f>_xlfn.IFNA(VLOOKUP(BonusCalculation[[#This Row],[Employee ID]],EmpBonusN[#All],2,FALSE),0)</f>
        <v>0.1</v>
      </c>
      <c r="H6" s="61">
        <f>BonusCalculation[[#This Row],[Yearly Sal]]*BonusCalculation[[#This Row],[Bonus %]]</f>
        <v>2972.6000000000004</v>
      </c>
    </row>
    <row r="7" spans="1:18" x14ac:dyDescent="0.3">
      <c r="B7" s="3" t="s">
        <v>10</v>
      </c>
      <c r="C7" s="1" t="s">
        <v>4</v>
      </c>
      <c r="D7" s="1" t="s">
        <v>73</v>
      </c>
      <c r="E7" s="1" t="s">
        <v>120</v>
      </c>
      <c r="F7" s="13">
        <v>93668</v>
      </c>
      <c r="G7" s="59">
        <f>_xlfn.IFNA(VLOOKUP(BonusCalculation[[#This Row],[Employee ID]],EmpBonusN[#All],2,FALSE),0)</f>
        <v>0</v>
      </c>
      <c r="H7" s="61">
        <f>BonusCalculation[[#This Row],[Yearly Sal]]*BonusCalculation[[#This Row],[Bonus %]]</f>
        <v>0</v>
      </c>
    </row>
    <row r="8" spans="1:18" x14ac:dyDescent="0.3">
      <c r="B8" s="3" t="s">
        <v>11</v>
      </c>
      <c r="C8" s="1" t="s">
        <v>4</v>
      </c>
      <c r="D8" s="1" t="s">
        <v>12</v>
      </c>
      <c r="E8" s="1" t="s">
        <v>119</v>
      </c>
      <c r="F8" s="13">
        <v>134000</v>
      </c>
      <c r="G8" s="59">
        <f>_xlfn.IFNA(VLOOKUP(BonusCalculation[[#This Row],[Employee ID]],EmpBonusN[#All],2,FALSE),0)</f>
        <v>0.08</v>
      </c>
      <c r="H8" s="61">
        <f>BonusCalculation[[#This Row],[Yearly Sal]]*BonusCalculation[[#This Row],[Bonus %]]</f>
        <v>10720</v>
      </c>
    </row>
    <row r="9" spans="1:18" x14ac:dyDescent="0.3">
      <c r="B9" s="3" t="s">
        <v>13</v>
      </c>
      <c r="C9" s="1" t="s">
        <v>4</v>
      </c>
      <c r="D9" s="1" t="s">
        <v>14</v>
      </c>
      <c r="E9" s="1" t="s">
        <v>119</v>
      </c>
      <c r="F9" s="13">
        <v>34808</v>
      </c>
      <c r="G9" s="59">
        <f>_xlfn.IFNA(VLOOKUP(BonusCalculation[[#This Row],[Employee ID]],EmpBonusN[#All],2,FALSE),0)</f>
        <v>0.27</v>
      </c>
      <c r="H9" s="61">
        <f>BonusCalculation[[#This Row],[Yearly Sal]]*BonusCalculation[[#This Row],[Bonus %]]</f>
        <v>9398.16</v>
      </c>
    </row>
    <row r="10" spans="1:18" x14ac:dyDescent="0.3">
      <c r="B10" s="3" t="s">
        <v>15</v>
      </c>
      <c r="C10" s="1" t="s">
        <v>4</v>
      </c>
      <c r="D10" s="1" t="s">
        <v>16</v>
      </c>
      <c r="E10" s="1" t="s">
        <v>120</v>
      </c>
      <c r="F10" s="13">
        <v>135000</v>
      </c>
      <c r="G10" s="59">
        <f>_xlfn.IFNA(VLOOKUP(BonusCalculation[[#This Row],[Employee ID]],EmpBonusN[#All],2,FALSE),0)</f>
        <v>0.14000000000000001</v>
      </c>
      <c r="H10" s="61">
        <f>BonusCalculation[[#This Row],[Yearly Sal]]*BonusCalculation[[#This Row],[Bonus %]]</f>
        <v>18900</v>
      </c>
    </row>
    <row r="11" spans="1:18" x14ac:dyDescent="0.3">
      <c r="B11" s="3" t="s">
        <v>17</v>
      </c>
      <c r="C11" s="1" t="s">
        <v>4</v>
      </c>
      <c r="D11" s="1" t="s">
        <v>18</v>
      </c>
      <c r="E11" s="1" t="s">
        <v>120</v>
      </c>
      <c r="F11" s="13">
        <v>45000</v>
      </c>
      <c r="G11" s="59">
        <f>_xlfn.IFNA(VLOOKUP(BonusCalculation[[#This Row],[Employee ID]],EmpBonusN[#All],2,FALSE),0)</f>
        <v>0.09</v>
      </c>
      <c r="H11" s="61">
        <f>BonusCalculation[[#This Row],[Yearly Sal]]*BonusCalculation[[#This Row],[Bonus %]]</f>
        <v>4050</v>
      </c>
    </row>
    <row r="12" spans="1:18" x14ac:dyDescent="0.3">
      <c r="B12" s="3" t="s">
        <v>19</v>
      </c>
      <c r="C12" s="1" t="s">
        <v>4</v>
      </c>
      <c r="D12" s="1" t="s">
        <v>20</v>
      </c>
      <c r="E12" s="1" t="s">
        <v>120</v>
      </c>
      <c r="F12" s="13">
        <v>89500</v>
      </c>
      <c r="G12" s="59">
        <f>_xlfn.IFNA(VLOOKUP(BonusCalculation[[#This Row],[Employee ID]],EmpBonusN[#All],2,FALSE),0)</f>
        <v>0.06</v>
      </c>
      <c r="H12" s="61">
        <f>BonusCalculation[[#This Row],[Yearly Sal]]*BonusCalculation[[#This Row],[Bonus %]]</f>
        <v>5370</v>
      </c>
    </row>
    <row r="13" spans="1:18" x14ac:dyDescent="0.3">
      <c r="B13" s="3" t="s">
        <v>21</v>
      </c>
      <c r="C13" s="1" t="s">
        <v>4</v>
      </c>
      <c r="D13" s="1" t="s">
        <v>22</v>
      </c>
      <c r="E13" s="1" t="s">
        <v>118</v>
      </c>
      <c r="F13" s="13">
        <v>21971</v>
      </c>
      <c r="G13" s="59">
        <f>_xlfn.IFNA(VLOOKUP(BonusCalculation[[#This Row],[Employee ID]],EmpBonusN[#All],2,FALSE),0)</f>
        <v>0.23</v>
      </c>
      <c r="H13" s="61">
        <f>BonusCalculation[[#This Row],[Yearly Sal]]*BonusCalculation[[#This Row],[Bonus %]]</f>
        <v>5053.33</v>
      </c>
    </row>
    <row r="14" spans="1:18" x14ac:dyDescent="0.3">
      <c r="B14" s="3" t="s">
        <v>23</v>
      </c>
      <c r="C14" s="1" t="s">
        <v>4</v>
      </c>
      <c r="D14" s="1" t="s">
        <v>24</v>
      </c>
      <c r="E14" s="1" t="s">
        <v>118</v>
      </c>
      <c r="F14" s="13">
        <v>80000</v>
      </c>
      <c r="G14" s="59">
        <f>_xlfn.IFNA(VLOOKUP(BonusCalculation[[#This Row],[Employee ID]],EmpBonusN[#All],2,FALSE),0)</f>
        <v>0.06</v>
      </c>
      <c r="H14" s="61">
        <f>BonusCalculation[[#This Row],[Yearly Sal]]*BonusCalculation[[#This Row],[Bonus %]]</f>
        <v>4800</v>
      </c>
    </row>
    <row r="15" spans="1:18" x14ac:dyDescent="0.3">
      <c r="B15" s="3" t="s">
        <v>25</v>
      </c>
      <c r="C15" s="1" t="s">
        <v>4</v>
      </c>
      <c r="D15" s="1" t="s">
        <v>26</v>
      </c>
      <c r="E15" s="1" t="s">
        <v>120</v>
      </c>
      <c r="F15" s="13">
        <v>45117</v>
      </c>
      <c r="G15" s="59">
        <f>_xlfn.IFNA(VLOOKUP(BonusCalculation[[#This Row],[Employee ID]],EmpBonusN[#All],2,FALSE),0)</f>
        <v>0.24</v>
      </c>
      <c r="H15" s="61">
        <f>BonusCalculation[[#This Row],[Yearly Sal]]*BonusCalculation[[#This Row],[Bonus %]]</f>
        <v>10828.08</v>
      </c>
    </row>
    <row r="16" spans="1:18" x14ac:dyDescent="0.3">
      <c r="B16" s="3" t="s">
        <v>27</v>
      </c>
      <c r="C16" s="1" t="s">
        <v>4</v>
      </c>
      <c r="D16" s="1" t="s">
        <v>28</v>
      </c>
      <c r="E16" s="1" t="s">
        <v>119</v>
      </c>
      <c r="F16" s="13">
        <v>50545</v>
      </c>
      <c r="G16" s="59">
        <f>_xlfn.IFNA(VLOOKUP(BonusCalculation[[#This Row],[Employee ID]],EmpBonusN[#All],2,FALSE),0)</f>
        <v>0.25</v>
      </c>
      <c r="H16" s="61">
        <f>BonusCalculation[[#This Row],[Yearly Sal]]*BonusCalculation[[#This Row],[Bonus %]]</f>
        <v>12636.25</v>
      </c>
    </row>
    <row r="17" spans="2:8" x14ac:dyDescent="0.3">
      <c r="B17" s="3" t="s">
        <v>29</v>
      </c>
      <c r="C17" s="1" t="s">
        <v>30</v>
      </c>
      <c r="D17" s="1" t="s">
        <v>31</v>
      </c>
      <c r="E17" s="1" t="s">
        <v>120</v>
      </c>
      <c r="F17" s="13">
        <v>140000</v>
      </c>
      <c r="G17" s="59">
        <f>_xlfn.IFNA(VLOOKUP(BonusCalculation[[#This Row],[Employee ID]],EmpBonusN[#All],2,FALSE),0)</f>
        <v>0.1</v>
      </c>
      <c r="H17" s="61">
        <f>BonusCalculation[[#This Row],[Yearly Sal]]*BonusCalculation[[#This Row],[Bonus %]]</f>
        <v>14000</v>
      </c>
    </row>
    <row r="18" spans="2:8" x14ac:dyDescent="0.3">
      <c r="B18" s="3" t="s">
        <v>32</v>
      </c>
      <c r="C18" s="1" t="s">
        <v>30</v>
      </c>
      <c r="D18" s="1" t="s">
        <v>33</v>
      </c>
      <c r="E18" s="1" t="s">
        <v>119</v>
      </c>
      <c r="F18" s="13">
        <v>110000</v>
      </c>
      <c r="G18" s="59">
        <f>_xlfn.IFNA(VLOOKUP(BonusCalculation[[#This Row],[Employee ID]],EmpBonusN[#All],2,FALSE),0)</f>
        <v>0.18</v>
      </c>
      <c r="H18" s="61">
        <f>BonusCalculation[[#This Row],[Yearly Sal]]*BonusCalculation[[#This Row],[Bonus %]]</f>
        <v>19800</v>
      </c>
    </row>
    <row r="19" spans="2:8" x14ac:dyDescent="0.3">
      <c r="B19" s="3" t="s">
        <v>34</v>
      </c>
      <c r="C19" s="1" t="s">
        <v>30</v>
      </c>
      <c r="D19" s="1" t="s">
        <v>35</v>
      </c>
      <c r="E19" s="1" t="s">
        <v>120</v>
      </c>
      <c r="F19" s="13">
        <v>68357</v>
      </c>
      <c r="G19" s="59">
        <f>_xlfn.IFNA(VLOOKUP(BonusCalculation[[#This Row],[Employee ID]],EmpBonusN[#All],2,FALSE),0)</f>
        <v>0</v>
      </c>
      <c r="H19" s="61">
        <f>BonusCalculation[[#This Row],[Yearly Sal]]*BonusCalculation[[#This Row],[Bonus %]]</f>
        <v>0</v>
      </c>
    </row>
    <row r="20" spans="2:8" x14ac:dyDescent="0.3">
      <c r="B20" s="3" t="s">
        <v>36</v>
      </c>
      <c r="C20" s="1" t="s">
        <v>30</v>
      </c>
      <c r="D20" s="1" t="s">
        <v>37</v>
      </c>
      <c r="E20" s="1" t="s">
        <v>118</v>
      </c>
      <c r="F20" s="13">
        <v>51800</v>
      </c>
      <c r="G20" s="59">
        <f>_xlfn.IFNA(VLOOKUP(BonusCalculation[[#This Row],[Employee ID]],EmpBonusN[#All],2,FALSE),0)</f>
        <v>0.09</v>
      </c>
      <c r="H20" s="61">
        <f>BonusCalculation[[#This Row],[Yearly Sal]]*BonusCalculation[[#This Row],[Bonus %]]</f>
        <v>4662</v>
      </c>
    </row>
    <row r="21" spans="2:8" x14ac:dyDescent="0.3">
      <c r="B21" s="3" t="s">
        <v>38</v>
      </c>
      <c r="C21" s="1" t="s">
        <v>30</v>
      </c>
      <c r="D21" s="1" t="s">
        <v>39</v>
      </c>
      <c r="E21" s="1" t="s">
        <v>120</v>
      </c>
      <c r="F21" s="13">
        <v>97000</v>
      </c>
      <c r="G21" s="59">
        <f>_xlfn.IFNA(VLOOKUP(BonusCalculation[[#This Row],[Employee ID]],EmpBonusN[#All],2,FALSE),0)</f>
        <v>0.19</v>
      </c>
      <c r="H21" s="61">
        <f>BonusCalculation[[#This Row],[Yearly Sal]]*BonusCalculation[[#This Row],[Bonus %]]</f>
        <v>18430</v>
      </c>
    </row>
    <row r="22" spans="2:8" x14ac:dyDescent="0.3">
      <c r="B22" s="3" t="s">
        <v>40</v>
      </c>
      <c r="C22" s="1" t="s">
        <v>30</v>
      </c>
      <c r="D22" s="1" t="s">
        <v>41</v>
      </c>
      <c r="E22" s="1" t="s">
        <v>120</v>
      </c>
      <c r="F22" s="13">
        <v>45000</v>
      </c>
      <c r="G22" s="59">
        <f>_xlfn.IFNA(VLOOKUP(BonusCalculation[[#This Row],[Employee ID]],EmpBonusN[#All],2,FALSE),0)</f>
        <v>0.18</v>
      </c>
      <c r="H22" s="61">
        <f>BonusCalculation[[#This Row],[Yearly Sal]]*BonusCalculation[[#This Row],[Bonus %]]</f>
        <v>8100</v>
      </c>
    </row>
    <row r="23" spans="2:8" x14ac:dyDescent="0.3">
      <c r="B23" s="3" t="s">
        <v>42</v>
      </c>
      <c r="C23" s="1" t="s">
        <v>43</v>
      </c>
      <c r="D23" s="1" t="s">
        <v>44</v>
      </c>
      <c r="E23" s="1" t="s">
        <v>118</v>
      </c>
      <c r="F23" s="13">
        <v>89500</v>
      </c>
      <c r="G23" s="59">
        <f>_xlfn.IFNA(VLOOKUP(BonusCalculation[[#This Row],[Employee ID]],EmpBonusN[#All],2,FALSE),0)</f>
        <v>0.24</v>
      </c>
      <c r="H23" s="61">
        <f>BonusCalculation[[#This Row],[Yearly Sal]]*BonusCalculation[[#This Row],[Bonus %]]</f>
        <v>21480</v>
      </c>
    </row>
    <row r="24" spans="2:8" x14ac:dyDescent="0.3">
      <c r="B24" s="3" t="s">
        <v>45</v>
      </c>
      <c r="C24" s="1" t="s">
        <v>43</v>
      </c>
      <c r="D24" s="1" t="s">
        <v>46</v>
      </c>
      <c r="E24" s="1" t="s">
        <v>120</v>
      </c>
      <c r="F24" s="13">
        <v>35971</v>
      </c>
      <c r="G24" s="59">
        <f>_xlfn.IFNA(VLOOKUP(BonusCalculation[[#This Row],[Employee ID]],EmpBonusN[#All],2,FALSE),0)</f>
        <v>0.14000000000000001</v>
      </c>
      <c r="H24" s="61">
        <f>BonusCalculation[[#This Row],[Yearly Sal]]*BonusCalculation[[#This Row],[Bonus %]]</f>
        <v>5035.9400000000005</v>
      </c>
    </row>
    <row r="25" spans="2:8" x14ac:dyDescent="0.3">
      <c r="B25" s="3" t="s">
        <v>47</v>
      </c>
      <c r="C25" s="1" t="s">
        <v>43</v>
      </c>
      <c r="D25" s="1" t="s">
        <v>48</v>
      </c>
      <c r="E25" s="1" t="s">
        <v>119</v>
      </c>
      <c r="F25" s="13">
        <v>80000</v>
      </c>
      <c r="G25" s="59">
        <f>_xlfn.IFNA(VLOOKUP(BonusCalculation[[#This Row],[Employee ID]],EmpBonusN[#All],2,FALSE),0)</f>
        <v>0.25</v>
      </c>
      <c r="H25" s="61">
        <f>BonusCalculation[[#This Row],[Yearly Sal]]*BonusCalculation[[#This Row],[Bonus %]]</f>
        <v>20000</v>
      </c>
    </row>
    <row r="26" spans="2:8" x14ac:dyDescent="0.3">
      <c r="B26" s="3" t="s">
        <v>49</v>
      </c>
      <c r="C26" s="1" t="s">
        <v>43</v>
      </c>
      <c r="D26" s="1" t="s">
        <v>50</v>
      </c>
      <c r="E26" s="1" t="s">
        <v>120</v>
      </c>
      <c r="F26" s="13">
        <v>55117</v>
      </c>
      <c r="G26" s="59">
        <f>_xlfn.IFNA(VLOOKUP(BonusCalculation[[#This Row],[Employee ID]],EmpBonusN[#All],2,FALSE),0)</f>
        <v>0</v>
      </c>
      <c r="H26" s="61">
        <f>BonusCalculation[[#This Row],[Yearly Sal]]*BonusCalculation[[#This Row],[Bonus %]]</f>
        <v>0</v>
      </c>
    </row>
    <row r="27" spans="2:8" x14ac:dyDescent="0.3">
      <c r="B27" s="3" t="s">
        <v>51</v>
      </c>
      <c r="C27" s="1" t="s">
        <v>43</v>
      </c>
      <c r="D27" s="1" t="s">
        <v>52</v>
      </c>
      <c r="E27" s="1" t="s">
        <v>118</v>
      </c>
      <c r="F27" s="13">
        <v>58445</v>
      </c>
      <c r="G27" s="59">
        <f>_xlfn.IFNA(VLOOKUP(BonusCalculation[[#This Row],[Employee ID]],EmpBonusN[#All],2,FALSE),0)</f>
        <v>0.25</v>
      </c>
      <c r="H27" s="61">
        <f>BonusCalculation[[#This Row],[Yearly Sal]]*BonusCalculation[[#This Row],[Bonus %]]</f>
        <v>14611.25</v>
      </c>
    </row>
    <row r="28" spans="2:8" x14ac:dyDescent="0.3">
      <c r="B28" s="3" t="s">
        <v>53</v>
      </c>
      <c r="C28" s="1" t="s">
        <v>43</v>
      </c>
      <c r="D28" s="1" t="s">
        <v>54</v>
      </c>
      <c r="E28" s="1" t="s">
        <v>120</v>
      </c>
      <c r="F28" s="13">
        <v>120000</v>
      </c>
      <c r="G28" s="59">
        <f>_xlfn.IFNA(VLOOKUP(BonusCalculation[[#This Row],[Employee ID]],EmpBonusN[#All],2,FALSE),0)</f>
        <v>0.21</v>
      </c>
      <c r="H28" s="61">
        <f>BonusCalculation[[#This Row],[Yearly Sal]]*BonusCalculation[[#This Row],[Bonus %]]</f>
        <v>25200</v>
      </c>
    </row>
    <row r="29" spans="2:8" x14ac:dyDescent="0.3">
      <c r="B29" s="3" t="s">
        <v>55</v>
      </c>
      <c r="C29" s="1" t="s">
        <v>43</v>
      </c>
      <c r="D29" s="1" t="s">
        <v>56</v>
      </c>
      <c r="E29" s="1" t="s">
        <v>120</v>
      </c>
      <c r="F29" s="13">
        <v>45117</v>
      </c>
      <c r="G29" s="59">
        <f>_xlfn.IFNA(VLOOKUP(BonusCalculation[[#This Row],[Employee ID]],EmpBonusN[#All],2,FALSE),0)</f>
        <v>0.17</v>
      </c>
      <c r="H29" s="61">
        <f>BonusCalculation[[#This Row],[Yearly Sal]]*BonusCalculation[[#This Row],[Bonus %]]</f>
        <v>7669.89</v>
      </c>
    </row>
    <row r="30" spans="2:8" x14ac:dyDescent="0.3">
      <c r="B30" s="3" t="s">
        <v>57</v>
      </c>
      <c r="C30" s="1" t="s">
        <v>43</v>
      </c>
      <c r="D30" s="1" t="s">
        <v>58</v>
      </c>
      <c r="E30" s="1" t="s">
        <v>119</v>
      </c>
      <c r="F30" s="13">
        <v>50545</v>
      </c>
      <c r="G30" s="59">
        <f>_xlfn.IFNA(VLOOKUP(BonusCalculation[[#This Row],[Employee ID]],EmpBonusN[#All],2,FALSE),0)</f>
        <v>0</v>
      </c>
      <c r="H30" s="61">
        <f>BonusCalculation[[#This Row],[Yearly Sal]]*BonusCalculation[[#This Row],[Bonus %]]</f>
        <v>0</v>
      </c>
    </row>
    <row r="31" spans="2:8" x14ac:dyDescent="0.3">
      <c r="B31" s="3" t="s">
        <v>59</v>
      </c>
      <c r="C31" s="1" t="s">
        <v>43</v>
      </c>
      <c r="D31" s="1" t="s">
        <v>60</v>
      </c>
      <c r="E31" s="1" t="s">
        <v>118</v>
      </c>
      <c r="F31" s="13">
        <v>140000</v>
      </c>
      <c r="G31" s="59">
        <f>_xlfn.IFNA(VLOOKUP(BonusCalculation[[#This Row],[Employee ID]],EmpBonusN[#All],2,FALSE),0)</f>
        <v>0.2</v>
      </c>
      <c r="H31" s="61">
        <f>BonusCalculation[[#This Row],[Yearly Sal]]*BonusCalculation[[#This Row],[Bonus %]]</f>
        <v>28000</v>
      </c>
    </row>
    <row r="32" spans="2:8" x14ac:dyDescent="0.3">
      <c r="B32" s="3" t="s">
        <v>61</v>
      </c>
      <c r="C32" s="1" t="s">
        <v>43</v>
      </c>
      <c r="D32" s="1" t="s">
        <v>62</v>
      </c>
      <c r="E32" s="1" t="s">
        <v>120</v>
      </c>
      <c r="F32" s="13">
        <v>90000</v>
      </c>
      <c r="G32" s="59">
        <f>_xlfn.IFNA(VLOOKUP(BonusCalculation[[#This Row],[Employee ID]],EmpBonusN[#All],2,FALSE),0)</f>
        <v>0.25</v>
      </c>
      <c r="H32" s="61">
        <f>BonusCalculation[[#This Row],[Yearly Sal]]*BonusCalculation[[#This Row],[Bonus %]]</f>
        <v>22500</v>
      </c>
    </row>
    <row r="33" spans="2:8" x14ac:dyDescent="0.3">
      <c r="B33" s="3" t="s">
        <v>63</v>
      </c>
      <c r="C33" s="1" t="s">
        <v>43</v>
      </c>
      <c r="D33" s="1" t="s">
        <v>64</v>
      </c>
      <c r="E33" s="1" t="s">
        <v>119</v>
      </c>
      <c r="F33" s="13">
        <v>88357</v>
      </c>
      <c r="G33" s="59">
        <f>_xlfn.IFNA(VLOOKUP(BonusCalculation[[#This Row],[Employee ID]],EmpBonusN[#All],2,FALSE),0)</f>
        <v>0</v>
      </c>
      <c r="H33" s="61">
        <f>BonusCalculation[[#This Row],[Yearly Sal]]*BonusCalculation[[#This Row],[Bonus %]]</f>
        <v>0</v>
      </c>
    </row>
    <row r="34" spans="2:8" x14ac:dyDescent="0.3">
      <c r="B34" s="3" t="s">
        <v>65</v>
      </c>
      <c r="C34" s="1" t="s">
        <v>43</v>
      </c>
      <c r="D34" s="1" t="s">
        <v>66</v>
      </c>
      <c r="E34" s="1" t="s">
        <v>120</v>
      </c>
      <c r="F34" s="13">
        <v>59200</v>
      </c>
      <c r="G34" s="59">
        <f>_xlfn.IFNA(VLOOKUP(BonusCalculation[[#This Row],[Employee ID]],EmpBonusN[#All],2,FALSE),0)</f>
        <v>0.06</v>
      </c>
      <c r="H34" s="61">
        <f>BonusCalculation[[#This Row],[Yearly Sal]]*BonusCalculation[[#This Row],[Bonus %]]</f>
        <v>3552</v>
      </c>
    </row>
    <row r="35" spans="2:8" x14ac:dyDescent="0.3">
      <c r="B35" s="3" t="s">
        <v>70</v>
      </c>
      <c r="C35" s="1" t="s">
        <v>43</v>
      </c>
      <c r="D35" s="1" t="s">
        <v>71</v>
      </c>
      <c r="E35" s="1" t="s">
        <v>118</v>
      </c>
      <c r="F35" s="13">
        <v>97000</v>
      </c>
      <c r="G35" s="59">
        <f>_xlfn.IFNA(VLOOKUP(BonusCalculation[[#This Row],[Employee ID]],EmpBonusN[#All],2,FALSE),0)</f>
        <v>0.15</v>
      </c>
      <c r="H35" s="61">
        <f>BonusCalculation[[#This Row],[Yearly Sal]]*BonusCalculation[[#This Row],[Bonus %]]</f>
        <v>14550</v>
      </c>
    </row>
    <row r="36" spans="2:8" x14ac:dyDescent="0.3">
      <c r="B36" s="3" t="s">
        <v>72</v>
      </c>
      <c r="C36" s="1" t="s">
        <v>43</v>
      </c>
      <c r="D36" s="1" t="s">
        <v>146</v>
      </c>
      <c r="E36" s="1" t="s">
        <v>120</v>
      </c>
      <c r="F36" s="13">
        <v>68357</v>
      </c>
      <c r="G36" s="59">
        <f>_xlfn.IFNA(VLOOKUP(BonusCalculation[[#This Row],[Employee ID]],EmpBonusN[#All],2,FALSE),0)</f>
        <v>0.15</v>
      </c>
      <c r="H36" s="61">
        <f>BonusCalculation[[#This Row],[Yearly Sal]]*BonusCalculation[[#This Row],[Bonus %]]</f>
        <v>10253.549999999999</v>
      </c>
    </row>
    <row r="37" spans="2:8" x14ac:dyDescent="0.3">
      <c r="B37" s="3" t="s">
        <v>74</v>
      </c>
      <c r="C37" s="1" t="s">
        <v>43</v>
      </c>
      <c r="D37" s="1" t="s">
        <v>75</v>
      </c>
      <c r="E37" s="1" t="s">
        <v>119</v>
      </c>
      <c r="F37" s="13">
        <v>51800</v>
      </c>
      <c r="G37" s="59">
        <f>_xlfn.IFNA(VLOOKUP(BonusCalculation[[#This Row],[Employee ID]],EmpBonusN[#All],2,FALSE),0)</f>
        <v>0.19</v>
      </c>
      <c r="H37" s="61">
        <f>BonusCalculation[[#This Row],[Yearly Sal]]*BonusCalculation[[#This Row],[Bonus %]]</f>
        <v>9842</v>
      </c>
    </row>
    <row r="38" spans="2:8" x14ac:dyDescent="0.3">
      <c r="B38" s="3" t="s">
        <v>76</v>
      </c>
      <c r="C38" s="1" t="s">
        <v>43</v>
      </c>
      <c r="D38" s="1" t="s">
        <v>77</v>
      </c>
      <c r="E38" s="1" t="s">
        <v>120</v>
      </c>
      <c r="F38" s="13">
        <v>97000</v>
      </c>
      <c r="G38" s="59">
        <f>_xlfn.IFNA(VLOOKUP(BonusCalculation[[#This Row],[Employee ID]],EmpBonusN[#All],2,FALSE),0)</f>
        <v>0.18</v>
      </c>
      <c r="H38" s="61">
        <f>BonusCalculation[[#This Row],[Yearly Sal]]*BonusCalculation[[#This Row],[Bonus %]]</f>
        <v>17460</v>
      </c>
    </row>
    <row r="39" spans="2:8" x14ac:dyDescent="0.3">
      <c r="B39" s="3" t="s">
        <v>78</v>
      </c>
      <c r="C39" s="1" t="s">
        <v>43</v>
      </c>
      <c r="D39" s="1" t="s">
        <v>79</v>
      </c>
      <c r="E39" s="1" t="s">
        <v>118</v>
      </c>
      <c r="F39" s="13">
        <v>45000</v>
      </c>
      <c r="G39" s="59">
        <f>_xlfn.IFNA(VLOOKUP(BonusCalculation[[#This Row],[Employee ID]],EmpBonusN[#All],2,FALSE),0)</f>
        <v>0.18</v>
      </c>
      <c r="H39" s="61">
        <f>BonusCalculation[[#This Row],[Yearly Sal]]*BonusCalculation[[#This Row],[Bonus %]]</f>
        <v>8100</v>
      </c>
    </row>
    <row r="40" spans="2:8" x14ac:dyDescent="0.3">
      <c r="B40" s="3" t="s">
        <v>80</v>
      </c>
      <c r="C40" s="1" t="s">
        <v>30</v>
      </c>
      <c r="D40" s="1" t="s">
        <v>81</v>
      </c>
      <c r="E40" s="1" t="s">
        <v>120</v>
      </c>
      <c r="F40" s="13">
        <v>89500</v>
      </c>
      <c r="G40" s="59">
        <f>_xlfn.IFNA(VLOOKUP(BonusCalculation[[#This Row],[Employee ID]],EmpBonusN[#All],2,FALSE),0)</f>
        <v>0.21</v>
      </c>
      <c r="H40" s="61">
        <f>BonusCalculation[[#This Row],[Yearly Sal]]*BonusCalculation[[#This Row],[Bonus %]]</f>
        <v>18795</v>
      </c>
    </row>
    <row r="41" spans="2:8" x14ac:dyDescent="0.3">
      <c r="B41" s="3" t="s">
        <v>82</v>
      </c>
      <c r="C41" s="1" t="s">
        <v>30</v>
      </c>
      <c r="D41" s="1" t="s">
        <v>83</v>
      </c>
      <c r="E41" s="1" t="s">
        <v>119</v>
      </c>
      <c r="F41" s="13">
        <v>35971</v>
      </c>
      <c r="G41" s="59">
        <f>_xlfn.IFNA(VLOOKUP(BonusCalculation[[#This Row],[Employee ID]],EmpBonusN[#All],2,FALSE),0)</f>
        <v>0.14000000000000001</v>
      </c>
      <c r="H41" s="61">
        <f>BonusCalculation[[#This Row],[Yearly Sal]]*BonusCalculation[[#This Row],[Bonus %]]</f>
        <v>5035.9400000000005</v>
      </c>
    </row>
    <row r="42" spans="2:8" x14ac:dyDescent="0.3">
      <c r="B42" s="3" t="s">
        <v>84</v>
      </c>
      <c r="C42" s="1" t="s">
        <v>30</v>
      </c>
      <c r="D42" s="1" t="s">
        <v>85</v>
      </c>
      <c r="E42" s="1" t="s">
        <v>119</v>
      </c>
      <c r="F42" s="13">
        <v>80000</v>
      </c>
      <c r="G42" s="59">
        <f>_xlfn.IFNA(VLOOKUP(BonusCalculation[[#This Row],[Employee ID]],EmpBonusN[#All],2,FALSE),0)</f>
        <v>0.16</v>
      </c>
      <c r="H42" s="61">
        <f>BonusCalculation[[#This Row],[Yearly Sal]]*BonusCalculation[[#This Row],[Bonus %]]</f>
        <v>12800</v>
      </c>
    </row>
    <row r="43" spans="2:8" x14ac:dyDescent="0.3">
      <c r="B43" s="3" t="s">
        <v>86</v>
      </c>
      <c r="C43" s="1" t="s">
        <v>30</v>
      </c>
      <c r="D43" s="1" t="s">
        <v>87</v>
      </c>
      <c r="E43" s="1" t="s">
        <v>118</v>
      </c>
      <c r="F43" s="13">
        <v>55117</v>
      </c>
      <c r="G43" s="59">
        <f>_xlfn.IFNA(VLOOKUP(BonusCalculation[[#This Row],[Employee ID]],EmpBonusN[#All],2,FALSE),0)</f>
        <v>0.14000000000000001</v>
      </c>
      <c r="H43" s="61">
        <f>BonusCalculation[[#This Row],[Yearly Sal]]*BonusCalculation[[#This Row],[Bonus %]]</f>
        <v>7716.380000000001</v>
      </c>
    </row>
    <row r="44" spans="2:8" x14ac:dyDescent="0.3">
      <c r="B44" s="3" t="s">
        <v>88</v>
      </c>
      <c r="C44" s="1" t="s">
        <v>4</v>
      </c>
      <c r="D44" s="1" t="s">
        <v>89</v>
      </c>
      <c r="E44" s="1" t="s">
        <v>120</v>
      </c>
      <c r="F44" s="13">
        <v>58445</v>
      </c>
      <c r="G44" s="59">
        <f>_xlfn.IFNA(VLOOKUP(BonusCalculation[[#This Row],[Employee ID]],EmpBonusN[#All],2,FALSE),0)</f>
        <v>0.22</v>
      </c>
      <c r="H44" s="61">
        <f>BonusCalculation[[#This Row],[Yearly Sal]]*BonusCalculation[[#This Row],[Bonus %]]</f>
        <v>12857.9</v>
      </c>
    </row>
    <row r="45" spans="2:8" x14ac:dyDescent="0.3">
      <c r="B45" s="3" t="s">
        <v>90</v>
      </c>
      <c r="C45" s="1" t="s">
        <v>4</v>
      </c>
      <c r="D45" s="1" t="s">
        <v>91</v>
      </c>
      <c r="E45" s="1" t="s">
        <v>120</v>
      </c>
      <c r="F45" s="13">
        <v>120000</v>
      </c>
      <c r="G45" s="59">
        <f>_xlfn.IFNA(VLOOKUP(BonusCalculation[[#This Row],[Employee ID]],EmpBonusN[#All],2,FALSE),0)</f>
        <v>0.13</v>
      </c>
      <c r="H45" s="61">
        <f>BonusCalculation[[#This Row],[Yearly Sal]]*BonusCalculation[[#This Row],[Bonus %]]</f>
        <v>15600</v>
      </c>
    </row>
    <row r="46" spans="2:8" x14ac:dyDescent="0.3">
      <c r="B46" s="3" t="s">
        <v>92</v>
      </c>
      <c r="C46" s="1" t="s">
        <v>30</v>
      </c>
      <c r="D46" s="1" t="s">
        <v>93</v>
      </c>
      <c r="E46" s="1" t="s">
        <v>119</v>
      </c>
      <c r="F46" s="13">
        <v>45450</v>
      </c>
      <c r="G46" s="59">
        <f>_xlfn.IFNA(VLOOKUP(BonusCalculation[[#This Row],[Employee ID]],EmpBonusN[#All],2,FALSE),0)</f>
        <v>0.16</v>
      </c>
      <c r="H46" s="61">
        <f>BonusCalculation[[#This Row],[Yearly Sal]]*BonusCalculation[[#This Row],[Bonus %]]</f>
        <v>7272</v>
      </c>
    </row>
    <row r="47" spans="2:8" x14ac:dyDescent="0.3">
      <c r="B47" s="3" t="s">
        <v>94</v>
      </c>
      <c r="C47" s="1" t="s">
        <v>30</v>
      </c>
      <c r="D47" s="1" t="s">
        <v>95</v>
      </c>
      <c r="E47" s="1" t="s">
        <v>120</v>
      </c>
      <c r="F47" s="13">
        <v>89500</v>
      </c>
      <c r="G47" s="59">
        <f>_xlfn.IFNA(VLOOKUP(BonusCalculation[[#This Row],[Employee ID]],EmpBonusN[#All],2,FALSE),0)</f>
        <v>0.09</v>
      </c>
      <c r="H47" s="61">
        <f>BonusCalculation[[#This Row],[Yearly Sal]]*BonusCalculation[[#This Row],[Bonus %]]</f>
        <v>8055</v>
      </c>
    </row>
    <row r="48" spans="2:8" x14ac:dyDescent="0.3">
      <c r="B48" s="3" t="s">
        <v>96</v>
      </c>
      <c r="C48" s="1" t="s">
        <v>30</v>
      </c>
      <c r="D48" s="1" t="s">
        <v>97</v>
      </c>
      <c r="E48" s="1" t="s">
        <v>118</v>
      </c>
      <c r="F48" s="13">
        <v>65971</v>
      </c>
      <c r="G48" s="59">
        <f>_xlfn.IFNA(VLOOKUP(BonusCalculation[[#This Row],[Employee ID]],EmpBonusN[#All],2,FALSE),0)</f>
        <v>0.1</v>
      </c>
      <c r="H48" s="61">
        <f>BonusCalculation[[#This Row],[Yearly Sal]]*BonusCalculation[[#This Row],[Bonus %]]</f>
        <v>6597.1</v>
      </c>
    </row>
    <row r="49" spans="1:8" x14ac:dyDescent="0.3">
      <c r="B49" s="3" t="s">
        <v>98</v>
      </c>
      <c r="C49" s="1" t="s">
        <v>30</v>
      </c>
      <c r="D49" s="1" t="s">
        <v>99</v>
      </c>
      <c r="E49" s="1" t="s">
        <v>120</v>
      </c>
      <c r="F49" s="13">
        <v>80000</v>
      </c>
      <c r="G49" s="59">
        <f>_xlfn.IFNA(VLOOKUP(BonusCalculation[[#This Row],[Employee ID]],EmpBonusN[#All],2,FALSE),0)</f>
        <v>0.18</v>
      </c>
      <c r="H49" s="61">
        <f>BonusCalculation[[#This Row],[Yearly Sal]]*BonusCalculation[[#This Row],[Bonus %]]</f>
        <v>14400</v>
      </c>
    </row>
    <row r="50" spans="1:8" x14ac:dyDescent="0.3">
      <c r="B50" s="3" t="s">
        <v>100</v>
      </c>
      <c r="C50" s="1" t="s">
        <v>4</v>
      </c>
      <c r="D50" s="1" t="s">
        <v>101</v>
      </c>
      <c r="E50" s="1" t="s">
        <v>119</v>
      </c>
      <c r="F50" s="13">
        <v>55117</v>
      </c>
      <c r="G50" s="59">
        <f>_xlfn.IFNA(VLOOKUP(BonusCalculation[[#This Row],[Employee ID]],EmpBonusN[#All],2,FALSE),0)</f>
        <v>0.13</v>
      </c>
      <c r="H50" s="61">
        <f>BonusCalculation[[#This Row],[Yearly Sal]]*BonusCalculation[[#This Row],[Bonus %]]</f>
        <v>7165.21</v>
      </c>
    </row>
    <row r="51" spans="1:8" x14ac:dyDescent="0.3">
      <c r="B51" s="3" t="s">
        <v>102</v>
      </c>
      <c r="C51" s="1" t="s">
        <v>4</v>
      </c>
      <c r="D51" s="1" t="s">
        <v>103</v>
      </c>
      <c r="E51" s="1" t="s">
        <v>118</v>
      </c>
      <c r="F51" s="13">
        <v>60445</v>
      </c>
      <c r="G51" s="59">
        <f>_xlfn.IFNA(VLOOKUP(BonusCalculation[[#This Row],[Employee ID]],EmpBonusN[#All],2,FALSE),0)</f>
        <v>0.19</v>
      </c>
      <c r="H51" s="61">
        <f>BonusCalculation[[#This Row],[Yearly Sal]]*BonusCalculation[[#This Row],[Bonus %]]</f>
        <v>11484.55</v>
      </c>
    </row>
    <row r="52" spans="1:8" x14ac:dyDescent="0.3">
      <c r="B52" s="3" t="s">
        <v>104</v>
      </c>
      <c r="C52" s="1" t="s">
        <v>4</v>
      </c>
      <c r="D52" s="1" t="s">
        <v>105</v>
      </c>
      <c r="E52" s="1" t="s">
        <v>120</v>
      </c>
      <c r="F52" s="13">
        <v>83117</v>
      </c>
      <c r="G52" s="59">
        <f>_xlfn.IFNA(VLOOKUP(BonusCalculation[[#This Row],[Employee ID]],EmpBonusN[#All],2,FALSE),0)</f>
        <v>0.2</v>
      </c>
      <c r="H52" s="61">
        <f>BonusCalculation[[#This Row],[Yearly Sal]]*BonusCalculation[[#This Row],[Bonus %]]</f>
        <v>16623.400000000001</v>
      </c>
    </row>
    <row r="53" spans="1:8" x14ac:dyDescent="0.3">
      <c r="B53" s="6" t="s">
        <v>106</v>
      </c>
      <c r="C53" s="7" t="s">
        <v>4</v>
      </c>
      <c r="D53" s="7" t="s">
        <v>107</v>
      </c>
      <c r="E53" s="7" t="s">
        <v>118</v>
      </c>
      <c r="F53" s="14">
        <v>58445</v>
      </c>
      <c r="G53" s="59">
        <f>_xlfn.IFNA(VLOOKUP(BonusCalculation[[#This Row],[Employee ID]],EmpBonusN[#All],2,FALSE),0)</f>
        <v>0.11</v>
      </c>
      <c r="H53" s="61">
        <f>BonusCalculation[[#This Row],[Yearly Sal]]*BonusCalculation[[#This Row],[Bonus %]]</f>
        <v>6428.95</v>
      </c>
    </row>
    <row r="54" spans="1:8" x14ac:dyDescent="0.3">
      <c r="B54" s="6" t="s">
        <v>128</v>
      </c>
      <c r="C54" s="7"/>
      <c r="D54" s="7"/>
      <c r="E54" s="7"/>
      <c r="F54" s="58">
        <f>SUBTOTAL(109,BonusCalculation[Yearly Sal])</f>
        <v>3619876</v>
      </c>
      <c r="G54" s="1"/>
      <c r="H54" s="62">
        <f>SUBTOTAL(109,BonusCalculation[Bonus $])</f>
        <v>517920.69000000006</v>
      </c>
    </row>
    <row r="55" spans="1:8" x14ac:dyDescent="0.3">
      <c r="F55" s="15"/>
      <c r="G55"/>
      <c r="H55" s="63"/>
    </row>
    <row r="56" spans="1:8" x14ac:dyDescent="0.3">
      <c r="B56" s="70" t="s">
        <v>157</v>
      </c>
      <c r="C56" s="70"/>
      <c r="D56" s="70"/>
      <c r="E56" s="70"/>
      <c r="F56" s="70"/>
      <c r="G56" s="70"/>
      <c r="H56" s="70"/>
    </row>
    <row r="58" spans="1:8" x14ac:dyDescent="0.3">
      <c r="A58" t="s">
        <v>143</v>
      </c>
    </row>
  </sheetData>
  <mergeCells count="1">
    <mergeCell ref="B56:H56"/>
  </mergeCells>
  <pageMargins left="0.7" right="0.7" top="0.75" bottom="0.75" header="0.3" footer="0.3"/>
  <pageSetup orientation="portrait" verticalDpi="300" r:id="rId1"/>
  <drawing r:id="rId2"/>
  <tableParts count="1">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B941C-6CAB-4D0C-945F-BFE34BBAC510}">
  <dimension ref="A1:R60"/>
  <sheetViews>
    <sheetView workbookViewId="0">
      <selection activeCell="M52" sqref="M52"/>
    </sheetView>
  </sheetViews>
  <sheetFormatPr defaultRowHeight="14.4" x14ac:dyDescent="0.3"/>
  <cols>
    <col min="2" max="2" width="20.88671875" customWidth="1"/>
    <col min="3" max="3" width="18.21875" style="20" customWidth="1"/>
  </cols>
  <sheetData>
    <row r="1" spans="1:18" ht="36.6" x14ac:dyDescent="0.7">
      <c r="A1" s="18"/>
      <c r="B1" s="19" t="s">
        <v>130</v>
      </c>
      <c r="C1" s="19"/>
      <c r="D1" s="19"/>
      <c r="E1" s="19"/>
      <c r="F1" s="19"/>
      <c r="G1" s="19"/>
      <c r="H1" s="19"/>
      <c r="I1" s="19"/>
      <c r="J1" s="19"/>
      <c r="K1" s="19"/>
      <c r="L1" s="19"/>
      <c r="M1" s="19"/>
      <c r="N1" s="19"/>
      <c r="O1" s="19"/>
      <c r="P1" s="19"/>
      <c r="Q1" s="19"/>
      <c r="R1" s="19"/>
    </row>
    <row r="4" spans="1:18" x14ac:dyDescent="0.3">
      <c r="B4" s="42" t="s">
        <v>2</v>
      </c>
      <c r="C4" s="35" t="s">
        <v>156</v>
      </c>
    </row>
    <row r="5" spans="1:18" x14ac:dyDescent="0.3">
      <c r="B5" s="39" t="s">
        <v>33</v>
      </c>
      <c r="C5" s="44">
        <v>19800</v>
      </c>
    </row>
    <row r="6" spans="1:18" x14ac:dyDescent="0.3">
      <c r="B6" s="39" t="s">
        <v>37</v>
      </c>
      <c r="C6" s="44">
        <v>4662</v>
      </c>
    </row>
    <row r="7" spans="1:18" x14ac:dyDescent="0.3">
      <c r="B7" s="39" t="s">
        <v>71</v>
      </c>
      <c r="C7" s="44">
        <v>14550</v>
      </c>
    </row>
    <row r="8" spans="1:18" x14ac:dyDescent="0.3">
      <c r="B8" s="39" t="s">
        <v>56</v>
      </c>
      <c r="C8" s="44">
        <v>7669.89</v>
      </c>
    </row>
    <row r="9" spans="1:18" x14ac:dyDescent="0.3">
      <c r="B9" s="39" t="s">
        <v>26</v>
      </c>
      <c r="C9" s="44">
        <v>10828.08</v>
      </c>
    </row>
    <row r="10" spans="1:18" x14ac:dyDescent="0.3">
      <c r="B10" s="39" t="s">
        <v>97</v>
      </c>
      <c r="C10" s="44">
        <v>6597.1</v>
      </c>
    </row>
    <row r="11" spans="1:18" x14ac:dyDescent="0.3">
      <c r="B11" s="39" t="s">
        <v>39</v>
      </c>
      <c r="C11" s="44">
        <v>18430</v>
      </c>
    </row>
    <row r="12" spans="1:18" x14ac:dyDescent="0.3">
      <c r="B12" s="39" t="s">
        <v>54</v>
      </c>
      <c r="C12" s="44">
        <v>25200</v>
      </c>
    </row>
    <row r="13" spans="1:18" x14ac:dyDescent="0.3">
      <c r="B13" s="39" t="s">
        <v>60</v>
      </c>
      <c r="C13" s="44">
        <v>28000</v>
      </c>
    </row>
    <row r="14" spans="1:18" x14ac:dyDescent="0.3">
      <c r="B14" s="39" t="s">
        <v>50</v>
      </c>
      <c r="C14" s="44">
        <v>0</v>
      </c>
    </row>
    <row r="15" spans="1:18" x14ac:dyDescent="0.3">
      <c r="B15" s="39" t="s">
        <v>58</v>
      </c>
      <c r="C15" s="44">
        <v>0</v>
      </c>
    </row>
    <row r="16" spans="1:18" x14ac:dyDescent="0.3">
      <c r="B16" s="39" t="s">
        <v>101</v>
      </c>
      <c r="C16" s="44">
        <v>7165.21</v>
      </c>
    </row>
    <row r="17" spans="2:3" x14ac:dyDescent="0.3">
      <c r="B17" s="39" t="s">
        <v>18</v>
      </c>
      <c r="C17" s="44">
        <v>4050</v>
      </c>
    </row>
    <row r="18" spans="2:3" x14ac:dyDescent="0.3">
      <c r="B18" s="39" t="s">
        <v>44</v>
      </c>
      <c r="C18" s="44">
        <v>21480</v>
      </c>
    </row>
    <row r="19" spans="2:3" x14ac:dyDescent="0.3">
      <c r="B19" s="39" t="s">
        <v>83</v>
      </c>
      <c r="C19" s="44">
        <v>5035.9400000000005</v>
      </c>
    </row>
    <row r="20" spans="2:3" x14ac:dyDescent="0.3">
      <c r="B20" s="39" t="s">
        <v>89</v>
      </c>
      <c r="C20" s="44">
        <v>12857.9</v>
      </c>
    </row>
    <row r="21" spans="2:3" x14ac:dyDescent="0.3">
      <c r="B21" s="39" t="s">
        <v>5</v>
      </c>
      <c r="C21" s="44">
        <v>0</v>
      </c>
    </row>
    <row r="22" spans="2:3" x14ac:dyDescent="0.3">
      <c r="B22" s="39" t="s">
        <v>77</v>
      </c>
      <c r="C22" s="44">
        <v>17460</v>
      </c>
    </row>
    <row r="23" spans="2:3" x14ac:dyDescent="0.3">
      <c r="B23" s="39" t="s">
        <v>85</v>
      </c>
      <c r="C23" s="44">
        <v>12800</v>
      </c>
    </row>
    <row r="24" spans="2:3" x14ac:dyDescent="0.3">
      <c r="B24" s="39" t="s">
        <v>87</v>
      </c>
      <c r="C24" s="44">
        <v>7716.380000000001</v>
      </c>
    </row>
    <row r="25" spans="2:3" x14ac:dyDescent="0.3">
      <c r="B25" s="39" t="s">
        <v>79</v>
      </c>
      <c r="C25" s="44">
        <v>8100</v>
      </c>
    </row>
    <row r="26" spans="2:3" x14ac:dyDescent="0.3">
      <c r="B26" s="39" t="s">
        <v>12</v>
      </c>
      <c r="C26" s="44">
        <v>10720</v>
      </c>
    </row>
    <row r="27" spans="2:3" x14ac:dyDescent="0.3">
      <c r="B27" s="39" t="s">
        <v>105</v>
      </c>
      <c r="C27" s="44">
        <v>16623.400000000001</v>
      </c>
    </row>
    <row r="28" spans="2:3" x14ac:dyDescent="0.3">
      <c r="B28" s="39" t="s">
        <v>66</v>
      </c>
      <c r="C28" s="44">
        <v>3552</v>
      </c>
    </row>
    <row r="29" spans="2:3" x14ac:dyDescent="0.3">
      <c r="B29" s="39" t="s">
        <v>95</v>
      </c>
      <c r="C29" s="44">
        <v>8055</v>
      </c>
    </row>
    <row r="30" spans="2:3" x14ac:dyDescent="0.3">
      <c r="B30" s="39" t="s">
        <v>28</v>
      </c>
      <c r="C30" s="44">
        <v>12636.25</v>
      </c>
    </row>
    <row r="31" spans="2:3" x14ac:dyDescent="0.3">
      <c r="B31" s="39" t="s">
        <v>75</v>
      </c>
      <c r="C31" s="44">
        <v>9842</v>
      </c>
    </row>
    <row r="32" spans="2:3" x14ac:dyDescent="0.3">
      <c r="B32" s="39" t="s">
        <v>41</v>
      </c>
      <c r="C32" s="44">
        <v>8100</v>
      </c>
    </row>
    <row r="33" spans="2:3" x14ac:dyDescent="0.3">
      <c r="B33" s="39" t="s">
        <v>31</v>
      </c>
      <c r="C33" s="44">
        <v>14000</v>
      </c>
    </row>
    <row r="34" spans="2:3" x14ac:dyDescent="0.3">
      <c r="B34" s="39" t="s">
        <v>9</v>
      </c>
      <c r="C34" s="44">
        <v>2972.6000000000004</v>
      </c>
    </row>
    <row r="35" spans="2:3" x14ac:dyDescent="0.3">
      <c r="B35" s="39" t="s">
        <v>52</v>
      </c>
      <c r="C35" s="44">
        <v>14611.25</v>
      </c>
    </row>
    <row r="36" spans="2:3" x14ac:dyDescent="0.3">
      <c r="B36" s="39" t="s">
        <v>16</v>
      </c>
      <c r="C36" s="44">
        <v>18900</v>
      </c>
    </row>
    <row r="37" spans="2:3" x14ac:dyDescent="0.3">
      <c r="B37" s="39" t="s">
        <v>22</v>
      </c>
      <c r="C37" s="44">
        <v>5053.33</v>
      </c>
    </row>
    <row r="38" spans="2:3" x14ac:dyDescent="0.3">
      <c r="B38" s="39" t="s">
        <v>46</v>
      </c>
      <c r="C38" s="44">
        <v>5035.9400000000005</v>
      </c>
    </row>
    <row r="39" spans="2:3" x14ac:dyDescent="0.3">
      <c r="B39" s="39" t="s">
        <v>64</v>
      </c>
      <c r="C39" s="44">
        <v>0</v>
      </c>
    </row>
    <row r="40" spans="2:3" x14ac:dyDescent="0.3">
      <c r="B40" s="39" t="s">
        <v>35</v>
      </c>
      <c r="C40" s="44">
        <v>0</v>
      </c>
    </row>
    <row r="41" spans="2:3" x14ac:dyDescent="0.3">
      <c r="B41" s="39" t="s">
        <v>62</v>
      </c>
      <c r="C41" s="44">
        <v>22500</v>
      </c>
    </row>
    <row r="42" spans="2:3" x14ac:dyDescent="0.3">
      <c r="B42" s="39" t="s">
        <v>7</v>
      </c>
      <c r="C42" s="44">
        <v>9114.2100000000009</v>
      </c>
    </row>
    <row r="43" spans="2:3" x14ac:dyDescent="0.3">
      <c r="B43" s="39" t="s">
        <v>48</v>
      </c>
      <c r="C43" s="44">
        <v>20000</v>
      </c>
    </row>
    <row r="44" spans="2:3" x14ac:dyDescent="0.3">
      <c r="B44" s="39" t="s">
        <v>103</v>
      </c>
      <c r="C44" s="44">
        <v>11484.55</v>
      </c>
    </row>
    <row r="45" spans="2:3" x14ac:dyDescent="0.3">
      <c r="B45" s="39" t="s">
        <v>107</v>
      </c>
      <c r="C45" s="44">
        <v>6428.95</v>
      </c>
    </row>
    <row r="46" spans="2:3" x14ac:dyDescent="0.3">
      <c r="B46" s="39" t="s">
        <v>81</v>
      </c>
      <c r="C46" s="44">
        <v>18795</v>
      </c>
    </row>
    <row r="47" spans="2:3" x14ac:dyDescent="0.3">
      <c r="B47" s="39" t="s">
        <v>99</v>
      </c>
      <c r="C47" s="44">
        <v>14400</v>
      </c>
    </row>
    <row r="48" spans="2:3" x14ac:dyDescent="0.3">
      <c r="B48" s="39" t="s">
        <v>93</v>
      </c>
      <c r="C48" s="44">
        <v>7272</v>
      </c>
    </row>
    <row r="49" spans="1:3" x14ac:dyDescent="0.3">
      <c r="B49" s="39" t="s">
        <v>91</v>
      </c>
      <c r="C49" s="44">
        <v>15600</v>
      </c>
    </row>
    <row r="50" spans="1:3" x14ac:dyDescent="0.3">
      <c r="B50" s="39" t="s">
        <v>14</v>
      </c>
      <c r="C50" s="44">
        <v>9398.16</v>
      </c>
    </row>
    <row r="51" spans="1:3" x14ac:dyDescent="0.3">
      <c r="B51" s="39" t="s">
        <v>146</v>
      </c>
      <c r="C51" s="44">
        <v>10253.549999999999</v>
      </c>
    </row>
    <row r="52" spans="1:3" x14ac:dyDescent="0.3">
      <c r="B52" s="39" t="s">
        <v>73</v>
      </c>
      <c r="C52" s="44">
        <v>0</v>
      </c>
    </row>
    <row r="53" spans="1:3" x14ac:dyDescent="0.3">
      <c r="B53" s="39" t="s">
        <v>20</v>
      </c>
      <c r="C53" s="44">
        <v>5370</v>
      </c>
    </row>
    <row r="54" spans="1:3" x14ac:dyDescent="0.3">
      <c r="B54" s="39" t="s">
        <v>24</v>
      </c>
      <c r="C54" s="44">
        <v>4800</v>
      </c>
    </row>
    <row r="55" spans="1:3" x14ac:dyDescent="0.3">
      <c r="B55" s="39" t="s">
        <v>151</v>
      </c>
      <c r="C55" s="44">
        <v>517920.69</v>
      </c>
    </row>
    <row r="60" spans="1:3" x14ac:dyDescent="0.3">
      <c r="A60" t="s">
        <v>144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Master</vt:lpstr>
      <vt:lpstr>WorkData</vt:lpstr>
      <vt:lpstr>1</vt:lpstr>
      <vt:lpstr>2.a</vt:lpstr>
      <vt:lpstr>2.b</vt:lpstr>
      <vt:lpstr>3.a</vt:lpstr>
      <vt:lpstr>3.b</vt:lpstr>
      <vt:lpstr>4.a</vt:lpstr>
      <vt:lpstr>4.b</vt:lpstr>
      <vt:lpstr>5</vt:lpstr>
      <vt:lpstr>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Stephen</dc:creator>
  <cp:lastModifiedBy>FNU LNU</cp:lastModifiedBy>
  <dcterms:created xsi:type="dcterms:W3CDTF">2022-04-18T02:07:21Z</dcterms:created>
  <dcterms:modified xsi:type="dcterms:W3CDTF">2024-04-21T21:27:21Z</dcterms:modified>
</cp:coreProperties>
</file>