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mpus FP\Documents\Sergio Díez García\Empresa e Iniciativa Emprendedora\Proyecto de empresa\"/>
    </mc:Choice>
  </mc:AlternateContent>
  <bookViews>
    <workbookView xWindow="0" yWindow="0" windowWidth="25200" windowHeight="11760" activeTab="1"/>
  </bookViews>
  <sheets>
    <sheet name="ORGANIZACIÓN DE RRHH" sheetId="3" r:id="rId1"/>
    <sheet name="COSTES SALARIAL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D6" i="1" l="1"/>
  <c r="C28" i="1"/>
  <c r="F28" i="1" s="1"/>
  <c r="C29" i="1"/>
  <c r="F29" i="1" s="1"/>
  <c r="D15" i="1"/>
  <c r="F15" i="1" s="1"/>
  <c r="D16" i="1"/>
  <c r="F16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I15" i="1" l="1"/>
  <c r="J15" i="1"/>
  <c r="H15" i="1"/>
  <c r="L15" i="1"/>
  <c r="G15" i="1"/>
  <c r="N15" i="1" s="1"/>
  <c r="O15" i="1"/>
  <c r="M15" i="1"/>
  <c r="P15" i="1"/>
  <c r="H16" i="1"/>
  <c r="L16" i="1"/>
  <c r="P16" i="1"/>
  <c r="I16" i="1"/>
  <c r="M16" i="1"/>
  <c r="J16" i="1"/>
  <c r="G16" i="1"/>
  <c r="N16" i="1" s="1"/>
  <c r="O16" i="1"/>
  <c r="D7" i="1"/>
  <c r="F7" i="1" s="1"/>
  <c r="M7" i="1" s="1"/>
  <c r="D8" i="1"/>
  <c r="F8" i="1" s="1"/>
  <c r="M8" i="1" s="1"/>
  <c r="D9" i="1"/>
  <c r="F9" i="1" s="1"/>
  <c r="M9" i="1" s="1"/>
  <c r="D10" i="1"/>
  <c r="F10" i="1" s="1"/>
  <c r="D11" i="1"/>
  <c r="F11" i="1" s="1"/>
  <c r="M11" i="1" s="1"/>
  <c r="D12" i="1"/>
  <c r="F12" i="1" s="1"/>
  <c r="M12" i="1" s="1"/>
  <c r="D13" i="1"/>
  <c r="F13" i="1" s="1"/>
  <c r="M13" i="1" s="1"/>
  <c r="D14" i="1"/>
  <c r="F14" i="1" s="1"/>
  <c r="F6" i="1"/>
  <c r="M6" i="1" s="1"/>
  <c r="Q15" i="1" l="1"/>
  <c r="K15" i="1"/>
  <c r="D28" i="1" s="1"/>
  <c r="G28" i="1" s="1"/>
  <c r="Q16" i="1"/>
  <c r="K16" i="1"/>
  <c r="D29" i="1" s="1"/>
  <c r="G29" i="1" s="1"/>
  <c r="L14" i="1"/>
  <c r="M14" i="1"/>
  <c r="H10" i="1"/>
  <c r="M10" i="1"/>
  <c r="P6" i="1"/>
  <c r="O6" i="1"/>
  <c r="L6" i="1"/>
  <c r="J6" i="1"/>
  <c r="H6" i="1"/>
  <c r="I6" i="1"/>
  <c r="G6" i="1"/>
  <c r="N6" i="1" s="1"/>
  <c r="G8" i="1"/>
  <c r="N8" i="1" s="1"/>
  <c r="O8" i="1"/>
  <c r="L8" i="1"/>
  <c r="J8" i="1"/>
  <c r="H8" i="1"/>
  <c r="I8" i="1"/>
  <c r="P8" i="1"/>
  <c r="O7" i="1"/>
  <c r="L7" i="1"/>
  <c r="J7" i="1"/>
  <c r="H7" i="1"/>
  <c r="P7" i="1"/>
  <c r="I7" i="1"/>
  <c r="G7" i="1"/>
  <c r="N7" i="1" s="1"/>
  <c r="P13" i="1"/>
  <c r="I13" i="1"/>
  <c r="G13" i="1"/>
  <c r="N13" i="1" s="1"/>
  <c r="O13" i="1"/>
  <c r="L13" i="1"/>
  <c r="J13" i="1"/>
  <c r="H13" i="1"/>
  <c r="I12" i="1"/>
  <c r="O12" i="1"/>
  <c r="L12" i="1"/>
  <c r="J12" i="1"/>
  <c r="H12" i="1"/>
  <c r="G12" i="1"/>
  <c r="N12" i="1" s="1"/>
  <c r="P12" i="1"/>
  <c r="O11" i="1"/>
  <c r="L11" i="1"/>
  <c r="J11" i="1"/>
  <c r="H11" i="1"/>
  <c r="P11" i="1"/>
  <c r="I11" i="1"/>
  <c r="G11" i="1"/>
  <c r="N11" i="1" s="1"/>
  <c r="P9" i="1"/>
  <c r="I9" i="1"/>
  <c r="G9" i="1"/>
  <c r="N9" i="1" s="1"/>
  <c r="O9" i="1"/>
  <c r="L9" i="1"/>
  <c r="J9" i="1"/>
  <c r="H9" i="1"/>
  <c r="O14" i="1"/>
  <c r="H14" i="1"/>
  <c r="J10" i="1"/>
  <c r="L10" i="1"/>
  <c r="O10" i="1"/>
  <c r="G14" i="1"/>
  <c r="N14" i="1" s="1"/>
  <c r="G10" i="1"/>
  <c r="N10" i="1" s="1"/>
  <c r="I14" i="1"/>
  <c r="I10" i="1"/>
  <c r="P14" i="1"/>
  <c r="P10" i="1"/>
  <c r="J14" i="1"/>
  <c r="R15" i="1" l="1"/>
  <c r="K13" i="1"/>
  <c r="D26" i="1" s="1"/>
  <c r="G26" i="1" s="1"/>
  <c r="R16" i="1"/>
  <c r="K14" i="1"/>
  <c r="D27" i="1" s="1"/>
  <c r="G27" i="1" s="1"/>
  <c r="Q14" i="1"/>
  <c r="K10" i="1"/>
  <c r="D23" i="1" s="1"/>
  <c r="G23" i="1" s="1"/>
  <c r="K12" i="1"/>
  <c r="D25" i="1" s="1"/>
  <c r="G25" i="1" s="1"/>
  <c r="K8" i="1"/>
  <c r="D21" i="1" s="1"/>
  <c r="G21" i="1" s="1"/>
  <c r="Q11" i="1"/>
  <c r="Q7" i="1"/>
  <c r="Q6" i="1"/>
  <c r="Q9" i="1"/>
  <c r="Q10" i="1"/>
  <c r="K11" i="1"/>
  <c r="D24" i="1" s="1"/>
  <c r="G24" i="1" s="1"/>
  <c r="Q12" i="1"/>
  <c r="R12" i="1" s="1"/>
  <c r="Q8" i="1"/>
  <c r="K9" i="1"/>
  <c r="D22" i="1" s="1"/>
  <c r="G22" i="1" s="1"/>
  <c r="Q13" i="1"/>
  <c r="R13" i="1" s="1"/>
  <c r="K7" i="1"/>
  <c r="D20" i="1" s="1"/>
  <c r="G20" i="1" s="1"/>
  <c r="K6" i="1"/>
  <c r="D19" i="1" s="1"/>
  <c r="G19" i="1" s="1"/>
  <c r="R14" i="1" l="1"/>
  <c r="R7" i="1"/>
  <c r="R10" i="1"/>
  <c r="R8" i="1"/>
  <c r="R9" i="1"/>
  <c r="R11" i="1"/>
  <c r="R6" i="1"/>
</calcChain>
</file>

<file path=xl/comments1.xml><?xml version="1.0" encoding="utf-8"?>
<comments xmlns="http://schemas.openxmlformats.org/spreadsheetml/2006/main">
  <authors>
    <author>marta rodriguez</author>
  </authors>
  <commentList>
    <comment ref="N5" authorId="0" shapeId="0">
      <text>
        <r>
          <rPr>
            <sz val="9"/>
            <color indexed="81"/>
            <rFont val="Tahoma"/>
            <family val="2"/>
          </rPr>
          <t xml:space="preserve">
EPIGRAFE  59 Actividades cinematográficas, de vídeo y de programas de televisión, grabación de sonido y edición musical 
</t>
        </r>
      </text>
    </comment>
  </commentList>
</comments>
</file>

<file path=xl/sharedStrings.xml><?xml version="1.0" encoding="utf-8"?>
<sst xmlns="http://schemas.openxmlformats.org/spreadsheetml/2006/main" count="127" uniqueCount="75">
  <si>
    <t>TRABAJADOR</t>
  </si>
  <si>
    <t>SALARIO BRUTO</t>
  </si>
  <si>
    <t xml:space="preserve">CONT. COMUNES </t>
  </si>
  <si>
    <t xml:space="preserve">DESEMPLEO </t>
  </si>
  <si>
    <t xml:space="preserve">FORMACIÓN </t>
  </si>
  <si>
    <t xml:space="preserve">A CARGO DEL TRABAJADOR </t>
  </si>
  <si>
    <t xml:space="preserve">A CARGO DE LA EMPRESA </t>
  </si>
  <si>
    <t xml:space="preserve">C. COMUNES </t>
  </si>
  <si>
    <t xml:space="preserve">C.PROFESIONALES </t>
  </si>
  <si>
    <t>PRORRATA PAGAS EXTRAS</t>
  </si>
  <si>
    <t>BCCC</t>
  </si>
  <si>
    <t>BCCP</t>
  </si>
  <si>
    <t>HORAS EXTRA</t>
  </si>
  <si>
    <t xml:space="preserve">TOTAL APORTADO </t>
  </si>
  <si>
    <t xml:space="preserve">COSTE TOTAL POR TRABAJADOR </t>
  </si>
  <si>
    <t>IRPF</t>
  </si>
  <si>
    <t xml:space="preserve">SALARIO NETO </t>
  </si>
  <si>
    <t xml:space="preserve">SALARIO BASE </t>
  </si>
  <si>
    <t>CUOTA SS</t>
  </si>
  <si>
    <t xml:space="preserve">TOTAL A COBRAR POR TRABAJADOR </t>
  </si>
  <si>
    <t>CUOTA IRPF</t>
  </si>
  <si>
    <t xml:space="preserve">COSTES SALARIALES. </t>
  </si>
  <si>
    <t xml:space="preserve">TRABAJADOR </t>
  </si>
  <si>
    <t xml:space="preserve">FUNCIONES </t>
  </si>
  <si>
    <t xml:space="preserve">PUESTO DE TRABAJO </t>
  </si>
  <si>
    <t xml:space="preserve">EXPERIENCIA PREVIA </t>
  </si>
  <si>
    <t xml:space="preserve">TIPO DE CONTRATO </t>
  </si>
  <si>
    <t xml:space="preserve">EDAD </t>
  </si>
  <si>
    <t>FOGASA</t>
  </si>
  <si>
    <t>PARA CALCULA EL TIPO DE RETENCIÓN PARA EL IRPF, POR SU COMPLEJEDAD DE CÁLCULO SE PUEDE CALCULAR A TRAVÉS DEL SIGUIENTE LINK. ES UNA CALCULADORA ONLINE DE IRPF 
https://www2.agenciatributaria.gob.es/wlpl/PRET-R190/index.zul</t>
  </si>
  <si>
    <t>LOS TIPOS DE COTIZACIÓN A  SUELEN SUFRIR CAMBIOS CADA AÑO, EN EL SIGUIENTE LINK SE MUESTRA LOS PORCENTAJES DE COTIZACIÓN PARA EL AÑO 2021. 
A CARGO DEL TRABAJADOR. 
http://www.seg-social.es/wps/portal/wss/internet/Trabajadores/CotizacionRecaudacionTrabajadores/36537
TARIFAS DE PRIMAS DE AT Y EP 
http://www.seg-social.es/wps/portal/wss/internet/Trabajadores/CotizacionRecaudacionTrabajadores/48410</t>
  </si>
  <si>
    <t>ACTIVIDADES SANITARIAS EPIGRAFES TARIFA DE PRIMAS 86 Y 869 (1,75% - 1,50%)</t>
  </si>
  <si>
    <t xml:space="preserve">SI ALGUNOS DE VOSOTROS VA A SER AUTÓNOMO TIENE SUMAR A SU SALARIO BRUTO LA CUOTA DE AUTÓNOMO QUE SERÁ DE ENTRE 60€ EL PRIMER AÑO, 143,10€ LOS SEIS MESES SIGUIENTES Y 200,30€ OTROS SEIS MESES Y 286,10€ PARA EL RESTO DE AÑOS.  SI ESTO ES ASÍ NO TENEIS QUE SUMAR NADA DE LA TABLA ANTERIOR https://www.sepe.es/HomeSepe/autonomos/incentivos-ayudas-emprendedores-autonomos/reducciones-bonificaciones-seguridad-social                                                http://www.seg-social.es/wps/portal/wss/internet/Trabajadores/CotizacionRecaudacionTrabajadores/10721/10724/1320/1322                                </t>
  </si>
  <si>
    <t>NOTA:</t>
  </si>
  <si>
    <t>Sergio de Frutos</t>
  </si>
  <si>
    <t>Ignacio Sánchez</t>
  </si>
  <si>
    <t>Sergio Díez</t>
  </si>
  <si>
    <t>Manuel Soto</t>
  </si>
  <si>
    <t>Ana García</t>
  </si>
  <si>
    <t>Luis López</t>
  </si>
  <si>
    <t>Kevin Campos</t>
  </si>
  <si>
    <t>Paula Gómez</t>
  </si>
  <si>
    <t>Karl Johansson</t>
  </si>
  <si>
    <t>Lucía Díaz</t>
  </si>
  <si>
    <t>Juan M. Saugar</t>
  </si>
  <si>
    <t>Jefe de departamento</t>
  </si>
  <si>
    <t>Grado Superior</t>
  </si>
  <si>
    <t>Ninguna</t>
  </si>
  <si>
    <t>Indefinido</t>
  </si>
  <si>
    <t>Gestión del departamento de Marketing</t>
  </si>
  <si>
    <t>Gestión del departamento de Producción</t>
  </si>
  <si>
    <t>Gestión del departamento de IT</t>
  </si>
  <si>
    <t>Gestión del departamento de Logística</t>
  </si>
  <si>
    <t>Gestión del departamento de RRHH</t>
  </si>
  <si>
    <t>Máster</t>
  </si>
  <si>
    <t>Prácticas en empresa</t>
  </si>
  <si>
    <t>Carrera</t>
  </si>
  <si>
    <t>4 años de experiencia</t>
  </si>
  <si>
    <t>Encargada de logística</t>
  </si>
  <si>
    <t>Encargado de logística</t>
  </si>
  <si>
    <t>Gestión de logística internacional</t>
  </si>
  <si>
    <t>Gestión de logística nacional</t>
  </si>
  <si>
    <t>Encargado de producción</t>
  </si>
  <si>
    <t>Encargada de montaje</t>
  </si>
  <si>
    <t>Grado Medio</t>
  </si>
  <si>
    <t>Programador full-stack</t>
  </si>
  <si>
    <t>6 años de experiencia</t>
  </si>
  <si>
    <t>Autodidacta</t>
  </si>
  <si>
    <t>Encargada de marketing</t>
  </si>
  <si>
    <t>Marketing digital y en redes</t>
  </si>
  <si>
    <t>Programación integral en la empresa</t>
  </si>
  <si>
    <t>Gestión del montaje de los drones</t>
  </si>
  <si>
    <t>Gestión de la producción de las piezas</t>
  </si>
  <si>
    <t>Eventual</t>
  </si>
  <si>
    <t>Prácticas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</si>
</sst>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21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4" xfId="0" applyNumberFormat="1" applyBorder="1"/>
    <xf numFmtId="10" fontId="0" fillId="0" borderId="21" xfId="0" applyNumberFormat="1" applyBorder="1"/>
    <xf numFmtId="164" fontId="0" fillId="0" borderId="14" xfId="0" applyNumberFormat="1" applyBorder="1"/>
    <xf numFmtId="164" fontId="0" fillId="0" borderId="21" xfId="0" applyNumberFormat="1" applyBorder="1"/>
    <xf numFmtId="164" fontId="0" fillId="0" borderId="19" xfId="0" applyNumberFormat="1" applyBorder="1"/>
    <xf numFmtId="0" fontId="0" fillId="2" borderId="8" xfId="0" applyFont="1" applyFill="1" applyBorder="1" applyAlignment="1">
      <alignment horizontal="center"/>
    </xf>
    <xf numFmtId="0" fontId="0" fillId="7" borderId="7" xfId="0" applyFont="1" applyFill="1" applyBorder="1"/>
    <xf numFmtId="0" fontId="2" fillId="4" borderId="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0" fontId="0" fillId="0" borderId="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4" fontId="0" fillId="0" borderId="16" xfId="0" applyNumberFormat="1" applyBorder="1"/>
    <xf numFmtId="0" fontId="0" fillId="0" borderId="16" xfId="0" applyBorder="1"/>
    <xf numFmtId="0" fontId="2" fillId="9" borderId="24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 wrapText="1"/>
    </xf>
    <xf numFmtId="164" fontId="0" fillId="0" borderId="24" xfId="0" applyNumberFormat="1" applyBorder="1"/>
    <xf numFmtId="10" fontId="0" fillId="0" borderId="1" xfId="0" applyNumberFormat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12" borderId="0" xfId="0" applyFill="1"/>
    <xf numFmtId="0" fontId="0" fillId="0" borderId="14" xfId="0" applyFont="1" applyBorder="1" applyAlignment="1">
      <alignment horizontal="center"/>
    </xf>
    <xf numFmtId="164" fontId="0" fillId="0" borderId="22" xfId="0" applyNumberFormat="1" applyBorder="1"/>
    <xf numFmtId="0" fontId="2" fillId="9" borderId="1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4" fillId="9" borderId="1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9" borderId="18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6" borderId="10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B2" sqref="B2"/>
    </sheetView>
  </sheetViews>
  <sheetFormatPr baseColWidth="10" defaultRowHeight="15" x14ac:dyDescent="0.25"/>
  <cols>
    <col min="1" max="1" width="2.7109375" customWidth="1"/>
    <col min="2" max="2" width="42.28515625" customWidth="1"/>
    <col min="3" max="3" width="30.7109375" customWidth="1"/>
    <col min="4" max="4" width="26" customWidth="1"/>
    <col min="5" max="5" width="26.28515625" customWidth="1"/>
    <col min="7" max="7" width="40.42578125" customWidth="1"/>
  </cols>
  <sheetData>
    <row r="3" spans="2:8" ht="15" customHeight="1" x14ac:dyDescent="0.25">
      <c r="B3" s="31" t="s">
        <v>0</v>
      </c>
      <c r="C3" s="31" t="s">
        <v>24</v>
      </c>
      <c r="D3" s="31" t="s">
        <v>4</v>
      </c>
      <c r="E3" s="31" t="s">
        <v>25</v>
      </c>
      <c r="F3" s="31" t="s">
        <v>27</v>
      </c>
      <c r="G3" s="31" t="s">
        <v>23</v>
      </c>
      <c r="H3" s="31" t="s">
        <v>26</v>
      </c>
    </row>
    <row r="4" spans="2:8" x14ac:dyDescent="0.25">
      <c r="B4" s="31"/>
      <c r="C4" s="31"/>
      <c r="D4" s="31"/>
      <c r="E4" s="31"/>
      <c r="F4" s="31"/>
      <c r="G4" s="31"/>
      <c r="H4" s="31"/>
    </row>
    <row r="5" spans="2:8" x14ac:dyDescent="0.25">
      <c r="B5" s="31"/>
      <c r="C5" s="31"/>
      <c r="D5" s="31"/>
      <c r="E5" s="31"/>
      <c r="F5" s="31"/>
      <c r="G5" s="31"/>
      <c r="H5" s="31"/>
    </row>
    <row r="6" spans="2:8" x14ac:dyDescent="0.25">
      <c r="B6" s="2" t="s">
        <v>34</v>
      </c>
      <c r="C6" s="27" t="s">
        <v>45</v>
      </c>
      <c r="D6" s="2" t="s">
        <v>46</v>
      </c>
      <c r="E6" s="2" t="s">
        <v>47</v>
      </c>
      <c r="F6" s="2">
        <v>21</v>
      </c>
      <c r="G6" s="2" t="s">
        <v>49</v>
      </c>
      <c r="H6" s="2" t="s">
        <v>48</v>
      </c>
    </row>
    <row r="7" spans="2:8" x14ac:dyDescent="0.25">
      <c r="B7" s="2" t="s">
        <v>35</v>
      </c>
      <c r="C7" s="27" t="s">
        <v>45</v>
      </c>
      <c r="D7" s="2" t="s">
        <v>46</v>
      </c>
      <c r="E7" s="2" t="s">
        <v>47</v>
      </c>
      <c r="F7" s="2">
        <v>21</v>
      </c>
      <c r="G7" s="2" t="s">
        <v>50</v>
      </c>
      <c r="H7" s="2" t="s">
        <v>48</v>
      </c>
    </row>
    <row r="8" spans="2:8" x14ac:dyDescent="0.25">
      <c r="B8" s="2" t="s">
        <v>36</v>
      </c>
      <c r="C8" s="27" t="s">
        <v>45</v>
      </c>
      <c r="D8" s="2" t="s">
        <v>46</v>
      </c>
      <c r="E8" s="2" t="s">
        <v>47</v>
      </c>
      <c r="F8" s="2">
        <v>22</v>
      </c>
      <c r="G8" s="2" t="s">
        <v>51</v>
      </c>
      <c r="H8" s="2" t="s">
        <v>48</v>
      </c>
    </row>
    <row r="9" spans="2:8" x14ac:dyDescent="0.25">
      <c r="B9" s="2" t="s">
        <v>37</v>
      </c>
      <c r="C9" s="27" t="s">
        <v>45</v>
      </c>
      <c r="D9" s="2" t="s">
        <v>54</v>
      </c>
      <c r="E9" s="2" t="s">
        <v>55</v>
      </c>
      <c r="F9" s="2">
        <v>29</v>
      </c>
      <c r="G9" s="2" t="s">
        <v>52</v>
      </c>
      <c r="H9" s="2" t="s">
        <v>48</v>
      </c>
    </row>
    <row r="10" spans="2:8" x14ac:dyDescent="0.25">
      <c r="B10" s="2" t="s">
        <v>38</v>
      </c>
      <c r="C10" s="27" t="s">
        <v>58</v>
      </c>
      <c r="D10" s="2" t="s">
        <v>54</v>
      </c>
      <c r="E10" s="2" t="s">
        <v>55</v>
      </c>
      <c r="F10" s="2">
        <v>31</v>
      </c>
      <c r="G10" s="2" t="s">
        <v>60</v>
      </c>
      <c r="H10" s="2" t="s">
        <v>48</v>
      </c>
    </row>
    <row r="11" spans="2:8" x14ac:dyDescent="0.25">
      <c r="B11" s="2" t="s">
        <v>39</v>
      </c>
      <c r="C11" s="27" t="s">
        <v>59</v>
      </c>
      <c r="D11" s="2" t="s">
        <v>56</v>
      </c>
      <c r="E11" s="2" t="s">
        <v>57</v>
      </c>
      <c r="F11" s="2">
        <v>35</v>
      </c>
      <c r="G11" s="2" t="s">
        <v>61</v>
      </c>
      <c r="H11" s="2" t="s">
        <v>48</v>
      </c>
    </row>
    <row r="12" spans="2:8" x14ac:dyDescent="0.25">
      <c r="B12" s="2" t="s">
        <v>40</v>
      </c>
      <c r="C12" s="27" t="s">
        <v>62</v>
      </c>
      <c r="D12" s="2" t="s">
        <v>64</v>
      </c>
      <c r="E12" s="2" t="s">
        <v>55</v>
      </c>
      <c r="F12" s="2">
        <v>20</v>
      </c>
      <c r="G12" s="2" t="s">
        <v>72</v>
      </c>
      <c r="H12" s="2" t="s">
        <v>73</v>
      </c>
    </row>
    <row r="13" spans="2:8" x14ac:dyDescent="0.25">
      <c r="B13" s="2" t="s">
        <v>41</v>
      </c>
      <c r="C13" s="27" t="s">
        <v>63</v>
      </c>
      <c r="D13" s="2" t="s">
        <v>64</v>
      </c>
      <c r="E13" s="2" t="s">
        <v>47</v>
      </c>
      <c r="F13" s="2">
        <v>19</v>
      </c>
      <c r="G13" s="2" t="s">
        <v>71</v>
      </c>
      <c r="H13" s="2" t="s">
        <v>74</v>
      </c>
    </row>
    <row r="14" spans="2:8" x14ac:dyDescent="0.25">
      <c r="B14" s="2" t="s">
        <v>42</v>
      </c>
      <c r="C14" s="27" t="s">
        <v>65</v>
      </c>
      <c r="D14" s="2" t="s">
        <v>67</v>
      </c>
      <c r="E14" s="2" t="s">
        <v>66</v>
      </c>
      <c r="F14" s="2">
        <v>34</v>
      </c>
      <c r="G14" s="2" t="s">
        <v>70</v>
      </c>
      <c r="H14" s="2" t="s">
        <v>48</v>
      </c>
    </row>
    <row r="15" spans="2:8" x14ac:dyDescent="0.25">
      <c r="B15" s="2" t="s">
        <v>43</v>
      </c>
      <c r="C15" s="27" t="s">
        <v>68</v>
      </c>
      <c r="D15" s="2" t="s">
        <v>64</v>
      </c>
      <c r="E15" s="2" t="s">
        <v>55</v>
      </c>
      <c r="F15" s="2">
        <v>23</v>
      </c>
      <c r="G15" s="2" t="s">
        <v>69</v>
      </c>
      <c r="H15" s="2" t="s">
        <v>73</v>
      </c>
    </row>
    <row r="16" spans="2:8" x14ac:dyDescent="0.25">
      <c r="B16" s="2" t="s">
        <v>44</v>
      </c>
      <c r="C16" s="27" t="s">
        <v>45</v>
      </c>
      <c r="D16" s="2" t="s">
        <v>46</v>
      </c>
      <c r="E16" s="2" t="s">
        <v>47</v>
      </c>
      <c r="F16" s="2">
        <v>22</v>
      </c>
      <c r="G16" s="2" t="s">
        <v>53</v>
      </c>
      <c r="H16" s="2" t="s">
        <v>48</v>
      </c>
    </row>
  </sheetData>
  <mergeCells count="7">
    <mergeCell ref="H3:H5"/>
    <mergeCell ref="B3:B5"/>
    <mergeCell ref="G3:G5"/>
    <mergeCell ref="C3:C5"/>
    <mergeCell ref="D3:D5"/>
    <mergeCell ref="E3:E5"/>
    <mergeCell ref="F3:F5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S38"/>
  <sheetViews>
    <sheetView tabSelected="1" zoomScale="80" zoomScaleNormal="80" workbookViewId="0">
      <selection activeCell="R17" sqref="R17:S17"/>
    </sheetView>
  </sheetViews>
  <sheetFormatPr baseColWidth="10" defaultRowHeight="15" x14ac:dyDescent="0.25"/>
  <cols>
    <col min="1" max="1" width="2.5703125" customWidth="1"/>
    <col min="2" max="2" width="26" customWidth="1"/>
    <col min="3" max="3" width="15.42578125" customWidth="1"/>
    <col min="4" max="4" width="15" customWidth="1"/>
    <col min="5" max="5" width="11.140625" customWidth="1"/>
    <col min="6" max="6" width="11.85546875" customWidth="1"/>
    <col min="7" max="7" width="13.140625" customWidth="1"/>
    <col min="8" max="8" width="11.5703125" customWidth="1"/>
    <col min="9" max="9" width="13.7109375" customWidth="1"/>
    <col min="10" max="10" width="15.42578125" customWidth="1"/>
    <col min="11" max="11" width="14" customWidth="1"/>
    <col min="12" max="13" width="12.85546875" customWidth="1"/>
    <col min="14" max="14" width="15.85546875" customWidth="1"/>
    <col min="15" max="15" width="13.85546875" customWidth="1"/>
    <col min="16" max="16" width="13.7109375" customWidth="1"/>
    <col min="17" max="17" width="13" customWidth="1"/>
    <col min="19" max="19" width="4" customWidth="1"/>
  </cols>
  <sheetData>
    <row r="1" spans="2:19" ht="15.75" thickBot="1" x14ac:dyDescent="0.3"/>
    <row r="2" spans="2:19" ht="15.75" thickBot="1" x14ac:dyDescent="0.3">
      <c r="B2" s="58" t="s">
        <v>21</v>
      </c>
      <c r="C2" s="59"/>
      <c r="D2" s="59"/>
      <c r="E2" s="59"/>
      <c r="F2" s="59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2:19" ht="30.75" customHeight="1" thickBot="1" x14ac:dyDescent="0.3">
      <c r="B3" s="62" t="s">
        <v>0</v>
      </c>
      <c r="C3" s="64" t="s">
        <v>1</v>
      </c>
      <c r="D3" s="64" t="s">
        <v>9</v>
      </c>
      <c r="E3" s="64" t="s">
        <v>12</v>
      </c>
      <c r="F3" s="64" t="s">
        <v>10</v>
      </c>
      <c r="G3" s="64" t="s">
        <v>11</v>
      </c>
      <c r="H3" s="74" t="s">
        <v>5</v>
      </c>
      <c r="I3" s="74"/>
      <c r="J3" s="75"/>
      <c r="K3" s="11"/>
      <c r="L3" s="76" t="s">
        <v>6</v>
      </c>
      <c r="M3" s="77"/>
      <c r="N3" s="77"/>
      <c r="O3" s="77"/>
      <c r="P3" s="78"/>
      <c r="Q3" s="12"/>
      <c r="R3" s="68" t="s">
        <v>14</v>
      </c>
      <c r="S3" s="69"/>
    </row>
    <row r="4" spans="2:19" ht="30.75" customHeight="1" thickBot="1" x14ac:dyDescent="0.3">
      <c r="B4" s="62"/>
      <c r="C4" s="64"/>
      <c r="D4" s="64"/>
      <c r="E4" s="64"/>
      <c r="F4" s="64"/>
      <c r="G4" s="64"/>
      <c r="H4" s="14" t="s">
        <v>2</v>
      </c>
      <c r="I4" s="15" t="s">
        <v>3</v>
      </c>
      <c r="J4" s="15" t="s">
        <v>4</v>
      </c>
      <c r="K4" s="79" t="s">
        <v>13</v>
      </c>
      <c r="L4" s="13" t="s">
        <v>7</v>
      </c>
      <c r="M4" s="13" t="s">
        <v>28</v>
      </c>
      <c r="N4" s="13" t="s">
        <v>8</v>
      </c>
      <c r="O4" s="13" t="s">
        <v>3</v>
      </c>
      <c r="P4" s="13" t="s">
        <v>4</v>
      </c>
      <c r="Q4" s="66" t="s">
        <v>13</v>
      </c>
      <c r="R4" s="70"/>
      <c r="S4" s="71"/>
    </row>
    <row r="5" spans="2:19" ht="15.75" thickBot="1" x14ac:dyDescent="0.3">
      <c r="B5" s="63"/>
      <c r="C5" s="65"/>
      <c r="D5" s="65"/>
      <c r="E5" s="65"/>
      <c r="F5" s="65"/>
      <c r="G5" s="65"/>
      <c r="H5" s="16">
        <v>4.7E-2</v>
      </c>
      <c r="I5" s="17">
        <v>1.55E-2</v>
      </c>
      <c r="J5" s="17">
        <v>1E-3</v>
      </c>
      <c r="K5" s="80"/>
      <c r="L5" s="17">
        <v>0.23599999999999999</v>
      </c>
      <c r="M5" s="24">
        <v>2E-3</v>
      </c>
      <c r="N5" s="25">
        <v>1.2500000000000001E-2</v>
      </c>
      <c r="O5" s="17">
        <v>5.5E-2</v>
      </c>
      <c r="P5" s="17">
        <v>6.0000000000000001E-3</v>
      </c>
      <c r="Q5" s="67"/>
      <c r="R5" s="72"/>
      <c r="S5" s="73"/>
    </row>
    <row r="6" spans="2:19" x14ac:dyDescent="0.25">
      <c r="B6" s="30" t="s">
        <v>34</v>
      </c>
      <c r="C6" s="18">
        <v>2000</v>
      </c>
      <c r="D6" s="18">
        <f>C6/12</f>
        <v>166.66666666666666</v>
      </c>
      <c r="E6" s="18">
        <v>200</v>
      </c>
      <c r="F6" s="19">
        <f t="shared" ref="F6:F14" si="0">C6+D6</f>
        <v>2166.6666666666665</v>
      </c>
      <c r="G6" s="19">
        <f>F6+E6</f>
        <v>2366.6666666666665</v>
      </c>
      <c r="H6" s="18">
        <f>F6*$H$5</f>
        <v>101.83333333333333</v>
      </c>
      <c r="I6" s="18">
        <f>F6*$I$5</f>
        <v>33.583333333333329</v>
      </c>
      <c r="J6" s="18">
        <f>F6*$J$5</f>
        <v>2.1666666666666665</v>
      </c>
      <c r="K6" s="18">
        <f>H6+I6+J6</f>
        <v>137.58333333333331</v>
      </c>
      <c r="L6" s="18">
        <f>F6*$L$5</f>
        <v>511.33333333333326</v>
      </c>
      <c r="M6" s="23">
        <f>F6*$M$5</f>
        <v>4.333333333333333</v>
      </c>
      <c r="N6" s="18">
        <f>G6*$N$5</f>
        <v>29.583333333333332</v>
      </c>
      <c r="O6" s="18">
        <f>F6*$O$5</f>
        <v>119.16666666666666</v>
      </c>
      <c r="P6" s="18">
        <f>F6*$P$5</f>
        <v>13</v>
      </c>
      <c r="Q6" s="18">
        <f>L6+N6+O6+P6</f>
        <v>673.08333333333326</v>
      </c>
      <c r="R6" s="81">
        <f t="shared" ref="R6:R16" si="1">G19+K6+F19+Q6</f>
        <v>2673.083333333333</v>
      </c>
      <c r="S6" s="82"/>
    </row>
    <row r="7" spans="2:19" x14ac:dyDescent="0.25">
      <c r="B7" s="4" t="s">
        <v>35</v>
      </c>
      <c r="C7" s="8">
        <v>2000</v>
      </c>
      <c r="D7" s="8">
        <f t="shared" ref="D7:D14" si="2">C7/12</f>
        <v>166.66666666666666</v>
      </c>
      <c r="E7" s="8">
        <v>200</v>
      </c>
      <c r="F7" s="1">
        <f t="shared" si="0"/>
        <v>2166.6666666666665</v>
      </c>
      <c r="G7" s="1">
        <f t="shared" ref="G7:G14" si="3">F7+E7</f>
        <v>2366.6666666666665</v>
      </c>
      <c r="H7" s="8">
        <f t="shared" ref="H7:H14" si="4">F7*$H$5</f>
        <v>101.83333333333333</v>
      </c>
      <c r="I7" s="8">
        <f t="shared" ref="I7:I14" si="5">F7*$I$5</f>
        <v>33.583333333333329</v>
      </c>
      <c r="J7" s="8">
        <f t="shared" ref="J7:J14" si="6">F7*$J$5</f>
        <v>2.1666666666666665</v>
      </c>
      <c r="K7" s="8">
        <f t="shared" ref="K7:K14" si="7">H7+I7+J7</f>
        <v>137.58333333333331</v>
      </c>
      <c r="L7" s="8">
        <f t="shared" ref="L7:L14" si="8">F7*$L$5</f>
        <v>511.33333333333326</v>
      </c>
      <c r="M7" s="8">
        <f t="shared" ref="M7:M14" si="9">F7*$M$5</f>
        <v>4.333333333333333</v>
      </c>
      <c r="N7" s="8">
        <f t="shared" ref="N7:N14" si="10">G7*$N$5</f>
        <v>29.583333333333332</v>
      </c>
      <c r="O7" s="8">
        <f t="shared" ref="O7:O14" si="11">F7*$O$5</f>
        <v>119.16666666666666</v>
      </c>
      <c r="P7" s="8">
        <f t="shared" ref="P7:P14" si="12">F7*$P$5</f>
        <v>13</v>
      </c>
      <c r="Q7" s="8">
        <f t="shared" ref="Q7:Q14" si="13">L7+N7+O7+P7</f>
        <v>673.08333333333326</v>
      </c>
      <c r="R7" s="83">
        <f t="shared" si="1"/>
        <v>2673.083333333333</v>
      </c>
      <c r="S7" s="84"/>
    </row>
    <row r="8" spans="2:19" x14ac:dyDescent="0.25">
      <c r="B8" s="4" t="s">
        <v>36</v>
      </c>
      <c r="C8" s="8">
        <v>2000</v>
      </c>
      <c r="D8" s="8">
        <f t="shared" si="2"/>
        <v>166.66666666666666</v>
      </c>
      <c r="E8" s="8">
        <v>200</v>
      </c>
      <c r="F8" s="1">
        <f t="shared" si="0"/>
        <v>2166.6666666666665</v>
      </c>
      <c r="G8" s="1">
        <f t="shared" si="3"/>
        <v>2366.6666666666665</v>
      </c>
      <c r="H8" s="8">
        <f t="shared" si="4"/>
        <v>101.83333333333333</v>
      </c>
      <c r="I8" s="8">
        <f t="shared" si="5"/>
        <v>33.583333333333329</v>
      </c>
      <c r="J8" s="8">
        <f t="shared" si="6"/>
        <v>2.1666666666666665</v>
      </c>
      <c r="K8" s="8">
        <f t="shared" si="7"/>
        <v>137.58333333333331</v>
      </c>
      <c r="L8" s="8">
        <f t="shared" si="8"/>
        <v>511.33333333333326</v>
      </c>
      <c r="M8" s="8">
        <f t="shared" si="9"/>
        <v>4.333333333333333</v>
      </c>
      <c r="N8" s="8">
        <f t="shared" si="10"/>
        <v>29.583333333333332</v>
      </c>
      <c r="O8" s="8">
        <f t="shared" si="11"/>
        <v>119.16666666666666</v>
      </c>
      <c r="P8" s="8">
        <f t="shared" si="12"/>
        <v>13</v>
      </c>
      <c r="Q8" s="8">
        <f t="shared" si="13"/>
        <v>673.08333333333326</v>
      </c>
      <c r="R8" s="83">
        <f t="shared" si="1"/>
        <v>2673.083333333333</v>
      </c>
      <c r="S8" s="84"/>
    </row>
    <row r="9" spans="2:19" x14ac:dyDescent="0.25">
      <c r="B9" s="4" t="s">
        <v>37</v>
      </c>
      <c r="C9" s="8">
        <v>1500</v>
      </c>
      <c r="D9" s="8">
        <f t="shared" si="2"/>
        <v>125</v>
      </c>
      <c r="E9" s="8">
        <v>200</v>
      </c>
      <c r="F9" s="1">
        <f t="shared" si="0"/>
        <v>1625</v>
      </c>
      <c r="G9" s="1">
        <f t="shared" si="3"/>
        <v>1825</v>
      </c>
      <c r="H9" s="8">
        <f t="shared" si="4"/>
        <v>76.375</v>
      </c>
      <c r="I9" s="8">
        <f t="shared" si="5"/>
        <v>25.1875</v>
      </c>
      <c r="J9" s="8">
        <f t="shared" si="6"/>
        <v>1.625</v>
      </c>
      <c r="K9" s="8">
        <f t="shared" si="7"/>
        <v>103.1875</v>
      </c>
      <c r="L9" s="8">
        <f t="shared" si="8"/>
        <v>383.5</v>
      </c>
      <c r="M9" s="8">
        <f t="shared" si="9"/>
        <v>3.25</v>
      </c>
      <c r="N9" s="8">
        <f t="shared" si="10"/>
        <v>22.8125</v>
      </c>
      <c r="O9" s="8">
        <f t="shared" si="11"/>
        <v>89.375</v>
      </c>
      <c r="P9" s="8">
        <f t="shared" si="12"/>
        <v>9.75</v>
      </c>
      <c r="Q9" s="8">
        <f t="shared" si="13"/>
        <v>505.4375</v>
      </c>
      <c r="R9" s="83">
        <f t="shared" si="1"/>
        <v>2005.4375</v>
      </c>
      <c r="S9" s="84"/>
    </row>
    <row r="10" spans="2:19" x14ac:dyDescent="0.25">
      <c r="B10" s="4" t="s">
        <v>38</v>
      </c>
      <c r="C10" s="8">
        <v>1500</v>
      </c>
      <c r="D10" s="8">
        <f t="shared" si="2"/>
        <v>125</v>
      </c>
      <c r="E10" s="8">
        <v>150</v>
      </c>
      <c r="F10" s="1">
        <f t="shared" si="0"/>
        <v>1625</v>
      </c>
      <c r="G10" s="1">
        <f t="shared" si="3"/>
        <v>1775</v>
      </c>
      <c r="H10" s="8">
        <f t="shared" si="4"/>
        <v>76.375</v>
      </c>
      <c r="I10" s="8">
        <f t="shared" si="5"/>
        <v>25.1875</v>
      </c>
      <c r="J10" s="8">
        <f t="shared" si="6"/>
        <v>1.625</v>
      </c>
      <c r="K10" s="8">
        <f t="shared" si="7"/>
        <v>103.1875</v>
      </c>
      <c r="L10" s="8">
        <f t="shared" si="8"/>
        <v>383.5</v>
      </c>
      <c r="M10" s="8">
        <f t="shared" si="9"/>
        <v>3.25</v>
      </c>
      <c r="N10" s="8">
        <f t="shared" si="10"/>
        <v>22.1875</v>
      </c>
      <c r="O10" s="8">
        <f t="shared" si="11"/>
        <v>89.375</v>
      </c>
      <c r="P10" s="8">
        <f t="shared" si="12"/>
        <v>9.75</v>
      </c>
      <c r="Q10" s="8">
        <f t="shared" si="13"/>
        <v>504.8125</v>
      </c>
      <c r="R10" s="83">
        <f t="shared" si="1"/>
        <v>2004.8125</v>
      </c>
      <c r="S10" s="84"/>
    </row>
    <row r="11" spans="2:19" x14ac:dyDescent="0.25">
      <c r="B11" s="4" t="s">
        <v>39</v>
      </c>
      <c r="C11" s="8">
        <v>1000</v>
      </c>
      <c r="D11" s="8">
        <f t="shared" si="2"/>
        <v>83.333333333333329</v>
      </c>
      <c r="E11" s="8">
        <v>0</v>
      </c>
      <c r="F11" s="1">
        <f t="shared" si="0"/>
        <v>1083.3333333333333</v>
      </c>
      <c r="G11" s="1">
        <f t="shared" si="3"/>
        <v>1083.3333333333333</v>
      </c>
      <c r="H11" s="8">
        <f t="shared" si="4"/>
        <v>50.916666666666664</v>
      </c>
      <c r="I11" s="8">
        <f t="shared" si="5"/>
        <v>16.791666666666664</v>
      </c>
      <c r="J11" s="8">
        <f t="shared" si="6"/>
        <v>1.0833333333333333</v>
      </c>
      <c r="K11" s="8">
        <f t="shared" si="7"/>
        <v>68.791666666666657</v>
      </c>
      <c r="L11" s="8">
        <f t="shared" si="8"/>
        <v>255.66666666666663</v>
      </c>
      <c r="M11" s="8">
        <f t="shared" si="9"/>
        <v>2.1666666666666665</v>
      </c>
      <c r="N11" s="8">
        <f t="shared" si="10"/>
        <v>13.541666666666666</v>
      </c>
      <c r="O11" s="8">
        <f t="shared" si="11"/>
        <v>59.583333333333329</v>
      </c>
      <c r="P11" s="8">
        <f t="shared" si="12"/>
        <v>6.5</v>
      </c>
      <c r="Q11" s="8">
        <f t="shared" si="13"/>
        <v>335.29166666666663</v>
      </c>
      <c r="R11" s="83">
        <f t="shared" si="1"/>
        <v>1335.2916666666665</v>
      </c>
      <c r="S11" s="84"/>
    </row>
    <row r="12" spans="2:19" x14ac:dyDescent="0.25">
      <c r="B12" s="4" t="s">
        <v>40</v>
      </c>
      <c r="C12" s="8">
        <v>900</v>
      </c>
      <c r="D12" s="8">
        <f t="shared" si="2"/>
        <v>75</v>
      </c>
      <c r="E12" s="8">
        <v>0</v>
      </c>
      <c r="F12" s="1">
        <f t="shared" si="0"/>
        <v>975</v>
      </c>
      <c r="G12" s="1">
        <f t="shared" si="3"/>
        <v>975</v>
      </c>
      <c r="H12" s="8">
        <f t="shared" si="4"/>
        <v>45.825000000000003</v>
      </c>
      <c r="I12" s="8">
        <f t="shared" si="5"/>
        <v>15.112500000000001</v>
      </c>
      <c r="J12" s="8">
        <f t="shared" si="6"/>
        <v>0.97499999999999998</v>
      </c>
      <c r="K12" s="8">
        <f t="shared" si="7"/>
        <v>61.912500000000001</v>
      </c>
      <c r="L12" s="8">
        <f t="shared" si="8"/>
        <v>230.1</v>
      </c>
      <c r="M12" s="8">
        <f t="shared" si="9"/>
        <v>1.95</v>
      </c>
      <c r="N12" s="8">
        <f t="shared" si="10"/>
        <v>12.1875</v>
      </c>
      <c r="O12" s="8">
        <f t="shared" si="11"/>
        <v>53.625</v>
      </c>
      <c r="P12" s="8">
        <f t="shared" si="12"/>
        <v>5.8500000000000005</v>
      </c>
      <c r="Q12" s="8">
        <f t="shared" si="13"/>
        <v>301.76250000000005</v>
      </c>
      <c r="R12" s="83">
        <f t="shared" si="1"/>
        <v>1201.7625</v>
      </c>
      <c r="S12" s="84"/>
    </row>
    <row r="13" spans="2:19" x14ac:dyDescent="0.25">
      <c r="B13" s="4" t="s">
        <v>41</v>
      </c>
      <c r="C13" s="8">
        <v>22</v>
      </c>
      <c r="D13" s="8">
        <f t="shared" si="2"/>
        <v>1.8333333333333333</v>
      </c>
      <c r="E13" s="8">
        <v>0</v>
      </c>
      <c r="F13" s="1">
        <f t="shared" si="0"/>
        <v>23.833333333333332</v>
      </c>
      <c r="G13" s="1">
        <f t="shared" si="3"/>
        <v>23.833333333333332</v>
      </c>
      <c r="H13" s="8">
        <f t="shared" si="4"/>
        <v>1.1201666666666665</v>
      </c>
      <c r="I13" s="8">
        <f t="shared" si="5"/>
        <v>0.36941666666666667</v>
      </c>
      <c r="J13" s="8">
        <f t="shared" si="6"/>
        <v>2.3833333333333331E-2</v>
      </c>
      <c r="K13" s="8">
        <f t="shared" si="7"/>
        <v>1.5134166666666666</v>
      </c>
      <c r="L13" s="8">
        <f t="shared" si="8"/>
        <v>5.6246666666666663</v>
      </c>
      <c r="M13" s="8">
        <f t="shared" si="9"/>
        <v>4.7666666666666663E-2</v>
      </c>
      <c r="N13" s="8">
        <f t="shared" si="10"/>
        <v>0.29791666666666666</v>
      </c>
      <c r="O13" s="8">
        <f t="shared" si="11"/>
        <v>1.3108333333333333</v>
      </c>
      <c r="P13" s="8">
        <f t="shared" si="12"/>
        <v>0.14299999999999999</v>
      </c>
      <c r="Q13" s="8">
        <f t="shared" si="13"/>
        <v>7.3764166666666657</v>
      </c>
      <c r="R13" s="83">
        <f t="shared" si="1"/>
        <v>29.376416666666664</v>
      </c>
      <c r="S13" s="84"/>
    </row>
    <row r="14" spans="2:19" x14ac:dyDescent="0.25">
      <c r="B14" s="4" t="s">
        <v>42</v>
      </c>
      <c r="C14" s="8">
        <v>1500</v>
      </c>
      <c r="D14" s="8">
        <f t="shared" si="2"/>
        <v>125</v>
      </c>
      <c r="E14" s="8">
        <v>200</v>
      </c>
      <c r="F14" s="1">
        <f t="shared" si="0"/>
        <v>1625</v>
      </c>
      <c r="G14" s="1">
        <f t="shared" si="3"/>
        <v>1825</v>
      </c>
      <c r="H14" s="8">
        <f t="shared" si="4"/>
        <v>76.375</v>
      </c>
      <c r="I14" s="8">
        <f t="shared" si="5"/>
        <v>25.1875</v>
      </c>
      <c r="J14" s="8">
        <f t="shared" si="6"/>
        <v>1.625</v>
      </c>
      <c r="K14" s="8">
        <f t="shared" si="7"/>
        <v>103.1875</v>
      </c>
      <c r="L14" s="8">
        <f t="shared" si="8"/>
        <v>383.5</v>
      </c>
      <c r="M14" s="8">
        <f t="shared" si="9"/>
        <v>3.25</v>
      </c>
      <c r="N14" s="8">
        <f t="shared" si="10"/>
        <v>22.8125</v>
      </c>
      <c r="O14" s="8">
        <f t="shared" si="11"/>
        <v>89.375</v>
      </c>
      <c r="P14" s="8">
        <f t="shared" si="12"/>
        <v>9.75</v>
      </c>
      <c r="Q14" s="8">
        <f t="shared" si="13"/>
        <v>505.4375</v>
      </c>
      <c r="R14" s="83">
        <f t="shared" si="1"/>
        <v>2005.4375</v>
      </c>
      <c r="S14" s="84"/>
    </row>
    <row r="15" spans="2:19" x14ac:dyDescent="0.25">
      <c r="B15" s="4" t="s">
        <v>43</v>
      </c>
      <c r="C15" s="8">
        <v>1000</v>
      </c>
      <c r="D15" s="8">
        <f t="shared" ref="D15:D16" si="14">C15/12</f>
        <v>83.333333333333329</v>
      </c>
      <c r="E15" s="8">
        <v>75</v>
      </c>
      <c r="F15" s="1">
        <f t="shared" ref="F15:F16" si="15">C15+D15</f>
        <v>1083.3333333333333</v>
      </c>
      <c r="G15" s="1">
        <f t="shared" ref="G15:G16" si="16">F15+E15</f>
        <v>1158.3333333333333</v>
      </c>
      <c r="H15" s="8">
        <f t="shared" ref="H15:H16" si="17">F15*$H$5</f>
        <v>50.916666666666664</v>
      </c>
      <c r="I15" s="8">
        <f t="shared" ref="I15:I16" si="18">F15*$I$5</f>
        <v>16.791666666666664</v>
      </c>
      <c r="J15" s="8">
        <f t="shared" ref="J15:J16" si="19">F15*$J$5</f>
        <v>1.0833333333333333</v>
      </c>
      <c r="K15" s="8">
        <f t="shared" ref="K15:K16" si="20">H15+I15+J15</f>
        <v>68.791666666666657</v>
      </c>
      <c r="L15" s="8">
        <f t="shared" ref="L15:L16" si="21">F15*$L$5</f>
        <v>255.66666666666663</v>
      </c>
      <c r="M15" s="8">
        <f t="shared" ref="M15:M16" si="22">F15*$M$5</f>
        <v>2.1666666666666665</v>
      </c>
      <c r="N15" s="8">
        <f t="shared" ref="N15:N16" si="23">G15*$N$5</f>
        <v>14.479166666666666</v>
      </c>
      <c r="O15" s="8">
        <f t="shared" ref="O15:O16" si="24">F15*$O$5</f>
        <v>59.583333333333329</v>
      </c>
      <c r="P15" s="8">
        <f t="shared" ref="P15:P16" si="25">F15*$P$5</f>
        <v>6.5</v>
      </c>
      <c r="Q15" s="8">
        <f t="shared" ref="Q15:Q16" si="26">L15+N15+O15+P15</f>
        <v>336.22916666666663</v>
      </c>
      <c r="R15" s="83">
        <f t="shared" si="1"/>
        <v>1336.2291666666665</v>
      </c>
      <c r="S15" s="84"/>
    </row>
    <row r="16" spans="2:19" ht="15.75" thickBot="1" x14ac:dyDescent="0.3">
      <c r="B16" s="5" t="s">
        <v>44</v>
      </c>
      <c r="C16" s="9">
        <v>1500</v>
      </c>
      <c r="D16" s="9">
        <f t="shared" si="14"/>
        <v>125</v>
      </c>
      <c r="E16" s="9">
        <v>200</v>
      </c>
      <c r="F16" s="3">
        <f t="shared" si="15"/>
        <v>1625</v>
      </c>
      <c r="G16" s="3">
        <f t="shared" si="16"/>
        <v>1825</v>
      </c>
      <c r="H16" s="9">
        <f t="shared" si="17"/>
        <v>76.375</v>
      </c>
      <c r="I16" s="9">
        <f t="shared" si="18"/>
        <v>25.1875</v>
      </c>
      <c r="J16" s="9">
        <f t="shared" si="19"/>
        <v>1.625</v>
      </c>
      <c r="K16" s="9">
        <f t="shared" si="20"/>
        <v>103.1875</v>
      </c>
      <c r="L16" s="9">
        <f t="shared" si="21"/>
        <v>383.5</v>
      </c>
      <c r="M16" s="9">
        <f t="shared" si="22"/>
        <v>3.25</v>
      </c>
      <c r="N16" s="9">
        <f t="shared" si="23"/>
        <v>22.8125</v>
      </c>
      <c r="O16" s="9">
        <f t="shared" si="24"/>
        <v>89.375</v>
      </c>
      <c r="P16" s="9">
        <f t="shared" si="25"/>
        <v>9.75</v>
      </c>
      <c r="Q16" s="9">
        <f t="shared" si="26"/>
        <v>505.4375</v>
      </c>
      <c r="R16" s="56">
        <f t="shared" si="1"/>
        <v>2005.4375</v>
      </c>
      <c r="S16" s="57"/>
    </row>
    <row r="17" spans="2:19" ht="15" customHeight="1" thickBot="1" x14ac:dyDescent="0.3">
      <c r="B17" s="85" t="s">
        <v>19</v>
      </c>
      <c r="C17" s="86"/>
      <c r="D17" s="86"/>
      <c r="E17" s="86"/>
      <c r="F17" s="86"/>
      <c r="G17" s="87"/>
      <c r="R17" s="88">
        <f>SUM(R6:S16)</f>
        <v>19943.034750000003</v>
      </c>
      <c r="S17" s="88"/>
    </row>
    <row r="18" spans="2:19" ht="24" customHeight="1" x14ac:dyDescent="0.25">
      <c r="B18" s="29" t="s">
        <v>22</v>
      </c>
      <c r="C18" s="20" t="s">
        <v>17</v>
      </c>
      <c r="D18" s="21" t="s">
        <v>18</v>
      </c>
      <c r="E18" s="21" t="s">
        <v>15</v>
      </c>
      <c r="F18" s="20" t="s">
        <v>20</v>
      </c>
      <c r="G18" s="22" t="s">
        <v>16</v>
      </c>
      <c r="I18" s="32" t="s">
        <v>32</v>
      </c>
      <c r="J18" s="33"/>
      <c r="K18" s="33"/>
      <c r="L18" s="33"/>
      <c r="M18" s="33"/>
      <c r="N18" s="34"/>
    </row>
    <row r="19" spans="2:19" ht="15.75" customHeight="1" x14ac:dyDescent="0.25">
      <c r="B19" s="4" t="s">
        <v>34</v>
      </c>
      <c r="C19" s="8">
        <f t="shared" ref="C19:C29" si="27">C6</f>
        <v>2000</v>
      </c>
      <c r="D19" s="8">
        <f t="shared" ref="D19:D29" si="28">K6</f>
        <v>137.58333333333331</v>
      </c>
      <c r="E19" s="6">
        <v>0.1</v>
      </c>
      <c r="F19" s="8">
        <f t="shared" ref="F19:F29" si="29">C19*E19</f>
        <v>200</v>
      </c>
      <c r="G19" s="10">
        <f t="shared" ref="G19:G29" si="30">C19-D19-F19</f>
        <v>1662.4166666666667</v>
      </c>
      <c r="I19" s="35"/>
      <c r="J19" s="36"/>
      <c r="K19" s="36"/>
      <c r="L19" s="36"/>
      <c r="M19" s="36"/>
      <c r="N19" s="37"/>
    </row>
    <row r="20" spans="2:19" x14ac:dyDescent="0.25">
      <c r="B20" s="4" t="s">
        <v>35</v>
      </c>
      <c r="C20" s="8">
        <f t="shared" si="27"/>
        <v>2000</v>
      </c>
      <c r="D20" s="8">
        <f t="shared" si="28"/>
        <v>137.58333333333331</v>
      </c>
      <c r="E20" s="6">
        <v>0.1</v>
      </c>
      <c r="F20" s="8">
        <f t="shared" si="29"/>
        <v>200</v>
      </c>
      <c r="G20" s="10">
        <f t="shared" si="30"/>
        <v>1662.4166666666667</v>
      </c>
      <c r="I20" s="35"/>
      <c r="J20" s="36"/>
      <c r="K20" s="36"/>
      <c r="L20" s="36"/>
      <c r="M20" s="36"/>
      <c r="N20" s="37"/>
    </row>
    <row r="21" spans="2:19" x14ac:dyDescent="0.25">
      <c r="B21" s="4" t="s">
        <v>36</v>
      </c>
      <c r="C21" s="8">
        <f t="shared" si="27"/>
        <v>2000</v>
      </c>
      <c r="D21" s="8">
        <f t="shared" si="28"/>
        <v>137.58333333333331</v>
      </c>
      <c r="E21" s="6">
        <v>0.1</v>
      </c>
      <c r="F21" s="8">
        <f t="shared" si="29"/>
        <v>200</v>
      </c>
      <c r="G21" s="10">
        <f t="shared" si="30"/>
        <v>1662.4166666666667</v>
      </c>
      <c r="I21" s="35"/>
      <c r="J21" s="36"/>
      <c r="K21" s="36"/>
      <c r="L21" s="36"/>
      <c r="M21" s="36"/>
      <c r="N21" s="37"/>
    </row>
    <row r="22" spans="2:19" x14ac:dyDescent="0.25">
      <c r="B22" s="4" t="s">
        <v>37</v>
      </c>
      <c r="C22" s="8">
        <f t="shared" si="27"/>
        <v>1500</v>
      </c>
      <c r="D22" s="8">
        <f t="shared" si="28"/>
        <v>103.1875</v>
      </c>
      <c r="E22" s="6">
        <v>0.08</v>
      </c>
      <c r="F22" s="8">
        <f t="shared" si="29"/>
        <v>120</v>
      </c>
      <c r="G22" s="10">
        <f t="shared" si="30"/>
        <v>1276.8125</v>
      </c>
      <c r="I22" s="35"/>
      <c r="J22" s="36"/>
      <c r="K22" s="36"/>
      <c r="L22" s="36"/>
      <c r="M22" s="36"/>
      <c r="N22" s="37"/>
    </row>
    <row r="23" spans="2:19" x14ac:dyDescent="0.25">
      <c r="B23" s="4" t="s">
        <v>38</v>
      </c>
      <c r="C23" s="8">
        <f t="shared" si="27"/>
        <v>1500</v>
      </c>
      <c r="D23" s="8">
        <f t="shared" si="28"/>
        <v>103.1875</v>
      </c>
      <c r="E23" s="6">
        <v>0.06</v>
      </c>
      <c r="F23" s="8">
        <f t="shared" si="29"/>
        <v>90</v>
      </c>
      <c r="G23" s="10">
        <f t="shared" si="30"/>
        <v>1306.8125</v>
      </c>
      <c r="I23" s="35"/>
      <c r="J23" s="36"/>
      <c r="K23" s="36"/>
      <c r="L23" s="36"/>
      <c r="M23" s="36"/>
      <c r="N23" s="37"/>
    </row>
    <row r="24" spans="2:19" x14ac:dyDescent="0.25">
      <c r="B24" s="4" t="s">
        <v>39</v>
      </c>
      <c r="C24" s="8">
        <f t="shared" si="27"/>
        <v>1000</v>
      </c>
      <c r="D24" s="8">
        <f t="shared" si="28"/>
        <v>68.791666666666657</v>
      </c>
      <c r="E24" s="6">
        <v>0.04</v>
      </c>
      <c r="F24" s="8">
        <f t="shared" si="29"/>
        <v>40</v>
      </c>
      <c r="G24" s="10">
        <f t="shared" si="30"/>
        <v>891.20833333333337</v>
      </c>
      <c r="I24" s="35"/>
      <c r="J24" s="36"/>
      <c r="K24" s="36"/>
      <c r="L24" s="36"/>
      <c r="M24" s="36"/>
      <c r="N24" s="37"/>
    </row>
    <row r="25" spans="2:19" x14ac:dyDescent="0.25">
      <c r="B25" s="4" t="s">
        <v>40</v>
      </c>
      <c r="C25" s="8">
        <f t="shared" si="27"/>
        <v>900</v>
      </c>
      <c r="D25" s="8">
        <f t="shared" si="28"/>
        <v>61.912500000000001</v>
      </c>
      <c r="E25" s="6">
        <v>0.04</v>
      </c>
      <c r="F25" s="8">
        <f t="shared" si="29"/>
        <v>36</v>
      </c>
      <c r="G25" s="10">
        <f t="shared" si="30"/>
        <v>802.08749999999998</v>
      </c>
      <c r="I25" s="35"/>
      <c r="J25" s="36"/>
      <c r="K25" s="36"/>
      <c r="L25" s="36"/>
      <c r="M25" s="36"/>
      <c r="N25" s="37"/>
    </row>
    <row r="26" spans="2:19" ht="15.75" thickBot="1" x14ac:dyDescent="0.3">
      <c r="B26" s="4" t="s">
        <v>41</v>
      </c>
      <c r="C26" s="8">
        <f t="shared" si="27"/>
        <v>22</v>
      </c>
      <c r="D26" s="8">
        <f t="shared" si="28"/>
        <v>1.5134166666666666</v>
      </c>
      <c r="E26" s="6">
        <v>0</v>
      </c>
      <c r="F26" s="8">
        <f t="shared" si="29"/>
        <v>0</v>
      </c>
      <c r="G26" s="10">
        <f t="shared" si="30"/>
        <v>20.486583333333332</v>
      </c>
      <c r="I26" s="38"/>
      <c r="J26" s="39"/>
      <c r="K26" s="39"/>
      <c r="L26" s="39"/>
      <c r="M26" s="39"/>
      <c r="N26" s="40"/>
    </row>
    <row r="27" spans="2:19" ht="15.75" thickBot="1" x14ac:dyDescent="0.3">
      <c r="B27" s="4" t="s">
        <v>42</v>
      </c>
      <c r="C27" s="8">
        <f t="shared" si="27"/>
        <v>1500</v>
      </c>
      <c r="D27" s="8">
        <f t="shared" si="28"/>
        <v>103.1875</v>
      </c>
      <c r="E27" s="6">
        <v>0.12</v>
      </c>
      <c r="F27" s="8">
        <f t="shared" si="29"/>
        <v>180</v>
      </c>
      <c r="G27" s="10">
        <f t="shared" si="30"/>
        <v>1216.8125</v>
      </c>
    </row>
    <row r="28" spans="2:19" ht="15.75" customHeight="1" x14ac:dyDescent="0.25">
      <c r="B28" s="4" t="s">
        <v>43</v>
      </c>
      <c r="C28" s="8">
        <f t="shared" si="27"/>
        <v>1000</v>
      </c>
      <c r="D28" s="8">
        <f t="shared" si="28"/>
        <v>68.791666666666657</v>
      </c>
      <c r="E28" s="6">
        <v>0.06</v>
      </c>
      <c r="F28" s="8">
        <f t="shared" si="29"/>
        <v>60</v>
      </c>
      <c r="G28" s="10">
        <f t="shared" si="30"/>
        <v>871.20833333333337</v>
      </c>
      <c r="I28" s="47" t="s">
        <v>30</v>
      </c>
      <c r="J28" s="48"/>
      <c r="K28" s="48"/>
      <c r="L28" s="48"/>
      <c r="M28" s="48"/>
      <c r="N28" s="49"/>
    </row>
    <row r="29" spans="2:19" ht="15.75" thickBot="1" x14ac:dyDescent="0.3">
      <c r="B29" s="5" t="s">
        <v>44</v>
      </c>
      <c r="C29" s="9">
        <f t="shared" si="27"/>
        <v>1500</v>
      </c>
      <c r="D29" s="9">
        <f t="shared" si="28"/>
        <v>103.1875</v>
      </c>
      <c r="E29" s="7">
        <v>0.08</v>
      </c>
      <c r="F29" s="9">
        <f t="shared" si="29"/>
        <v>120</v>
      </c>
      <c r="G29" s="28">
        <f t="shared" si="30"/>
        <v>1276.8125</v>
      </c>
      <c r="I29" s="50"/>
      <c r="J29" s="51"/>
      <c r="K29" s="51"/>
      <c r="L29" s="51"/>
      <c r="M29" s="51"/>
      <c r="N29" s="52"/>
    </row>
    <row r="30" spans="2:19" ht="15" customHeight="1" x14ac:dyDescent="0.25">
      <c r="B30" s="41" t="s">
        <v>29</v>
      </c>
      <c r="C30" s="42"/>
      <c r="D30" s="42"/>
      <c r="E30" s="42"/>
      <c r="F30" s="42"/>
      <c r="G30" s="43"/>
      <c r="I30" s="50"/>
      <c r="J30" s="51"/>
      <c r="K30" s="51"/>
      <c r="L30" s="51"/>
      <c r="M30" s="51"/>
      <c r="N30" s="52"/>
    </row>
    <row r="31" spans="2:19" x14ac:dyDescent="0.25">
      <c r="B31" s="41"/>
      <c r="C31" s="42"/>
      <c r="D31" s="42"/>
      <c r="E31" s="42"/>
      <c r="F31" s="42"/>
      <c r="G31" s="43"/>
      <c r="I31" s="50"/>
      <c r="J31" s="51"/>
      <c r="K31" s="51"/>
      <c r="L31" s="51"/>
      <c r="M31" s="51"/>
      <c r="N31" s="52"/>
    </row>
    <row r="32" spans="2:19" x14ac:dyDescent="0.25">
      <c r="B32" s="41"/>
      <c r="C32" s="42"/>
      <c r="D32" s="42"/>
      <c r="E32" s="42"/>
      <c r="F32" s="42"/>
      <c r="G32" s="43"/>
      <c r="I32" s="50"/>
      <c r="J32" s="51"/>
      <c r="K32" s="51"/>
      <c r="L32" s="51"/>
      <c r="M32" s="51"/>
      <c r="N32" s="52"/>
    </row>
    <row r="33" spans="2:15" x14ac:dyDescent="0.25">
      <c r="B33" s="41"/>
      <c r="C33" s="42"/>
      <c r="D33" s="42"/>
      <c r="E33" s="42"/>
      <c r="F33" s="42"/>
      <c r="G33" s="43"/>
      <c r="I33" s="50"/>
      <c r="J33" s="51"/>
      <c r="K33" s="51"/>
      <c r="L33" s="51"/>
      <c r="M33" s="51"/>
      <c r="N33" s="52"/>
    </row>
    <row r="34" spans="2:15" x14ac:dyDescent="0.25">
      <c r="B34" s="41"/>
      <c r="C34" s="42"/>
      <c r="D34" s="42"/>
      <c r="E34" s="42"/>
      <c r="F34" s="42"/>
      <c r="G34" s="43"/>
      <c r="I34" s="50"/>
      <c r="J34" s="51"/>
      <c r="K34" s="51"/>
      <c r="L34" s="51"/>
      <c r="M34" s="51"/>
      <c r="N34" s="52"/>
    </row>
    <row r="35" spans="2:15" x14ac:dyDescent="0.25">
      <c r="B35" s="41"/>
      <c r="C35" s="42"/>
      <c r="D35" s="42"/>
      <c r="E35" s="42"/>
      <c r="F35" s="42"/>
      <c r="G35" s="43"/>
      <c r="I35" s="50"/>
      <c r="J35" s="51"/>
      <c r="K35" s="51"/>
      <c r="L35" s="51"/>
      <c r="M35" s="51"/>
      <c r="N35" s="52"/>
    </row>
    <row r="36" spans="2:15" ht="15.75" thickBot="1" x14ac:dyDescent="0.3">
      <c r="B36" s="44"/>
      <c r="C36" s="45"/>
      <c r="D36" s="45"/>
      <c r="E36" s="45"/>
      <c r="F36" s="45"/>
      <c r="G36" s="46"/>
      <c r="I36" s="53"/>
      <c r="J36" s="54"/>
      <c r="K36" s="54"/>
      <c r="L36" s="54"/>
      <c r="M36" s="54"/>
      <c r="N36" s="55"/>
    </row>
    <row r="38" spans="2:15" x14ac:dyDescent="0.25">
      <c r="I38" s="26" t="s">
        <v>33</v>
      </c>
      <c r="J38" s="26" t="s">
        <v>31</v>
      </c>
      <c r="K38" s="26"/>
      <c r="L38" s="26"/>
      <c r="M38" s="26"/>
      <c r="N38" s="26"/>
      <c r="O38" s="26"/>
    </row>
  </sheetData>
  <mergeCells count="28">
    <mergeCell ref="R6:S6"/>
    <mergeCell ref="R15:S15"/>
    <mergeCell ref="B17:G17"/>
    <mergeCell ref="R10:S10"/>
    <mergeCell ref="R9:S9"/>
    <mergeCell ref="R8:S8"/>
    <mergeCell ref="R7:S7"/>
    <mergeCell ref="R14:S14"/>
    <mergeCell ref="R13:S13"/>
    <mergeCell ref="R12:S12"/>
    <mergeCell ref="R11:S11"/>
    <mergeCell ref="R17:S17"/>
    <mergeCell ref="I18:N26"/>
    <mergeCell ref="B30:G36"/>
    <mergeCell ref="I28:N36"/>
    <mergeCell ref="R16:S16"/>
    <mergeCell ref="B2:S2"/>
    <mergeCell ref="B3:B5"/>
    <mergeCell ref="C3:C5"/>
    <mergeCell ref="D3:D5"/>
    <mergeCell ref="E3:E5"/>
    <mergeCell ref="Q4:Q5"/>
    <mergeCell ref="R3:S5"/>
    <mergeCell ref="H3:J3"/>
    <mergeCell ref="L3:P3"/>
    <mergeCell ref="K4:K5"/>
    <mergeCell ref="F3:F5"/>
    <mergeCell ref="G3:G5"/>
  </mergeCells>
  <pageMargins left="0.25" right="0.25" top="0.75" bottom="0.75" header="0.3" footer="0.3"/>
  <pageSetup paperSize="9" scale="5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ORGANIZACIÓN DE RRHH</vt:lpstr>
      <vt:lpstr>COSTES SALARIALES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Lopez</dc:creator>
  <cp:lastModifiedBy>Campus FP</cp:lastModifiedBy>
  <cp:lastPrinted>2022-02-22T13:18:25Z</cp:lastPrinted>
  <dcterms:created xsi:type="dcterms:W3CDTF">2018-01-27T11:30:35Z</dcterms:created>
  <dcterms:modified xsi:type="dcterms:W3CDTF">2022-02-22T13:43:48Z</dcterms:modified>
</cp:coreProperties>
</file>