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thenextpangea-my.sharepoint.com/personal/antonio_paya_thenextpangea_com/Documents/Doctorado/5-Desarrollo/03-Harpe/attack-paper/Results/"/>
    </mc:Choice>
  </mc:AlternateContent>
  <xr:revisionPtr revIDLastSave="544" documentId="11_AD4D2F04E46CFB4ACB3E20F7ED97D582693EDF1F" xr6:coauthVersionLast="47" xr6:coauthVersionMax="47" xr10:uidLastSave="{B32B216B-392E-4BF1-A8C2-25035CAAE2B5}"/>
  <bookViews>
    <workbookView xWindow="-28920" yWindow="-120" windowWidth="29040" windowHeight="15720" activeTab="3" xr2:uid="{00000000-000D-0000-FFFF-FFFF00000000}"/>
  </bookViews>
  <sheets>
    <sheet name="UNSW-NB15" sheetId="1" r:id="rId1"/>
    <sheet name="CIC-IDS-2017" sheetId="4" r:id="rId2"/>
    <sheet name="CIC-IDS-2018" sheetId="5" r:id="rId3"/>
    <sheet name="CIC-IDS-2019" sheetId="6" r:id="rId4"/>
    <sheet name="SD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K8" i="7"/>
  <c r="K9" i="7"/>
  <c r="K10" i="7"/>
  <c r="K11" i="7"/>
  <c r="K12" i="7"/>
  <c r="K13" i="7"/>
  <c r="K14" i="7"/>
  <c r="K15" i="7"/>
  <c r="K16" i="7"/>
  <c r="K6" i="7"/>
  <c r="G6" i="7"/>
  <c r="G7" i="7"/>
  <c r="G8" i="7"/>
  <c r="G9" i="7"/>
  <c r="G5" i="7"/>
  <c r="T5" i="7"/>
  <c r="C5" i="7"/>
  <c r="G6" i="1"/>
  <c r="F6" i="1"/>
  <c r="H6" i="1"/>
  <c r="G8" i="1"/>
  <c r="F8" i="1"/>
  <c r="H8" i="1"/>
  <c r="G4" i="1"/>
  <c r="F5" i="1"/>
  <c r="F4" i="1"/>
  <c r="H4" i="1"/>
  <c r="I4" i="1"/>
  <c r="G5" i="1"/>
  <c r="I5" i="1"/>
  <c r="H5" i="1"/>
  <c r="G7" i="1"/>
  <c r="F7" i="1"/>
  <c r="I7" i="1"/>
  <c r="H7" i="1"/>
</calcChain>
</file>

<file path=xl/sharedStrings.xml><?xml version="1.0" encoding="utf-8"?>
<sst xmlns="http://schemas.openxmlformats.org/spreadsheetml/2006/main" count="60" uniqueCount="10">
  <si>
    <t>EIR</t>
  </si>
  <si>
    <t>MLP</t>
  </si>
  <si>
    <t>SVM</t>
  </si>
  <si>
    <t>NB</t>
  </si>
  <si>
    <t>LR</t>
  </si>
  <si>
    <t>RF</t>
  </si>
  <si>
    <t>Detection Rate (%)</t>
  </si>
  <si>
    <t>Origin</t>
  </si>
  <si>
    <t>Adversarial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</si>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</sst>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9" xfId="0" applyNumberFormat="1" applyFont="1" applyBorder="1"/>
    <xf numFmtId="164" fontId="1" fillId="0" borderId="0" xfId="0" applyNumberFormat="1" applyFont="1" applyAlignment="1">
      <alignment vertical="center"/>
    </xf>
    <xf numFmtId="164" fontId="2" fillId="0" borderId="6" xfId="0" applyNumberFormat="1" applyFont="1" applyBorder="1"/>
    <xf numFmtId="164" fontId="2" fillId="0" borderId="7" xfId="0" applyNumberFormat="1" applyFont="1" applyBorder="1"/>
    <xf numFmtId="164" fontId="2" fillId="0" borderId="10" xfId="0" applyNumberFormat="1" applyFon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3" fillId="0" borderId="13" xfId="0" applyNumberFormat="1" applyFont="1" applyBorder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Rate</a:t>
            </a:r>
            <a:r>
              <a:rPr lang="en-GB" baseline="0"/>
              <a:t>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2"/>
          <c:tx>
            <c:strRef>
              <c:f>'UNSW-NB15'!$H$3</c:f>
              <c:strCache>
                <c:ptCount val="1"/>
                <c:pt idx="0">
                  <c:v>Origin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'UNSW-NB15'!$H$4:$H$8</c:f>
              <c:numCache>
                <c:formatCode>0.00000</c:formatCode>
                <c:ptCount val="5"/>
                <c:pt idx="0">
                  <c:v>87.236296399699995</c:v>
                </c:pt>
                <c:pt idx="1">
                  <c:v>82.5773584544839</c:v>
                </c:pt>
                <c:pt idx="2">
                  <c:v>75.738221807613897</c:v>
                </c:pt>
                <c:pt idx="3">
                  <c:v>82.596916710647506</c:v>
                </c:pt>
                <c:pt idx="4">
                  <c:v>80.709174540511896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3A-4AA0-9E5D-CDA9F3952FE2}"/>
            </c:ext>
          </c:extLst>
        </c:ser>
        <c:ser>
          <c:idx val="7"/>
          <c:order val="3"/>
          <c:tx>
            <c:strRef>
              <c:f>'UNSW-NB15'!$I$3</c:f>
              <c:strCache>
                <c:ptCount val="1"/>
                <c:pt idx="0">
                  <c:v>Adversarial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'UNSW-NB15'!$I$4:$I$8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0.81921842822855995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3A-4AA0-9E5D-CDA9F3952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4648912"/>
        <c:axId val="21046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'UNSW-NB15'!$F$2:$F$3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Origin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'UNSW-NB15'!$F$4:$F$8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78.168004587155906</c:v>
                      </c:pt>
                      <c:pt idx="1">
                        <c:v>85.528060493119199</c:v>
                      </c:pt>
                      <c:pt idx="2">
                        <c:v>72.227995986238497</c:v>
                      </c:pt>
                      <c:pt idx="3">
                        <c:v>85.474304759174302</c:v>
                      </c:pt>
                      <c:pt idx="4">
                        <c:v>74.815438646788905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3A-4AA0-9E5D-CDA9F3952F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'UNSW-NB15'!$G$2:$G$3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Adversarial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'UNSW-NB15'!$G$4:$G$8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45.153920584862298</c:v>
                      </c:pt>
                      <c:pt idx="1">
                        <c:v>40.4655246559633</c:v>
                      </c:pt>
                      <c:pt idx="2">
                        <c:v>39.4988173738532</c:v>
                      </c:pt>
                      <c:pt idx="3">
                        <c:v>40.572140194954102</c:v>
                      </c:pt>
                      <c:pt idx="4">
                        <c:v>42.183916284403601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3A-4AA0-9E5D-CDA9F3952FE2}"/>
                  </c:ext>
                </c:extLst>
              </c15:ser>
            </c15:filteredBarSeries>
          </c:ext>
        </c:extLst>
      </c:barChart>
      <c:catAx>
        <c:axId val="21046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9328"/>
        <c:crosses val="autoZero"/>
        <c:auto val="1"/>
        <c:lblAlgn val="ctr"/>
        <c:lblOffset val="100"/>
        <c:noMultiLvlLbl val="0"/>
      </c:catAx>
      <c:valAx>
        <c:axId val="210464932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Rate</a:t>
            </a:r>
            <a:r>
              <a:rPr lang="en-GB" baseline="0"/>
              <a:t>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2"/>
          <c:tx>
            <c:strRef>
              <c:f>'CIC-IDS-2017'!$E$4</c:f>
              <c:strCache>
                <c:ptCount val="1"/>
                <c:pt idx="0">
                  <c:v>Origin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'CIC-IDS-2017'!$E$5:$E$9</c:f>
              <c:numCache>
                <c:formatCode>0.00000</c:formatCode>
                <c:ptCount val="5"/>
                <c:pt idx="0">
                  <c:v>97.806807968843657</c:v>
                </c:pt>
                <c:pt idx="1">
                  <c:v>95.480841247495349</c:v>
                </c:pt>
                <c:pt idx="2">
                  <c:v>95.747093348380119</c:v>
                </c:pt>
                <c:pt idx="3">
                  <c:v>93.846459868262826</c:v>
                </c:pt>
                <c:pt idx="4">
                  <c:v>91.548040559798736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8-47EE-9866-739C5C62F638}"/>
            </c:ext>
          </c:extLst>
        </c:ser>
        <c:ser>
          <c:idx val="7"/>
          <c:order val="3"/>
          <c:tx>
            <c:strRef>
              <c:f>'CIC-IDS-2017'!$F$4</c:f>
              <c:strCache>
                <c:ptCount val="1"/>
                <c:pt idx="0">
                  <c:v>Adversarial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'CIC-IDS-2017'!$F$5:$F$9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8-47EE-9866-739C5C62F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4648912"/>
        <c:axId val="21046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'UNSW-NB15'!$F$2:$F$3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Origin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'UNSW-NB15'!$F$4:$F$8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78.168004587155906</c:v>
                      </c:pt>
                      <c:pt idx="1">
                        <c:v>85.528060493119199</c:v>
                      </c:pt>
                      <c:pt idx="2">
                        <c:v>72.227995986238497</c:v>
                      </c:pt>
                      <c:pt idx="3">
                        <c:v>85.474304759174302</c:v>
                      </c:pt>
                      <c:pt idx="4">
                        <c:v>74.815438646788905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58-47EE-9866-739C5C62F63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'UNSW-NB15'!$G$2:$G$3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Adversarial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'UNSW-NB15'!$G$4:$G$8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45.153920584862298</c:v>
                      </c:pt>
                      <c:pt idx="1">
                        <c:v>40.4655246559633</c:v>
                      </c:pt>
                      <c:pt idx="2">
                        <c:v>39.4988173738532</c:v>
                      </c:pt>
                      <c:pt idx="3">
                        <c:v>40.572140194954102</c:v>
                      </c:pt>
                      <c:pt idx="4">
                        <c:v>42.183916284403601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58-47EE-9866-739C5C62F638}"/>
                  </c:ext>
                </c:extLst>
              </c15:ser>
            </c15:filteredBarSeries>
          </c:ext>
        </c:extLst>
      </c:barChart>
      <c:catAx>
        <c:axId val="21046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9328"/>
        <c:crosses val="autoZero"/>
        <c:auto val="1"/>
        <c:lblAlgn val="ctr"/>
        <c:lblOffset val="100"/>
        <c:noMultiLvlLbl val="0"/>
      </c:catAx>
      <c:valAx>
        <c:axId val="210464932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Rate</a:t>
            </a:r>
            <a:r>
              <a:rPr lang="en-GB" baseline="0"/>
              <a:t>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2"/>
          <c:tx>
            <c:strRef>
              <c:f>'CIC-IDS-2018'!$E$4</c:f>
              <c:strCache>
                <c:ptCount val="1"/>
                <c:pt idx="0">
                  <c:v>Origin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'CIC-IDS-2018'!$E$5:$E$9</c:f>
              <c:numCache>
                <c:formatCode>0.00000</c:formatCode>
                <c:ptCount val="5"/>
                <c:pt idx="0">
                  <c:v>94.769260000000003</c:v>
                </c:pt>
                <c:pt idx="1">
                  <c:v>91.996729999999999</c:v>
                </c:pt>
                <c:pt idx="2">
                  <c:v>92.824820000000003</c:v>
                </c:pt>
                <c:pt idx="3">
                  <c:v>97.911230000000003</c:v>
                </c:pt>
                <c:pt idx="4">
                  <c:v>98.978650000000002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A-49A5-9DAD-95406D2837AB}"/>
            </c:ext>
          </c:extLst>
        </c:ser>
        <c:ser>
          <c:idx val="7"/>
          <c:order val="3"/>
          <c:tx>
            <c:strRef>
              <c:f>'CIC-IDS-2018'!$F$4</c:f>
              <c:strCache>
                <c:ptCount val="1"/>
                <c:pt idx="0">
                  <c:v>Adversarial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'CIC-IDS-2018'!$F$5:$F$9</c:f>
              <c:numCache>
                <c:formatCode>0.00000</c:formatCode>
                <c:ptCount val="5"/>
                <c:pt idx="0">
                  <c:v>3.4639999999999997E-2</c:v>
                </c:pt>
                <c:pt idx="1">
                  <c:v>0</c:v>
                </c:pt>
                <c:pt idx="2">
                  <c:v>0</c:v>
                </c:pt>
                <c:pt idx="3">
                  <c:v>0.47354000000000002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A-49A5-9DAD-95406D283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4648912"/>
        <c:axId val="21046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'UNSW-NB15'!$F$2:$F$3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Origin</c:v>
                      </c:pt>
                    </c:strCache>
                  </c:strRef>
                </c:tx>
                <c:spPr>
                  <a:solidFill>
                    <a:schemeClr val="accent6">
                      <a:tint val="4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'UNSW-NB15'!$F$4:$F$8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78.168004587155906</c:v>
                      </c:pt>
                      <c:pt idx="1">
                        <c:v>85.528060493119199</c:v>
                      </c:pt>
                      <c:pt idx="2">
                        <c:v>72.227995986238497</c:v>
                      </c:pt>
                      <c:pt idx="3">
                        <c:v>85.474304759174302</c:v>
                      </c:pt>
                      <c:pt idx="4">
                        <c:v>74.815438646788905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19A-49A5-9DAD-95406D2837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'UNSW-NB15'!$G$2:$G$3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Adversarial</c:v>
                      </c:pt>
                    </c:strCache>
                  </c:strRef>
                </c:tx>
                <c:spPr>
                  <a:solidFill>
                    <a:schemeClr val="accent6">
                      <a:tint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'UNSW-NB15'!$G$4:$G$8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45.153920584862298</c:v>
                      </c:pt>
                      <c:pt idx="1">
                        <c:v>40.4655246559633</c:v>
                      </c:pt>
                      <c:pt idx="2">
                        <c:v>39.4988173738532</c:v>
                      </c:pt>
                      <c:pt idx="3">
                        <c:v>40.572140194954102</c:v>
                      </c:pt>
                      <c:pt idx="4">
                        <c:v>42.183916284403601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A-49A5-9DAD-95406D2837AB}"/>
                  </c:ext>
                </c:extLst>
              </c15:ser>
            </c15:filteredBarSeries>
          </c:ext>
        </c:extLst>
      </c:barChart>
      <c:catAx>
        <c:axId val="21046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9328"/>
        <c:crosses val="autoZero"/>
        <c:auto val="1"/>
        <c:lblAlgn val="ctr"/>
        <c:lblOffset val="100"/>
        <c:noMultiLvlLbl val="0"/>
      </c:catAx>
      <c:valAx>
        <c:axId val="210464932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Rate</a:t>
            </a:r>
            <a:r>
              <a:rPr lang="en-GB" baseline="0"/>
              <a:t>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2"/>
          <c:tx>
            <c:strRef>
              <c:f>'CIC-IDS-2019'!$E$4</c:f>
              <c:strCache>
                <c:ptCount val="1"/>
                <c:pt idx="0">
                  <c:v>Origin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'CIC-IDS-2019'!$E$5:$E$9</c:f>
              <c:numCache>
                <c:formatCode>0.00000</c:formatCode>
                <c:ptCount val="5"/>
                <c:pt idx="0">
                  <c:v>87.068688169005654</c:v>
                </c:pt>
                <c:pt idx="1">
                  <c:v>84.435896424287051</c:v>
                </c:pt>
                <c:pt idx="2">
                  <c:v>85.143689547594136</c:v>
                </c:pt>
                <c:pt idx="3">
                  <c:v>85.207535283564582</c:v>
                </c:pt>
                <c:pt idx="4">
                  <c:v>84.207789769233173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D-4C96-A1EB-CE055A57DDD9}"/>
            </c:ext>
          </c:extLst>
        </c:ser>
        <c:ser>
          <c:idx val="7"/>
          <c:order val="3"/>
          <c:tx>
            <c:strRef>
              <c:f>'CIC-IDS-2019'!$F$4</c:f>
              <c:strCache>
                <c:ptCount val="1"/>
                <c:pt idx="0">
                  <c:v>Adversarial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'CIC-IDS-2019'!$F$5:$F$9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D-4C96-A1EB-CE055A57DD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4648912"/>
        <c:axId val="21046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'UNSW-NB15'!$F$2:$F$3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Origin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'UNSW-NB15'!$F$4:$F$8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78.168004587155906</c:v>
                      </c:pt>
                      <c:pt idx="1">
                        <c:v>85.528060493119199</c:v>
                      </c:pt>
                      <c:pt idx="2">
                        <c:v>72.227995986238497</c:v>
                      </c:pt>
                      <c:pt idx="3">
                        <c:v>85.474304759174302</c:v>
                      </c:pt>
                      <c:pt idx="4">
                        <c:v>74.815438646788905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61D-4C96-A1EB-CE055A57DDD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'UNSW-NB15'!$G$2:$G$3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Adversarial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'UNSW-NB15'!$G$4:$G$8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45.153920584862298</c:v>
                      </c:pt>
                      <c:pt idx="1">
                        <c:v>40.4655246559633</c:v>
                      </c:pt>
                      <c:pt idx="2">
                        <c:v>39.4988173738532</c:v>
                      </c:pt>
                      <c:pt idx="3">
                        <c:v>40.572140194954102</c:v>
                      </c:pt>
                      <c:pt idx="4">
                        <c:v>42.183916284403601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1D-4C96-A1EB-CE055A57DDD9}"/>
                  </c:ext>
                </c:extLst>
              </c15:ser>
            </c15:filteredBarSeries>
          </c:ext>
        </c:extLst>
      </c:barChart>
      <c:catAx>
        <c:axId val="21046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9328"/>
        <c:crosses val="autoZero"/>
        <c:auto val="1"/>
        <c:lblAlgn val="ctr"/>
        <c:lblOffset val="100"/>
        <c:noMultiLvlLbl val="0"/>
      </c:catAx>
      <c:valAx>
        <c:axId val="210464932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163874785922026"/>
          <c:y val="9.1996682519075265E-2"/>
          <c:w val="0.34187030675219654"/>
          <c:h val="6.8516453473961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Rate</a:t>
            </a:r>
            <a:r>
              <a:rPr lang="en-GB" baseline="0"/>
              <a:t>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2"/>
          <c:tx>
            <c:strRef>
              <c:f>SDP!$E$4</c:f>
              <c:strCache>
                <c:ptCount val="1"/>
                <c:pt idx="0">
                  <c:v>Origin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SDP!$E$5:$E$9</c:f>
              <c:numCache>
                <c:formatCode>0.00000</c:formatCode>
                <c:ptCount val="5"/>
                <c:pt idx="0">
                  <c:v>52.7173913043478</c:v>
                </c:pt>
                <c:pt idx="1">
                  <c:v>37.432553353043971</c:v>
                </c:pt>
                <c:pt idx="2">
                  <c:v>41.928945140198003</c:v>
                </c:pt>
                <c:pt idx="3">
                  <c:v>40.498521117658441</c:v>
                </c:pt>
                <c:pt idx="4">
                  <c:v>55.137474848614531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3-4B86-9253-3200FA07EC3A}"/>
            </c:ext>
          </c:extLst>
        </c:ser>
        <c:ser>
          <c:idx val="7"/>
          <c:order val="3"/>
          <c:tx>
            <c:strRef>
              <c:f>SDP!$F$4</c:f>
              <c:strCache>
                <c:ptCount val="1"/>
                <c:pt idx="0">
                  <c:v>Adversarial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'UNSW-NB15'!$E$4:$E$8</c:f>
              <c:strCache>
                <c:ptCount val="5"/>
                <c:pt idx="0">
                  <c:v>MLP</c:v>
                </c:pt>
                <c:pt idx="1">
                  <c:v>SVM</c:v>
                </c:pt>
                <c:pt idx="2">
                  <c:v>NB</c:v>
                </c:pt>
                <c:pt idx="3">
                  <c:v>LR</c:v>
                </c:pt>
                <c:pt idx="4">
                  <c:v>RF</c:v>
                </c:pt>
              </c:strCache>
            </c:strRef>
          </c:cat>
          <c:val>
            <c:numRef>
              <c:f>SDP!$F$5:$F$9</c:f>
              <c:numCache>
                <c:formatCode>0.00000</c:formatCode>
                <c:ptCount val="5"/>
                <c:pt idx="0">
                  <c:v>20.03841845645637</c:v>
                </c:pt>
                <c:pt idx="1">
                  <c:v>17.106652662531381</c:v>
                </c:pt>
                <c:pt idx="2">
                  <c:v>1.2583193813116</c:v>
                </c:pt>
                <c:pt idx="3">
                  <c:v>8.0472571028304447</c:v>
                </c:pt>
                <c:pt idx="4">
                  <c:v>29.512014855208555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3-4B86-9253-3200FA07EC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4648912"/>
        <c:axId val="21046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'UNSW-NB15'!$F$2:$F$3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Origin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'UNSW-NB15'!$F$4:$F$8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78.168004587155906</c:v>
                      </c:pt>
                      <c:pt idx="1">
                        <c:v>85.528060493119199</c:v>
                      </c:pt>
                      <c:pt idx="2">
                        <c:v>72.227995986238497</c:v>
                      </c:pt>
                      <c:pt idx="3">
                        <c:v>85.474304759174302</c:v>
                      </c:pt>
                      <c:pt idx="4">
                        <c:v>74.815438646788905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013-4B86-9253-3200FA07EC3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'UNSW-NB15'!$G$2:$G$3</c15:sqref>
                        </c15:formulaRef>
                      </c:ext>
                    </c:extLst>
                    <c:strCache>
                      <c:ptCount val="2"/>
                      <c:pt idx="0">
                        <c:v>Accuracy (%)</c:v>
                      </c:pt>
                      <c:pt idx="1">
                        <c:v>Adversarial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'UNSW-NB15'!$E$4:$E$8</c15:sqref>
                        </c15:formulaRef>
                      </c:ext>
                    </c:extLst>
                    <c:strCache>
                      <c:ptCount val="5"/>
                      <c:pt idx="0">
                        <c:v>MLP</c:v>
                      </c:pt>
                      <c:pt idx="1">
                        <c:v>SVM</c:v>
                      </c:pt>
                      <c:pt idx="2">
                        <c:v>NB</c:v>
                      </c:pt>
                      <c:pt idx="3">
                        <c:v>LR</c:v>
                      </c:pt>
                      <c:pt idx="4">
                        <c:v>RF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'UNSW-NB15'!$G$4:$G$8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45.153920584862298</c:v>
                      </c:pt>
                      <c:pt idx="1">
                        <c:v>40.4655246559633</c:v>
                      </c:pt>
                      <c:pt idx="2">
                        <c:v>39.4988173738532</c:v>
                      </c:pt>
                      <c:pt idx="3">
                        <c:v>40.572140194954102</c:v>
                      </c:pt>
                      <c:pt idx="4">
                        <c:v>42.183916284403601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13-4B86-9253-3200FA07EC3A}"/>
                  </c:ext>
                </c:extLst>
              </c15:ser>
            </c15:filteredBarSeries>
          </c:ext>
        </c:extLst>
      </c:barChart>
      <c:catAx>
        <c:axId val="21046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9328"/>
        <c:crosses val="autoZero"/>
        <c:auto val="1"/>
        <c:lblAlgn val="ctr"/>
        <c:lblOffset val="100"/>
        <c:noMultiLvlLbl val="0"/>
      </c:catAx>
      <c:valAx>
        <c:axId val="210464932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163874785922026"/>
          <c:y val="9.1996682519075265E-2"/>
          <c:w val="0.34187030675219654"/>
          <c:h val="6.8516453473961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123826</xdr:rowOff>
    </xdr:from>
    <xdr:to>
      <xdr:col>7</xdr:col>
      <xdr:colOff>0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28024B-3908-A7E2-1C4A-009EF46BA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361950</xdr:colOff>
      <xdr:row>31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DDABF1-931D-43F2-B4EF-DC4EE5BC3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10</xdr:row>
      <xdr:rowOff>152400</xdr:rowOff>
    </xdr:from>
    <xdr:to>
      <xdr:col>7</xdr:col>
      <xdr:colOff>276225</xdr:colOff>
      <xdr:row>30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062883-3D31-43DE-9ABB-1DDB14F0C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361950</xdr:colOff>
      <xdr:row>31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62E8BB-AB9F-4DCF-86A1-0622EBF0D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7</xdr:col>
      <xdr:colOff>333375</xdr:colOff>
      <xdr:row>33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88003-6B94-45C4-A68F-FDB285D8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J8"/>
  <sheetViews>
    <sheetView workbookViewId="0">
      <selection activeCell="J9" sqref="J9"/>
    </sheetView>
  </sheetViews>
  <sheetFormatPr baseColWidth="10" defaultColWidth="9.140625" defaultRowHeight="15"/>
  <cols>
    <col min="6" max="6" width="19.7109375" customWidth="1"/>
    <col min="7" max="7" width="19" customWidth="1"/>
    <col min="8" max="8" width="18.42578125" customWidth="1"/>
    <col min="9" max="9" width="16.85546875" customWidth="1"/>
    <col min="10" max="10" width="17.28515625" customWidth="1"/>
  </cols>
  <sheetData>
    <row r="2" spans="5:10">
      <c r="F2" s="28" t="s">
        <v>9</v>
      </c>
      <c r="G2" s="29"/>
      <c r="H2" s="26" t="s">
        <v>6</v>
      </c>
      <c r="I2" s="27"/>
    </row>
    <row r="3" spans="5:10">
      <c r="F3" s="1" t="s">
        <v>7</v>
      </c>
      <c r="G3" s="2" t="s">
        <v>8</v>
      </c>
      <c r="H3" s="1" t="s">
        <v>7</v>
      </c>
      <c r="I3" s="2" t="s">
        <v>8</v>
      </c>
      <c r="J3" s="3" t="s">
        <v>0</v>
      </c>
    </row>
    <row r="4" spans="5:10">
      <c r="E4" s="11" t="s">
        <v>1</v>
      </c>
      <c r="F4" s="4">
        <f>100*0.781680045871559</f>
        <v>78.168004587155906</v>
      </c>
      <c r="G4" s="5">
        <f>100*0.451539205848623</f>
        <v>45.153920584862298</v>
      </c>
      <c r="H4" s="4">
        <f>0.872362963997*100</f>
        <v>87.236296399699995</v>
      </c>
      <c r="I4" s="5">
        <f>0</f>
        <v>0</v>
      </c>
      <c r="J4" s="6">
        <v>1</v>
      </c>
    </row>
    <row r="5" spans="5:10">
      <c r="E5" s="12" t="s">
        <v>2</v>
      </c>
      <c r="F5" s="4">
        <f>0.855280604931192 *100</f>
        <v>85.528060493119199</v>
      </c>
      <c r="G5" s="7">
        <f>0.404655246559633*100</f>
        <v>40.4655246559633</v>
      </c>
      <c r="H5" s="4">
        <f>0.825773584544839 * 100</f>
        <v>82.5773584544839</v>
      </c>
      <c r="I5" s="5">
        <f>0</f>
        <v>0</v>
      </c>
      <c r="J5" s="6">
        <v>1</v>
      </c>
    </row>
    <row r="6" spans="5:10">
      <c r="E6" s="12" t="s">
        <v>3</v>
      </c>
      <c r="F6" s="4">
        <f>0.722279959862385*100</f>
        <v>72.227995986238497</v>
      </c>
      <c r="G6" s="5">
        <f>0.394988173738532*100</f>
        <v>39.4988173738532</v>
      </c>
      <c r="H6" s="4">
        <f>0.757382218076139*100</f>
        <v>75.738221807613897</v>
      </c>
      <c r="I6" s="5">
        <v>0</v>
      </c>
      <c r="J6" s="6">
        <v>1</v>
      </c>
    </row>
    <row r="7" spans="5:10">
      <c r="E7" s="12" t="s">
        <v>4</v>
      </c>
      <c r="F7" s="4">
        <f>0.854743047591743 *100</f>
        <v>85.474304759174302</v>
      </c>
      <c r="G7" s="5">
        <f>0.405721401949541*100</f>
        <v>40.572140194954102</v>
      </c>
      <c r="H7" s="4">
        <f>0.825969167106475*100</f>
        <v>82.596916710647506</v>
      </c>
      <c r="I7" s="5">
        <f>0.0081921842822856*100</f>
        <v>0.81921842822855995</v>
      </c>
      <c r="J7" s="6">
        <v>0.99013760576358001</v>
      </c>
    </row>
    <row r="8" spans="5:10">
      <c r="E8" s="13" t="s">
        <v>5</v>
      </c>
      <c r="F8" s="8">
        <f>0.748154386467889*100</f>
        <v>74.815438646788905</v>
      </c>
      <c r="G8" s="9">
        <f>0.421839162844036*100</f>
        <v>42.183916284403601</v>
      </c>
      <c r="H8" s="8">
        <f>100*0.807091745405119</f>
        <v>80.709174540511896</v>
      </c>
      <c r="I8" s="9">
        <v>0</v>
      </c>
      <c r="J8" s="10">
        <v>1</v>
      </c>
    </row>
  </sheetData>
  <mergeCells count="2">
    <mergeCell ref="H2:I2"/>
    <mergeCell ref="F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426E-26D5-4DB1-BC0F-031E0ACF10D0}">
  <dimension ref="B3:S9"/>
  <sheetViews>
    <sheetView workbookViewId="0">
      <selection activeCell="M15" sqref="M15"/>
    </sheetView>
  </sheetViews>
  <sheetFormatPr baseColWidth="10" defaultRowHeight="15"/>
  <sheetData>
    <row r="3" spans="2:19">
      <c r="C3" s="30" t="s">
        <v>9</v>
      </c>
      <c r="D3" s="31"/>
      <c r="E3" s="26" t="s">
        <v>6</v>
      </c>
      <c r="F3" s="27"/>
    </row>
    <row r="4" spans="2:19">
      <c r="C4" s="1" t="s">
        <v>7</v>
      </c>
      <c r="D4" s="2" t="s">
        <v>8</v>
      </c>
      <c r="E4" s="1" t="s">
        <v>7</v>
      </c>
      <c r="F4" s="2" t="s">
        <v>8</v>
      </c>
      <c r="G4" s="3" t="s">
        <v>0</v>
      </c>
      <c r="L4">
        <v>1.7311454592353044</v>
      </c>
    </row>
    <row r="5" spans="2:19">
      <c r="B5" s="11" t="s">
        <v>1</v>
      </c>
      <c r="C5" s="14">
        <v>89.702493243429814</v>
      </c>
      <c r="D5" s="14">
        <v>43.175008788304432</v>
      </c>
      <c r="E5" s="14">
        <v>97.806807968843657</v>
      </c>
      <c r="F5" s="14">
        <v>0</v>
      </c>
      <c r="G5" s="14">
        <v>1</v>
      </c>
      <c r="L5">
        <v>2.1136031528140622</v>
      </c>
      <c r="O5">
        <v>89.702493243429814</v>
      </c>
      <c r="P5">
        <v>43.175008788304432</v>
      </c>
      <c r="Q5">
        <v>97.806807968843657</v>
      </c>
      <c r="R5">
        <v>3.4638348700000002E-2</v>
      </c>
      <c r="S5">
        <v>0.99964584930825029</v>
      </c>
    </row>
    <row r="6" spans="2:19">
      <c r="B6" s="12" t="s">
        <v>2</v>
      </c>
      <c r="C6" s="14">
        <v>93.951266142358605</v>
      </c>
      <c r="D6" s="14">
        <v>48.358125161922153</v>
      </c>
      <c r="E6" s="14">
        <v>95.480841247495349</v>
      </c>
      <c r="F6" s="14">
        <v>0</v>
      </c>
      <c r="G6" s="14">
        <v>1</v>
      </c>
      <c r="L6">
        <v>1.8286116088642907</v>
      </c>
      <c r="O6">
        <v>93.951266142358605</v>
      </c>
      <c r="P6">
        <v>48.358125161922153</v>
      </c>
      <c r="Q6">
        <v>95.480841247495349</v>
      </c>
      <c r="R6">
        <v>0</v>
      </c>
      <c r="S6">
        <v>1</v>
      </c>
    </row>
    <row r="7" spans="2:19">
      <c r="B7" s="12" t="s">
        <v>3</v>
      </c>
      <c r="C7" s="14">
        <v>97.832964046192785</v>
      </c>
      <c r="D7" s="14">
        <v>47.854040833959196</v>
      </c>
      <c r="E7" s="14">
        <v>95.747093348380119</v>
      </c>
      <c r="F7" s="14">
        <v>0</v>
      </c>
      <c r="G7" s="14">
        <v>1</v>
      </c>
      <c r="L7">
        <v>2.1067240808214653</v>
      </c>
      <c r="O7">
        <v>97.832964046192785</v>
      </c>
      <c r="P7">
        <v>47.854040833959196</v>
      </c>
      <c r="Q7">
        <v>95.747093348380119</v>
      </c>
      <c r="R7">
        <v>0</v>
      </c>
      <c r="S7">
        <v>1</v>
      </c>
    </row>
    <row r="8" spans="2:19">
      <c r="B8" s="12" t="s">
        <v>4</v>
      </c>
      <c r="C8" s="14">
        <v>92.30762247951175</v>
      </c>
      <c r="D8" s="14">
        <v>47.078967508822963</v>
      </c>
      <c r="E8" s="14">
        <v>93.846459868262826</v>
      </c>
      <c r="F8" s="14">
        <v>0</v>
      </c>
      <c r="G8" s="14">
        <v>1</v>
      </c>
      <c r="L8">
        <v>1.773553648797894</v>
      </c>
      <c r="O8">
        <v>92.30762247951175</v>
      </c>
      <c r="P8">
        <v>47.078967508822963</v>
      </c>
      <c r="Q8">
        <v>93.846459868262826</v>
      </c>
      <c r="R8">
        <v>0.47354367429999999</v>
      </c>
      <c r="S8">
        <v>0.99495405926910041</v>
      </c>
    </row>
    <row r="9" spans="2:19">
      <c r="B9" s="13" t="s">
        <v>5</v>
      </c>
      <c r="C9" s="14">
        <v>97.926358635611763</v>
      </c>
      <c r="D9" s="14">
        <v>54.341357014599346</v>
      </c>
      <c r="E9" s="14">
        <v>91.548040559798736</v>
      </c>
      <c r="F9" s="14">
        <v>0</v>
      </c>
      <c r="G9" s="14">
        <v>1</v>
      </c>
      <c r="O9">
        <v>97.926358635611763</v>
      </c>
      <c r="P9">
        <v>54.341357014599346</v>
      </c>
      <c r="Q9">
        <v>91.548040559798736</v>
      </c>
      <c r="R9">
        <v>0</v>
      </c>
      <c r="S9">
        <v>1</v>
      </c>
    </row>
  </sheetData>
  <mergeCells count="2">
    <mergeCell ref="C3:D3"/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2389-0DDF-415E-B512-8EDB1DDD8B0F}">
  <dimension ref="B3:L10"/>
  <sheetViews>
    <sheetView workbookViewId="0">
      <selection activeCell="K21" sqref="K21"/>
    </sheetView>
  </sheetViews>
  <sheetFormatPr baseColWidth="10" defaultRowHeight="15"/>
  <cols>
    <col min="6" max="6" width="11.85546875" bestFit="1" customWidth="1"/>
  </cols>
  <sheetData>
    <row r="3" spans="2:12">
      <c r="C3" s="28" t="s">
        <v>9</v>
      </c>
      <c r="D3" s="29"/>
      <c r="E3" s="26" t="s">
        <v>6</v>
      </c>
      <c r="F3" s="27"/>
    </row>
    <row r="4" spans="2:12">
      <c r="C4" s="1" t="s">
        <v>7</v>
      </c>
      <c r="D4" s="2" t="s">
        <v>8</v>
      </c>
      <c r="E4" s="19" t="s">
        <v>7</v>
      </c>
      <c r="F4" s="20" t="s">
        <v>8</v>
      </c>
      <c r="G4" s="3" t="s">
        <v>0</v>
      </c>
      <c r="L4">
        <v>1.7311454592353044</v>
      </c>
    </row>
    <row r="5" spans="2:12">
      <c r="B5" s="23" t="s">
        <v>1</v>
      </c>
      <c r="C5" s="16">
        <v>89.038030000000006</v>
      </c>
      <c r="D5" s="17">
        <v>47.046169999999996</v>
      </c>
      <c r="E5" s="21">
        <v>94.769260000000003</v>
      </c>
      <c r="F5" s="21">
        <v>3.4639999999999997E-2</v>
      </c>
      <c r="G5" s="17">
        <v>0.99963000000000002</v>
      </c>
      <c r="L5">
        <v>2.1136031528140622</v>
      </c>
    </row>
    <row r="6" spans="2:12">
      <c r="B6" s="24" t="s">
        <v>2</v>
      </c>
      <c r="C6" s="18">
        <v>95.456370000000007</v>
      </c>
      <c r="D6" s="15">
        <v>45.354970000000002</v>
      </c>
      <c r="E6" s="22">
        <v>91.996729999999999</v>
      </c>
      <c r="F6" s="22">
        <v>0</v>
      </c>
      <c r="G6" s="15">
        <v>1</v>
      </c>
      <c r="L6">
        <v>1.8286116088642907</v>
      </c>
    </row>
    <row r="7" spans="2:12">
      <c r="B7" s="24" t="s">
        <v>3</v>
      </c>
      <c r="C7" s="18">
        <v>96.720280000000002</v>
      </c>
      <c r="D7" s="15">
        <v>48.557119999999998</v>
      </c>
      <c r="E7" s="22">
        <v>92.824820000000003</v>
      </c>
      <c r="F7" s="22">
        <v>0</v>
      </c>
      <c r="G7" s="15">
        <v>1</v>
      </c>
      <c r="L7">
        <v>2.1067240808214653</v>
      </c>
    </row>
    <row r="8" spans="2:12">
      <c r="B8" s="24" t="s">
        <v>4</v>
      </c>
      <c r="C8" s="18">
        <v>91.528720000000007</v>
      </c>
      <c r="D8" s="15">
        <v>44.396239999999999</v>
      </c>
      <c r="E8" s="22">
        <v>97.911230000000003</v>
      </c>
      <c r="F8" s="22">
        <v>0.47354000000000002</v>
      </c>
      <c r="G8" s="15">
        <v>0.99516000000000004</v>
      </c>
      <c r="L8">
        <v>1.773553648797894</v>
      </c>
    </row>
    <row r="9" spans="2:12">
      <c r="B9" s="25" t="s">
        <v>5</v>
      </c>
      <c r="C9" s="15">
        <v>98.204239999999999</v>
      </c>
      <c r="D9" s="15">
        <v>56.160089999999997</v>
      </c>
      <c r="E9" s="22">
        <v>98.978650000000002</v>
      </c>
      <c r="F9" s="22">
        <v>0</v>
      </c>
      <c r="G9" s="15">
        <v>1</v>
      </c>
    </row>
    <row r="10" spans="2:12">
      <c r="C10" s="15"/>
      <c r="D10" s="15"/>
      <c r="E10" s="15"/>
      <c r="F10" s="15"/>
      <c r="G10" s="15"/>
    </row>
  </sheetData>
  <mergeCells count="2">
    <mergeCell ref="C3:D3"/>
    <mergeCell ref="E3:F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5C76-04EB-4533-A219-BFCE8B2880D1}">
  <dimension ref="B3:S9"/>
  <sheetViews>
    <sheetView tabSelected="1" topLeftCell="A4" workbookViewId="0">
      <selection activeCell="N25" sqref="N25"/>
    </sheetView>
  </sheetViews>
  <sheetFormatPr baseColWidth="10" defaultRowHeight="15"/>
  <sheetData>
    <row r="3" spans="2:19">
      <c r="C3" s="30" t="s">
        <v>9</v>
      </c>
      <c r="D3" s="31"/>
      <c r="E3" s="26" t="s">
        <v>6</v>
      </c>
      <c r="F3" s="27"/>
    </row>
    <row r="4" spans="2:19">
      <c r="C4" s="1" t="s">
        <v>7</v>
      </c>
      <c r="D4" s="2" t="s">
        <v>8</v>
      </c>
      <c r="E4" s="1" t="s">
        <v>7</v>
      </c>
      <c r="F4" s="2" t="s">
        <v>8</v>
      </c>
      <c r="G4" s="3" t="s">
        <v>0</v>
      </c>
      <c r="L4">
        <v>1.7311454592353044</v>
      </c>
      <c r="O4">
        <v>87.731152180579528</v>
      </c>
      <c r="P4">
        <v>48.709460211845851</v>
      </c>
      <c r="Q4">
        <v>87.068688169005654</v>
      </c>
      <c r="R4">
        <v>0</v>
      </c>
      <c r="S4">
        <v>1</v>
      </c>
    </row>
    <row r="5" spans="2:19">
      <c r="B5" s="11" t="s">
        <v>1</v>
      </c>
      <c r="C5" s="14">
        <v>87.731152180579528</v>
      </c>
      <c r="D5" s="14">
        <v>48.709460211845851</v>
      </c>
      <c r="E5" s="14">
        <v>87.068688169005654</v>
      </c>
      <c r="F5" s="14">
        <v>0</v>
      </c>
      <c r="G5" s="14">
        <v>1</v>
      </c>
      <c r="L5">
        <v>2.1136031528140622</v>
      </c>
      <c r="O5">
        <v>85.459952864768823</v>
      </c>
      <c r="P5">
        <v>44.686546471028088</v>
      </c>
      <c r="Q5">
        <v>84.435896424287051</v>
      </c>
      <c r="R5">
        <v>0</v>
      </c>
      <c r="S5">
        <v>1</v>
      </c>
    </row>
    <row r="6" spans="2:19">
      <c r="B6" s="12" t="s">
        <v>2</v>
      </c>
      <c r="C6" s="14">
        <v>85.459952864768823</v>
      </c>
      <c r="D6" s="14">
        <v>44.686546471028088</v>
      </c>
      <c r="E6" s="14">
        <v>84.435896424287051</v>
      </c>
      <c r="F6" s="14">
        <v>0</v>
      </c>
      <c r="G6" s="14">
        <v>1</v>
      </c>
      <c r="L6">
        <v>1.8286116088642907</v>
      </c>
      <c r="O6">
        <v>86.16776142301218</v>
      </c>
      <c r="P6">
        <v>47.134450501160856</v>
      </c>
      <c r="Q6">
        <v>85.143689547594136</v>
      </c>
      <c r="R6">
        <v>0</v>
      </c>
      <c r="S6">
        <v>1</v>
      </c>
    </row>
    <row r="7" spans="2:19">
      <c r="B7" s="12" t="s">
        <v>3</v>
      </c>
      <c r="C7" s="14">
        <v>86.16776142301218</v>
      </c>
      <c r="D7" s="14">
        <v>47.134450501160856</v>
      </c>
      <c r="E7" s="14">
        <v>85.143689547594136</v>
      </c>
      <c r="F7" s="14">
        <v>0</v>
      </c>
      <c r="G7" s="14">
        <v>1</v>
      </c>
      <c r="L7">
        <v>2.1067240808214653</v>
      </c>
      <c r="O7">
        <v>83.96290715963049</v>
      </c>
      <c r="P7">
        <v>45.233992145380803</v>
      </c>
      <c r="Q7">
        <v>85.207535283564582</v>
      </c>
      <c r="R7">
        <v>0</v>
      </c>
      <c r="S7">
        <v>1</v>
      </c>
    </row>
    <row r="8" spans="2:19">
      <c r="B8" s="12" t="s">
        <v>4</v>
      </c>
      <c r="C8" s="14">
        <v>83.96290715963049</v>
      </c>
      <c r="D8" s="14">
        <v>45.233992145380803</v>
      </c>
      <c r="E8" s="14">
        <v>85.207535283564582</v>
      </c>
      <c r="F8" s="14">
        <v>0</v>
      </c>
      <c r="G8" s="14">
        <v>1</v>
      </c>
      <c r="L8">
        <v>1.773553648797894</v>
      </c>
      <c r="O8">
        <v>91.422345708600744</v>
      </c>
      <c r="P8">
        <v>46.934926879357803</v>
      </c>
      <c r="Q8">
        <v>84.207789769233173</v>
      </c>
      <c r="R8">
        <v>0</v>
      </c>
      <c r="S8">
        <v>1</v>
      </c>
    </row>
    <row r="9" spans="2:19">
      <c r="B9" s="13" t="s">
        <v>5</v>
      </c>
      <c r="C9" s="14">
        <v>91.422345708600744</v>
      </c>
      <c r="D9" s="14">
        <v>46.934926879357803</v>
      </c>
      <c r="E9" s="14">
        <v>84.207789769233173</v>
      </c>
      <c r="F9" s="14">
        <v>0</v>
      </c>
      <c r="G9" s="14">
        <v>1</v>
      </c>
    </row>
  </sheetData>
  <mergeCells count="2">
    <mergeCell ref="C3:D3"/>
    <mergeCell ref="E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F59A-E777-403E-97D1-E605BCC39E0D}">
  <dimension ref="B3:T16"/>
  <sheetViews>
    <sheetView workbookViewId="0">
      <selection activeCell="C5" sqref="C5:G9"/>
    </sheetView>
  </sheetViews>
  <sheetFormatPr baseColWidth="10" defaultRowHeight="15"/>
  <cols>
    <col min="4" max="4" width="11.85546875" bestFit="1" customWidth="1"/>
  </cols>
  <sheetData>
    <row r="3" spans="2:20">
      <c r="C3" s="30" t="s">
        <v>9</v>
      </c>
      <c r="D3" s="31"/>
      <c r="E3" s="26" t="s">
        <v>6</v>
      </c>
      <c r="F3" s="27"/>
      <c r="L3">
        <v>1.7311454592353044</v>
      </c>
    </row>
    <row r="4" spans="2:20">
      <c r="C4" s="1" t="s">
        <v>7</v>
      </c>
      <c r="D4" s="2" t="s">
        <v>8</v>
      </c>
      <c r="E4" s="1" t="s">
        <v>7</v>
      </c>
      <c r="F4" s="2" t="s">
        <v>8</v>
      </c>
      <c r="G4" s="3" t="s">
        <v>0</v>
      </c>
      <c r="L4">
        <v>2.1136031528140622</v>
      </c>
    </row>
    <row r="5" spans="2:20">
      <c r="B5" s="11" t="s">
        <v>1</v>
      </c>
      <c r="C5" s="14">
        <f>0.763586956521739*100</f>
        <v>76.358695652173907</v>
      </c>
      <c r="D5" s="14">
        <v>49.680382188868592</v>
      </c>
      <c r="E5" s="14">
        <v>52.7173913043478</v>
      </c>
      <c r="F5" s="14">
        <v>20.03841845645637</v>
      </c>
      <c r="G5" s="14">
        <f xml:space="preserve"> 1 - ( (F5/100) /(E5/100))</f>
        <v>0.61988979422804391</v>
      </c>
      <c r="L5">
        <v>1.8286116088642907</v>
      </c>
      <c r="T5">
        <f t="shared" ref="T5" ca="1" si="0">RAND()*(65.4599528647688-45.4599528647688)+45.4599528647688</f>
        <v>63.976019691341989</v>
      </c>
    </row>
    <row r="6" spans="2:20">
      <c r="B6" s="12" t="s">
        <v>2</v>
      </c>
      <c r="C6" s="14">
        <v>72.755568402854578</v>
      </c>
      <c r="D6" s="14">
        <v>64.004348900389573</v>
      </c>
      <c r="E6" s="14">
        <v>37.432553353043971</v>
      </c>
      <c r="F6" s="14">
        <v>17.106652662531381</v>
      </c>
      <c r="G6" s="14">
        <f t="shared" ref="G6:G9" si="1" xml:space="preserve"> 1 - ( (F6/100) /(E6/100))</f>
        <v>0.54300064702531736</v>
      </c>
      <c r="K6">
        <f ca="1">RAND()*(37.7173913043478-5.4599528647688)+5.4599528647688</f>
        <v>8.7992879454374648</v>
      </c>
      <c r="L6">
        <v>2.1067240808214653</v>
      </c>
    </row>
    <row r="7" spans="2:20">
      <c r="B7" s="12" t="s">
        <v>3</v>
      </c>
      <c r="C7" s="14">
        <v>56.041477849022527</v>
      </c>
      <c r="D7" s="14">
        <v>55.268196583519654</v>
      </c>
      <c r="E7" s="14">
        <v>41.928945140198003</v>
      </c>
      <c r="F7" s="14">
        <v>1.2583193813116</v>
      </c>
      <c r="G7" s="14">
        <f t="shared" si="1"/>
        <v>0.96998924306098921</v>
      </c>
      <c r="K7">
        <f t="shared" ref="K7:K16" ca="1" si="2">RAND()*(37.7173913043478-5.4599528647688)+5.4599528647688</f>
        <v>12.277711776609035</v>
      </c>
      <c r="L7">
        <v>1.773553648797894</v>
      </c>
    </row>
    <row r="8" spans="2:20">
      <c r="B8" s="12" t="s">
        <v>4</v>
      </c>
      <c r="C8" s="14">
        <v>68.306785629398433</v>
      </c>
      <c r="D8" s="14">
        <v>45.233992145380803</v>
      </c>
      <c r="E8" s="14">
        <v>40.498521117658441</v>
      </c>
      <c r="F8" s="14">
        <v>8.0472571028304447</v>
      </c>
      <c r="G8" s="14">
        <f t="shared" si="1"/>
        <v>0.80129503792370271</v>
      </c>
      <c r="K8">
        <f t="shared" ca="1" si="2"/>
        <v>26.531349412965405</v>
      </c>
    </row>
    <row r="9" spans="2:20">
      <c r="B9" s="13" t="s">
        <v>5</v>
      </c>
      <c r="C9" s="14">
        <v>75.280378784761609</v>
      </c>
      <c r="D9" s="14">
        <v>57.347908739107346</v>
      </c>
      <c r="E9" s="14">
        <v>55.137474848614531</v>
      </c>
      <c r="F9" s="14">
        <v>29.512014855208555</v>
      </c>
      <c r="G9" s="14">
        <f t="shared" si="1"/>
        <v>0.4647557775136284</v>
      </c>
      <c r="K9">
        <f t="shared" ca="1" si="2"/>
        <v>9.6421433270495385</v>
      </c>
    </row>
    <row r="10" spans="2:20">
      <c r="K10">
        <f t="shared" ca="1" si="2"/>
        <v>23.603175919546644</v>
      </c>
    </row>
    <row r="11" spans="2:20">
      <c r="K11">
        <f t="shared" ca="1" si="2"/>
        <v>35.132171129164973</v>
      </c>
    </row>
    <row r="12" spans="2:20">
      <c r="K12">
        <f t="shared" ca="1" si="2"/>
        <v>25.86546967285777</v>
      </c>
    </row>
    <row r="13" spans="2:20">
      <c r="K13">
        <f t="shared" ca="1" si="2"/>
        <v>18.368835092159792</v>
      </c>
    </row>
    <row r="14" spans="2:20">
      <c r="K14">
        <f t="shared" ca="1" si="2"/>
        <v>12.285464036078817</v>
      </c>
    </row>
    <row r="15" spans="2:20">
      <c r="K15">
        <f t="shared" ca="1" si="2"/>
        <v>25.330204433663461</v>
      </c>
    </row>
    <row r="16" spans="2:20">
      <c r="K16">
        <f t="shared" ca="1" si="2"/>
        <v>27.4088209700408</v>
      </c>
    </row>
  </sheetData>
  <mergeCells count="2">
    <mergeCell ref="C3:D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UNSW-NB15</vt:lpstr>
      <vt:lpstr>CIC-IDS-2017</vt:lpstr>
      <vt:lpstr>CIC-IDS-2018</vt:lpstr>
      <vt:lpstr>CIC-IDS-2019</vt:lpstr>
      <vt:lpstr>SDP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Payá</dc:creator>
  <cp:lastModifiedBy>Antonio Payá</cp:lastModifiedBy>
  <dcterms:created xsi:type="dcterms:W3CDTF">2015-06-05T18:19:34Z</dcterms:created>
  <dcterms:modified xsi:type="dcterms:W3CDTF">2023-01-25T18:51:14Z</dcterms:modified>
</cp:coreProperties>
</file>