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henextpangea-my.sharepoint.com/personal/antonio_paya_thenextpangea_com/Documents/Doctorado/5-Desarrollo/03-Harpe/attack-paper/Results/"/>
    </mc:Choice>
  </mc:AlternateContent>
  <xr:revisionPtr revIDLastSave="636" documentId="11_AD4D2F04E46CFB4ACB3E20F7ED97D582693EDF1F" xr6:coauthVersionLast="47" xr6:coauthVersionMax="47" xr10:uidLastSave="{9E868C88-A265-423C-B0DE-735185AA30B6}"/>
  <bookViews>
    <workbookView xWindow="-28920" yWindow="-120" windowWidth="29040" windowHeight="15720" activeTab="1" xr2:uid="{00000000-000D-0000-FFFF-FFFF00000000}"/>
  </bookViews>
  <sheets>
    <sheet name="UNSW-NB15" sheetId="1" r:id="rId1"/>
    <sheet name="CIC-IDS-2017" sheetId="4" r:id="rId2"/>
    <sheet name="CIC-IDS-2018" sheetId="5" r:id="rId3"/>
    <sheet name="CIC-IDS-2019" sheetId="6" r:id="rId4"/>
    <sheet name="SD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4" l="1"/>
  <c r="L19" i="4"/>
  <c r="L26" i="4"/>
  <c r="L18" i="4"/>
  <c r="L25" i="4"/>
  <c r="L17" i="4"/>
  <c r="L24" i="4"/>
  <c r="L16" i="4"/>
  <c r="K7" i="7"/>
  <c r="K8" i="7"/>
  <c r="K9" i="7"/>
  <c r="K10" i="7"/>
  <c r="K11" i="7"/>
  <c r="K12" i="7"/>
  <c r="K13" i="7"/>
  <c r="K14" i="7"/>
  <c r="K15" i="7"/>
  <c r="K16" i="7"/>
  <c r="K6" i="7"/>
  <c r="G6" i="7"/>
  <c r="G7" i="7"/>
  <c r="G8" i="7"/>
  <c r="G9" i="7"/>
  <c r="G5" i="7"/>
  <c r="T5" i="7"/>
  <c r="C5" i="7"/>
  <c r="J5" i="1"/>
  <c r="F5" i="1"/>
  <c r="K5" i="1"/>
  <c r="J7" i="1"/>
  <c r="F7" i="1"/>
  <c r="K7" i="1"/>
  <c r="J4" i="1"/>
  <c r="F4" i="1"/>
  <c r="K4" i="1"/>
  <c r="O4" i="1"/>
  <c r="J6" i="1"/>
  <c r="F6" i="1"/>
  <c r="O6" i="1"/>
  <c r="K6" i="1"/>
</calcChain>
</file>

<file path=xl/sharedStrings.xml><?xml version="1.0" encoding="utf-8"?>
<sst xmlns="http://schemas.openxmlformats.org/spreadsheetml/2006/main" count="83" uniqueCount="14">
  <si>
    <t>EIR</t>
  </si>
  <si>
    <t>MLP</t>
  </si>
  <si>
    <t>SVM</t>
  </si>
  <si>
    <t>NB</t>
  </si>
  <si>
    <t>LR</t>
  </si>
  <si>
    <t>RF</t>
  </si>
  <si>
    <t>Detection Rate (%)</t>
  </si>
  <si>
    <t>Origin</t>
  </si>
  <si>
    <t>Adversarial</t>
  </si>
  <si>
    <t>Accuracy (%)</t>
  </si>
  <si>
    <t>Harpe</t>
  </si>
  <si>
    <t>IDSGAN</t>
  </si>
  <si>
    <t>ZOO</t>
  </si>
  <si>
    <t>HSJA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</si>
</sst>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1" fillId="0" borderId="0" xfId="0" applyNumberFormat="1" applyFont="1" applyBorder="1"/>
    <xf numFmtId="164" fontId="1" fillId="0" borderId="15" xfId="0" applyNumberFormat="1" applyFont="1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1" fillId="0" borderId="2" xfId="0" applyNumberFormat="1" applyFont="1" applyBorder="1"/>
    <xf numFmtId="164" fontId="1" fillId="0" borderId="13" xfId="0" applyNumberFormat="1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Rate</a:t>
            </a:r>
            <a:r>
              <a:rPr lang="en-GB" baseline="0"/>
              <a:t>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2"/>
          <c:tx>
            <c:strRef>
              <c:f>'UNSW-NB15'!$K$3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'UNSW-NB15'!$K$4:$K$7</c:f>
              <c:numCache>
                <c:formatCode>0.00000</c:formatCode>
                <c:ptCount val="4"/>
                <c:pt idx="0">
                  <c:v>87.236296399699995</c:v>
                </c:pt>
                <c:pt idx="1">
                  <c:v>75.738221807613897</c:v>
                </c:pt>
                <c:pt idx="2">
                  <c:v>82.596916710647506</c:v>
                </c:pt>
                <c:pt idx="3">
                  <c:v>80.709174540511896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3A-4AA0-9E5D-CDA9F3952FE2}"/>
            </c:ext>
          </c:extLst>
        </c:ser>
        <c:ser>
          <c:idx val="7"/>
          <c:order val="3"/>
          <c:tx>
            <c:strRef>
              <c:f>'UNSW-NB15'!$O$3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'UNSW-NB15'!$O$4:$O$7</c:f>
              <c:numCache>
                <c:formatCode>0.00000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0.81921842822855995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3A-4AA0-9E5D-CDA9F3952F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04648912"/>
        <c:axId val="21046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'UNSW-NB15'!$F$2:$F$3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Origin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'UNSW-NB15'!$F$4:$F$7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78.168004587155906</c:v>
                      </c:pt>
                      <c:pt idx="1">
                        <c:v>72.227995986238497</c:v>
                      </c:pt>
                      <c:pt idx="2">
                        <c:v>85.474304759174302</c:v>
                      </c:pt>
                      <c:pt idx="3">
                        <c:v>74.815438646788905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63A-4AA0-9E5D-CDA9F3952FE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'UNSW-NB15'!$I$2:$I$3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IDSGAN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'UNSW-NB15'!$J$4:$J$7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45.153920584862298</c:v>
                      </c:pt>
                      <c:pt idx="1">
                        <c:v>39.4988173738532</c:v>
                      </c:pt>
                      <c:pt idx="2">
                        <c:v>40.572140194954102</c:v>
                      </c:pt>
                      <c:pt idx="3">
                        <c:v>42.183916284403601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63A-4AA0-9E5D-CDA9F3952FE2}"/>
                  </c:ext>
                </c:extLst>
              </c15:ser>
            </c15:filteredBarSeries>
          </c:ext>
        </c:extLst>
      </c:barChart>
      <c:catAx>
        <c:axId val="21046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9328"/>
        <c:crosses val="autoZero"/>
        <c:auto val="1"/>
        <c:lblAlgn val="ctr"/>
        <c:lblOffset val="100"/>
        <c:noMultiLvlLbl val="0"/>
      </c:catAx>
      <c:valAx>
        <c:axId val="210464932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Rate</a:t>
            </a:r>
            <a:r>
              <a:rPr lang="en-GB" baseline="0"/>
              <a:t>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2"/>
          <c:tx>
            <c:strRef>
              <c:f>'CIC-IDS-2017'!$E$4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'CIC-IDS-2017'!$E$5:$E$8</c:f>
              <c:numCache>
                <c:formatCode>0.00000</c:formatCode>
                <c:ptCount val="4"/>
                <c:pt idx="0">
                  <c:v>97.806807968843657</c:v>
                </c:pt>
                <c:pt idx="1">
                  <c:v>95.747093348380119</c:v>
                </c:pt>
                <c:pt idx="2">
                  <c:v>93.846459868262826</c:v>
                </c:pt>
                <c:pt idx="3">
                  <c:v>91.548040559798736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8-47EE-9866-739C5C62F638}"/>
            </c:ext>
          </c:extLst>
        </c:ser>
        <c:ser>
          <c:idx val="7"/>
          <c:order val="3"/>
          <c:tx>
            <c:strRef>
              <c:f>'CIC-IDS-2017'!$F$4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'CIC-IDS-2017'!$F$5:$F$8</c:f>
              <c:numCache>
                <c:formatCode>0.00000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8-47EE-9866-739C5C62F6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04648912"/>
        <c:axId val="21046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'UNSW-NB15'!$F$2:$F$3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Origin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'UNSW-NB15'!$F$4:$F$7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78.168004587155906</c:v>
                      </c:pt>
                      <c:pt idx="1">
                        <c:v>72.227995986238497</c:v>
                      </c:pt>
                      <c:pt idx="2">
                        <c:v>85.474304759174302</c:v>
                      </c:pt>
                      <c:pt idx="3">
                        <c:v>74.815438646788905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C58-47EE-9866-739C5C62F63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'UNSW-NB15'!$I$2:$I$3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IDSGAN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'UNSW-NB15'!$J$4:$J$7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45.153920584862298</c:v>
                      </c:pt>
                      <c:pt idx="1">
                        <c:v>39.4988173738532</c:v>
                      </c:pt>
                      <c:pt idx="2">
                        <c:v>40.572140194954102</c:v>
                      </c:pt>
                      <c:pt idx="3">
                        <c:v>42.183916284403601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C58-47EE-9866-739C5C62F638}"/>
                  </c:ext>
                </c:extLst>
              </c15:ser>
            </c15:filteredBarSeries>
          </c:ext>
        </c:extLst>
      </c:barChart>
      <c:catAx>
        <c:axId val="21046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9328"/>
        <c:crosses val="autoZero"/>
        <c:auto val="1"/>
        <c:lblAlgn val="ctr"/>
        <c:lblOffset val="100"/>
        <c:noMultiLvlLbl val="0"/>
      </c:catAx>
      <c:valAx>
        <c:axId val="210464932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Detection Rate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'CIC-IDS-2017'!$L$23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'CIC-IDS-2017'!$K$24:$K$27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'CIC-IDS-2017'!$L$24:$L$27</c:f>
              <c:numCache>
                <c:formatCode>0.00000</c:formatCode>
                <c:ptCount val="4"/>
                <c:pt idx="0">
                  <c:v>87.236296399699995</c:v>
                </c:pt>
                <c:pt idx="1">
                  <c:v>75.738221807613897</c:v>
                </c:pt>
                <c:pt idx="2">
                  <c:v>82.596916710647506</c:v>
                </c:pt>
                <c:pt idx="3">
                  <c:v>80.709174540511896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2-4FD7-B77A-A97D0E7A6F7F}"/>
            </c:ext>
          </c:extLst>
        </c:ser>
        <c:ser>
          <c:idx val="1"/>
          <c:order val="1"/>
          <c:tx>
            <c:strRef>
              <c:f>'CIC-IDS-2017'!$M$23</c:f>
              <c:strCache>
                <c:ptCount val="1"/>
                <c:pt idx="0">
                  <c:v>ZOO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'CIC-IDS-2017'!$K$24:$K$27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'CIC-IDS-2017'!$M$24:$M$27</c:f>
              <c:numCache>
                <c:formatCode>0.00000</c:formatCode>
                <c:ptCount val="4"/>
                <c:pt idx="0">
                  <c:v>52.6</c:v>
                </c:pt>
                <c:pt idx="1">
                  <c:v>55</c:v>
                </c:pt>
                <c:pt idx="2">
                  <c:v>4.2</c:v>
                </c:pt>
                <c:pt idx="3">
                  <c:v>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2-4FD7-B77A-A97D0E7A6F7F}"/>
            </c:ext>
          </c:extLst>
        </c:ser>
        <c:ser>
          <c:idx val="2"/>
          <c:order val="2"/>
          <c:tx>
            <c:strRef>
              <c:f>'CIC-IDS-2017'!$N$23</c:f>
              <c:strCache>
                <c:ptCount val="1"/>
                <c:pt idx="0">
                  <c:v>HSJA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'CIC-IDS-2017'!$K$24:$K$27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'CIC-IDS-2017'!$N$24:$N$27</c:f>
              <c:numCache>
                <c:formatCode>0.00000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2-4FD7-B77A-A97D0E7A6F7F}"/>
            </c:ext>
          </c:extLst>
        </c:ser>
        <c:ser>
          <c:idx val="3"/>
          <c:order val="3"/>
          <c:tx>
            <c:strRef>
              <c:f>'CIC-IDS-2017'!$O$23</c:f>
              <c:strCache>
                <c:ptCount val="1"/>
                <c:pt idx="0">
                  <c:v>IDSGAN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'CIC-IDS-2017'!$K$24:$K$27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'CIC-IDS-2017'!$O$24:$O$27</c:f>
              <c:numCache>
                <c:formatCode>0.00000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2-4FD7-B77A-A97D0E7A6F7F}"/>
            </c:ext>
          </c:extLst>
        </c:ser>
        <c:ser>
          <c:idx val="4"/>
          <c:order val="4"/>
          <c:tx>
            <c:strRef>
              <c:f>'CIC-IDS-2017'!$P$23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'CIC-IDS-2017'!$K$24:$K$27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'CIC-IDS-2017'!$P$24:$P$27</c:f>
              <c:numCache>
                <c:formatCode>0.00000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2-4FD7-B77A-A97D0E7A6F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74921791"/>
        <c:axId val="983906303"/>
      </c:barChart>
      <c:catAx>
        <c:axId val="147492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3906303"/>
        <c:crosses val="autoZero"/>
        <c:auto val="1"/>
        <c:lblAlgn val="ctr"/>
        <c:lblOffset val="100"/>
        <c:noMultiLvlLbl val="0"/>
      </c:catAx>
      <c:valAx>
        <c:axId val="983906303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14749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303934119940617"/>
          <c:y val="8.2744608895172558E-2"/>
          <c:w val="0.71904931979622055"/>
          <c:h val="6.394864952544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Rate</a:t>
            </a:r>
            <a:r>
              <a:rPr lang="en-GB" baseline="0"/>
              <a:t>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2"/>
          <c:tx>
            <c:strRef>
              <c:f>'CIC-IDS-2018'!$E$4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'CIC-IDS-2018'!$E$5:$E$9</c:f>
              <c:numCache>
                <c:formatCode>0.00000</c:formatCode>
                <c:ptCount val="5"/>
                <c:pt idx="0">
                  <c:v>94.769260000000003</c:v>
                </c:pt>
                <c:pt idx="1">
                  <c:v>91.996729999999999</c:v>
                </c:pt>
                <c:pt idx="2">
                  <c:v>92.824820000000003</c:v>
                </c:pt>
                <c:pt idx="3">
                  <c:v>97.911230000000003</c:v>
                </c:pt>
                <c:pt idx="4">
                  <c:v>98.978650000000002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9A-49A5-9DAD-95406D2837AB}"/>
            </c:ext>
          </c:extLst>
        </c:ser>
        <c:ser>
          <c:idx val="7"/>
          <c:order val="3"/>
          <c:tx>
            <c:strRef>
              <c:f>'CIC-IDS-2018'!$F$4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6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'CIC-IDS-2018'!$F$5:$F$9</c:f>
              <c:numCache>
                <c:formatCode>0.00000</c:formatCode>
                <c:ptCount val="5"/>
                <c:pt idx="0">
                  <c:v>3.4639999999999997E-2</c:v>
                </c:pt>
                <c:pt idx="1">
                  <c:v>0</c:v>
                </c:pt>
                <c:pt idx="2">
                  <c:v>0</c:v>
                </c:pt>
                <c:pt idx="3">
                  <c:v>0.47354000000000002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9A-49A5-9DAD-95406D2837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04648912"/>
        <c:axId val="21046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'UNSW-NB15'!$F$2:$F$3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Origin</c:v>
                      </c:pt>
                    </c:strCache>
                  </c:strRef>
                </c:tx>
                <c:spPr>
                  <a:solidFill>
                    <a:schemeClr val="accent6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'UNSW-NB15'!$F$4:$F$7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78.168004587155906</c:v>
                      </c:pt>
                      <c:pt idx="1">
                        <c:v>72.227995986238497</c:v>
                      </c:pt>
                      <c:pt idx="2">
                        <c:v>85.474304759174302</c:v>
                      </c:pt>
                      <c:pt idx="3">
                        <c:v>74.815438646788905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19A-49A5-9DAD-95406D2837A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'UNSW-NB15'!$I$2:$I$3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IDSGAN</c:v>
                      </c:pt>
                    </c:strCache>
                  </c:strRef>
                </c:tx>
                <c:spPr>
                  <a:solidFill>
                    <a:schemeClr val="accent6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'UNSW-NB15'!$J$4:$J$7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45.153920584862298</c:v>
                      </c:pt>
                      <c:pt idx="1">
                        <c:v>39.4988173738532</c:v>
                      </c:pt>
                      <c:pt idx="2">
                        <c:v>40.572140194954102</c:v>
                      </c:pt>
                      <c:pt idx="3">
                        <c:v>42.183916284403601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9A-49A5-9DAD-95406D2837AB}"/>
                  </c:ext>
                </c:extLst>
              </c15:ser>
            </c15:filteredBarSeries>
          </c:ext>
        </c:extLst>
      </c:barChart>
      <c:catAx>
        <c:axId val="21046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9328"/>
        <c:crosses val="autoZero"/>
        <c:auto val="1"/>
        <c:lblAlgn val="ctr"/>
        <c:lblOffset val="100"/>
        <c:noMultiLvlLbl val="0"/>
      </c:catAx>
      <c:valAx>
        <c:axId val="210464932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Rate</a:t>
            </a:r>
            <a:r>
              <a:rPr lang="en-GB" baseline="0"/>
              <a:t>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2"/>
          <c:tx>
            <c:strRef>
              <c:f>'CIC-IDS-2019'!$E$4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'CIC-IDS-2019'!$E$5:$E$9</c:f>
              <c:numCache>
                <c:formatCode>0.00000</c:formatCode>
                <c:ptCount val="5"/>
                <c:pt idx="0">
                  <c:v>87.068688169005654</c:v>
                </c:pt>
                <c:pt idx="1">
                  <c:v>84.435896424287051</c:v>
                </c:pt>
                <c:pt idx="2">
                  <c:v>85.143689547594136</c:v>
                </c:pt>
                <c:pt idx="3">
                  <c:v>85.207535283564582</c:v>
                </c:pt>
                <c:pt idx="4">
                  <c:v>84.207789769233173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D-4C96-A1EB-CE055A57DDD9}"/>
            </c:ext>
          </c:extLst>
        </c:ser>
        <c:ser>
          <c:idx val="7"/>
          <c:order val="3"/>
          <c:tx>
            <c:strRef>
              <c:f>'CIC-IDS-2019'!$F$4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'CIC-IDS-2019'!$F$5:$F$9</c:f>
              <c:numCache>
                <c:formatCode>0.00000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D-4C96-A1EB-CE055A57DD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04648912"/>
        <c:axId val="21046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'UNSW-NB15'!$F$2:$F$3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Origin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'UNSW-NB15'!$F$4:$F$7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78.168004587155906</c:v>
                      </c:pt>
                      <c:pt idx="1">
                        <c:v>72.227995986238497</c:v>
                      </c:pt>
                      <c:pt idx="2">
                        <c:v>85.474304759174302</c:v>
                      </c:pt>
                      <c:pt idx="3">
                        <c:v>74.815438646788905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1D-4C96-A1EB-CE055A57DDD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'UNSW-NB15'!$I$2:$I$3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IDSGAN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'UNSW-NB15'!$J$4:$J$7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45.153920584862298</c:v>
                      </c:pt>
                      <c:pt idx="1">
                        <c:v>39.4988173738532</c:v>
                      </c:pt>
                      <c:pt idx="2">
                        <c:v>40.572140194954102</c:v>
                      </c:pt>
                      <c:pt idx="3">
                        <c:v>42.183916284403601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1D-4C96-A1EB-CE055A57DDD9}"/>
                  </c:ext>
                </c:extLst>
              </c15:ser>
            </c15:filteredBarSeries>
          </c:ext>
        </c:extLst>
      </c:barChart>
      <c:catAx>
        <c:axId val="21046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9328"/>
        <c:crosses val="autoZero"/>
        <c:auto val="1"/>
        <c:lblAlgn val="ctr"/>
        <c:lblOffset val="100"/>
        <c:noMultiLvlLbl val="0"/>
      </c:catAx>
      <c:valAx>
        <c:axId val="210464932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163874785922026"/>
          <c:y val="9.1996682519075265E-2"/>
          <c:w val="0.34187030675219654"/>
          <c:h val="6.8516453473961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Detection Rate</a:t>
            </a:r>
            <a:r>
              <a:rPr lang="en-GB" baseline="0"/>
              <a:t>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2"/>
          <c:tx>
            <c:strRef>
              <c:f>SDP!$E$4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SDP!$E$5:$E$9</c:f>
              <c:numCache>
                <c:formatCode>0.00000</c:formatCode>
                <c:ptCount val="5"/>
                <c:pt idx="0">
                  <c:v>52.7173913043478</c:v>
                </c:pt>
                <c:pt idx="1">
                  <c:v>37.432553353043971</c:v>
                </c:pt>
                <c:pt idx="2">
                  <c:v>41.928945140198003</c:v>
                </c:pt>
                <c:pt idx="3">
                  <c:v>40.498521117658441</c:v>
                </c:pt>
                <c:pt idx="4">
                  <c:v>55.137474848614531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3-4B86-9253-3200FA07EC3A}"/>
            </c:ext>
          </c:extLst>
        </c:ser>
        <c:ser>
          <c:idx val="7"/>
          <c:order val="3"/>
          <c:tx>
            <c:strRef>
              <c:f>SDP!$F$4</c:f>
              <c:strCache>
                <c:ptCount val="1"/>
                <c:pt idx="0">
                  <c:v>Adversarial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'UNSW-NB15'!$E$4:$E$7</c:f>
              <c:strCache>
                <c:ptCount val="4"/>
                <c:pt idx="0">
                  <c:v>MLP</c:v>
                </c:pt>
                <c:pt idx="1">
                  <c:v>NB</c:v>
                </c:pt>
                <c:pt idx="2">
                  <c:v>LR</c:v>
                </c:pt>
                <c:pt idx="3">
                  <c:v>RF</c:v>
                </c:pt>
              </c:strCache>
            </c:strRef>
          </c:cat>
          <c:val>
            <c:numRef>
              <c:f>SDP!$F$5:$F$9</c:f>
              <c:numCache>
                <c:formatCode>0.00000</c:formatCode>
                <c:ptCount val="5"/>
                <c:pt idx="0">
                  <c:v>20.03841845645637</c:v>
                </c:pt>
                <c:pt idx="1">
                  <c:v>17.106652662531381</c:v>
                </c:pt>
                <c:pt idx="2">
                  <c:v>1.2583193813116</c:v>
                </c:pt>
                <c:pt idx="3">
                  <c:v>8.0472571028304447</c:v>
                </c:pt>
                <c:pt idx="4">
                  <c:v>29.512014855208555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3-4B86-9253-3200FA07EC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04648912"/>
        <c:axId val="21046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'UNSW-NB15'!$F$2:$F$3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Origin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'UNSW-NB15'!$F$4:$F$7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78.168004587155906</c:v>
                      </c:pt>
                      <c:pt idx="1">
                        <c:v>72.227995986238497</c:v>
                      </c:pt>
                      <c:pt idx="2">
                        <c:v>85.474304759174302</c:v>
                      </c:pt>
                      <c:pt idx="3">
                        <c:v>74.815438646788905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013-4B86-9253-3200FA07EC3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'UNSW-NB15'!$I$2:$I$3</c15:sqref>
                        </c15:formulaRef>
                      </c:ext>
                    </c:extLst>
                    <c:strCache>
                      <c:ptCount val="2"/>
                      <c:pt idx="0">
                        <c:v>Accuracy (%)</c:v>
                      </c:pt>
                      <c:pt idx="1">
                        <c:v>IDSGAN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'UNSW-NB15'!$E$4:$E$7</c15:sqref>
                        </c15:formulaRef>
                      </c:ext>
                    </c:extLst>
                    <c:strCache>
                      <c:ptCount val="4"/>
                      <c:pt idx="0">
                        <c:v>MLP</c:v>
                      </c:pt>
                      <c:pt idx="1">
                        <c:v>NB</c:v>
                      </c:pt>
                      <c:pt idx="2">
                        <c:v>LR</c:v>
                      </c:pt>
                      <c:pt idx="3">
                        <c:v>RF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'UNSW-NB15'!$J$4:$J$7</c15:sqref>
                        </c15:formulaRef>
                      </c:ext>
                    </c:extLst>
                    <c:numCache>
                      <c:formatCode>0.00000</c:formatCode>
                      <c:ptCount val="4"/>
                      <c:pt idx="0">
                        <c:v>45.153920584862298</c:v>
                      </c:pt>
                      <c:pt idx="1">
                        <c:v>39.4988173738532</c:v>
                      </c:pt>
                      <c:pt idx="2">
                        <c:v>40.572140194954102</c:v>
                      </c:pt>
                      <c:pt idx="3">
                        <c:v>42.183916284403601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013-4B86-9253-3200FA07EC3A}"/>
                  </c:ext>
                </c:extLst>
              </c15:ser>
            </c15:filteredBarSeries>
          </c:ext>
        </c:extLst>
      </c:barChart>
      <c:catAx>
        <c:axId val="21046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9328"/>
        <c:crosses val="autoZero"/>
        <c:auto val="1"/>
        <c:lblAlgn val="ctr"/>
        <c:lblOffset val="100"/>
        <c:noMultiLvlLbl val="0"/>
      </c:catAx>
      <c:valAx>
        <c:axId val="210464932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4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163874785922026"/>
          <c:y val="9.1996682519075265E-2"/>
          <c:w val="0.34187030675219654"/>
          <c:h val="6.8516453473961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8</xdr:row>
      <xdr:rowOff>123826</xdr:rowOff>
    </xdr:from>
    <xdr:to>
      <xdr:col>9</xdr:col>
      <xdr:colOff>0</xdr:colOff>
      <xdr:row>28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8024B-3908-A7E2-1C4A-009EF46BA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7</xdr:col>
      <xdr:colOff>361950</xdr:colOff>
      <xdr:row>30</xdr:row>
      <xdr:rowOff>180974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DDABF1-931D-43F2-B4EF-DC4EE5BC3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733424</xdr:colOff>
      <xdr:row>32</xdr:row>
      <xdr:rowOff>14285</xdr:rowOff>
    </xdr:from>
    <xdr:to>
      <xdr:col>7</xdr:col>
      <xdr:colOff>352425</xdr:colOff>
      <xdr:row>53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D4EFC7-4DD8-5710-E2BF-1E119C315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10</xdr:row>
      <xdr:rowOff>152400</xdr:rowOff>
    </xdr:from>
    <xdr:to>
      <xdr:col>7</xdr:col>
      <xdr:colOff>276225</xdr:colOff>
      <xdr:row>30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062883-3D31-43DE-9ABB-1DDB14F0C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361950</xdr:colOff>
      <xdr:row>31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62E8BB-AB9F-4DCF-86A1-0622EBF0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7</xdr:col>
      <xdr:colOff>333375</xdr:colOff>
      <xdr:row>33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788003-6B94-45C4-A68F-FDB285D84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7"/>
  <sheetViews>
    <sheetView workbookViewId="0">
      <selection activeCell="E2" sqref="E2:O7"/>
    </sheetView>
  </sheetViews>
  <sheetFormatPr baseColWidth="10" defaultColWidth="9.140625" defaultRowHeight="15" x14ac:dyDescent="0.25"/>
  <cols>
    <col min="6" max="8" width="19.7109375" customWidth="1"/>
    <col min="9" max="9" width="19" customWidth="1"/>
    <col min="10" max="10" width="18.42578125" customWidth="1"/>
    <col min="11" max="11" width="16.85546875" customWidth="1"/>
    <col min="12" max="12" width="17.28515625" customWidth="1"/>
    <col min="15" max="15" width="17.28515625" customWidth="1"/>
  </cols>
  <sheetData>
    <row r="2" spans="5:15" x14ac:dyDescent="0.25">
      <c r="F2" s="27" t="s">
        <v>9</v>
      </c>
      <c r="G2" s="32"/>
      <c r="H2" s="32"/>
      <c r="I2" s="32"/>
      <c r="J2" s="28"/>
      <c r="K2" s="23" t="s">
        <v>6</v>
      </c>
      <c r="L2" s="33"/>
      <c r="M2" s="33"/>
      <c r="N2" s="33"/>
      <c r="O2" s="24"/>
    </row>
    <row r="3" spans="5:15" x14ac:dyDescent="0.25">
      <c r="F3" s="1" t="s">
        <v>7</v>
      </c>
      <c r="G3" s="29" t="s">
        <v>12</v>
      </c>
      <c r="H3" s="29" t="s">
        <v>13</v>
      </c>
      <c r="I3" s="29" t="s">
        <v>11</v>
      </c>
      <c r="J3" s="2" t="s">
        <v>10</v>
      </c>
      <c r="K3" s="1" t="s">
        <v>7</v>
      </c>
      <c r="L3" s="29" t="s">
        <v>12</v>
      </c>
      <c r="M3" s="29" t="s">
        <v>13</v>
      </c>
      <c r="N3" s="29" t="s">
        <v>11</v>
      </c>
      <c r="O3" s="2" t="s">
        <v>8</v>
      </c>
    </row>
    <row r="4" spans="5:15" x14ac:dyDescent="0.25">
      <c r="E4" s="8" t="s">
        <v>1</v>
      </c>
      <c r="F4" s="4">
        <f>100*0.781680045871559</f>
        <v>78.168004587155906</v>
      </c>
      <c r="G4" s="30"/>
      <c r="H4" s="30"/>
      <c r="I4" s="30"/>
      <c r="J4" s="5">
        <f>100*0.451539205848623</f>
        <v>45.153920584862298</v>
      </c>
      <c r="K4" s="4">
        <f>0.872362963997*100</f>
        <v>87.236296399699995</v>
      </c>
      <c r="L4" s="30"/>
      <c r="M4" s="30"/>
      <c r="N4" s="30"/>
      <c r="O4" s="5">
        <f>0</f>
        <v>0</v>
      </c>
    </row>
    <row r="5" spans="5:15" x14ac:dyDescent="0.25">
      <c r="E5" s="9" t="s">
        <v>3</v>
      </c>
      <c r="F5" s="4">
        <f>0.722279959862385*100</f>
        <v>72.227995986238497</v>
      </c>
      <c r="G5" s="30"/>
      <c r="H5" s="30"/>
      <c r="I5" s="30"/>
      <c r="J5" s="5">
        <f>0.394988173738532*100</f>
        <v>39.4988173738532</v>
      </c>
      <c r="K5" s="4">
        <f>0.757382218076139*100</f>
        <v>75.738221807613897</v>
      </c>
      <c r="L5" s="30"/>
      <c r="M5" s="30"/>
      <c r="N5" s="30"/>
      <c r="O5" s="5">
        <v>0</v>
      </c>
    </row>
    <row r="6" spans="5:15" x14ac:dyDescent="0.25">
      <c r="E6" s="9" t="s">
        <v>4</v>
      </c>
      <c r="F6" s="4">
        <f>0.854743047591743 *100</f>
        <v>85.474304759174302</v>
      </c>
      <c r="G6" s="30"/>
      <c r="H6" s="30"/>
      <c r="I6" s="30"/>
      <c r="J6" s="5">
        <f>0.405721401949541*100</f>
        <v>40.572140194954102</v>
      </c>
      <c r="K6" s="4">
        <f>0.825969167106475*100</f>
        <v>82.596916710647506</v>
      </c>
      <c r="L6" s="30"/>
      <c r="M6" s="30"/>
      <c r="N6" s="30"/>
      <c r="O6" s="5">
        <f>0.0081921842822856*100</f>
        <v>0.81921842822855995</v>
      </c>
    </row>
    <row r="7" spans="5:15" x14ac:dyDescent="0.25">
      <c r="E7" s="10" t="s">
        <v>5</v>
      </c>
      <c r="F7" s="6">
        <f>0.748154386467889*100</f>
        <v>74.815438646788905</v>
      </c>
      <c r="G7" s="31"/>
      <c r="H7" s="31"/>
      <c r="I7" s="31"/>
      <c r="J7" s="7">
        <f>0.421839162844036*100</f>
        <v>42.183916284403601</v>
      </c>
      <c r="K7" s="6">
        <f>100*0.807091745405119</f>
        <v>80.709174540511896</v>
      </c>
      <c r="L7" s="31"/>
      <c r="M7" s="31"/>
      <c r="N7" s="31"/>
      <c r="O7" s="7">
        <v>0</v>
      </c>
    </row>
  </sheetData>
  <mergeCells count="2">
    <mergeCell ref="F2:J2"/>
    <mergeCell ref="K2:O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426E-26D5-4DB1-BC0F-031E0ACF10D0}">
  <dimension ref="B3:S27"/>
  <sheetViews>
    <sheetView tabSelected="1" topLeftCell="A19" workbookViewId="0">
      <selection activeCell="K38" sqref="K38"/>
    </sheetView>
  </sheetViews>
  <sheetFormatPr baseColWidth="10" defaultRowHeight="15" x14ac:dyDescent="0.25"/>
  <sheetData>
    <row r="3" spans="2:19" x14ac:dyDescent="0.25">
      <c r="C3" s="27" t="s">
        <v>9</v>
      </c>
      <c r="D3" s="28"/>
      <c r="E3" s="23" t="s">
        <v>6</v>
      </c>
      <c r="F3" s="24"/>
    </row>
    <row r="4" spans="2:19" x14ac:dyDescent="0.25">
      <c r="C4" s="1" t="s">
        <v>7</v>
      </c>
      <c r="D4" s="2" t="s">
        <v>8</v>
      </c>
      <c r="E4" s="1" t="s">
        <v>7</v>
      </c>
      <c r="F4" s="2" t="s">
        <v>8</v>
      </c>
      <c r="G4" s="3" t="s">
        <v>0</v>
      </c>
      <c r="L4">
        <v>1.7311454592353044</v>
      </c>
    </row>
    <row r="5" spans="2:19" x14ac:dyDescent="0.25">
      <c r="B5" s="8" t="s">
        <v>1</v>
      </c>
      <c r="C5" s="11">
        <v>89.702493243429814</v>
      </c>
      <c r="D5" s="11">
        <v>43.175008788304403</v>
      </c>
      <c r="E5" s="11">
        <v>97.806807968843657</v>
      </c>
      <c r="F5" s="11">
        <v>0</v>
      </c>
      <c r="G5" s="11">
        <v>1</v>
      </c>
      <c r="L5">
        <v>2.1136031528140622</v>
      </c>
      <c r="O5">
        <v>89.702493243429814</v>
      </c>
      <c r="P5">
        <v>43.175008788304432</v>
      </c>
      <c r="Q5">
        <v>97.806807968843657</v>
      </c>
      <c r="R5">
        <v>3.4638348700000002E-2</v>
      </c>
      <c r="S5">
        <v>0.99964584930825029</v>
      </c>
    </row>
    <row r="6" spans="2:19" x14ac:dyDescent="0.25">
      <c r="B6" s="9" t="s">
        <v>3</v>
      </c>
      <c r="C6" s="11">
        <v>97.832964046192785</v>
      </c>
      <c r="D6" s="11">
        <v>47.854040833959196</v>
      </c>
      <c r="E6" s="11">
        <v>95.747093348380119</v>
      </c>
      <c r="F6" s="11">
        <v>0</v>
      </c>
      <c r="G6" s="11">
        <v>1</v>
      </c>
      <c r="L6">
        <v>2.1067240808214653</v>
      </c>
      <c r="O6">
        <v>97.832964046192785</v>
      </c>
      <c r="P6">
        <v>47.854040833959196</v>
      </c>
      <c r="Q6">
        <v>95.747093348380119</v>
      </c>
      <c r="R6">
        <v>0</v>
      </c>
      <c r="S6">
        <v>1</v>
      </c>
    </row>
    <row r="7" spans="2:19" x14ac:dyDescent="0.25">
      <c r="B7" s="9" t="s">
        <v>4</v>
      </c>
      <c r="C7" s="11">
        <v>92.30762247951175</v>
      </c>
      <c r="D7" s="11">
        <v>47.078967508822963</v>
      </c>
      <c r="E7" s="11">
        <v>93.846459868262826</v>
      </c>
      <c r="F7" s="11">
        <v>0</v>
      </c>
      <c r="G7" s="11">
        <v>1</v>
      </c>
      <c r="L7">
        <v>1.773553648797894</v>
      </c>
      <c r="O7">
        <v>92.30762247951175</v>
      </c>
      <c r="P7">
        <v>47.078967508822963</v>
      </c>
      <c r="Q7">
        <v>93.846459868262826</v>
      </c>
      <c r="R7">
        <v>0.47354367429999999</v>
      </c>
      <c r="S7">
        <v>0.99495405926910041</v>
      </c>
    </row>
    <row r="8" spans="2:19" x14ac:dyDescent="0.25">
      <c r="B8" s="10" t="s">
        <v>5</v>
      </c>
      <c r="C8" s="11">
        <v>97.926358635611763</v>
      </c>
      <c r="D8" s="11">
        <v>54.341357014599346</v>
      </c>
      <c r="E8" s="11">
        <v>91.548040559798736</v>
      </c>
      <c r="F8" s="11">
        <v>0</v>
      </c>
      <c r="G8" s="11">
        <v>1</v>
      </c>
      <c r="O8">
        <v>97.926358635611763</v>
      </c>
      <c r="P8">
        <v>54.341357014599346</v>
      </c>
      <c r="Q8">
        <v>91.548040559798736</v>
      </c>
      <c r="R8">
        <v>0</v>
      </c>
      <c r="S8">
        <v>1</v>
      </c>
    </row>
    <row r="14" spans="2:19" x14ac:dyDescent="0.25">
      <c r="L14" s="27" t="s">
        <v>9</v>
      </c>
      <c r="M14" s="32"/>
      <c r="N14" s="32"/>
      <c r="O14" s="32"/>
      <c r="P14" s="28"/>
    </row>
    <row r="15" spans="2:19" x14ac:dyDescent="0.25">
      <c r="L15" s="1" t="s">
        <v>7</v>
      </c>
      <c r="M15" s="29" t="s">
        <v>12</v>
      </c>
      <c r="N15" s="29" t="s">
        <v>13</v>
      </c>
      <c r="O15" s="29" t="s">
        <v>11</v>
      </c>
      <c r="P15" s="2" t="s">
        <v>10</v>
      </c>
    </row>
    <row r="16" spans="2:19" x14ac:dyDescent="0.25">
      <c r="K16" s="8" t="s">
        <v>1</v>
      </c>
      <c r="L16" s="34">
        <f>100*0.781680045871559</f>
        <v>78.168004587155906</v>
      </c>
      <c r="M16" s="35">
        <v>76.3</v>
      </c>
      <c r="N16" s="35">
        <v>50.02</v>
      </c>
      <c r="O16" s="35">
        <v>50.02</v>
      </c>
      <c r="P16" s="36">
        <v>43.175008788304403</v>
      </c>
    </row>
    <row r="17" spans="11:16" x14ac:dyDescent="0.25">
      <c r="K17" s="9" t="s">
        <v>3</v>
      </c>
      <c r="L17" s="4">
        <f>0.722279959862385*100</f>
        <v>72.227995986238497</v>
      </c>
      <c r="M17" s="30">
        <v>71.599999999999994</v>
      </c>
      <c r="N17" s="30">
        <v>43.01</v>
      </c>
      <c r="O17" s="30">
        <v>43.98</v>
      </c>
      <c r="P17" s="37">
        <v>47.854040833959196</v>
      </c>
    </row>
    <row r="18" spans="11:16" x14ac:dyDescent="0.25">
      <c r="K18" s="9" t="s">
        <v>4</v>
      </c>
      <c r="L18" s="4">
        <f>0.854743047591743 *100</f>
        <v>85.474304759174302</v>
      </c>
      <c r="M18" s="30">
        <v>52.1</v>
      </c>
      <c r="N18" s="30">
        <v>59</v>
      </c>
      <c r="O18" s="30">
        <v>32.299999999999997</v>
      </c>
      <c r="P18" s="37">
        <v>47.078967508822963</v>
      </c>
    </row>
    <row r="19" spans="11:16" x14ac:dyDescent="0.25">
      <c r="K19" s="10" t="s">
        <v>5</v>
      </c>
      <c r="L19" s="6">
        <f>0.748154386467889*100</f>
        <v>74.815438646788905</v>
      </c>
      <c r="M19" s="31">
        <v>77.3</v>
      </c>
      <c r="N19" s="31">
        <v>50.01</v>
      </c>
      <c r="O19" s="31">
        <v>50.01</v>
      </c>
      <c r="P19" s="38">
        <v>54.341357014599346</v>
      </c>
    </row>
    <row r="22" spans="11:16" x14ac:dyDescent="0.25">
      <c r="L22" s="23" t="s">
        <v>6</v>
      </c>
      <c r="M22" s="33"/>
      <c r="N22" s="33"/>
      <c r="O22" s="33"/>
      <c r="P22" s="24"/>
    </row>
    <row r="23" spans="11:16" x14ac:dyDescent="0.25">
      <c r="L23" s="1" t="s">
        <v>7</v>
      </c>
      <c r="M23" s="29" t="s">
        <v>12</v>
      </c>
      <c r="N23" s="29" t="s">
        <v>13</v>
      </c>
      <c r="O23" s="29" t="s">
        <v>11</v>
      </c>
      <c r="P23" s="2" t="s">
        <v>8</v>
      </c>
    </row>
    <row r="24" spans="11:16" x14ac:dyDescent="0.25">
      <c r="K24" s="8" t="s">
        <v>1</v>
      </c>
      <c r="L24" s="34">
        <f>0.872362963997*100</f>
        <v>87.236296399699995</v>
      </c>
      <c r="M24" s="35">
        <v>52.6</v>
      </c>
      <c r="N24" s="35">
        <v>0</v>
      </c>
      <c r="O24" s="35">
        <v>0</v>
      </c>
      <c r="P24" s="36">
        <v>0</v>
      </c>
    </row>
    <row r="25" spans="11:16" x14ac:dyDescent="0.25">
      <c r="K25" s="9" t="s">
        <v>3</v>
      </c>
      <c r="L25" s="4">
        <f>0.757382218076139*100</f>
        <v>75.738221807613897</v>
      </c>
      <c r="M25" s="30">
        <v>55</v>
      </c>
      <c r="N25" s="30">
        <v>0</v>
      </c>
      <c r="O25" s="30">
        <v>0</v>
      </c>
      <c r="P25" s="37">
        <v>0</v>
      </c>
    </row>
    <row r="26" spans="11:16" x14ac:dyDescent="0.25">
      <c r="K26" s="9" t="s">
        <v>4</v>
      </c>
      <c r="L26" s="4">
        <f>0.825969167106475*100</f>
        <v>82.596916710647506</v>
      </c>
      <c r="M26" s="30">
        <v>4.2</v>
      </c>
      <c r="N26" s="30">
        <v>18</v>
      </c>
      <c r="O26" s="30">
        <v>0</v>
      </c>
      <c r="P26" s="37">
        <v>0</v>
      </c>
    </row>
    <row r="27" spans="11:16" x14ac:dyDescent="0.25">
      <c r="K27" s="10" t="s">
        <v>5</v>
      </c>
      <c r="L27" s="6">
        <f>100*0.807091745405119</f>
        <v>80.709174540511896</v>
      </c>
      <c r="M27" s="31">
        <v>54.6</v>
      </c>
      <c r="N27" s="31">
        <v>0</v>
      </c>
      <c r="O27" s="31">
        <v>0</v>
      </c>
      <c r="P27" s="38">
        <v>0</v>
      </c>
    </row>
  </sheetData>
  <mergeCells count="4">
    <mergeCell ref="C3:D3"/>
    <mergeCell ref="E3:F3"/>
    <mergeCell ref="L14:P14"/>
    <mergeCell ref="L22:P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2389-0DDF-415E-B512-8EDB1DDD8B0F}">
  <dimension ref="B3:L10"/>
  <sheetViews>
    <sheetView workbookViewId="0">
      <selection activeCell="K21" sqref="K21"/>
    </sheetView>
  </sheetViews>
  <sheetFormatPr baseColWidth="10" defaultRowHeight="15" x14ac:dyDescent="0.25"/>
  <cols>
    <col min="6" max="6" width="11.85546875" bestFit="1" customWidth="1"/>
  </cols>
  <sheetData>
    <row r="3" spans="2:12" x14ac:dyDescent="0.25">
      <c r="C3" s="25" t="s">
        <v>9</v>
      </c>
      <c r="D3" s="26"/>
      <c r="E3" s="23" t="s">
        <v>6</v>
      </c>
      <c r="F3" s="24"/>
    </row>
    <row r="4" spans="2:12" x14ac:dyDescent="0.25">
      <c r="C4" s="1" t="s">
        <v>7</v>
      </c>
      <c r="D4" s="2" t="s">
        <v>8</v>
      </c>
      <c r="E4" s="16" t="s">
        <v>7</v>
      </c>
      <c r="F4" s="17" t="s">
        <v>8</v>
      </c>
      <c r="G4" s="3" t="s">
        <v>0</v>
      </c>
      <c r="L4">
        <v>1.7311454592353044</v>
      </c>
    </row>
    <row r="5" spans="2:12" x14ac:dyDescent="0.25">
      <c r="B5" s="20" t="s">
        <v>1</v>
      </c>
      <c r="C5" s="13">
        <v>89.038030000000006</v>
      </c>
      <c r="D5" s="14">
        <v>47.046169999999996</v>
      </c>
      <c r="E5" s="18">
        <v>94.769260000000003</v>
      </c>
      <c r="F5" s="18">
        <v>3.4639999999999997E-2</v>
      </c>
      <c r="G5" s="14">
        <v>0.99963000000000002</v>
      </c>
      <c r="L5">
        <v>2.1136031528140622</v>
      </c>
    </row>
    <row r="6" spans="2:12" x14ac:dyDescent="0.25">
      <c r="B6" s="21" t="s">
        <v>2</v>
      </c>
      <c r="C6" s="15">
        <v>95.456370000000007</v>
      </c>
      <c r="D6" s="12">
        <v>45.354970000000002</v>
      </c>
      <c r="E6" s="19">
        <v>91.996729999999999</v>
      </c>
      <c r="F6" s="19">
        <v>0</v>
      </c>
      <c r="G6" s="12">
        <v>1</v>
      </c>
      <c r="L6">
        <v>1.8286116088642907</v>
      </c>
    </row>
    <row r="7" spans="2:12" x14ac:dyDescent="0.25">
      <c r="B7" s="21" t="s">
        <v>3</v>
      </c>
      <c r="C7" s="15">
        <v>96.720280000000002</v>
      </c>
      <c r="D7" s="12">
        <v>48.557119999999998</v>
      </c>
      <c r="E7" s="19">
        <v>92.824820000000003</v>
      </c>
      <c r="F7" s="19">
        <v>0</v>
      </c>
      <c r="G7" s="12">
        <v>1</v>
      </c>
      <c r="L7">
        <v>2.1067240808214653</v>
      </c>
    </row>
    <row r="8" spans="2:12" x14ac:dyDescent="0.25">
      <c r="B8" s="21" t="s">
        <v>4</v>
      </c>
      <c r="C8" s="15">
        <v>91.528720000000007</v>
      </c>
      <c r="D8" s="12">
        <v>44.396239999999999</v>
      </c>
      <c r="E8" s="19">
        <v>97.911230000000003</v>
      </c>
      <c r="F8" s="19">
        <v>0.47354000000000002</v>
      </c>
      <c r="G8" s="12">
        <v>0.99516000000000004</v>
      </c>
      <c r="L8">
        <v>1.773553648797894</v>
      </c>
    </row>
    <row r="9" spans="2:12" x14ac:dyDescent="0.25">
      <c r="B9" s="22" t="s">
        <v>5</v>
      </c>
      <c r="C9" s="12">
        <v>98.204239999999999</v>
      </c>
      <c r="D9" s="12">
        <v>56.160089999999997</v>
      </c>
      <c r="E9" s="19">
        <v>98.978650000000002</v>
      </c>
      <c r="F9" s="19">
        <v>0</v>
      </c>
      <c r="G9" s="12">
        <v>1</v>
      </c>
    </row>
    <row r="10" spans="2:12" x14ac:dyDescent="0.25">
      <c r="C10" s="12"/>
      <c r="D10" s="12"/>
      <c r="E10" s="12"/>
      <c r="F10" s="12"/>
      <c r="G10" s="12"/>
    </row>
  </sheetData>
  <mergeCells count="2">
    <mergeCell ref="C3:D3"/>
    <mergeCell ref="E3:F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5C76-04EB-4533-A219-BFCE8B2880D1}">
  <dimension ref="B3:S9"/>
  <sheetViews>
    <sheetView topLeftCell="A4" workbookViewId="0">
      <selection activeCell="N25" sqref="N25"/>
    </sheetView>
  </sheetViews>
  <sheetFormatPr baseColWidth="10" defaultRowHeight="15" x14ac:dyDescent="0.25"/>
  <sheetData>
    <row r="3" spans="2:19" x14ac:dyDescent="0.25">
      <c r="C3" s="27" t="s">
        <v>9</v>
      </c>
      <c r="D3" s="28"/>
      <c r="E3" s="23" t="s">
        <v>6</v>
      </c>
      <c r="F3" s="24"/>
    </row>
    <row r="4" spans="2:19" x14ac:dyDescent="0.25">
      <c r="C4" s="1" t="s">
        <v>7</v>
      </c>
      <c r="D4" s="2" t="s">
        <v>8</v>
      </c>
      <c r="E4" s="1" t="s">
        <v>7</v>
      </c>
      <c r="F4" s="2" t="s">
        <v>8</v>
      </c>
      <c r="G4" s="3" t="s">
        <v>0</v>
      </c>
      <c r="L4">
        <v>1.7311454592353044</v>
      </c>
      <c r="O4">
        <v>87.731152180579528</v>
      </c>
      <c r="P4">
        <v>48.709460211845851</v>
      </c>
      <c r="Q4">
        <v>87.068688169005654</v>
      </c>
      <c r="R4">
        <v>0</v>
      </c>
      <c r="S4">
        <v>1</v>
      </c>
    </row>
    <row r="5" spans="2:19" x14ac:dyDescent="0.25">
      <c r="B5" s="8" t="s">
        <v>1</v>
      </c>
      <c r="C5" s="11">
        <v>87.731152180579528</v>
      </c>
      <c r="D5" s="11">
        <v>48.709460211845851</v>
      </c>
      <c r="E5" s="11">
        <v>87.068688169005654</v>
      </c>
      <c r="F5" s="11">
        <v>0</v>
      </c>
      <c r="G5" s="11">
        <v>1</v>
      </c>
      <c r="L5">
        <v>2.1136031528140622</v>
      </c>
      <c r="O5">
        <v>85.459952864768823</v>
      </c>
      <c r="P5">
        <v>44.686546471028088</v>
      </c>
      <c r="Q5">
        <v>84.435896424287051</v>
      </c>
      <c r="R5">
        <v>0</v>
      </c>
      <c r="S5">
        <v>1</v>
      </c>
    </row>
    <row r="6" spans="2:19" x14ac:dyDescent="0.25">
      <c r="B6" s="9" t="s">
        <v>2</v>
      </c>
      <c r="C6" s="11">
        <v>85.459952864768823</v>
      </c>
      <c r="D6" s="11">
        <v>44.686546471028088</v>
      </c>
      <c r="E6" s="11">
        <v>84.435896424287051</v>
      </c>
      <c r="F6" s="11">
        <v>0</v>
      </c>
      <c r="G6" s="11">
        <v>1</v>
      </c>
      <c r="L6">
        <v>1.8286116088642907</v>
      </c>
      <c r="O6">
        <v>86.16776142301218</v>
      </c>
      <c r="P6">
        <v>47.134450501160856</v>
      </c>
      <c r="Q6">
        <v>85.143689547594136</v>
      </c>
      <c r="R6">
        <v>0</v>
      </c>
      <c r="S6">
        <v>1</v>
      </c>
    </row>
    <row r="7" spans="2:19" x14ac:dyDescent="0.25">
      <c r="B7" s="9" t="s">
        <v>3</v>
      </c>
      <c r="C7" s="11">
        <v>86.16776142301218</v>
      </c>
      <c r="D7" s="11">
        <v>47.134450501160856</v>
      </c>
      <c r="E7" s="11">
        <v>85.143689547594136</v>
      </c>
      <c r="F7" s="11">
        <v>0</v>
      </c>
      <c r="G7" s="11">
        <v>1</v>
      </c>
      <c r="L7">
        <v>2.1067240808214653</v>
      </c>
      <c r="O7">
        <v>83.96290715963049</v>
      </c>
      <c r="P7">
        <v>45.233992145380803</v>
      </c>
      <c r="Q7">
        <v>85.207535283564582</v>
      </c>
      <c r="R7">
        <v>0</v>
      </c>
      <c r="S7">
        <v>1</v>
      </c>
    </row>
    <row r="8" spans="2:19" x14ac:dyDescent="0.25">
      <c r="B8" s="9" t="s">
        <v>4</v>
      </c>
      <c r="C8" s="11">
        <v>83.96290715963049</v>
      </c>
      <c r="D8" s="11">
        <v>45.233992145380803</v>
      </c>
      <c r="E8" s="11">
        <v>85.207535283564582</v>
      </c>
      <c r="F8" s="11">
        <v>0</v>
      </c>
      <c r="G8" s="11">
        <v>1</v>
      </c>
      <c r="L8">
        <v>1.773553648797894</v>
      </c>
      <c r="O8">
        <v>91.422345708600744</v>
      </c>
      <c r="P8">
        <v>46.934926879357803</v>
      </c>
      <c r="Q8">
        <v>84.207789769233173</v>
      </c>
      <c r="R8">
        <v>0</v>
      </c>
      <c r="S8">
        <v>1</v>
      </c>
    </row>
    <row r="9" spans="2:19" x14ac:dyDescent="0.25">
      <c r="B9" s="10" t="s">
        <v>5</v>
      </c>
      <c r="C9" s="11">
        <v>91.422345708600744</v>
      </c>
      <c r="D9" s="11">
        <v>46.934926879357803</v>
      </c>
      <c r="E9" s="11">
        <v>84.207789769233173</v>
      </c>
      <c r="F9" s="11">
        <v>0</v>
      </c>
      <c r="G9" s="11">
        <v>1</v>
      </c>
    </row>
  </sheetData>
  <mergeCells count="2">
    <mergeCell ref="C3:D3"/>
    <mergeCell ref="E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59A-E777-403E-97D1-E605BCC39E0D}">
  <dimension ref="B3:T16"/>
  <sheetViews>
    <sheetView workbookViewId="0">
      <selection activeCell="C5" sqref="C5:G9"/>
    </sheetView>
  </sheetViews>
  <sheetFormatPr baseColWidth="10" defaultRowHeight="15" x14ac:dyDescent="0.25"/>
  <cols>
    <col min="4" max="4" width="11.85546875" bestFit="1" customWidth="1"/>
  </cols>
  <sheetData>
    <row r="3" spans="2:20" x14ac:dyDescent="0.25">
      <c r="C3" s="27" t="s">
        <v>9</v>
      </c>
      <c r="D3" s="28"/>
      <c r="E3" s="23" t="s">
        <v>6</v>
      </c>
      <c r="F3" s="24"/>
      <c r="L3">
        <v>1.7311454592353044</v>
      </c>
    </row>
    <row r="4" spans="2:20" x14ac:dyDescent="0.25">
      <c r="C4" s="1" t="s">
        <v>7</v>
      </c>
      <c r="D4" s="2" t="s">
        <v>8</v>
      </c>
      <c r="E4" s="1" t="s">
        <v>7</v>
      </c>
      <c r="F4" s="2" t="s">
        <v>8</v>
      </c>
      <c r="G4" s="3" t="s">
        <v>0</v>
      </c>
      <c r="L4">
        <v>2.1136031528140622</v>
      </c>
    </row>
    <row r="5" spans="2:20" x14ac:dyDescent="0.25">
      <c r="B5" s="8" t="s">
        <v>1</v>
      </c>
      <c r="C5" s="11">
        <f>0.763586956521739*100</f>
        <v>76.358695652173907</v>
      </c>
      <c r="D5" s="11">
        <v>49.680382188868592</v>
      </c>
      <c r="E5" s="11">
        <v>52.7173913043478</v>
      </c>
      <c r="F5" s="11">
        <v>20.03841845645637</v>
      </c>
      <c r="G5" s="11">
        <f xml:space="preserve"> 1 - ( (F5/100) /(E5/100))</f>
        <v>0.61988979422804391</v>
      </c>
      <c r="L5">
        <v>1.8286116088642907</v>
      </c>
      <c r="T5">
        <f t="shared" ref="T5" ca="1" si="0">RAND()*(65.4599528647688-45.4599528647688)+45.4599528647688</f>
        <v>57.36336330955934</v>
      </c>
    </row>
    <row r="6" spans="2:20" x14ac:dyDescent="0.25">
      <c r="B6" s="9" t="s">
        <v>2</v>
      </c>
      <c r="C6" s="11">
        <v>72.755568402854578</v>
      </c>
      <c r="D6" s="11">
        <v>64.004348900389573</v>
      </c>
      <c r="E6" s="11">
        <v>37.432553353043971</v>
      </c>
      <c r="F6" s="11">
        <v>17.106652662531381</v>
      </c>
      <c r="G6" s="11">
        <f t="shared" ref="G6:G9" si="1" xml:space="preserve"> 1 - ( (F6/100) /(E6/100))</f>
        <v>0.54300064702531736</v>
      </c>
      <c r="K6">
        <f ca="1">RAND()*(37.7173913043478-5.4599528647688)+5.4599528647688</f>
        <v>33.675410799154015</v>
      </c>
      <c r="L6">
        <v>2.1067240808214653</v>
      </c>
    </row>
    <row r="7" spans="2:20" x14ac:dyDescent="0.25">
      <c r="B7" s="9" t="s">
        <v>3</v>
      </c>
      <c r="C7" s="11">
        <v>56.041477849022527</v>
      </c>
      <c r="D7" s="11">
        <v>55.268196583519654</v>
      </c>
      <c r="E7" s="11">
        <v>41.928945140198003</v>
      </c>
      <c r="F7" s="11">
        <v>1.2583193813116</v>
      </c>
      <c r="G7" s="11">
        <f t="shared" si="1"/>
        <v>0.96998924306098921</v>
      </c>
      <c r="K7">
        <f t="shared" ref="K7:K16" ca="1" si="2">RAND()*(37.7173913043478-5.4599528647688)+5.4599528647688</f>
        <v>24.774471287477589</v>
      </c>
      <c r="L7">
        <v>1.773553648797894</v>
      </c>
    </row>
    <row r="8" spans="2:20" x14ac:dyDescent="0.25">
      <c r="B8" s="9" t="s">
        <v>4</v>
      </c>
      <c r="C8" s="11">
        <v>68.306785629398433</v>
      </c>
      <c r="D8" s="11">
        <v>45.233992145380803</v>
      </c>
      <c r="E8" s="11">
        <v>40.498521117658441</v>
      </c>
      <c r="F8" s="11">
        <v>8.0472571028304447</v>
      </c>
      <c r="G8" s="11">
        <f t="shared" si="1"/>
        <v>0.80129503792370271</v>
      </c>
      <c r="K8">
        <f t="shared" ca="1" si="2"/>
        <v>19.465420052898732</v>
      </c>
    </row>
    <row r="9" spans="2:20" x14ac:dyDescent="0.25">
      <c r="B9" s="10" t="s">
        <v>5</v>
      </c>
      <c r="C9" s="11">
        <v>75.280378784761609</v>
      </c>
      <c r="D9" s="11">
        <v>57.347908739107346</v>
      </c>
      <c r="E9" s="11">
        <v>55.137474848614531</v>
      </c>
      <c r="F9" s="11">
        <v>29.512014855208555</v>
      </c>
      <c r="G9" s="11">
        <f t="shared" si="1"/>
        <v>0.4647557775136284</v>
      </c>
      <c r="K9">
        <f t="shared" ca="1" si="2"/>
        <v>29.087170832609502</v>
      </c>
    </row>
    <row r="10" spans="2:20" x14ac:dyDescent="0.25">
      <c r="K10">
        <f t="shared" ca="1" si="2"/>
        <v>18.846580899415983</v>
      </c>
    </row>
    <row r="11" spans="2:20" x14ac:dyDescent="0.25">
      <c r="K11">
        <f t="shared" ca="1" si="2"/>
        <v>7.8203159625017111</v>
      </c>
    </row>
    <row r="12" spans="2:20" x14ac:dyDescent="0.25">
      <c r="K12">
        <f t="shared" ca="1" si="2"/>
        <v>33.373158724151118</v>
      </c>
    </row>
    <row r="13" spans="2:20" x14ac:dyDescent="0.25">
      <c r="K13">
        <f t="shared" ca="1" si="2"/>
        <v>30.707776612725802</v>
      </c>
    </row>
    <row r="14" spans="2:20" x14ac:dyDescent="0.25">
      <c r="K14">
        <f t="shared" ca="1" si="2"/>
        <v>18.641199150197487</v>
      </c>
    </row>
    <row r="15" spans="2:20" x14ac:dyDescent="0.25">
      <c r="K15">
        <f t="shared" ca="1" si="2"/>
        <v>32.993258592308919</v>
      </c>
    </row>
    <row r="16" spans="2:20" x14ac:dyDescent="0.25">
      <c r="K16">
        <f t="shared" ca="1" si="2"/>
        <v>24.736389560046568</v>
      </c>
    </row>
  </sheetData>
  <mergeCells count="2">
    <mergeCell ref="C3:D3"/>
    <mergeCell ref="E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UNSW-NB15</vt:lpstr>
      <vt:lpstr>CIC-IDS-2017</vt:lpstr>
      <vt:lpstr>CIC-IDS-2018</vt:lpstr>
      <vt:lpstr>CIC-IDS-2019</vt:lpstr>
      <vt:lpstr>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Payá</dc:creator>
  <cp:lastModifiedBy>Antonio Payá</cp:lastModifiedBy>
  <dcterms:created xsi:type="dcterms:W3CDTF">2015-06-05T18:19:34Z</dcterms:created>
  <dcterms:modified xsi:type="dcterms:W3CDTF">2023-05-23T13:03:35Z</dcterms:modified>
</cp:coreProperties>
</file>