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ergi\Desktop\Epicode DA\Progetto settimana 4\"/>
    </mc:Choice>
  </mc:AlternateContent>
  <xr:revisionPtr revIDLastSave="0" documentId="13_ncr:1_{15C2266D-D521-4BF7-8EAB-D5D91F04246C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Grafici e Pivot" sheetId="9" r:id="rId1"/>
    <sheet name="Esercizio 1" sheetId="1" r:id="rId2"/>
    <sheet name="Esercizio 2" sheetId="2" r:id="rId3"/>
    <sheet name="Sfida" sheetId="3" r:id="rId4"/>
    <sheet name="Esercizio 3" sheetId="4" r:id="rId5"/>
    <sheet name="Presentazione" sheetId="10" r:id="rId6"/>
  </sheets>
  <definedNames>
    <definedName name="_xlnm._FilterDatabase" localSheetId="1" hidden="1">'Esercizio 1'!$A$38:$E$38</definedName>
    <definedName name="FiltroDati_Anz_lavoro">#N/A</definedName>
    <definedName name="FiltroDati_Età_Data.diff">#N/A</definedName>
    <definedName name="FiltroDati_Settore">#N/A</definedName>
    <definedName name="FiltroDati_Settore1">#N/A</definedName>
  </definedNames>
  <calcPr calcId="18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2" l="1"/>
  <c r="C63" i="1"/>
  <c r="C46" i="1"/>
  <c r="C64" i="1"/>
  <c r="C39" i="1"/>
  <c r="E39" i="1" s="1"/>
  <c r="C48" i="1"/>
  <c r="E48" i="1" s="1"/>
  <c r="C49" i="1"/>
  <c r="E49" i="1" s="1"/>
  <c r="C57" i="1"/>
  <c r="C41" i="1"/>
  <c r="E41" i="1" s="1"/>
  <c r="C52" i="1"/>
  <c r="C40" i="1"/>
  <c r="E40" i="1" s="1"/>
  <c r="C42" i="1"/>
  <c r="E42" i="1" s="1"/>
  <c r="C58" i="1"/>
  <c r="C43" i="1"/>
  <c r="E43" i="1" s="1"/>
  <c r="C56" i="1"/>
  <c r="E52" i="1" s="1"/>
  <c r="C50" i="1"/>
  <c r="E50" i="1" s="1"/>
  <c r="C44" i="1"/>
  <c r="C65" i="1"/>
  <c r="C59" i="1"/>
  <c r="C61" i="1"/>
  <c r="C66" i="1"/>
  <c r="C47" i="1"/>
  <c r="E46" i="1" s="1"/>
  <c r="C45" i="1"/>
  <c r="E44" i="1" s="1"/>
  <c r="C60" i="1"/>
  <c r="C53" i="1"/>
  <c r="E53" i="1" s="1"/>
  <c r="C55" i="1"/>
  <c r="C51" i="1"/>
  <c r="E51" i="1" s="1"/>
  <c r="C62" i="1"/>
  <c r="C54" i="1"/>
  <c r="B34" i="1"/>
  <c r="B35" i="1"/>
  <c r="B36" i="1"/>
  <c r="B33" i="1"/>
  <c r="H15" i="4"/>
  <c r="H14" i="4"/>
  <c r="H18" i="4"/>
  <c r="H12" i="4"/>
  <c r="H11" i="4"/>
  <c r="H4" i="4"/>
  <c r="H5" i="4"/>
  <c r="H6" i="4"/>
  <c r="H7" i="4"/>
  <c r="H8" i="4"/>
  <c r="H9" i="4"/>
  <c r="H3" i="4"/>
  <c r="D8" i="3"/>
  <c r="E54" i="1" l="1"/>
  <c r="E45" i="1"/>
  <c r="C35" i="1"/>
  <c r="E55" i="1"/>
  <c r="E47" i="1"/>
  <c r="C36" i="1"/>
  <c r="C33" i="1"/>
  <c r="C34" i="1"/>
  <c r="B17" i="2"/>
  <c r="B11" i="2"/>
  <c r="B14" i="2"/>
  <c r="H2" i="1"/>
  <c r="H3" i="1"/>
  <c r="D8" i="2"/>
  <c r="C8" i="2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4" i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<sst xmlns="http://schemas.openxmlformats.org/spreadsheetml/2006/main" count="188" uniqueCount="96">
  <si>
    <t>Cognome</t>
  </si>
  <si>
    <t>Dt_nascita</t>
  </si>
  <si>
    <t>Dt_assunzione</t>
  </si>
  <si>
    <t>Settore</t>
  </si>
  <si>
    <t>Stipendio</t>
  </si>
  <si>
    <t>Anz_lavoro</t>
  </si>
  <si>
    <t>Dipendende 1</t>
  </si>
  <si>
    <t>Produzione</t>
  </si>
  <si>
    <t>Dipendende 2</t>
  </si>
  <si>
    <t>Dipendende 3</t>
  </si>
  <si>
    <t>Amministrazione</t>
  </si>
  <si>
    <t>Dipendende 4</t>
  </si>
  <si>
    <t>Dipendende 5</t>
  </si>
  <si>
    <t>Direzione</t>
  </si>
  <si>
    <t>Dipendende 6</t>
  </si>
  <si>
    <t>Dipendende 7</t>
  </si>
  <si>
    <t>Commerciale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</si>
  <si>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</si>
  <si>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</si>
  <si>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</si>
  <si>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</si>
  <si>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</si>
  <si>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</si>
  <si>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</si>
  <si>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</si>
  <si>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</si>
  <si>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</si>
  <si>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</si>
  <si>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</si>
  <si>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</si>
  <si>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</si>
  <si>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</si>
  <si>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</si>
  <si>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</si>
  <si>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</si>
  <si>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</si>
  <si>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</si>
  <si>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</si>
  <si>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Festività 2020</t>
  </si>
  <si>
    <t>Capodanno</t>
  </si>
  <si>
    <t>data iniziale</t>
  </si>
  <si>
    <t>Epifania</t>
  </si>
  <si>
    <t>Lunedì di pasqua</t>
  </si>
  <si>
    <t>Liberazione</t>
  </si>
  <si>
    <t>data finale</t>
  </si>
  <si>
    <t>numero settimana</t>
  </si>
  <si>
    <t>Festa del lavoro</t>
  </si>
  <si>
    <t>Festa della Repubblica</t>
  </si>
  <si>
    <t>Ferragosto assunzione</t>
  </si>
  <si>
    <t>differenza giorni</t>
  </si>
  <si>
    <t>Natale</t>
  </si>
  <si>
    <t>S. Stefano</t>
  </si>
  <si>
    <t xml:space="preserve">differenza mesi </t>
  </si>
  <si>
    <t>Giorni lavorativi fra due date</t>
  </si>
  <si>
    <t>100 giorni lavorativi a partire dal 20/4/20</t>
  </si>
  <si>
    <t>entrata</t>
  </si>
  <si>
    <t>uscita</t>
  </si>
  <si>
    <t>totale</t>
  </si>
  <si>
    <t>Lunedì</t>
  </si>
  <si>
    <t>Martedì</t>
  </si>
  <si>
    <t>Mercoledì</t>
  </si>
  <si>
    <t>Giovedì</t>
  </si>
  <si>
    <t>Venerdì</t>
  </si>
  <si>
    <t>Sabato</t>
  </si>
  <si>
    <t>Domenica</t>
  </si>
  <si>
    <t>totale ore</t>
  </si>
  <si>
    <t>Retrib. Oraria</t>
  </si>
  <si>
    <t>Retr. Straordinario</t>
  </si>
  <si>
    <t>Età Data.diff</t>
  </si>
  <si>
    <t>Età Anno</t>
  </si>
  <si>
    <t>Età Int</t>
  </si>
  <si>
    <t>Età Frazione.anno</t>
  </si>
  <si>
    <t>numero settimana ISO</t>
  </si>
  <si>
    <t>(Tutto)</t>
  </si>
  <si>
    <t>Totale complessivo</t>
  </si>
  <si>
    <t>Media di Stipendio</t>
  </si>
  <si>
    <t>N.Dip.</t>
  </si>
  <si>
    <t>% su Totale</t>
  </si>
  <si>
    <t>22-31</t>
  </si>
  <si>
    <t>32-41</t>
  </si>
  <si>
    <t>42-51</t>
  </si>
  <si>
    <t>52-61</t>
  </si>
  <si>
    <t>62-71</t>
  </si>
  <si>
    <t>Max Stipendio</t>
  </si>
  <si>
    <t>0-4</t>
  </si>
  <si>
    <t>5-9</t>
  </si>
  <si>
    <t>10-14</t>
  </si>
  <si>
    <t>15-19</t>
  </si>
  <si>
    <t>20-24</t>
  </si>
  <si>
    <t>25-29</t>
  </si>
  <si>
    <t>30-35</t>
  </si>
  <si>
    <t>Anz_lavorativa</t>
  </si>
  <si>
    <t>Età</t>
  </si>
  <si>
    <t>Anno assunzione</t>
  </si>
  <si>
    <t>N.Assunzioni</t>
  </si>
  <si>
    <t>Employee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</si>
</sst>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[$€-2]\ * #,##0.00_-;\-[$€-2]\ * #,##0.00_-;_-[$€-2]\ * &quot;-&quot;??_-"/>
    <numFmt numFmtId="165" formatCode="[$-F800]dddd\,\ mmmm\ dd\,\ yyyy"/>
    <numFmt numFmtId="166" formatCode="[h]:mm:ss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2" applyFont="1" applyBorder="1"/>
    <xf numFmtId="0" fontId="0" fillId="0" borderId="2" xfId="0" applyBorder="1"/>
    <xf numFmtId="0" fontId="3" fillId="0" borderId="1" xfId="0" applyFont="1" applyBorder="1"/>
    <xf numFmtId="14" fontId="0" fillId="0" borderId="1" xfId="0" applyNumberFormat="1" applyBorder="1"/>
    <xf numFmtId="164" fontId="3" fillId="0" borderId="1" xfId="2" applyFont="1" applyFill="1" applyBorder="1"/>
    <xf numFmtId="0" fontId="0" fillId="0" borderId="1" xfId="0" applyBorder="1"/>
    <xf numFmtId="14" fontId="3" fillId="0" borderId="1" xfId="0" applyNumberFormat="1" applyFont="1" applyBorder="1"/>
    <xf numFmtId="164" fontId="3" fillId="0" borderId="1" xfId="2" applyFont="1" applyBorder="1"/>
    <xf numFmtId="14" fontId="0" fillId="0" borderId="3" xfId="0" applyNumberFormat="1" applyBorder="1"/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49" fontId="0" fillId="4" borderId="1" xfId="0" applyNumberFormat="1" applyFill="1" applyBorder="1"/>
    <xf numFmtId="165" fontId="0" fillId="5" borderId="1" xfId="0" applyNumberFormat="1" applyFill="1" applyBorder="1"/>
    <xf numFmtId="0" fontId="0" fillId="4" borderId="1" xfId="0" applyFill="1" applyBorder="1" applyAlignment="1">
      <alignment horizontal="center"/>
    </xf>
    <xf numFmtId="165" fontId="0" fillId="0" borderId="0" xfId="0" applyNumberFormat="1"/>
    <xf numFmtId="14" fontId="0" fillId="6" borderId="4" xfId="0" applyNumberFormat="1" applyFill="1" applyBorder="1"/>
    <xf numFmtId="0" fontId="0" fillId="7" borderId="1" xfId="0" applyFill="1" applyBorder="1" applyAlignment="1">
      <alignment horizontal="center"/>
    </xf>
    <xf numFmtId="0" fontId="2" fillId="0" borderId="1" xfId="0" applyFont="1" applyBorder="1"/>
    <xf numFmtId="20" fontId="0" fillId="0" borderId="1" xfId="0" applyNumberFormat="1" applyBorder="1"/>
    <xf numFmtId="0" fontId="0" fillId="0" borderId="0" xfId="0" applyAlignment="1">
      <alignment horizontal="right"/>
    </xf>
    <xf numFmtId="2" fontId="0" fillId="0" borderId="0" xfId="0" applyNumberFormat="1"/>
    <xf numFmtId="0" fontId="0" fillId="7" borderId="1" xfId="0" applyFill="1" applyBorder="1"/>
    <xf numFmtId="44" fontId="1" fillId="7" borderId="1" xfId="1" applyFont="1" applyFill="1" applyBorder="1"/>
    <xf numFmtId="165" fontId="0" fillId="4" borderId="1" xfId="0" applyNumberFormat="1" applyFill="1" applyBorder="1" applyAlignment="1">
      <alignment horizontal="center"/>
    </xf>
    <xf numFmtId="166" fontId="0" fillId="0" borderId="1" xfId="0" applyNumberFormat="1" applyBorder="1"/>
    <xf numFmtId="4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3" fillId="0" borderId="1" xfId="3" applyFont="1" applyBorder="1"/>
    <xf numFmtId="0" fontId="2" fillId="2" borderId="5" xfId="0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NumberFormat="1"/>
  </cellXfs>
  <cellStyles count="4">
    <cellStyle name="Euro" xfId="2" xr:uid="{C694DCB2-815A-43DF-A12E-BF5233CC5080}"/>
    <cellStyle name="Normale" xfId="0" builtinId="0"/>
    <cellStyle name="Percentuale" xfId="3" builtinId="5"/>
    <cellStyle name="Valuta" xfId="1" builtinId="4"/>
  </cellStyles>
  <dxfs count="1"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settimana 4_rev2.xlsx]Grafici e Pivot!Tabella pivot5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e Pivot'!$B$4</c:f>
              <c:strCache>
                <c:ptCount val="1"/>
                <c:pt idx="0">
                  <c:v>Media di Stipendio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'Grafici e Pivot'!$A$5:$A$22</c:f>
              <c:multiLvlStrCache>
                <c:ptCount val="12"/>
                <c:lvl>
                  <c:pt idx="0">
                    <c:v>Amministrazione</c:v>
                  </c:pt>
                  <c:pt idx="1">
                    <c:v>Commerciale</c:v>
                  </c:pt>
                  <c:pt idx="2">
                    <c:v>Produzione</c:v>
                  </c:pt>
                  <c:pt idx="3">
                    <c:v>Amministrazione</c:v>
                  </c:pt>
                  <c:pt idx="4">
                    <c:v>Commerciale</c:v>
                  </c:pt>
                  <c:pt idx="5">
                    <c:v>Produzione</c:v>
                  </c:pt>
                  <c:pt idx="6">
                    <c:v>Amministrazione</c:v>
                  </c:pt>
                  <c:pt idx="7">
                    <c:v>Produzione</c:v>
                  </c:pt>
                  <c:pt idx="8">
                    <c:v>Direzione</c:v>
                  </c:pt>
                  <c:pt idx="9">
                    <c:v>Produzione</c:v>
                  </c:pt>
                  <c:pt idx="10">
                    <c:v>Direzione</c:v>
                  </c:pt>
                  <c:pt idx="11">
                    <c:v>Produzione</c:v>
                  </c:pt>
                </c:lvl>
                <c:lvl>
                  <c:pt idx="0">
                    <c:v>22-31</c:v>
                  </c:pt>
                  <c:pt idx="3">
                    <c:v>32-41</c:v>
                  </c:pt>
                  <c:pt idx="6">
                    <c:v>42-51</c:v>
                  </c:pt>
                  <c:pt idx="8">
                    <c:v>52-61</c:v>
                  </c:pt>
                  <c:pt idx="10">
                    <c:v>62-71</c:v>
                  </c:pt>
                </c:lvl>
              </c:multiLvlStrCache>
            </c:multiLvlStrRef>
          </c:cat>
          <c:val>
            <c:numRef>
              <c:f>'Grafici e Pivot'!$B$5:$B$22</c:f>
              <c:numCache>
                <c:formatCode>General</c:formatCode>
                <c:ptCount val="12"/>
                <c:pt idx="0">
                  <c:v>1322.5</c:v>
                </c:pt>
                <c:pt idx="1">
                  <c:v>2584</c:v>
                </c:pt>
                <c:pt idx="2">
                  <c:v>1314.2857142857142</c:v>
                </c:pt>
                <c:pt idx="3">
                  <c:v>1593.5</c:v>
                </c:pt>
                <c:pt idx="4">
                  <c:v>2521.5</c:v>
                </c:pt>
                <c:pt idx="5">
                  <c:v>1445.625</c:v>
                </c:pt>
                <c:pt idx="6">
                  <c:v>1599</c:v>
                </c:pt>
                <c:pt idx="7">
                  <c:v>2152</c:v>
                </c:pt>
                <c:pt idx="8">
                  <c:v>3277</c:v>
                </c:pt>
                <c:pt idx="9">
                  <c:v>1670</c:v>
                </c:pt>
                <c:pt idx="10">
                  <c:v>3680</c:v>
                </c:pt>
                <c:pt idx="11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9-482F-BAF4-19FB582F53AF}"/>
            </c:ext>
          </c:extLst>
        </c:ser>
        <c:ser>
          <c:idx val="1"/>
          <c:order val="1"/>
          <c:tx>
            <c:strRef>
              <c:f>'Grafici e Pivot'!$C$4</c:f>
              <c:strCache>
                <c:ptCount val="1"/>
                <c:pt idx="0">
                  <c:v>Max Stipendio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'Grafici e Pivot'!$A$5:$A$22</c:f>
              <c:multiLvlStrCache>
                <c:ptCount val="12"/>
                <c:lvl>
                  <c:pt idx="0">
                    <c:v>Amministrazione</c:v>
                  </c:pt>
                  <c:pt idx="1">
                    <c:v>Commerciale</c:v>
                  </c:pt>
                  <c:pt idx="2">
                    <c:v>Produzione</c:v>
                  </c:pt>
                  <c:pt idx="3">
                    <c:v>Amministrazione</c:v>
                  </c:pt>
                  <c:pt idx="4">
                    <c:v>Commerciale</c:v>
                  </c:pt>
                  <c:pt idx="5">
                    <c:v>Produzione</c:v>
                  </c:pt>
                  <c:pt idx="6">
                    <c:v>Amministrazione</c:v>
                  </c:pt>
                  <c:pt idx="7">
                    <c:v>Produzione</c:v>
                  </c:pt>
                  <c:pt idx="8">
                    <c:v>Direzione</c:v>
                  </c:pt>
                  <c:pt idx="9">
                    <c:v>Produzione</c:v>
                  </c:pt>
                  <c:pt idx="10">
                    <c:v>Direzione</c:v>
                  </c:pt>
                  <c:pt idx="11">
                    <c:v>Produzione</c:v>
                  </c:pt>
                </c:lvl>
                <c:lvl>
                  <c:pt idx="0">
                    <c:v>22-31</c:v>
                  </c:pt>
                  <c:pt idx="3">
                    <c:v>32-41</c:v>
                  </c:pt>
                  <c:pt idx="6">
                    <c:v>42-51</c:v>
                  </c:pt>
                  <c:pt idx="8">
                    <c:v>52-61</c:v>
                  </c:pt>
                  <c:pt idx="10">
                    <c:v>62-71</c:v>
                  </c:pt>
                </c:lvl>
              </c:multiLvlStrCache>
            </c:multiLvlStrRef>
          </c:cat>
          <c:val>
            <c:numRef>
              <c:f>'Grafici e Pivot'!$C$5:$C$22</c:f>
              <c:numCache>
                <c:formatCode>General</c:formatCode>
                <c:ptCount val="12"/>
                <c:pt idx="0">
                  <c:v>1365</c:v>
                </c:pt>
                <c:pt idx="1">
                  <c:v>2584</c:v>
                </c:pt>
                <c:pt idx="2">
                  <c:v>1414</c:v>
                </c:pt>
                <c:pt idx="3">
                  <c:v>1650</c:v>
                </c:pt>
                <c:pt idx="4">
                  <c:v>2768</c:v>
                </c:pt>
                <c:pt idx="5">
                  <c:v>1676</c:v>
                </c:pt>
                <c:pt idx="6">
                  <c:v>1599</c:v>
                </c:pt>
                <c:pt idx="7">
                  <c:v>2152</c:v>
                </c:pt>
                <c:pt idx="8">
                  <c:v>3277</c:v>
                </c:pt>
                <c:pt idx="9">
                  <c:v>1670</c:v>
                </c:pt>
                <c:pt idx="10">
                  <c:v>3680</c:v>
                </c:pt>
                <c:pt idx="11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9-482F-BAF4-19FB582F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024592"/>
        <c:axId val="512021640"/>
      </c:barChart>
      <c:catAx>
        <c:axId val="51202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2021640"/>
        <c:crosses val="autoZero"/>
        <c:auto val="1"/>
        <c:lblAlgn val="ctr"/>
        <c:lblOffset val="100"/>
        <c:noMultiLvlLbl val="0"/>
      </c:catAx>
      <c:valAx>
        <c:axId val="51202164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202459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N.Assunzioni negli anni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'Esercizio 1'!$E$38</c:f>
              <c:strCache>
                <c:ptCount val="1"/>
                <c:pt idx="0">
                  <c:v>N.Assunzioni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'Esercizio 1'!$D$39:$D$55</c:f>
              <c:numCache>
                <c:formatCode>General</c:formatCode>
                <c:ptCount val="17"/>
                <c:pt idx="0">
                  <c:v>1987</c:v>
                </c:pt>
                <c:pt idx="1">
                  <c:v>1990</c:v>
                </c:pt>
                <c:pt idx="2">
                  <c:v>1996</c:v>
                </c:pt>
                <c:pt idx="3">
                  <c:v>1999</c:v>
                </c:pt>
                <c:pt idx="4">
                  <c:v>2000</c:v>
                </c:pt>
                <c:pt idx="5">
                  <c:v>2002</c:v>
                </c:pt>
                <c:pt idx="6">
                  <c:v>2007</c:v>
                </c:pt>
                <c:pt idx="7">
                  <c:v>2008</c:v>
                </c:pt>
                <c:pt idx="8">
                  <c:v>2010</c:v>
                </c:pt>
                <c:pt idx="9">
                  <c:v>2011</c:v>
                </c:pt>
                <c:pt idx="10">
                  <c:v>2013</c:v>
                </c:pt>
                <c:pt idx="11">
                  <c:v>2014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xVal>
          <c:yVal>
            <c:numRef>
              <c:f>'Esercizio 1'!$E$39:$E$55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3-4A53-A48E-CF4747134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68472"/>
        <c:axId val="540668144"/>
      </c:scatterChart>
      <c:valAx>
        <c:axId val="54066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668144"/>
        <c:crosses val="autoZero"/>
        <c:crossBetween val="midCat"/>
        <c:majorUnit val="1"/>
      </c:valAx>
      <c:valAx>
        <c:axId val="54066814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assunzioni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6684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settimana 4_rev2.xlsx]Grafici e Pivot!Tabella pivot1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e Pivot'!$E$4</c:f>
              <c:strCache>
                <c:ptCount val="1"/>
                <c:pt idx="0">
                  <c:v>Media di Stipendio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'Grafici e Pivot'!$D$5:$D$23</c:f>
              <c:multiLvlStrCache>
                <c:ptCount val="11"/>
                <c:lvl>
                  <c:pt idx="0">
                    <c:v>Produzione</c:v>
                  </c:pt>
                  <c:pt idx="1">
                    <c:v>Amministrazione</c:v>
                  </c:pt>
                  <c:pt idx="2">
                    <c:v>Produzione</c:v>
                  </c:pt>
                  <c:pt idx="3">
                    <c:v>Amministrazione</c:v>
                  </c:pt>
                  <c:pt idx="4">
                    <c:v>Commerciale</c:v>
                  </c:pt>
                  <c:pt idx="5">
                    <c:v>Produzione</c:v>
                  </c:pt>
                  <c:pt idx="6">
                    <c:v>Commerciale</c:v>
                  </c:pt>
                  <c:pt idx="7">
                    <c:v>Amministrazione</c:v>
                  </c:pt>
                  <c:pt idx="8">
                    <c:v>Produzione</c:v>
                  </c:pt>
                  <c:pt idx="9">
                    <c:v>Produzione</c:v>
                  </c:pt>
                  <c:pt idx="10">
                    <c:v>Direzione</c:v>
                  </c:pt>
                </c:lvl>
                <c:lvl>
                  <c:pt idx="0">
                    <c:v>0-4</c:v>
                  </c:pt>
                  <c:pt idx="1">
                    <c:v>5-9</c:v>
                  </c:pt>
                  <c:pt idx="3">
                    <c:v>10-14</c:v>
                  </c:pt>
                  <c:pt idx="6">
                    <c:v>15-19</c:v>
                  </c:pt>
                  <c:pt idx="7">
                    <c:v>20-24</c:v>
                  </c:pt>
                  <c:pt idx="9">
                    <c:v>25-29</c:v>
                  </c:pt>
                  <c:pt idx="10">
                    <c:v>30-35</c:v>
                  </c:pt>
                </c:lvl>
              </c:multiLvlStrCache>
            </c:multiLvlStrRef>
          </c:cat>
          <c:val>
            <c:numRef>
              <c:f>'Grafici e Pivot'!$E$5:$E$23</c:f>
              <c:numCache>
                <c:formatCode>General</c:formatCode>
                <c:ptCount val="11"/>
                <c:pt idx="0">
                  <c:v>1260.3333333333333</c:v>
                </c:pt>
                <c:pt idx="1">
                  <c:v>1322.5</c:v>
                </c:pt>
                <c:pt idx="2">
                  <c:v>1443.4285714285713</c:v>
                </c:pt>
                <c:pt idx="3">
                  <c:v>1593.5</c:v>
                </c:pt>
                <c:pt idx="4">
                  <c:v>2676</c:v>
                </c:pt>
                <c:pt idx="5">
                  <c:v>1549.5</c:v>
                </c:pt>
                <c:pt idx="6">
                  <c:v>2275</c:v>
                </c:pt>
                <c:pt idx="7">
                  <c:v>1599</c:v>
                </c:pt>
                <c:pt idx="8">
                  <c:v>1911</c:v>
                </c:pt>
                <c:pt idx="9">
                  <c:v>1750</c:v>
                </c:pt>
                <c:pt idx="10">
                  <c:v>3478.5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8-4B90-BED7-1B4003966090}"/>
            </c:ext>
          </c:extLst>
        </c:ser>
        <c:ser>
          <c:idx val="1"/>
          <c:order val="1"/>
          <c:tx>
            <c:strRef>
              <c:f>'Grafici e Pivot'!$F$4</c:f>
              <c:strCache>
                <c:ptCount val="1"/>
                <c:pt idx="0">
                  <c:v>Max Stipendio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'Grafici e Pivot'!$D$5:$D$23</c:f>
              <c:multiLvlStrCache>
                <c:ptCount val="11"/>
                <c:lvl>
                  <c:pt idx="0">
                    <c:v>Produzione</c:v>
                  </c:pt>
                  <c:pt idx="1">
                    <c:v>Amministrazione</c:v>
                  </c:pt>
                  <c:pt idx="2">
                    <c:v>Produzione</c:v>
                  </c:pt>
                  <c:pt idx="3">
                    <c:v>Amministrazione</c:v>
                  </c:pt>
                  <c:pt idx="4">
                    <c:v>Commerciale</c:v>
                  </c:pt>
                  <c:pt idx="5">
                    <c:v>Produzione</c:v>
                  </c:pt>
                  <c:pt idx="6">
                    <c:v>Commerciale</c:v>
                  </c:pt>
                  <c:pt idx="7">
                    <c:v>Amministrazione</c:v>
                  </c:pt>
                  <c:pt idx="8">
                    <c:v>Produzione</c:v>
                  </c:pt>
                  <c:pt idx="9">
                    <c:v>Produzione</c:v>
                  </c:pt>
                  <c:pt idx="10">
                    <c:v>Direzione</c:v>
                  </c:pt>
                </c:lvl>
                <c:lvl>
                  <c:pt idx="0">
                    <c:v>0-4</c:v>
                  </c:pt>
                  <c:pt idx="1">
                    <c:v>5-9</c:v>
                  </c:pt>
                  <c:pt idx="3">
                    <c:v>10-14</c:v>
                  </c:pt>
                  <c:pt idx="6">
                    <c:v>15-19</c:v>
                  </c:pt>
                  <c:pt idx="7">
                    <c:v>20-24</c:v>
                  </c:pt>
                  <c:pt idx="9">
                    <c:v>25-29</c:v>
                  </c:pt>
                  <c:pt idx="10">
                    <c:v>30-35</c:v>
                  </c:pt>
                </c:lvl>
              </c:multiLvlStrCache>
            </c:multiLvlStrRef>
          </c:cat>
          <c:val>
            <c:numRef>
              <c:f>'Grafici e Pivot'!$F$5:$F$23</c:f>
              <c:numCache>
                <c:formatCode>General</c:formatCode>
                <c:ptCount val="11"/>
                <c:pt idx="0">
                  <c:v>1310</c:v>
                </c:pt>
                <c:pt idx="1">
                  <c:v>1365</c:v>
                </c:pt>
                <c:pt idx="2">
                  <c:v>1676</c:v>
                </c:pt>
                <c:pt idx="3">
                  <c:v>1650</c:v>
                </c:pt>
                <c:pt idx="4">
                  <c:v>2768</c:v>
                </c:pt>
                <c:pt idx="5">
                  <c:v>1623</c:v>
                </c:pt>
                <c:pt idx="6">
                  <c:v>2275</c:v>
                </c:pt>
                <c:pt idx="7">
                  <c:v>1599</c:v>
                </c:pt>
                <c:pt idx="8">
                  <c:v>2152</c:v>
                </c:pt>
                <c:pt idx="9">
                  <c:v>1750</c:v>
                </c:pt>
                <c:pt idx="10">
                  <c:v>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8-4B90-BED7-1B4003966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053544"/>
        <c:axId val="286052560"/>
      </c:barChart>
      <c:catAx>
        <c:axId val="28605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052560"/>
        <c:crosses val="autoZero"/>
        <c:auto val="1"/>
        <c:lblAlgn val="ctr"/>
        <c:lblOffset val="100"/>
        <c:noMultiLvlLbl val="0"/>
      </c:catAx>
      <c:valAx>
        <c:axId val="2860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05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% dipendenti per settore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3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2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826-4C35-934C-122406C0445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826-4C35-934C-122406C04459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826-4C35-934C-122406C04459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826-4C35-934C-122406C04459}"/>
              </c:ext>
            </c:extLst>
          </c:dPt>
          <c:dLbls>
            <c:dLbl>
              <c:idx val="0"/>
              <c:layout>
                <c:manualLayout>
                  <c:x val="-0.13991524496937882"/>
                  <c:y val="-0.1706620005832605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1C4433AA-CC10-4F7D-88A4-86694483C291}" type="CELLRANGE">
                      <a:rPr lang="en-US" baseline="0"/>
                      <a:pPr>
                        <a:defRPr/>
                      </a:pPr>
                      <a:t>[INTERVALLOCELLE]</a:t>
                    </a:fld>
                    <a:r>
                      <a:rPr lang="en-US" baseline="0"/>
                      <a:t>; </a:t>
                    </a:r>
                    <a:fld id="{6039FC0F-045E-4107-9BCA-629BFE29F8BB}" type="CATEGORYNAME">
                      <a:rPr lang="en-US" baseline="0"/>
                      <a:pPr>
                        <a:defRPr/>
                      </a:pPr>
                      <a:t>[NOME CATEGORIA]</a:t>
                    </a:fld>
                    <a:endParaRPr lang="en-US" baseline="0"/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4026684164479"/>
                      <c:h val="0.2056018518518518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26-4C35-934C-122406C04459}"/>
                </c:ext>
              </c:extLst>
            </c:dLbl>
            <c:dLbl>
              <c:idx val="1"/>
              <c:layout>
                <c:manualLayout>
                  <c:x val="1.6924978127734008E-2"/>
                  <c:y val="5.015018955963833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9AE4A358-6573-4218-8EF0-A2E2E802E40D}" type="CELLRAN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[INTERVALLOCELLE]</a:t>
                    </a:fld>
                    <a:r>
                      <a:rPr lang="en-US" baseline="0"/>
                      <a:t>; </a:t>
                    </a:r>
                    <a:fld id="{A0906F19-3251-40BB-BF1E-73BE37172F0E}" type="CATEGORYNAM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endParaRPr lang="en-US" baseline="0"/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826-4C35-934C-122406C04459}"/>
                </c:ext>
              </c:extLst>
            </c:dLbl>
            <c:dLbl>
              <c:idx val="2"/>
              <c:layout>
                <c:manualLayout>
                  <c:x val="3.2048337707786527E-2"/>
                  <c:y val="7.6057888597258677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A04A80EF-C2B6-418E-BD2A-5F237FAE1F86}" type="CELLRAN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[INTERVALLOCELLE]</a:t>
                    </a:fld>
                    <a:r>
                      <a:rPr lang="en-US" baseline="0"/>
                      <a:t>; </a:t>
                    </a:r>
                    <a:fld id="{65A20CE2-755D-4046-B0F2-A8A11468010A}" type="CATEGORYNAM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endParaRPr lang="en-US" baseline="0"/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826-4C35-934C-122406C04459}"/>
                </c:ext>
              </c:extLst>
            </c:dLbl>
            <c:dLbl>
              <c:idx val="3"/>
              <c:layout>
                <c:manualLayout>
                  <c:x val="-2.4945100612423447E-2"/>
                  <c:y val="5.960848643919512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D91AF6A2-922C-456F-ABE5-412DA5E30BEE}" type="CELLRAN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[INTERVALLOCELLE]</a:t>
                    </a:fld>
                    <a:r>
                      <a:rPr lang="en-US" baseline="0"/>
                      <a:t>; </a:t>
                    </a:r>
                    <a:fld id="{9F848CA7-62E6-4BF1-BF9F-DD7D29A0E2C3}" type="CATEGORYNAM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[NOME CATEGORIA]</a:t>
                    </a:fld>
                    <a:endParaRPr lang="en-US" baseline="0"/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69306649168854"/>
                      <c:h val="0.13520851560221639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826-4C35-934C-122406C0445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/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'Esercizio 1'!$A$33:$A$36</c:f>
              <c:strCache>
                <c:ptCount val="4"/>
                <c:pt idx="0">
                  <c:v>Produzione</c:v>
                </c:pt>
                <c:pt idx="1">
                  <c:v>Amministrazione</c:v>
                </c:pt>
                <c:pt idx="2">
                  <c:v>Commerciale</c:v>
                </c:pt>
                <c:pt idx="3">
                  <c:v>Direzione</c:v>
                </c:pt>
              </c:strCache>
            </c:strRef>
          </c:cat>
          <c:val>
            <c:numRef>
              <c:f>'Esercizio 1'!$C$33:$C$36</c:f>
              <c:numCache>
                <c:formatCode>0%</c:formatCode>
                <c:ptCount val="4"/>
                <c:pt idx="0">
                  <c:v>0.6428571428571429</c:v>
                </c:pt>
                <c:pt idx="1">
                  <c:v>0.17857142857142858</c:v>
                </c:pt>
                <c:pt idx="2">
                  <c:v>0.10714285714285714</c:v>
                </c:pt>
                <c:pt idx="3">
                  <c:v>7.1428571428571425E-2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'Esercizio 1'!$C$33:$C$36</c15:f>
                <c15:dlblRangeCache>
                  <c:ptCount val="4"/>
                  <c:pt idx="0">
                    <c:v>64%</c:v>
                  </c:pt>
                  <c:pt idx="1">
                    <c:v>18%</c:v>
                  </c:pt>
                  <c:pt idx="2">
                    <c:v>11%</c:v>
                  </c:pt>
                  <c:pt idx="3">
                    <c:v>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B826-4C35-934C-122406C0445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'Esercizio 1'!$C$38</c:f>
              <c:strCache>
                <c:ptCount val="1"/>
                <c:pt idx="0">
                  <c:v>Anno assunzione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'Esercizio 1'!$B$39:$B$66</c:f>
              <c:strCache>
                <c:ptCount val="28"/>
                <c:pt idx="0">
                  <c:v>Dipendende 5</c:v>
                </c:pt>
                <c:pt idx="1">
                  <c:v>Dipendende 11</c:v>
                </c:pt>
                <c:pt idx="2">
                  <c:v>Dipendende 9</c:v>
                </c:pt>
                <c:pt idx="3">
                  <c:v>Dipendende 12</c:v>
                </c:pt>
                <c:pt idx="4">
                  <c:v>Dipendende 14</c:v>
                </c:pt>
                <c:pt idx="5">
                  <c:v>Dipendende 17</c:v>
                </c:pt>
                <c:pt idx="6">
                  <c:v>Dipendende 23</c:v>
                </c:pt>
                <c:pt idx="7">
                  <c:v>Dipendende 3</c:v>
                </c:pt>
                <c:pt idx="8">
                  <c:v>Dipendende 22</c:v>
                </c:pt>
                <c:pt idx="9">
                  <c:v>Dipendende 6</c:v>
                </c:pt>
                <c:pt idx="10">
                  <c:v>Dipendende 7</c:v>
                </c:pt>
                <c:pt idx="11">
                  <c:v>Dipendende 16</c:v>
                </c:pt>
                <c:pt idx="12">
                  <c:v>Dipendende 27</c:v>
                </c:pt>
                <c:pt idx="13">
                  <c:v>Dipendende 10</c:v>
                </c:pt>
                <c:pt idx="14">
                  <c:v>Dipendende 25</c:v>
                </c:pt>
                <c:pt idx="15">
                  <c:v>Dipendende 1</c:v>
                </c:pt>
                <c:pt idx="16">
                  <c:v>Dipendende 26</c:v>
                </c:pt>
                <c:pt idx="17">
                  <c:v>Dipendende 15</c:v>
                </c:pt>
                <c:pt idx="18">
                  <c:v>Dipendende 8</c:v>
                </c:pt>
                <c:pt idx="19">
                  <c:v>Dipendende 13</c:v>
                </c:pt>
                <c:pt idx="20">
                  <c:v>Dipendende 19</c:v>
                </c:pt>
                <c:pt idx="21">
                  <c:v>Dipendende 24</c:v>
                </c:pt>
                <c:pt idx="22">
                  <c:v>Dipendende 20</c:v>
                </c:pt>
                <c:pt idx="23">
                  <c:v>Dipendende 28</c:v>
                </c:pt>
                <c:pt idx="24">
                  <c:v>Dipendende 2</c:v>
                </c:pt>
                <c:pt idx="25">
                  <c:v>Dipendende 4</c:v>
                </c:pt>
                <c:pt idx="26">
                  <c:v>Dipendende 18</c:v>
                </c:pt>
                <c:pt idx="27">
                  <c:v>Dipendende 21</c:v>
                </c:pt>
              </c:strCache>
            </c:strRef>
          </c:cat>
          <c:val>
            <c:numRef>
              <c:f>'Esercizio 1'!$C$39:$C$66</c:f>
              <c:numCache>
                <c:formatCode>General</c:formatCode>
                <c:ptCount val="28"/>
                <c:pt idx="0">
                  <c:v>1987</c:v>
                </c:pt>
                <c:pt idx="1">
                  <c:v>1990</c:v>
                </c:pt>
                <c:pt idx="2">
                  <c:v>1996</c:v>
                </c:pt>
                <c:pt idx="3">
                  <c:v>1999</c:v>
                </c:pt>
                <c:pt idx="4">
                  <c:v>2000</c:v>
                </c:pt>
                <c:pt idx="5">
                  <c:v>2002</c:v>
                </c:pt>
                <c:pt idx="6">
                  <c:v>2007</c:v>
                </c:pt>
                <c:pt idx="7">
                  <c:v>2008</c:v>
                </c:pt>
                <c:pt idx="8">
                  <c:v>2008</c:v>
                </c:pt>
                <c:pt idx="9">
                  <c:v>2010</c:v>
                </c:pt>
                <c:pt idx="10">
                  <c:v>2011</c:v>
                </c:pt>
                <c:pt idx="11">
                  <c:v>2011</c:v>
                </c:pt>
                <c:pt idx="12">
                  <c:v>2011</c:v>
                </c:pt>
                <c:pt idx="13">
                  <c:v>2013</c:v>
                </c:pt>
                <c:pt idx="14">
                  <c:v>2013</c:v>
                </c:pt>
                <c:pt idx="15">
                  <c:v>2014</c:v>
                </c:pt>
                <c:pt idx="16">
                  <c:v>2014</c:v>
                </c:pt>
                <c:pt idx="17">
                  <c:v>2016</c:v>
                </c:pt>
                <c:pt idx="18">
                  <c:v>2017</c:v>
                </c:pt>
                <c:pt idx="19">
                  <c:v>2017</c:v>
                </c:pt>
                <c:pt idx="20">
                  <c:v>2017</c:v>
                </c:pt>
                <c:pt idx="21">
                  <c:v>2017</c:v>
                </c:pt>
                <c:pt idx="22">
                  <c:v>2018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2-4328-8DF2-23CE2E96E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385192"/>
        <c:axId val="631379944"/>
      </c:lineChart>
      <c:catAx>
        <c:axId val="63138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1379944"/>
        <c:crosses val="autoZero"/>
        <c:auto val="1"/>
        <c:lblAlgn val="ctr"/>
        <c:lblOffset val="100"/>
        <c:noMultiLvlLbl val="0"/>
      </c:catAx>
      <c:valAx>
        <c:axId val="631379944"/>
        <c:scaling>
          <c:orientation val="minMax"/>
          <c:max val="2020"/>
          <c:min val="19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138519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N.Assunzioni negli anni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'Esercizio 1'!$E$38</c:f>
              <c:strCache>
                <c:ptCount val="1"/>
                <c:pt idx="0">
                  <c:v>N.Assunzioni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'Esercizio 1'!$D$39:$D$55</c:f>
              <c:numCache>
                <c:formatCode>General</c:formatCode>
                <c:ptCount val="17"/>
                <c:pt idx="0">
                  <c:v>1987</c:v>
                </c:pt>
                <c:pt idx="1">
                  <c:v>1990</c:v>
                </c:pt>
                <c:pt idx="2">
                  <c:v>1996</c:v>
                </c:pt>
                <c:pt idx="3">
                  <c:v>1999</c:v>
                </c:pt>
                <c:pt idx="4">
                  <c:v>2000</c:v>
                </c:pt>
                <c:pt idx="5">
                  <c:v>2002</c:v>
                </c:pt>
                <c:pt idx="6">
                  <c:v>2007</c:v>
                </c:pt>
                <c:pt idx="7">
                  <c:v>2008</c:v>
                </c:pt>
                <c:pt idx="8">
                  <c:v>2010</c:v>
                </c:pt>
                <c:pt idx="9">
                  <c:v>2011</c:v>
                </c:pt>
                <c:pt idx="10">
                  <c:v>2013</c:v>
                </c:pt>
                <c:pt idx="11">
                  <c:v>2014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</c:numCache>
            </c:numRef>
          </c:xVal>
          <c:yVal>
            <c:numRef>
              <c:f>'Esercizio 1'!$E$39:$E$55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0-4B0E-8F6E-B08B93606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668472"/>
        <c:axId val="540668144"/>
      </c:scatterChart>
      <c:valAx>
        <c:axId val="54066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668144"/>
        <c:crosses val="autoZero"/>
        <c:crossBetween val="midCat"/>
        <c:majorUnit val="1"/>
      </c:valAx>
      <c:valAx>
        <c:axId val="54066814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6684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% dipendenti per settore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2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20"/>
          <c:dPt>
            <c:idx val="0"/>
            <c:bubble3D val="0"/>
            <c:spPr>
              <a:solidFill>
                <a:srgbClr val="002060">
                  <a:alpha val="90000"/>
                </a:srgb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7B6-4543-AFA7-5017AE4055B2}"/>
              </c:ext>
            </c:extLst>
          </c:dPt>
          <c:dPt>
            <c:idx val="1"/>
            <c:bubble3D val="0"/>
            <c:spPr>
              <a:solidFill>
                <a:srgbClr val="70AD47">
                  <a:lumMod val="75000"/>
                  <a:alpha val="90000"/>
                </a:srgb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7B6-4543-AFA7-5017AE4055B2}"/>
              </c:ext>
            </c:extLst>
          </c:dPt>
          <c:dPt>
            <c:idx val="2"/>
            <c:bubble3D val="0"/>
            <c:spPr>
              <a:solidFill>
                <a:srgbClr val="FF0000">
                  <a:alpha val="90000"/>
                </a:srgb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7B6-4543-AFA7-5017AE4055B2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7B6-4543-AFA7-5017AE4055B2}"/>
              </c:ext>
            </c:extLst>
          </c:dPt>
          <c:dLbls>
            <c:dLbl>
              <c:idx val="0"/>
              <c:layout>
                <c:manualLayout>
                  <c:x val="0.13914201773563512"/>
                  <c:y val="-8.942047579206441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9B817C47-1A12-44F9-B2B1-54FB276E5362}" type="CELLRANGE">
                      <a:rPr lang="en-US" sz="1600" b="1" baseline="0">
                        <a:solidFill>
                          <a:schemeClr val="tx1"/>
                        </a:solidFill>
                      </a:rPr>
                      <a:pPr>
                        <a:defRPr sz="1600" b="1">
                          <a:solidFill>
                            <a:schemeClr val="tx1"/>
                          </a:solidFill>
                        </a:defRPr>
                      </a:pPr>
                      <a:t>[INTERVALLOCELLE]</a:t>
                    </a:fld>
                    <a:r>
                      <a:rPr lang="en-US" sz="1600" b="1" baseline="0">
                        <a:solidFill>
                          <a:schemeClr val="tx1"/>
                        </a:solidFill>
                      </a:rPr>
                      <a:t>; </a:t>
                    </a:r>
                    <a:fld id="{75D392DB-BB00-437A-BF8A-5F0B5CB55E55}" type="CATEGORYNAME">
                      <a:rPr lang="en-US" sz="1600" b="1" baseline="0">
                        <a:solidFill>
                          <a:schemeClr val="tx1"/>
                        </a:solidFill>
                      </a:rPr>
                      <a:pPr>
                        <a:defRPr sz="1600" b="1">
                          <a:solidFill>
                            <a:schemeClr val="tx1"/>
                          </a:solidFill>
                        </a:defRPr>
                      </a:pPr>
                      <a:t>[NOME CATEGORIA]</a:t>
                    </a:fld>
                    <a:endParaRPr lang="en-US" sz="1600" b="1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solidFill>
                  <a:srgbClr val="002060">
                    <a:alpha val="90000"/>
                  </a:srgbClr>
                </a:solidFill>
                <a:ln w="12700" cap="flat" cmpd="sng" algn="ctr">
                  <a:solidFill>
                    <a:sysClr val="windowText" lastClr="000000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489089842967941"/>
                      <c:h val="0.26228189293309895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7B6-4543-AFA7-5017AE4055B2}"/>
                </c:ext>
              </c:extLst>
            </c:dLbl>
            <c:dLbl>
              <c:idx val="1"/>
              <c:layout>
                <c:manualLayout>
                  <c:x val="-0.11600428800352995"/>
                  <c:y val="0.45824739568766581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BF76F88D-0C66-4EAA-8550-9269DBFE5F45}" type="CELLRANGE">
                      <a:rPr lang="en-US" sz="1600" b="1" baseline="0">
                        <a:solidFill>
                          <a:schemeClr val="tx1"/>
                        </a:solidFill>
                      </a:rPr>
                      <a:pPr>
                        <a:defRPr sz="1600" b="1">
                          <a:solidFill>
                            <a:schemeClr val="tx1"/>
                          </a:solidFill>
                        </a:defRPr>
                      </a:pPr>
                      <a:t>[INTERVALLOCELLE]</a:t>
                    </a:fld>
                    <a:r>
                      <a:rPr lang="en-US" sz="1600" b="1" baseline="0">
                        <a:solidFill>
                          <a:schemeClr val="tx1"/>
                        </a:solidFill>
                      </a:rPr>
                      <a:t>; </a:t>
                    </a:r>
                    <a:fld id="{9A7CD714-7649-41AD-85F1-9A150EA99DB3}" type="CATEGORYNAME">
                      <a:rPr lang="en-US" sz="1600" b="1" baseline="0">
                        <a:solidFill>
                          <a:schemeClr val="tx1"/>
                        </a:solidFill>
                      </a:rPr>
                      <a:pPr>
                        <a:defRPr sz="1600" b="1">
                          <a:solidFill>
                            <a:schemeClr val="tx1"/>
                          </a:solidFill>
                        </a:defRPr>
                      </a:pPr>
                      <a:t>[NOME CATEGORIA]</a:t>
                    </a:fld>
                    <a:endParaRPr lang="en-US" sz="1600" b="1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solidFill>
                  <a:srgbClr val="70AD47">
                    <a:alpha val="90000"/>
                  </a:srgbClr>
                </a:solidFill>
                <a:ln w="12700" cap="flat" cmpd="sng" algn="ctr">
                  <a:solidFill>
                    <a:sysClr val="windowText" lastClr="000000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624108209362122"/>
                      <c:h val="0.24638883367986086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7B6-4543-AFA7-5017AE4055B2}"/>
                </c:ext>
              </c:extLst>
            </c:dLbl>
            <c:dLbl>
              <c:idx val="2"/>
              <c:layout>
                <c:manualLayout>
                  <c:x val="-0.18572947911862389"/>
                  <c:y val="0.1043980239002857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A1D26B03-AA01-4395-BC9E-2FC9244667EB}" type="CELLRANGE">
                      <a:rPr lang="en-US" sz="1600" b="1" baseline="0">
                        <a:solidFill>
                          <a:schemeClr val="tx1"/>
                        </a:solidFill>
                      </a:rPr>
                      <a:pPr>
                        <a:defRPr sz="1600" b="1">
                          <a:solidFill>
                            <a:schemeClr val="tx1"/>
                          </a:solidFill>
                        </a:defRPr>
                      </a:pPr>
                      <a:t>[INTERVALLOCELLE]</a:t>
                    </a:fld>
                    <a:r>
                      <a:rPr lang="en-US" sz="1600" b="1" baseline="0">
                        <a:solidFill>
                          <a:schemeClr val="tx1"/>
                        </a:solidFill>
                      </a:rPr>
                      <a:t>; </a:t>
                    </a:r>
                    <a:fld id="{7B42D2B6-E102-4D18-868A-C207F5278C7C}" type="CATEGORYNAME">
                      <a:rPr lang="en-US" sz="1600" b="1" baseline="0">
                        <a:solidFill>
                          <a:schemeClr val="tx1"/>
                        </a:solidFill>
                      </a:rPr>
                      <a:pPr>
                        <a:defRPr sz="1600" b="1">
                          <a:solidFill>
                            <a:schemeClr val="tx1"/>
                          </a:solidFill>
                        </a:defRPr>
                      </a:pPr>
                      <a:t>[NOME CATEGORIA]</a:t>
                    </a:fld>
                    <a:endParaRPr lang="en-US" sz="1600" b="1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solidFill>
                  <a:srgbClr val="FF0000">
                    <a:alpha val="90000"/>
                  </a:srgbClr>
                </a:solidFill>
                <a:ln w="12700" cap="flat" cmpd="sng" algn="ctr">
                  <a:solidFill>
                    <a:sysClr val="windowText" lastClr="000000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316293040100525"/>
                      <c:h val="0.2350528003275250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7B6-4543-AFA7-5017AE4055B2}"/>
                </c:ext>
              </c:extLst>
            </c:dLbl>
            <c:dLbl>
              <c:idx val="3"/>
              <c:layout>
                <c:manualLayout>
                  <c:x val="0.137681183626751"/>
                  <c:y val="0.11439932114714707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21213BCF-84ED-47BA-A990-636E49D47CC1}" type="CELLRANGE">
                      <a:rPr lang="en-US" sz="1600" b="1" baseline="0">
                        <a:solidFill>
                          <a:schemeClr val="tx1"/>
                        </a:solidFill>
                      </a:rPr>
                      <a:pPr>
                        <a:defRPr sz="1600" b="1">
                          <a:solidFill>
                            <a:schemeClr val="tx1"/>
                          </a:solidFill>
                        </a:defRPr>
                      </a:pPr>
                      <a:t>[INTERVALLOCELLE]</a:t>
                    </a:fld>
                    <a:r>
                      <a:rPr lang="en-US" sz="1600" b="1" baseline="0">
                        <a:solidFill>
                          <a:schemeClr val="tx1"/>
                        </a:solidFill>
                      </a:rPr>
                      <a:t>; </a:t>
                    </a:r>
                    <a:fld id="{A61333BC-E8A6-4EC6-9A1D-79E1AD15A4EE}" type="CATEGORYNAME">
                      <a:rPr lang="en-US" sz="1600" b="1" baseline="0">
                        <a:solidFill>
                          <a:schemeClr val="tx1"/>
                        </a:solidFill>
                      </a:rPr>
                      <a:pPr>
                        <a:defRPr sz="1600" b="1">
                          <a:solidFill>
                            <a:schemeClr val="tx1"/>
                          </a:solidFill>
                        </a:defRPr>
                      </a:pPr>
                      <a:t>[NOME CATEGORIA]</a:t>
                    </a:fld>
                    <a:endParaRPr lang="en-US" sz="1600" b="1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solidFill>
                  <a:srgbClr val="FFC000">
                    <a:alpha val="90000"/>
                  </a:srgbClr>
                </a:solidFill>
                <a:ln w="12700" cap="flat" cmpd="sng" algn="ctr">
                  <a:solidFill>
                    <a:sysClr val="windowText" lastClr="000000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393401163129494"/>
                      <c:h val="0.25234754076509003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7B6-4543-AFA7-5017AE4055B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srgbClr val="5B9BD5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'Esercizio 1'!$A$33:$A$36</c:f>
              <c:strCache>
                <c:ptCount val="4"/>
                <c:pt idx="0">
                  <c:v>Produzione</c:v>
                </c:pt>
                <c:pt idx="1">
                  <c:v>Amministrazione</c:v>
                </c:pt>
                <c:pt idx="2">
                  <c:v>Commerciale</c:v>
                </c:pt>
                <c:pt idx="3">
                  <c:v>Direzione</c:v>
                </c:pt>
              </c:strCache>
            </c:strRef>
          </c:cat>
          <c:val>
            <c:numRef>
              <c:f>'Esercizio 1'!$C$33:$C$36</c:f>
              <c:numCache>
                <c:formatCode>0%</c:formatCode>
                <c:ptCount val="4"/>
                <c:pt idx="0">
                  <c:v>0.6428571428571429</c:v>
                </c:pt>
                <c:pt idx="1">
                  <c:v>0.17857142857142858</c:v>
                </c:pt>
                <c:pt idx="2">
                  <c:v>0.10714285714285714</c:v>
                </c:pt>
                <c:pt idx="3">
                  <c:v>7.1428571428571425E-2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'Esercizio 1'!$C$33:$C$36</c15:f>
                <c15:dlblRangeCache>
                  <c:ptCount val="4"/>
                  <c:pt idx="0">
                    <c:v>64%</c:v>
                  </c:pt>
                  <c:pt idx="1">
                    <c:v>18%</c:v>
                  </c:pt>
                  <c:pt idx="2">
                    <c:v>11%</c:v>
                  </c:pt>
                  <c:pt idx="3">
                    <c:v>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A7B6-4543-AFA7-5017AE4055B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settimana 4_rev2.xlsx]Grafici e Pivot!Tabella pivot5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Stipendio per fascia di età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e Pivot'!$B$4</c:f>
              <c:strCache>
                <c:ptCount val="1"/>
                <c:pt idx="0">
                  <c:v>Media di Stipendio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'Grafici e Pivot'!$A$5:$A$22</c:f>
              <c:multiLvlStrCache>
                <c:ptCount val="12"/>
                <c:lvl>
                  <c:pt idx="0">
                    <c:v>Amministrazione</c:v>
                  </c:pt>
                  <c:pt idx="1">
                    <c:v>Commerciale</c:v>
                  </c:pt>
                  <c:pt idx="2">
                    <c:v>Produzione</c:v>
                  </c:pt>
                  <c:pt idx="3">
                    <c:v>Amministrazione</c:v>
                  </c:pt>
                  <c:pt idx="4">
                    <c:v>Commerciale</c:v>
                  </c:pt>
                  <c:pt idx="5">
                    <c:v>Produzione</c:v>
                  </c:pt>
                  <c:pt idx="6">
                    <c:v>Amministrazione</c:v>
                  </c:pt>
                  <c:pt idx="7">
                    <c:v>Produzione</c:v>
                  </c:pt>
                  <c:pt idx="8">
                    <c:v>Direzione</c:v>
                  </c:pt>
                  <c:pt idx="9">
                    <c:v>Produzione</c:v>
                  </c:pt>
                  <c:pt idx="10">
                    <c:v>Direzione</c:v>
                  </c:pt>
                  <c:pt idx="11">
                    <c:v>Produzione</c:v>
                  </c:pt>
                </c:lvl>
                <c:lvl>
                  <c:pt idx="0">
                    <c:v>22-31</c:v>
                  </c:pt>
                  <c:pt idx="3">
                    <c:v>32-41</c:v>
                  </c:pt>
                  <c:pt idx="6">
                    <c:v>42-51</c:v>
                  </c:pt>
                  <c:pt idx="8">
                    <c:v>52-61</c:v>
                  </c:pt>
                  <c:pt idx="10">
                    <c:v>62-71</c:v>
                  </c:pt>
                </c:lvl>
              </c:multiLvlStrCache>
            </c:multiLvlStrRef>
          </c:cat>
          <c:val>
            <c:numRef>
              <c:f>'Grafici e Pivot'!$B$5:$B$22</c:f>
              <c:numCache>
                <c:formatCode>General</c:formatCode>
                <c:ptCount val="12"/>
                <c:pt idx="0">
                  <c:v>1322.5</c:v>
                </c:pt>
                <c:pt idx="1">
                  <c:v>2584</c:v>
                </c:pt>
                <c:pt idx="2">
                  <c:v>1314.2857142857142</c:v>
                </c:pt>
                <c:pt idx="3">
                  <c:v>1593.5</c:v>
                </c:pt>
                <c:pt idx="4">
                  <c:v>2521.5</c:v>
                </c:pt>
                <c:pt idx="5">
                  <c:v>1445.625</c:v>
                </c:pt>
                <c:pt idx="6">
                  <c:v>1599</c:v>
                </c:pt>
                <c:pt idx="7">
                  <c:v>2152</c:v>
                </c:pt>
                <c:pt idx="8">
                  <c:v>3277</c:v>
                </c:pt>
                <c:pt idx="9">
                  <c:v>1670</c:v>
                </c:pt>
                <c:pt idx="10">
                  <c:v>3680</c:v>
                </c:pt>
                <c:pt idx="11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5-4945-9EE5-C137280C4AB2}"/>
            </c:ext>
          </c:extLst>
        </c:ser>
        <c:ser>
          <c:idx val="1"/>
          <c:order val="1"/>
          <c:tx>
            <c:strRef>
              <c:f>'Grafici e Pivot'!$C$4</c:f>
              <c:strCache>
                <c:ptCount val="1"/>
                <c:pt idx="0">
                  <c:v>Max Stipendio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'Grafici e Pivot'!$A$5:$A$22</c:f>
              <c:multiLvlStrCache>
                <c:ptCount val="12"/>
                <c:lvl>
                  <c:pt idx="0">
                    <c:v>Amministrazione</c:v>
                  </c:pt>
                  <c:pt idx="1">
                    <c:v>Commerciale</c:v>
                  </c:pt>
                  <c:pt idx="2">
                    <c:v>Produzione</c:v>
                  </c:pt>
                  <c:pt idx="3">
                    <c:v>Amministrazione</c:v>
                  </c:pt>
                  <c:pt idx="4">
                    <c:v>Commerciale</c:v>
                  </c:pt>
                  <c:pt idx="5">
                    <c:v>Produzione</c:v>
                  </c:pt>
                  <c:pt idx="6">
                    <c:v>Amministrazione</c:v>
                  </c:pt>
                  <c:pt idx="7">
                    <c:v>Produzione</c:v>
                  </c:pt>
                  <c:pt idx="8">
                    <c:v>Direzione</c:v>
                  </c:pt>
                  <c:pt idx="9">
                    <c:v>Produzione</c:v>
                  </c:pt>
                  <c:pt idx="10">
                    <c:v>Direzione</c:v>
                  </c:pt>
                  <c:pt idx="11">
                    <c:v>Produzione</c:v>
                  </c:pt>
                </c:lvl>
                <c:lvl>
                  <c:pt idx="0">
                    <c:v>22-31</c:v>
                  </c:pt>
                  <c:pt idx="3">
                    <c:v>32-41</c:v>
                  </c:pt>
                  <c:pt idx="6">
                    <c:v>42-51</c:v>
                  </c:pt>
                  <c:pt idx="8">
                    <c:v>52-61</c:v>
                  </c:pt>
                  <c:pt idx="10">
                    <c:v>62-71</c:v>
                  </c:pt>
                </c:lvl>
              </c:multiLvlStrCache>
            </c:multiLvlStrRef>
          </c:cat>
          <c:val>
            <c:numRef>
              <c:f>'Grafici e Pivot'!$C$5:$C$22</c:f>
              <c:numCache>
                <c:formatCode>General</c:formatCode>
                <c:ptCount val="12"/>
                <c:pt idx="0">
                  <c:v>1365</c:v>
                </c:pt>
                <c:pt idx="1">
                  <c:v>2584</c:v>
                </c:pt>
                <c:pt idx="2">
                  <c:v>1414</c:v>
                </c:pt>
                <c:pt idx="3">
                  <c:v>1650</c:v>
                </c:pt>
                <c:pt idx="4">
                  <c:v>2768</c:v>
                </c:pt>
                <c:pt idx="5">
                  <c:v>1676</c:v>
                </c:pt>
                <c:pt idx="6">
                  <c:v>1599</c:v>
                </c:pt>
                <c:pt idx="7">
                  <c:v>2152</c:v>
                </c:pt>
                <c:pt idx="8">
                  <c:v>3277</c:v>
                </c:pt>
                <c:pt idx="9">
                  <c:v>1670</c:v>
                </c:pt>
                <c:pt idx="10">
                  <c:v>3680</c:v>
                </c:pt>
                <c:pt idx="11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5-4945-9EE5-C137280C4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024592"/>
        <c:axId val="512021640"/>
      </c:barChart>
      <c:catAx>
        <c:axId val="51202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Età dipendente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2021640"/>
        <c:crosses val="autoZero"/>
        <c:auto val="1"/>
        <c:lblAlgn val="ctr"/>
        <c:lblOffset val="100"/>
        <c:noMultiLvlLbl val="0"/>
      </c:catAx>
      <c:valAx>
        <c:axId val="512021640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Stipendio in Euro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202459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>
        <c:manualLayout>
          <c:xMode val="edge"/>
          <c:yMode val="edge"/>
          <c:x val="0.87909446398306557"/>
          <c:y val="0.30977042054638404"/>
          <c:w val="0.11355766018947877"/>
          <c:h val="0.367083451398864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settimana 4_rev2.xlsx]Grafici e Pivot!Tabella pivot1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Stipendio</a:t>
            </a:r>
            <a:r>
              <a:rPr lang="it-IT" baseline="0"/>
              <a:t> per anzianità lavorativa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e Pivot'!$E$4</c:f>
              <c:strCache>
                <c:ptCount val="1"/>
                <c:pt idx="0">
                  <c:v>Media di Stipendio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'Grafici e Pivot'!$D$5:$D$23</c:f>
              <c:multiLvlStrCache>
                <c:ptCount val="11"/>
                <c:lvl>
                  <c:pt idx="0">
                    <c:v>Produzione</c:v>
                  </c:pt>
                  <c:pt idx="1">
                    <c:v>Amministrazione</c:v>
                  </c:pt>
                  <c:pt idx="2">
                    <c:v>Produzione</c:v>
                  </c:pt>
                  <c:pt idx="3">
                    <c:v>Amministrazione</c:v>
                  </c:pt>
                  <c:pt idx="4">
                    <c:v>Commerciale</c:v>
                  </c:pt>
                  <c:pt idx="5">
                    <c:v>Produzione</c:v>
                  </c:pt>
                  <c:pt idx="6">
                    <c:v>Commerciale</c:v>
                  </c:pt>
                  <c:pt idx="7">
                    <c:v>Amministrazione</c:v>
                  </c:pt>
                  <c:pt idx="8">
                    <c:v>Produzione</c:v>
                  </c:pt>
                  <c:pt idx="9">
                    <c:v>Produzione</c:v>
                  </c:pt>
                  <c:pt idx="10">
                    <c:v>Direzione</c:v>
                  </c:pt>
                </c:lvl>
                <c:lvl>
                  <c:pt idx="0">
                    <c:v>0-4</c:v>
                  </c:pt>
                  <c:pt idx="1">
                    <c:v>5-9</c:v>
                  </c:pt>
                  <c:pt idx="3">
                    <c:v>10-14</c:v>
                  </c:pt>
                  <c:pt idx="6">
                    <c:v>15-19</c:v>
                  </c:pt>
                  <c:pt idx="7">
                    <c:v>20-24</c:v>
                  </c:pt>
                  <c:pt idx="9">
                    <c:v>25-29</c:v>
                  </c:pt>
                  <c:pt idx="10">
                    <c:v>30-35</c:v>
                  </c:pt>
                </c:lvl>
              </c:multiLvlStrCache>
            </c:multiLvlStrRef>
          </c:cat>
          <c:val>
            <c:numRef>
              <c:f>'Grafici e Pivot'!$E$5:$E$23</c:f>
              <c:numCache>
                <c:formatCode>General</c:formatCode>
                <c:ptCount val="11"/>
                <c:pt idx="0">
                  <c:v>1260.3333333333333</c:v>
                </c:pt>
                <c:pt idx="1">
                  <c:v>1322.5</c:v>
                </c:pt>
                <c:pt idx="2">
                  <c:v>1443.4285714285713</c:v>
                </c:pt>
                <c:pt idx="3">
                  <c:v>1593.5</c:v>
                </c:pt>
                <c:pt idx="4">
                  <c:v>2676</c:v>
                </c:pt>
                <c:pt idx="5">
                  <c:v>1549.5</c:v>
                </c:pt>
                <c:pt idx="6">
                  <c:v>2275</c:v>
                </c:pt>
                <c:pt idx="7">
                  <c:v>1599</c:v>
                </c:pt>
                <c:pt idx="8">
                  <c:v>1911</c:v>
                </c:pt>
                <c:pt idx="9">
                  <c:v>1750</c:v>
                </c:pt>
                <c:pt idx="10">
                  <c:v>3478.5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1-4503-BA7B-206A7A1E7718}"/>
            </c:ext>
          </c:extLst>
        </c:ser>
        <c:ser>
          <c:idx val="1"/>
          <c:order val="1"/>
          <c:tx>
            <c:strRef>
              <c:f>'Grafici e Pivot'!$F$4</c:f>
              <c:strCache>
                <c:ptCount val="1"/>
                <c:pt idx="0">
                  <c:v>Max Stipendio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'Grafici e Pivot'!$D$5:$D$23</c:f>
              <c:multiLvlStrCache>
                <c:ptCount val="11"/>
                <c:lvl>
                  <c:pt idx="0">
                    <c:v>Produzione</c:v>
                  </c:pt>
                  <c:pt idx="1">
                    <c:v>Amministrazione</c:v>
                  </c:pt>
                  <c:pt idx="2">
                    <c:v>Produzione</c:v>
                  </c:pt>
                  <c:pt idx="3">
                    <c:v>Amministrazione</c:v>
                  </c:pt>
                  <c:pt idx="4">
                    <c:v>Commerciale</c:v>
                  </c:pt>
                  <c:pt idx="5">
                    <c:v>Produzione</c:v>
                  </c:pt>
                  <c:pt idx="6">
                    <c:v>Commerciale</c:v>
                  </c:pt>
                  <c:pt idx="7">
                    <c:v>Amministrazione</c:v>
                  </c:pt>
                  <c:pt idx="8">
                    <c:v>Produzione</c:v>
                  </c:pt>
                  <c:pt idx="9">
                    <c:v>Produzione</c:v>
                  </c:pt>
                  <c:pt idx="10">
                    <c:v>Direzione</c:v>
                  </c:pt>
                </c:lvl>
                <c:lvl>
                  <c:pt idx="0">
                    <c:v>0-4</c:v>
                  </c:pt>
                  <c:pt idx="1">
                    <c:v>5-9</c:v>
                  </c:pt>
                  <c:pt idx="3">
                    <c:v>10-14</c:v>
                  </c:pt>
                  <c:pt idx="6">
                    <c:v>15-19</c:v>
                  </c:pt>
                  <c:pt idx="7">
                    <c:v>20-24</c:v>
                  </c:pt>
                  <c:pt idx="9">
                    <c:v>25-29</c:v>
                  </c:pt>
                  <c:pt idx="10">
                    <c:v>30-35</c:v>
                  </c:pt>
                </c:lvl>
              </c:multiLvlStrCache>
            </c:multiLvlStrRef>
          </c:cat>
          <c:val>
            <c:numRef>
              <c:f>'Grafici e Pivot'!$F$5:$F$23</c:f>
              <c:numCache>
                <c:formatCode>General</c:formatCode>
                <c:ptCount val="11"/>
                <c:pt idx="0">
                  <c:v>1310</c:v>
                </c:pt>
                <c:pt idx="1">
                  <c:v>1365</c:v>
                </c:pt>
                <c:pt idx="2">
                  <c:v>1676</c:v>
                </c:pt>
                <c:pt idx="3">
                  <c:v>1650</c:v>
                </c:pt>
                <c:pt idx="4">
                  <c:v>2768</c:v>
                </c:pt>
                <c:pt idx="5">
                  <c:v>1623</c:v>
                </c:pt>
                <c:pt idx="6">
                  <c:v>2275</c:v>
                </c:pt>
                <c:pt idx="7">
                  <c:v>1599</c:v>
                </c:pt>
                <c:pt idx="8">
                  <c:v>2152</c:v>
                </c:pt>
                <c:pt idx="9">
                  <c:v>1750</c:v>
                </c:pt>
                <c:pt idx="10">
                  <c:v>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1-4503-BA7B-206A7A1E7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053544"/>
        <c:axId val="286052560"/>
      </c:barChart>
      <c:catAx>
        <c:axId val="286053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Anzianità lavorativa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052560"/>
        <c:crosses val="autoZero"/>
        <c:auto val="1"/>
        <c:lblAlgn val="ctr"/>
        <c:lblOffset val="100"/>
        <c:noMultiLvlLbl val="0"/>
      </c:catAx>
      <c:valAx>
        <c:axId val="2860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Stipendio in Euro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05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>
        <c:manualLayout>
          <c:xMode val="edge"/>
          <c:yMode val="edge"/>
          <c:x val="0.8724992761221948"/>
          <c:y val="0.34808134381459238"/>
          <c:w val="0.12011164299995132"/>
          <c:h val="0.33945635235816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Anno assunzione dipendente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'Esercizio 1'!$C$38</c:f>
              <c:strCache>
                <c:ptCount val="1"/>
                <c:pt idx="0">
                  <c:v>Anno assunzione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'Esercizio 1'!$B$39:$B$66</c:f>
              <c:strCache>
                <c:ptCount val="28"/>
                <c:pt idx="0">
                  <c:v>Dipendende 5</c:v>
                </c:pt>
                <c:pt idx="1">
                  <c:v>Dipendende 11</c:v>
                </c:pt>
                <c:pt idx="2">
                  <c:v>Dipendende 9</c:v>
                </c:pt>
                <c:pt idx="3">
                  <c:v>Dipendende 12</c:v>
                </c:pt>
                <c:pt idx="4">
                  <c:v>Dipendende 14</c:v>
                </c:pt>
                <c:pt idx="5">
                  <c:v>Dipendende 17</c:v>
                </c:pt>
                <c:pt idx="6">
                  <c:v>Dipendende 23</c:v>
                </c:pt>
                <c:pt idx="7">
                  <c:v>Dipendende 3</c:v>
                </c:pt>
                <c:pt idx="8">
                  <c:v>Dipendende 22</c:v>
                </c:pt>
                <c:pt idx="9">
                  <c:v>Dipendende 6</c:v>
                </c:pt>
                <c:pt idx="10">
                  <c:v>Dipendende 7</c:v>
                </c:pt>
                <c:pt idx="11">
                  <c:v>Dipendende 16</c:v>
                </c:pt>
                <c:pt idx="12">
                  <c:v>Dipendende 27</c:v>
                </c:pt>
                <c:pt idx="13">
                  <c:v>Dipendende 10</c:v>
                </c:pt>
                <c:pt idx="14">
                  <c:v>Dipendende 25</c:v>
                </c:pt>
                <c:pt idx="15">
                  <c:v>Dipendende 1</c:v>
                </c:pt>
                <c:pt idx="16">
                  <c:v>Dipendende 26</c:v>
                </c:pt>
                <c:pt idx="17">
                  <c:v>Dipendende 15</c:v>
                </c:pt>
                <c:pt idx="18">
                  <c:v>Dipendende 8</c:v>
                </c:pt>
                <c:pt idx="19">
                  <c:v>Dipendende 13</c:v>
                </c:pt>
                <c:pt idx="20">
                  <c:v>Dipendende 19</c:v>
                </c:pt>
                <c:pt idx="21">
                  <c:v>Dipendende 24</c:v>
                </c:pt>
                <c:pt idx="22">
                  <c:v>Dipendende 20</c:v>
                </c:pt>
                <c:pt idx="23">
                  <c:v>Dipendende 28</c:v>
                </c:pt>
                <c:pt idx="24">
                  <c:v>Dipendende 2</c:v>
                </c:pt>
                <c:pt idx="25">
                  <c:v>Dipendende 4</c:v>
                </c:pt>
                <c:pt idx="26">
                  <c:v>Dipendende 18</c:v>
                </c:pt>
                <c:pt idx="27">
                  <c:v>Dipendende 21</c:v>
                </c:pt>
              </c:strCache>
            </c:strRef>
          </c:cat>
          <c:val>
            <c:numRef>
              <c:f>'Esercizio 1'!$C$39:$C$66</c:f>
              <c:numCache>
                <c:formatCode>General</c:formatCode>
                <c:ptCount val="28"/>
                <c:pt idx="0">
                  <c:v>1987</c:v>
                </c:pt>
                <c:pt idx="1">
                  <c:v>1990</c:v>
                </c:pt>
                <c:pt idx="2">
                  <c:v>1996</c:v>
                </c:pt>
                <c:pt idx="3">
                  <c:v>1999</c:v>
                </c:pt>
                <c:pt idx="4">
                  <c:v>2000</c:v>
                </c:pt>
                <c:pt idx="5">
                  <c:v>2002</c:v>
                </c:pt>
                <c:pt idx="6">
                  <c:v>2007</c:v>
                </c:pt>
                <c:pt idx="7">
                  <c:v>2008</c:v>
                </c:pt>
                <c:pt idx="8">
                  <c:v>2008</c:v>
                </c:pt>
                <c:pt idx="9">
                  <c:v>2010</c:v>
                </c:pt>
                <c:pt idx="10">
                  <c:v>2011</c:v>
                </c:pt>
                <c:pt idx="11">
                  <c:v>2011</c:v>
                </c:pt>
                <c:pt idx="12">
                  <c:v>2011</c:v>
                </c:pt>
                <c:pt idx="13">
                  <c:v>2013</c:v>
                </c:pt>
                <c:pt idx="14">
                  <c:v>2013</c:v>
                </c:pt>
                <c:pt idx="15">
                  <c:v>2014</c:v>
                </c:pt>
                <c:pt idx="16">
                  <c:v>2014</c:v>
                </c:pt>
                <c:pt idx="17">
                  <c:v>2016</c:v>
                </c:pt>
                <c:pt idx="18">
                  <c:v>2017</c:v>
                </c:pt>
                <c:pt idx="19">
                  <c:v>2017</c:v>
                </c:pt>
                <c:pt idx="20">
                  <c:v>2017</c:v>
                </c:pt>
                <c:pt idx="21">
                  <c:v>2017</c:v>
                </c:pt>
                <c:pt idx="22">
                  <c:v>2018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F-42C3-876A-1CADEB773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385192"/>
        <c:axId val="631379944"/>
      </c:lineChart>
      <c:catAx>
        <c:axId val="631385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Dipendente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1379944"/>
        <c:crosses val="autoZero"/>
        <c:auto val="1"/>
        <c:lblAlgn val="ctr"/>
        <c:lblOffset val="100"/>
        <c:noMultiLvlLbl val="0"/>
      </c:catAx>
      <c:valAx>
        <c:axId val="631379944"/>
        <c:scaling>
          <c:orientation val="minMax"/>
          <c:max val="2020"/>
          <c:min val="19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Anno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138519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28</xdr:row>
      <xdr:rowOff>172749</xdr:rowOff>
    </xdr:from>
    <xdr:to>
      <xdr:col>7</xdr:col>
      <xdr:colOff>47623</xdr:colOff>
      <xdr:row>51</xdr:row>
      <xdr:rowOff>103187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74C5D28-2E76-4AE9-A577-2D5EB3666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31749</xdr:colOff>
      <xdr:row>51</xdr:row>
      <xdr:rowOff>108744</xdr:rowOff>
    </xdr:from>
    <xdr:to>
      <xdr:col>7</xdr:col>
      <xdr:colOff>47625</xdr:colOff>
      <xdr:row>69</xdr:row>
      <xdr:rowOff>166688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FC4D028-73B9-B10E-ACBF-C17CA6530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28</xdr:row>
      <xdr:rowOff>186531</xdr:rowOff>
    </xdr:from>
    <xdr:to>
      <xdr:col>14</xdr:col>
      <xdr:colOff>357188</xdr:colOff>
      <xdr:row>43</xdr:row>
      <xdr:rowOff>72231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244C93B-C1AC-4E36-B75B-D839440F1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16</xdr:col>
      <xdr:colOff>595311</xdr:colOff>
      <xdr:row>91</xdr:row>
      <xdr:rowOff>23813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AC2F77D6-AB2B-4F1B-881E-1F11A15CC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31748</xdr:colOff>
      <xdr:row>91</xdr:row>
      <xdr:rowOff>31750</xdr:rowOff>
    </xdr:from>
    <xdr:to>
      <xdr:col>16</xdr:col>
      <xdr:colOff>595312</xdr:colOff>
      <xdr:row>110</xdr:row>
      <xdr:rowOff>31750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CFD15CC-3512-4A27-8EA7-498EF043F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0</xdr:row>
      <xdr:rowOff>161925</xdr:rowOff>
    </xdr:from>
    <xdr:to>
      <xdr:col>16</xdr:col>
      <xdr:colOff>514350</xdr:colOff>
      <xdr:row>5</xdr:row>
      <xdr:rowOff>161925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1B07051-6666-4C00-B9CA-C3831D6C9876}"/>
            </a:ext>
          </a:extLst>
        </xdr:cNvPr>
        <xdr:cNvSpPr txBox="1"/>
      </xdr:nvSpPr>
      <xdr:spPr>
        <a:xfrm>
          <a:off x="9344025" y="161925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CALCOLARE</a:t>
          </a:r>
          <a:r>
            <a:rPr lang="it-IT" sz="1100" baseline="0">
              <a:solidFill>
                <a:sysClr val="windowText" lastClr="000000"/>
              </a:solidFill>
            </a:rPr>
            <a:t> L'ETA' APPLICANDO FORMULE E FUNZIONI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2</xdr:row>
      <xdr:rowOff>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FAB1EB16-A7B9-402F-99B2-9F4FE2FEE689}"/>
            </a:ext>
          </a:extLst>
        </xdr:cNvPr>
        <xdr:cNvSpPr txBox="1"/>
      </xdr:nvSpPr>
      <xdr:spPr>
        <a:xfrm>
          <a:off x="609600" y="0"/>
          <a:ext cx="3657600" cy="390526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Principali</a:t>
          </a:r>
          <a:r>
            <a:rPr lang="it-IT" sz="1600" baseline="0">
              <a:solidFill>
                <a:sysClr val="windowText" lastClr="000000"/>
              </a:solidFill>
            </a:rPr>
            <a:t> operazioni sul formato data</a:t>
          </a:r>
          <a:endParaRPr lang="it-IT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1047751</xdr:colOff>
      <xdr:row>20</xdr:row>
      <xdr:rowOff>114300</xdr:rowOff>
    </xdr:from>
    <xdr:to>
      <xdr:col>3</xdr:col>
      <xdr:colOff>180978</xdr:colOff>
      <xdr:row>22</xdr:row>
      <xdr:rowOff>114300</xdr:rowOff>
    </xdr:to>
    <xdr:sp macro="" textlink="">
      <xdr:nvSpPr>
        <xdr:cNvPr id="3" name="Freccia curva 2">
          <a:extLst>
            <a:ext uri="{FF2B5EF4-FFF2-40B4-BE49-F238E27FC236}">
              <a16:creationId xmlns:a16="http://schemas.microsoft.com/office/drawing/2014/main" id="{762D7DB5-7252-4C8B-9954-291D1534D014}"/>
            </a:ext>
          </a:extLst>
        </xdr:cNvPr>
        <xdr:cNvSpPr/>
      </xdr:nvSpPr>
      <xdr:spPr>
        <a:xfrm rot="16200000" flipH="1">
          <a:off x="2862265" y="2728911"/>
          <a:ext cx="381000" cy="2790827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</xdr:colOff>
      <xdr:row>18</xdr:row>
      <xdr:rowOff>133350</xdr:rowOff>
    </xdr:from>
    <xdr:to>
      <xdr:col>5</xdr:col>
      <xdr:colOff>1476375</xdr:colOff>
      <xdr:row>22</xdr:row>
      <xdr:rowOff>66675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F13C7810-723B-42DD-81B1-449F52167D23}"/>
            </a:ext>
          </a:extLst>
        </xdr:cNvPr>
        <xdr:cNvSpPr txBox="1"/>
      </xdr:nvSpPr>
      <xdr:spPr>
        <a:xfrm>
          <a:off x="4286250" y="3571875"/>
          <a:ext cx="2676525" cy="69532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........ la sfida!</a:t>
          </a:r>
          <a:endParaRPr lang="it-IT" sz="1400">
            <a:latin typeface="+mj-l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4857749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3F62DACE-7C9E-4CE7-9C4E-267436BADE21}"/>
            </a:ext>
          </a:extLst>
        </xdr:cNvPr>
        <xdr:cNvSpPr txBox="1"/>
      </xdr:nvSpPr>
      <xdr:spPr>
        <a:xfrm>
          <a:off x="1590675" y="200025"/>
          <a:ext cx="4857749" cy="96202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Pronto</a:t>
          </a:r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per la sfida?</a:t>
          </a:r>
          <a:b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fare uscire un risultato tipo che da oggi al 31/12/2030</a:t>
          </a:r>
          <a:b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mancano...... 10 anni 1 mesi 10 giorni</a:t>
          </a:r>
          <a:r>
            <a:rPr lang="it-IT" sz="1400">
              <a:latin typeface="+mj-lt"/>
            </a:rPr>
            <a:t> </a:t>
          </a:r>
        </a:p>
      </xdr:txBody>
    </xdr:sp>
    <xdr:clientData/>
  </xdr:twoCellAnchor>
  <xdr:twoCellAnchor>
    <xdr:from>
      <xdr:col>1</xdr:col>
      <xdr:colOff>314325</xdr:colOff>
      <xdr:row>2</xdr:row>
      <xdr:rowOff>19050</xdr:rowOff>
    </xdr:from>
    <xdr:to>
      <xdr:col>2</xdr:col>
      <xdr:colOff>257175</xdr:colOff>
      <xdr:row>4</xdr:row>
      <xdr:rowOff>142875</xdr:rowOff>
    </xdr:to>
    <xdr:sp macro="" textlink="">
      <xdr:nvSpPr>
        <xdr:cNvPr id="3" name="Freccia curva 2">
          <a:extLst>
            <a:ext uri="{FF2B5EF4-FFF2-40B4-BE49-F238E27FC236}">
              <a16:creationId xmlns:a16="http://schemas.microsoft.com/office/drawing/2014/main" id="{BEAFB6FA-00AB-47DE-9089-54309D99AC23}"/>
            </a:ext>
          </a:extLst>
        </xdr:cNvPr>
        <xdr:cNvSpPr/>
      </xdr:nvSpPr>
      <xdr:spPr>
        <a:xfrm rot="16200000">
          <a:off x="1000125" y="342900"/>
          <a:ext cx="504825" cy="657225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C1A3F3E-844F-42BB-944C-1E3E11EDE581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22</xdr:col>
      <xdr:colOff>0</xdr:colOff>
      <xdr:row>24</xdr:row>
      <xdr:rowOff>122464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C2F411A-8262-4A38-86AD-0B729BF7C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148165</xdr:rowOff>
    </xdr:from>
    <xdr:to>
      <xdr:col>17</xdr:col>
      <xdr:colOff>47625</xdr:colOff>
      <xdr:row>49</xdr:row>
      <xdr:rowOff>47624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55E6060-93A8-42D9-AE13-379A3AEB1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</xdr:colOff>
      <xdr:row>49</xdr:row>
      <xdr:rowOff>71436</xdr:rowOff>
    </xdr:from>
    <xdr:to>
      <xdr:col>17</xdr:col>
      <xdr:colOff>13607</xdr:colOff>
      <xdr:row>73</xdr:row>
      <xdr:rowOff>166687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1FA87B3-7F68-4BFF-8834-9337C6868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</xdr:colOff>
      <xdr:row>73</xdr:row>
      <xdr:rowOff>166687</xdr:rowOff>
    </xdr:from>
    <xdr:to>
      <xdr:col>22</xdr:col>
      <xdr:colOff>0</xdr:colOff>
      <xdr:row>93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BF2F99B-6E51-45E7-8E1A-0E2209396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</xdr:colOff>
      <xdr:row>92</xdr:row>
      <xdr:rowOff>182563</xdr:rowOff>
    </xdr:from>
    <xdr:to>
      <xdr:col>22</xdr:col>
      <xdr:colOff>0</xdr:colOff>
      <xdr:row>112</xdr:row>
      <xdr:rowOff>47625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357DEE3-EEE3-444E-8244-CE7CFAD15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59531</xdr:colOff>
      <xdr:row>24</xdr:row>
      <xdr:rowOff>146958</xdr:rowOff>
    </xdr:from>
    <xdr:to>
      <xdr:col>22</xdr:col>
      <xdr:colOff>0</xdr:colOff>
      <xdr:row>36</xdr:row>
      <xdr:rowOff>13607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ettore">
              <a:extLst>
                <a:ext uri="{FF2B5EF4-FFF2-40B4-BE49-F238E27FC236}">
                  <a16:creationId xmlns:a16="http://schemas.microsoft.com/office/drawing/2014/main" id="{54CF212F-0236-FBA4-CE6C-D07831F6FE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to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82250" y="4718958"/>
              <a:ext cx="2976563" cy="21526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36740</xdr:colOff>
      <xdr:row>35</xdr:row>
      <xdr:rowOff>187780</xdr:rowOff>
    </xdr:from>
    <xdr:to>
      <xdr:col>22</xdr:col>
      <xdr:colOff>0</xdr:colOff>
      <xdr:row>49</xdr:row>
      <xdr:rowOff>44905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tà">
              <a:extLst>
                <a:ext uri="{FF2B5EF4-FFF2-40B4-BE49-F238E27FC236}">
                  <a16:creationId xmlns:a16="http://schemas.microsoft.com/office/drawing/2014/main" id="{6EE250CA-1ABA-02DF-E1CE-66F34682B6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tà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9459" y="6855280"/>
              <a:ext cx="2999354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39461</xdr:colOff>
      <xdr:row>49</xdr:row>
      <xdr:rowOff>57150</xdr:rowOff>
    </xdr:from>
    <xdr:to>
      <xdr:col>22</xdr:col>
      <xdr:colOff>0</xdr:colOff>
      <xdr:row>58</xdr:row>
      <xdr:rowOff>149679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Settore 1">
              <a:extLst>
                <a:ext uri="{FF2B5EF4-FFF2-40B4-BE49-F238E27FC236}">
                  <a16:creationId xmlns:a16="http://schemas.microsoft.com/office/drawing/2014/main" id="{082029FA-7BEC-2EC1-CA30-107A1EF6E8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tor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2180" y="9391650"/>
              <a:ext cx="2996633" cy="18070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23813</xdr:colOff>
      <xdr:row>58</xdr:row>
      <xdr:rowOff>138793</xdr:rowOff>
    </xdr:from>
    <xdr:to>
      <xdr:col>22</xdr:col>
      <xdr:colOff>1</xdr:colOff>
      <xdr:row>73</xdr:row>
      <xdr:rowOff>149679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Anz_lavoro">
              <a:extLst>
                <a:ext uri="{FF2B5EF4-FFF2-40B4-BE49-F238E27FC236}">
                  <a16:creationId xmlns:a16="http://schemas.microsoft.com/office/drawing/2014/main" id="{5E243B21-F798-EA2C-BC90-2C3B501D2F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z_lavor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6532" y="11187793"/>
              <a:ext cx="3012282" cy="2868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 Cristiano" refreshedDate="44854.681325115744" createdVersion="8" refreshedVersion="8" minRefreshableVersion="3" recordCount="28" xr:uid="{5A4E8B9B-EBF3-4F82-9521-08611B953594}">
  <cacheSource type="worksheet">
    <worksheetSource ref="A1:G29" sheet="Esercizio 1"/>
  </cacheSource>
  <cacheFields count="8">
    <cacheField name="Cognome" numFmtId="0">
      <sharedItems count="28">
        <s v="Dipendende 1"/>
        <s v="Dipendende 2"/>
        <s v="Dipendende 3"/>
        <s v="Dipendende 4"/>
        <s v="Dipendende 5"/>
        <s v="Dipendende 6"/>
        <s v="Dipendende 7"/>
        <s v="Dipendende 8"/>
        <s v="Dipendende 9"/>
        <s v="Dipendende 10"/>
        <s v="Dipendende 11"/>
        <s v="Dipendende 12"/>
        <s v="Dipendende 13"/>
        <s v="Dipendende 14"/>
        <s v="Dipendende 15"/>
        <s v="Dipendende 16"/>
        <s v="Dipendende 17"/>
        <s v="Dipendende 18"/>
        <s v="Dipendende 19"/>
        <s v="Dipendende 20"/>
        <s v="Dipendende 21"/>
        <s v="Dipendende 22"/>
        <s v="Dipendende 23"/>
        <s v="Dipendende 24"/>
        <s v="Dipendende 25"/>
        <s v="Dipendende 26"/>
        <s v="Dipendende 27"/>
        <s v="Dipendende 28"/>
      </sharedItems>
    </cacheField>
    <cacheField name="Dt_nascita" numFmtId="14">
      <sharedItems containsSemiMixedTypes="0" containsNonDate="0" containsDate="1" containsString="0" minDate="1956-06-05T00:00:00" maxDate="2000-01-16T00:00:00" count="28">
        <d v="1985-05-04T00:00:00"/>
        <d v="1997-12-12T00:00:00"/>
        <d v="1983-12-24T00:00:00"/>
        <d v="1990-02-02T00:00:00"/>
        <d v="1956-06-05T00:00:00"/>
        <d v="1985-01-06T00:00:00"/>
        <d v="1992-02-23T00:00:00"/>
        <d v="1994-03-06T00:00:00"/>
        <d v="1960-10-18T00:00:00"/>
        <d v="1989-12-26T00:00:00"/>
        <d v="1969-03-02T00:00:00"/>
        <d v="1967-04-21T00:00:00"/>
        <d v="1990-01-21T00:00:00"/>
        <d v="1976-11-25T00:00:00"/>
        <d v="1995-08-19T00:00:00"/>
        <d v="1986-11-20T00:00:00"/>
        <d v="1979-09-08T00:00:00"/>
        <d v="1994-04-07T00:00:00"/>
        <d v="1992-02-20T00:00:00"/>
        <d v="1990-05-03T00:00:00"/>
        <d v="2000-01-15T00:00:00"/>
        <d v="1983-04-09T00:00:00"/>
        <d v="1984-06-29T00:00:00"/>
        <d v="1994-01-28T00:00:00"/>
        <d v="1986-01-06T00:00:00"/>
        <d v="1993-03-05T00:00:00"/>
        <d v="1988-08-04T00:00:00"/>
        <d v="1995-08-24T00:00:00"/>
      </sharedItems>
    </cacheField>
    <cacheField name="Dt_assunzione" numFmtId="14">
      <sharedItems containsSemiMixedTypes="0" containsNonDate="0" containsDate="1" containsString="0" minDate="1987-04-05T00:00:00" maxDate="2020-09-13T00:00:00" count="24">
        <d v="2014-06-06T00:00:00"/>
        <d v="2019-01-01T00:00:00"/>
        <d v="2008-01-06T00:00:00"/>
        <d v="2020-01-01T00:00:00"/>
        <d v="1987-04-05T00:00:00"/>
        <d v="2010-05-05T00:00:00"/>
        <d v="2011-01-05T00:00:00"/>
        <d v="2017-10-14T00:00:00"/>
        <d v="1996-09-05T00:00:00"/>
        <d v="2013-01-05T00:00:00"/>
        <d v="1990-05-06T00:00:00"/>
        <d v="1999-01-05T00:00:00"/>
        <d v="2017-05-01T00:00:00"/>
        <d v="2000-01-06T00:00:00"/>
        <d v="2016-01-05T00:00:00"/>
        <d v="2002-01-05T00:00:00"/>
        <d v="2017-04-01T00:00:00"/>
        <d v="2018-06-01T00:00:00"/>
        <d v="2020-09-12T00:00:00"/>
        <d v="2007-01-05T00:00:00"/>
        <d v="2017-01-05T00:00:00"/>
        <d v="2014-06-05T00:00:00"/>
        <d v="2011-09-06T00:00:00"/>
        <d v="2018-02-01T00:00:00"/>
      </sharedItems>
      <fieldGroup par="7"/>
    </cacheField>
    <cacheField name="Settore" numFmtId="0">
      <sharedItems count="4">
        <s v="Produzione"/>
        <s v="Amministrazione"/>
        <s v="Direzione"/>
        <s v="Commerciale"/>
      </sharedItems>
    </cacheField>
    <cacheField name="Stipendio" numFmtId="164">
      <sharedItems containsSemiMixedTypes="0" containsString="0" containsNumber="1" containsInteger="1" minValue="1230" maxValue="3680"/>
    </cacheField>
    <cacheField name="Età Data.diff" numFmtId="0">
      <sharedItems containsSemiMixedTypes="0" containsString="0" containsNumber="1" containsInteger="1" minValue="22" maxValue="66" count="19">
        <n v="37"/>
        <n v="24"/>
        <n v="38"/>
        <n v="32"/>
        <n v="66"/>
        <n v="30"/>
        <n v="28"/>
        <n v="62"/>
        <n v="53"/>
        <n v="55"/>
        <n v="45"/>
        <n v="27"/>
        <n v="35"/>
        <n v="43"/>
        <n v="22"/>
        <n v="39"/>
        <n v="36"/>
        <n v="29"/>
        <n v="34"/>
      </sharedItems>
      <fieldGroup base="5">
        <rangePr startNum="22" endNum="66" groupInterval="10"/>
        <groupItems count="7">
          <s v="&lt;22"/>
          <s v="22-31"/>
          <s v="32-41"/>
          <s v="42-51"/>
          <s v="52-61"/>
          <s v="62-71"/>
          <s v="&gt;72"/>
        </groupItems>
      </fieldGroup>
    </cacheField>
    <cacheField name="Anz_lavoro" numFmtId="0">
      <sharedItems containsSemiMixedTypes="0" containsString="0" containsNumber="1" containsInteger="1" minValue="2" maxValue="35" count="17">
        <n v="8"/>
        <n v="3"/>
        <n v="14"/>
        <n v="2"/>
        <n v="35"/>
        <n v="12"/>
        <n v="11"/>
        <n v="5"/>
        <n v="26"/>
        <n v="9"/>
        <n v="32"/>
        <n v="23"/>
        <n v="22"/>
        <n v="6"/>
        <n v="20"/>
        <n v="4"/>
        <n v="15"/>
      </sharedItems>
      <fieldGroup base="6">
        <rangePr autoStart="0" startNum="0" endNum="35" groupInterval="5"/>
        <groupItems count="9">
          <s v="&lt;0"/>
          <s v="0-4"/>
          <s v="5-9"/>
          <s v="10-14"/>
          <s v="15-19"/>
          <s v="20-24"/>
          <s v="25-29"/>
          <s v="30-35"/>
          <s v="&gt;35"/>
        </groupItems>
      </fieldGroup>
    </cacheField>
    <cacheField name="Anni (Dt_assunzione)" numFmtId="0" databaseField="0">
      <fieldGroup base="2">
        <rangePr groupBy="years" startDate="1987-04-05T00:00:00" endDate="2020-09-13T00:00:00"/>
        <groupItems count="36">
          <s v="&lt;05/04/1987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3/09/2020"/>
        </groupItems>
      </fieldGroup>
    </cacheField>
  </cacheFields>
  <extLst>
    <ext xmlns:x14="http://schemas.microsoft.com/office/spreadsheetml/2009/9/main" uri="{725AE2AE-9491-48be-B2B4-4EB974FC3084}">
      <x14:pivotCacheDefinition pivotCacheId="11262868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n v="1676"/>
    <x v="0"/>
    <x v="0"/>
  </r>
  <r>
    <x v="1"/>
    <x v="1"/>
    <x v="1"/>
    <x v="0"/>
    <n v="1252"/>
    <x v="1"/>
    <x v="1"/>
  </r>
  <r>
    <x v="2"/>
    <x v="2"/>
    <x v="2"/>
    <x v="1"/>
    <n v="1650"/>
    <x v="2"/>
    <x v="2"/>
  </r>
  <r>
    <x v="3"/>
    <x v="3"/>
    <x v="3"/>
    <x v="0"/>
    <n v="1250"/>
    <x v="3"/>
    <x v="3"/>
  </r>
  <r>
    <x v="4"/>
    <x v="4"/>
    <x v="4"/>
    <x v="2"/>
    <n v="3680"/>
    <x v="4"/>
    <x v="4"/>
  </r>
  <r>
    <x v="5"/>
    <x v="5"/>
    <x v="5"/>
    <x v="0"/>
    <n v="1623"/>
    <x v="0"/>
    <x v="5"/>
  </r>
  <r>
    <x v="6"/>
    <x v="6"/>
    <x v="6"/>
    <x v="3"/>
    <n v="2584"/>
    <x v="5"/>
    <x v="6"/>
  </r>
  <r>
    <x v="7"/>
    <x v="7"/>
    <x v="7"/>
    <x v="1"/>
    <n v="1280"/>
    <x v="6"/>
    <x v="7"/>
  </r>
  <r>
    <x v="8"/>
    <x v="8"/>
    <x v="8"/>
    <x v="0"/>
    <n v="1750"/>
    <x v="7"/>
    <x v="8"/>
  </r>
  <r>
    <x v="9"/>
    <x v="9"/>
    <x v="9"/>
    <x v="0"/>
    <n v="1476"/>
    <x v="3"/>
    <x v="9"/>
  </r>
  <r>
    <x v="10"/>
    <x v="10"/>
    <x v="10"/>
    <x v="2"/>
    <n v="3277"/>
    <x v="8"/>
    <x v="10"/>
  </r>
  <r>
    <x v="11"/>
    <x v="11"/>
    <x v="11"/>
    <x v="0"/>
    <n v="1670"/>
    <x v="9"/>
    <x v="11"/>
  </r>
  <r>
    <x v="12"/>
    <x v="12"/>
    <x v="12"/>
    <x v="0"/>
    <n v="1340"/>
    <x v="3"/>
    <x v="7"/>
  </r>
  <r>
    <x v="13"/>
    <x v="13"/>
    <x v="13"/>
    <x v="1"/>
    <n v="1599"/>
    <x v="10"/>
    <x v="12"/>
  </r>
  <r>
    <x v="14"/>
    <x v="14"/>
    <x v="14"/>
    <x v="0"/>
    <n v="1414"/>
    <x v="11"/>
    <x v="13"/>
  </r>
  <r>
    <x v="15"/>
    <x v="15"/>
    <x v="6"/>
    <x v="1"/>
    <n v="1537"/>
    <x v="12"/>
    <x v="6"/>
  </r>
  <r>
    <x v="16"/>
    <x v="16"/>
    <x v="15"/>
    <x v="0"/>
    <n v="2152"/>
    <x v="13"/>
    <x v="14"/>
  </r>
  <r>
    <x v="17"/>
    <x v="17"/>
    <x v="3"/>
    <x v="0"/>
    <n v="1250"/>
    <x v="6"/>
    <x v="3"/>
  </r>
  <r>
    <x v="18"/>
    <x v="18"/>
    <x v="16"/>
    <x v="0"/>
    <n v="1370"/>
    <x v="5"/>
    <x v="7"/>
  </r>
  <r>
    <x v="19"/>
    <x v="19"/>
    <x v="17"/>
    <x v="0"/>
    <n v="1310"/>
    <x v="3"/>
    <x v="15"/>
  </r>
  <r>
    <x v="20"/>
    <x v="20"/>
    <x v="18"/>
    <x v="0"/>
    <n v="1230"/>
    <x v="14"/>
    <x v="3"/>
  </r>
  <r>
    <x v="21"/>
    <x v="21"/>
    <x v="2"/>
    <x v="3"/>
    <n v="2768"/>
    <x v="15"/>
    <x v="2"/>
  </r>
  <r>
    <x v="22"/>
    <x v="22"/>
    <x v="19"/>
    <x v="3"/>
    <n v="2275"/>
    <x v="2"/>
    <x v="16"/>
  </r>
  <r>
    <x v="23"/>
    <x v="23"/>
    <x v="20"/>
    <x v="1"/>
    <n v="1365"/>
    <x v="6"/>
    <x v="7"/>
  </r>
  <r>
    <x v="24"/>
    <x v="24"/>
    <x v="9"/>
    <x v="0"/>
    <n v="1414"/>
    <x v="16"/>
    <x v="9"/>
  </r>
  <r>
    <x v="25"/>
    <x v="25"/>
    <x v="21"/>
    <x v="0"/>
    <n v="1414"/>
    <x v="17"/>
    <x v="0"/>
  </r>
  <r>
    <x v="26"/>
    <x v="26"/>
    <x v="22"/>
    <x v="0"/>
    <n v="1476"/>
    <x v="18"/>
    <x v="6"/>
  </r>
  <r>
    <x v="27"/>
    <x v="27"/>
    <x v="23"/>
    <x v="0"/>
    <n v="1270"/>
    <x v="11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24224-F762-46FD-A11A-63B70B61799D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 rowHeaderCaption="Anz_lavorativa">
  <location ref="D4:F23" firstHeaderRow="0" firstDataRow="1" firstDataCol="1" rowPageCount="1" colPageCount="1"/>
  <pivotFields count="8">
    <pivotField axis="axisPage" showAll="0">
      <items count="2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>
      <items count="25">
        <item x="4"/>
        <item x="10"/>
        <item x="8"/>
        <item x="11"/>
        <item x="13"/>
        <item x="15"/>
        <item x="19"/>
        <item x="2"/>
        <item x="5"/>
        <item x="6"/>
        <item x="22"/>
        <item x="9"/>
        <item x="21"/>
        <item x="0"/>
        <item x="14"/>
        <item x="20"/>
        <item x="16"/>
        <item x="12"/>
        <item x="7"/>
        <item x="23"/>
        <item x="17"/>
        <item x="1"/>
        <item x="3"/>
        <item x="18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dataField="1" numFmtId="164"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 defaultSubtota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</pivotField>
  </pivotFields>
  <rowFields count="2">
    <field x="6"/>
    <field x="3"/>
  </rowFields>
  <rowItems count="19">
    <i>
      <x v="1"/>
    </i>
    <i r="1">
      <x v="3"/>
    </i>
    <i>
      <x v="2"/>
    </i>
    <i r="1">
      <x/>
    </i>
    <i r="1">
      <x v="3"/>
    </i>
    <i>
      <x v="3"/>
    </i>
    <i r="1">
      <x/>
    </i>
    <i r="1">
      <x v="1"/>
    </i>
    <i r="1">
      <x v="3"/>
    </i>
    <i>
      <x v="4"/>
    </i>
    <i r="1">
      <x v="1"/>
    </i>
    <i>
      <x v="5"/>
    </i>
    <i r="1">
      <x/>
    </i>
    <i r="1">
      <x v="3"/>
    </i>
    <i>
      <x v="6"/>
    </i>
    <i r="1">
      <x v="3"/>
    </i>
    <i>
      <x v="7"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Media di Stipendio" fld="4" subtotal="average" baseField="3" baseItem="0"/>
    <dataField name="Max Stipendio" fld="4" subtotal="max" baseField="3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7CC1FB-ADAD-4C0F-A053-EA1B2AC3E6B2}" name="Tabella pivot5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7" rowHeaderCaption="Età">
  <location ref="A4:C22" firstHeaderRow="0" firstDataRow="1" firstDataCol="1" rowPageCount="1" colPageCount="1"/>
  <pivotFields count="8">
    <pivotField axis="axisPage" showAll="0">
      <items count="2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t="default"/>
      </items>
    </pivotField>
    <pivotField numFmtId="14" showAll="0">
      <items count="29">
        <item x="4"/>
        <item x="8"/>
        <item x="11"/>
        <item x="10"/>
        <item x="13"/>
        <item x="16"/>
        <item x="21"/>
        <item x="2"/>
        <item x="22"/>
        <item x="5"/>
        <item x="0"/>
        <item x="24"/>
        <item x="15"/>
        <item x="26"/>
        <item x="9"/>
        <item x="12"/>
        <item x="3"/>
        <item x="19"/>
        <item x="18"/>
        <item x="6"/>
        <item x="25"/>
        <item x="23"/>
        <item x="7"/>
        <item x="17"/>
        <item x="14"/>
        <item x="27"/>
        <item x="1"/>
        <item x="20"/>
        <item t="default"/>
      </items>
    </pivotField>
    <pivotField numFmtId="14" showAll="0">
      <items count="25">
        <item x="4"/>
        <item x="10"/>
        <item x="8"/>
        <item x="11"/>
        <item x="13"/>
        <item x="15"/>
        <item x="19"/>
        <item x="2"/>
        <item x="5"/>
        <item x="6"/>
        <item x="22"/>
        <item x="9"/>
        <item x="21"/>
        <item x="0"/>
        <item x="14"/>
        <item x="20"/>
        <item x="16"/>
        <item x="12"/>
        <item x="7"/>
        <item x="23"/>
        <item x="17"/>
        <item x="1"/>
        <item x="3"/>
        <item x="18"/>
        <item t="default"/>
      </items>
    </pivotField>
    <pivotField axis="axisRow" multipleItemSelectionAllowed="1" showAll="0">
      <items count="5">
        <item sd="0" x="1"/>
        <item sd="0" x="3"/>
        <item sd="0" x="2"/>
        <item sd="0" x="0"/>
        <item t="default"/>
      </items>
    </pivotField>
    <pivotField dataField="1" numFmtId="164" showAll="0"/>
    <pivotField name="Età"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ame="Anzianità lavorativa" multipleItemSelectionAllowed="1" showAll="0">
      <items count="10">
        <item x="0"/>
        <item sd="0" x="1"/>
        <item sd="0" x="2"/>
        <item sd="0" x="3"/>
        <item sd="0" x="4"/>
        <item sd="0" x="5"/>
        <item sd="0" x="6"/>
        <item sd="0" x="7"/>
        <item x="8"/>
        <item t="default"/>
      </items>
    </pivotField>
    <pivotField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  <rowFields count="2">
    <field x="5"/>
    <field x="3"/>
  </rowFields>
  <rowItems count="18">
    <i>
      <x v="1"/>
    </i>
    <i r="1">
      <x/>
    </i>
    <i r="1">
      <x v="1"/>
    </i>
    <i r="1">
      <x v="3"/>
    </i>
    <i>
      <x v="2"/>
    </i>
    <i r="1">
      <x/>
    </i>
    <i r="1">
      <x v="1"/>
    </i>
    <i r="1">
      <x v="3"/>
    </i>
    <i>
      <x v="3"/>
    </i>
    <i r="1">
      <x/>
    </i>
    <i r="1">
      <x v="3"/>
    </i>
    <i>
      <x v="4"/>
    </i>
    <i r="1">
      <x v="2"/>
    </i>
    <i r="1">
      <x v="3"/>
    </i>
    <i>
      <x v="5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Media di Stipendio" fld="4" subtotal="average" baseField="0" baseItem="1"/>
    <dataField name="Max Stipendio" fld="4" subtotal="max" baseField="3" baseItem="3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ttore" xr10:uid="{26AA04C9-FAA8-42FA-A310-87B108DEADE8}" sourceName="Settore">
  <pivotTables>
    <pivotTable tabId="9" name="Tabella pivot5"/>
  </pivotTables>
  <data>
    <tabular pivotCacheId="1126286875">
      <items count="4">
        <i x="1" s="1"/>
        <i x="3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Età_Data.diff" xr10:uid="{EDDC7319-AE62-4D24-A757-7AB784485DBA}" sourceName="Età Data.diff">
  <pivotTables>
    <pivotTable tabId="9" name="Tabella pivot5"/>
  </pivotTables>
  <data>
    <tabular pivotCacheId="1126286875">
      <items count="7">
        <i x="1" s="1"/>
        <i x="2" s="1"/>
        <i x="3" s="1"/>
        <i x="4" s="1"/>
        <i x="5" s="1"/>
        <i x="0" s="1" nd="1"/>
        <i x="6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ttore1" xr10:uid="{C5F8C243-771A-4DF9-910E-1183177A162C}" sourceName="Settore">
  <pivotTables>
    <pivotTable tabId="9" name="Tabella pivot1"/>
  </pivotTables>
  <data>
    <tabular pivotCacheId="1126286875">
      <items count="4">
        <i x="1" s="1"/>
        <i x="3" s="1"/>
        <i x="2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Anz_lavoro" xr10:uid="{83F8AAF7-7E92-47B0-8F22-FFB3B13DFF0C}" sourceName="Anz_lavoro">
  <pivotTables>
    <pivotTable tabId="9" name="Tabella pivot1"/>
  </pivotTables>
  <data>
    <tabular pivotCacheId="1126286875">
      <items count="9">
        <i x="1" s="1"/>
        <i x="3" s="1"/>
        <i x="4" s="1"/>
        <i x="5" s="1"/>
        <i x="6" s="1"/>
        <i x="7" s="1"/>
        <i x="2" s="1"/>
        <i x="0" s="1" nd="1"/>
        <i x="8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ttore" xr10:uid="{3C8F21FA-9D05-4CDD-9B50-19BDCD789F3F}" cache="FiltroDati_Settore" caption="Settore" rowHeight="241300"/>
  <slicer name="Età" xr10:uid="{7C3E96C7-DD90-42CB-B6CD-28F597470288}" cache="FiltroDati_Età_Data.diff" caption="Età" rowHeight="241300"/>
  <slicer name="Settore 1" xr10:uid="{89326D5A-1997-464F-BC6E-FAAA062E05BD}" cache="FiltroDati_Settore1" caption="Settore" rowHeight="241300"/>
  <slicer name="Anz_lavoro" xr10:uid="{F9344DC9-2037-4C87-9DC8-9EE94C6A2533}" cache="FiltroDati_Anz_lavoro" caption="Anz_lavoro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3DD2C-6D86-4BBE-994C-D6ABD93F47B9}">
  <dimension ref="A2:F23"/>
  <sheetViews>
    <sheetView topLeftCell="A31" zoomScale="80" zoomScaleNormal="80" workbookViewId="0">
      <selection activeCell="L50" sqref="L50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4" bestFit="1" customWidth="1"/>
    <col min="4" max="4" width="21.42578125" bestFit="1" customWidth="1"/>
    <col min="5" max="5" width="18.140625" bestFit="1" customWidth="1"/>
    <col min="6" max="6" width="14" bestFit="1" customWidth="1"/>
  </cols>
  <sheetData>
    <row r="2" spans="1:6" x14ac:dyDescent="0.25">
      <c r="A2" s="30" t="s">
        <v>0</v>
      </c>
      <c r="B2" t="s">
        <v>73</v>
      </c>
      <c r="D2" s="30" t="s">
        <v>0</v>
      </c>
      <c r="E2" t="s">
        <v>73</v>
      </c>
    </row>
    <row r="4" spans="1:6" x14ac:dyDescent="0.25">
      <c r="A4" s="30" t="s">
        <v>92</v>
      </c>
      <c r="B4" t="s">
        <v>75</v>
      </c>
      <c r="C4" t="s">
        <v>83</v>
      </c>
      <c r="D4" s="30" t="s">
        <v>91</v>
      </c>
      <c r="E4" t="s">
        <v>75</v>
      </c>
      <c r="F4" t="s">
        <v>83</v>
      </c>
    </row>
    <row r="5" spans="1:6" x14ac:dyDescent="0.25">
      <c r="A5" s="31" t="s">
        <v>78</v>
      </c>
      <c r="B5" s="38">
        <v>1442.9</v>
      </c>
      <c r="C5" s="38">
        <v>2584</v>
      </c>
      <c r="D5" s="31" t="s">
        <v>84</v>
      </c>
      <c r="E5" s="38">
        <v>1260.3333333333333</v>
      </c>
      <c r="F5" s="38">
        <v>1310</v>
      </c>
    </row>
    <row r="6" spans="1:6" x14ac:dyDescent="0.25">
      <c r="A6" s="32" t="s">
        <v>10</v>
      </c>
      <c r="B6" s="38">
        <v>1322.5</v>
      </c>
      <c r="C6" s="38">
        <v>1365</v>
      </c>
      <c r="D6" s="32" t="s">
        <v>7</v>
      </c>
      <c r="E6" s="38">
        <v>1260.3333333333333</v>
      </c>
      <c r="F6" s="38">
        <v>1310</v>
      </c>
    </row>
    <row r="7" spans="1:6" x14ac:dyDescent="0.25">
      <c r="A7" s="32" t="s">
        <v>16</v>
      </c>
      <c r="B7" s="38">
        <v>2584</v>
      </c>
      <c r="C7" s="38">
        <v>2584</v>
      </c>
      <c r="D7" s="31" t="s">
        <v>85</v>
      </c>
      <c r="E7" s="38">
        <v>1416.5555555555557</v>
      </c>
      <c r="F7" s="38">
        <v>1676</v>
      </c>
    </row>
    <row r="8" spans="1:6" x14ac:dyDescent="0.25">
      <c r="A8" s="32" t="s">
        <v>7</v>
      </c>
      <c r="B8" s="38">
        <v>1314.2857142857142</v>
      </c>
      <c r="C8" s="38">
        <v>1414</v>
      </c>
      <c r="D8" s="32" t="s">
        <v>10</v>
      </c>
      <c r="E8" s="38">
        <v>1322.5</v>
      </c>
      <c r="F8" s="38">
        <v>1365</v>
      </c>
    </row>
    <row r="9" spans="1:6" x14ac:dyDescent="0.25">
      <c r="A9" s="31" t="s">
        <v>79</v>
      </c>
      <c r="B9" s="38">
        <v>1649.5833333333333</v>
      </c>
      <c r="C9" s="38">
        <v>2768</v>
      </c>
      <c r="D9" s="32" t="s">
        <v>7</v>
      </c>
      <c r="E9" s="38">
        <v>1443.4285714285713</v>
      </c>
      <c r="F9" s="38">
        <v>1676</v>
      </c>
    </row>
    <row r="10" spans="1:6" x14ac:dyDescent="0.25">
      <c r="A10" s="32" t="s">
        <v>10</v>
      </c>
      <c r="B10" s="38">
        <v>1593.5</v>
      </c>
      <c r="C10" s="38">
        <v>1650</v>
      </c>
      <c r="D10" s="31" t="s">
        <v>86</v>
      </c>
      <c r="E10" s="38">
        <v>1939.6666666666667</v>
      </c>
      <c r="F10" s="38">
        <v>2768</v>
      </c>
    </row>
    <row r="11" spans="1:6" x14ac:dyDescent="0.25">
      <c r="A11" s="32" t="s">
        <v>16</v>
      </c>
      <c r="B11" s="38">
        <v>2521.5</v>
      </c>
      <c r="C11" s="38">
        <v>2768</v>
      </c>
      <c r="D11" s="32" t="s">
        <v>10</v>
      </c>
      <c r="E11" s="38">
        <v>1593.5</v>
      </c>
      <c r="F11" s="38">
        <v>1650</v>
      </c>
    </row>
    <row r="12" spans="1:6" x14ac:dyDescent="0.25">
      <c r="A12" s="32" t="s">
        <v>7</v>
      </c>
      <c r="B12" s="38">
        <v>1445.625</v>
      </c>
      <c r="C12" s="38">
        <v>1676</v>
      </c>
      <c r="D12" s="32" t="s">
        <v>16</v>
      </c>
      <c r="E12" s="38">
        <v>2676</v>
      </c>
      <c r="F12" s="38">
        <v>2768</v>
      </c>
    </row>
    <row r="13" spans="1:6" x14ac:dyDescent="0.25">
      <c r="A13" s="31" t="s">
        <v>80</v>
      </c>
      <c r="B13" s="38">
        <v>1875.5</v>
      </c>
      <c r="C13" s="38">
        <v>2152</v>
      </c>
      <c r="D13" s="32" t="s">
        <v>7</v>
      </c>
      <c r="E13" s="38">
        <v>1549.5</v>
      </c>
      <c r="F13" s="38">
        <v>1623</v>
      </c>
    </row>
    <row r="14" spans="1:6" x14ac:dyDescent="0.25">
      <c r="A14" s="32" t="s">
        <v>10</v>
      </c>
      <c r="B14" s="38">
        <v>1599</v>
      </c>
      <c r="C14" s="38">
        <v>1599</v>
      </c>
      <c r="D14" s="31" t="s">
        <v>87</v>
      </c>
      <c r="E14" s="38">
        <v>2275</v>
      </c>
      <c r="F14" s="38">
        <v>2275</v>
      </c>
    </row>
    <row r="15" spans="1:6" x14ac:dyDescent="0.25">
      <c r="A15" s="32" t="s">
        <v>7</v>
      </c>
      <c r="B15" s="38">
        <v>2152</v>
      </c>
      <c r="C15" s="38">
        <v>2152</v>
      </c>
      <c r="D15" s="32" t="s">
        <v>16</v>
      </c>
      <c r="E15" s="38">
        <v>2275</v>
      </c>
      <c r="F15" s="38">
        <v>2275</v>
      </c>
    </row>
    <row r="16" spans="1:6" x14ac:dyDescent="0.25">
      <c r="A16" s="31" t="s">
        <v>81</v>
      </c>
      <c r="B16" s="38">
        <v>2473.5</v>
      </c>
      <c r="C16" s="38">
        <v>3277</v>
      </c>
      <c r="D16" s="31" t="s">
        <v>88</v>
      </c>
      <c r="E16" s="38">
        <v>1807</v>
      </c>
      <c r="F16" s="38">
        <v>2152</v>
      </c>
    </row>
    <row r="17" spans="1:6" x14ac:dyDescent="0.25">
      <c r="A17" s="32" t="s">
        <v>13</v>
      </c>
      <c r="B17" s="38">
        <v>3277</v>
      </c>
      <c r="C17" s="38">
        <v>3277</v>
      </c>
      <c r="D17" s="32" t="s">
        <v>10</v>
      </c>
      <c r="E17" s="38">
        <v>1599</v>
      </c>
      <c r="F17" s="38">
        <v>1599</v>
      </c>
    </row>
    <row r="18" spans="1:6" x14ac:dyDescent="0.25">
      <c r="A18" s="32" t="s">
        <v>7</v>
      </c>
      <c r="B18" s="38">
        <v>1670</v>
      </c>
      <c r="C18" s="38">
        <v>1670</v>
      </c>
      <c r="D18" s="32" t="s">
        <v>7</v>
      </c>
      <c r="E18" s="38">
        <v>1911</v>
      </c>
      <c r="F18" s="38">
        <v>2152</v>
      </c>
    </row>
    <row r="19" spans="1:6" x14ac:dyDescent="0.25">
      <c r="A19" s="31" t="s">
        <v>82</v>
      </c>
      <c r="B19" s="38">
        <v>2715</v>
      </c>
      <c r="C19" s="38">
        <v>3680</v>
      </c>
      <c r="D19" s="31" t="s">
        <v>89</v>
      </c>
      <c r="E19" s="38">
        <v>1750</v>
      </c>
      <c r="F19" s="38">
        <v>1750</v>
      </c>
    </row>
    <row r="20" spans="1:6" x14ac:dyDescent="0.25">
      <c r="A20" s="32" t="s">
        <v>13</v>
      </c>
      <c r="B20" s="38">
        <v>3680</v>
      </c>
      <c r="C20" s="38">
        <v>3680</v>
      </c>
      <c r="D20" s="32" t="s">
        <v>7</v>
      </c>
      <c r="E20" s="38">
        <v>1750</v>
      </c>
      <c r="F20" s="38">
        <v>1750</v>
      </c>
    </row>
    <row r="21" spans="1:6" x14ac:dyDescent="0.25">
      <c r="A21" s="32" t="s">
        <v>7</v>
      </c>
      <c r="B21" s="38">
        <v>1750</v>
      </c>
      <c r="C21" s="38">
        <v>1750</v>
      </c>
      <c r="D21" s="31" t="s">
        <v>90</v>
      </c>
      <c r="E21" s="38">
        <v>3478.5</v>
      </c>
      <c r="F21" s="38">
        <v>3680</v>
      </c>
    </row>
    <row r="22" spans="1:6" x14ac:dyDescent="0.25">
      <c r="A22" s="31" t="s">
        <v>74</v>
      </c>
      <c r="B22" s="38">
        <v>1726.8571428571429</v>
      </c>
      <c r="C22" s="38">
        <v>3680</v>
      </c>
      <c r="D22" s="32" t="s">
        <v>13</v>
      </c>
      <c r="E22" s="38">
        <v>3478.5</v>
      </c>
      <c r="F22" s="38">
        <v>3680</v>
      </c>
    </row>
    <row r="23" spans="1:6" x14ac:dyDescent="0.25">
      <c r="D23" s="31" t="s">
        <v>74</v>
      </c>
      <c r="E23" s="38">
        <v>1726.8571428571429</v>
      </c>
      <c r="F23" s="38">
        <v>3680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6"/>
  <sheetViews>
    <sheetView zoomScale="90" zoomScaleNormal="90" workbookViewId="0">
      <selection activeCell="D32" sqref="D32"/>
    </sheetView>
  </sheetViews>
  <sheetFormatPr defaultColWidth="9.140625" defaultRowHeight="15" x14ac:dyDescent="0.25"/>
  <cols>
    <col min="1" max="1" width="16.28515625" bestFit="1" customWidth="1"/>
    <col min="2" max="2" width="14.5703125" bestFit="1" customWidth="1"/>
    <col min="3" max="3" width="14" bestFit="1" customWidth="1"/>
    <col min="4" max="4" width="16.28515625" bestFit="1" customWidth="1"/>
    <col min="5" max="5" width="11.5703125" bestFit="1" customWidth="1"/>
    <col min="6" max="6" width="11.85546875" bestFit="1" customWidth="1"/>
    <col min="7" max="7" width="10.85546875" bestFit="1" customWidth="1"/>
    <col min="8" max="8" width="8.85546875" bestFit="1" customWidth="1"/>
    <col min="9" max="9" width="6.5703125" bestFit="1" customWidth="1"/>
    <col min="10" max="10" width="16.85546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68</v>
      </c>
      <c r="G1" s="1" t="s">
        <v>5</v>
      </c>
      <c r="H1" s="1" t="s">
        <v>69</v>
      </c>
      <c r="I1" s="1" t="s">
        <v>70</v>
      </c>
      <c r="J1" s="1" t="s">
        <v>71</v>
      </c>
    </row>
    <row r="2" spans="1:10" x14ac:dyDescent="0.25">
      <c r="A2" s="2" t="s">
        <v>6</v>
      </c>
      <c r="B2" s="3">
        <v>31171</v>
      </c>
      <c r="C2" s="3">
        <v>41796</v>
      </c>
      <c r="D2" s="2" t="s">
        <v>7</v>
      </c>
      <c r="E2" s="4">
        <v>1676</v>
      </c>
      <c r="F2" s="5">
        <f t="shared" ref="F2:G29" ca="1" si="0">DATEDIF(B2,TODAY(),"y")</f>
        <v>37</v>
      </c>
      <c r="G2" s="5">
        <f t="shared" ca="1" si="0"/>
        <v>8</v>
      </c>
      <c r="H2" s="9">
        <f ca="1">YEAR(TODAY())-YEAR(B2)</f>
        <v>37</v>
      </c>
      <c r="I2" s="9">
        <f ca="1">INT((TODAY()-B2)/365.25)</f>
        <v>37</v>
      </c>
      <c r="J2" s="9">
        <f ca="1">ROUNDDOWN(YEARFRAC(B2,TODAY()),0)</f>
        <v>37</v>
      </c>
    </row>
    <row r="3" spans="1:10" x14ac:dyDescent="0.25">
      <c r="A3" s="6" t="s">
        <v>8</v>
      </c>
      <c r="B3" s="7">
        <v>35776</v>
      </c>
      <c r="C3" s="7">
        <v>43466</v>
      </c>
      <c r="D3" s="6" t="s">
        <v>7</v>
      </c>
      <c r="E3" s="8">
        <v>1252</v>
      </c>
      <c r="F3" s="9">
        <f t="shared" ca="1" si="0"/>
        <v>24</v>
      </c>
      <c r="G3" s="9">
        <f t="shared" ca="1" si="0"/>
        <v>3</v>
      </c>
      <c r="H3" s="9">
        <f t="shared" ref="H3:H29" ca="1" si="1">YEAR(TODAY())-YEAR(B3)</f>
        <v>25</v>
      </c>
      <c r="I3" s="9">
        <f t="shared" ref="I3:I29" ca="1" si="2">INT((TODAY()-B3)/365.25)</f>
        <v>24</v>
      </c>
      <c r="J3" s="9">
        <f ca="1">ROUNDDOWN(YEARFRAC(B3,TODAY()),0)</f>
        <v>24</v>
      </c>
    </row>
    <row r="4" spans="1:10" x14ac:dyDescent="0.25">
      <c r="A4" s="6" t="s">
        <v>9</v>
      </c>
      <c r="B4" s="10">
        <v>30674</v>
      </c>
      <c r="C4" s="10">
        <v>39453</v>
      </c>
      <c r="D4" s="6" t="s">
        <v>10</v>
      </c>
      <c r="E4" s="11">
        <v>1650</v>
      </c>
      <c r="F4" s="9">
        <f t="shared" ca="1" si="0"/>
        <v>38</v>
      </c>
      <c r="G4" s="9">
        <f t="shared" ca="1" si="0"/>
        <v>14</v>
      </c>
      <c r="H4" s="9">
        <f t="shared" ca="1" si="1"/>
        <v>39</v>
      </c>
      <c r="I4" s="9">
        <f t="shared" ca="1" si="2"/>
        <v>38</v>
      </c>
      <c r="J4" s="9">
        <f ca="1">ROUNDDOWN(YEARFRAC(B4,TODAY()),0)</f>
        <v>38</v>
      </c>
    </row>
    <row r="5" spans="1:10" x14ac:dyDescent="0.25">
      <c r="A5" s="6" t="s">
        <v>11</v>
      </c>
      <c r="B5" s="7">
        <v>32906</v>
      </c>
      <c r="C5" s="7">
        <v>43831</v>
      </c>
      <c r="D5" s="6" t="s">
        <v>7</v>
      </c>
      <c r="E5" s="8">
        <v>1250</v>
      </c>
      <c r="F5" s="9">
        <f t="shared" ca="1" si="0"/>
        <v>32</v>
      </c>
      <c r="G5" s="9">
        <f t="shared" ca="1" si="0"/>
        <v>2</v>
      </c>
      <c r="H5" s="9">
        <f t="shared" ca="1" si="1"/>
        <v>32</v>
      </c>
      <c r="I5" s="9">
        <f t="shared" ca="1" si="2"/>
        <v>32</v>
      </c>
      <c r="J5" s="9">
        <f t="shared" ref="J5:J29" ca="1" si="3">ROUNDDOWN(YEARFRAC(B5,TODAY()),0)</f>
        <v>32</v>
      </c>
    </row>
    <row r="6" spans="1:10" x14ac:dyDescent="0.25">
      <c r="A6" s="6" t="s">
        <v>12</v>
      </c>
      <c r="B6" s="10">
        <v>20611</v>
      </c>
      <c r="C6" s="10">
        <v>31872</v>
      </c>
      <c r="D6" s="6" t="s">
        <v>13</v>
      </c>
      <c r="E6" s="11">
        <v>3680</v>
      </c>
      <c r="F6" s="9">
        <f t="shared" ca="1" si="0"/>
        <v>66</v>
      </c>
      <c r="G6" s="9">
        <f t="shared" ca="1" si="0"/>
        <v>35</v>
      </c>
      <c r="H6" s="9">
        <f t="shared" ca="1" si="1"/>
        <v>66</v>
      </c>
      <c r="I6" s="9">
        <f t="shared" ca="1" si="2"/>
        <v>66</v>
      </c>
      <c r="J6" s="9">
        <f t="shared" ca="1" si="3"/>
        <v>66</v>
      </c>
    </row>
    <row r="7" spans="1:10" x14ac:dyDescent="0.25">
      <c r="A7" s="6" t="s">
        <v>14</v>
      </c>
      <c r="B7" s="10">
        <v>31053</v>
      </c>
      <c r="C7" s="10">
        <v>40303</v>
      </c>
      <c r="D7" s="6" t="s">
        <v>7</v>
      </c>
      <c r="E7" s="11">
        <v>1623</v>
      </c>
      <c r="F7" s="9">
        <f t="shared" ca="1" si="0"/>
        <v>37</v>
      </c>
      <c r="G7" s="9">
        <f t="shared" ca="1" si="0"/>
        <v>12</v>
      </c>
      <c r="H7" s="9">
        <f t="shared" ca="1" si="1"/>
        <v>37</v>
      </c>
      <c r="I7" s="9">
        <f t="shared" ca="1" si="2"/>
        <v>37</v>
      </c>
      <c r="J7" s="9">
        <f t="shared" ca="1" si="3"/>
        <v>37</v>
      </c>
    </row>
    <row r="8" spans="1:10" x14ac:dyDescent="0.25">
      <c r="A8" s="6" t="s">
        <v>15</v>
      </c>
      <c r="B8" s="10">
        <v>33657</v>
      </c>
      <c r="C8" s="10">
        <v>40548</v>
      </c>
      <c r="D8" s="6" t="s">
        <v>16</v>
      </c>
      <c r="E8" s="11">
        <v>2584</v>
      </c>
      <c r="F8" s="9">
        <f t="shared" ca="1" si="0"/>
        <v>30</v>
      </c>
      <c r="G8" s="9">
        <f t="shared" ca="1" si="0"/>
        <v>11</v>
      </c>
      <c r="H8" s="9">
        <f t="shared" ca="1" si="1"/>
        <v>30</v>
      </c>
      <c r="I8" s="9">
        <f t="shared" ca="1" si="2"/>
        <v>30</v>
      </c>
      <c r="J8" s="9">
        <f t="shared" ca="1" si="3"/>
        <v>30</v>
      </c>
    </row>
    <row r="9" spans="1:10" x14ac:dyDescent="0.25">
      <c r="A9" s="6" t="s">
        <v>17</v>
      </c>
      <c r="B9" s="10">
        <v>34399</v>
      </c>
      <c r="C9" s="10">
        <v>43022</v>
      </c>
      <c r="D9" s="6" t="s">
        <v>10</v>
      </c>
      <c r="E9" s="11">
        <v>1280</v>
      </c>
      <c r="F9" s="9">
        <f t="shared" ca="1" si="0"/>
        <v>28</v>
      </c>
      <c r="G9" s="9">
        <f t="shared" ca="1" si="0"/>
        <v>5</v>
      </c>
      <c r="H9" s="9">
        <f t="shared" ca="1" si="1"/>
        <v>28</v>
      </c>
      <c r="I9" s="9">
        <f t="shared" ca="1" si="2"/>
        <v>28</v>
      </c>
      <c r="J9" s="9">
        <f t="shared" ca="1" si="3"/>
        <v>28</v>
      </c>
    </row>
    <row r="10" spans="1:10" x14ac:dyDescent="0.25">
      <c r="A10" s="6" t="s">
        <v>18</v>
      </c>
      <c r="B10" s="10">
        <v>22207</v>
      </c>
      <c r="C10" s="10">
        <v>35313</v>
      </c>
      <c r="D10" s="6" t="s">
        <v>7</v>
      </c>
      <c r="E10" s="11">
        <v>1750</v>
      </c>
      <c r="F10" s="9">
        <f t="shared" ca="1" si="0"/>
        <v>62</v>
      </c>
      <c r="G10" s="9">
        <f t="shared" ca="1" si="0"/>
        <v>26</v>
      </c>
      <c r="H10" s="9">
        <f t="shared" ca="1" si="1"/>
        <v>62</v>
      </c>
      <c r="I10" s="9">
        <f t="shared" ca="1" si="2"/>
        <v>62</v>
      </c>
      <c r="J10" s="9">
        <f t="shared" ca="1" si="3"/>
        <v>62</v>
      </c>
    </row>
    <row r="11" spans="1:10" x14ac:dyDescent="0.25">
      <c r="A11" s="6" t="s">
        <v>19</v>
      </c>
      <c r="B11" s="10">
        <v>32868</v>
      </c>
      <c r="C11" s="10">
        <v>41279</v>
      </c>
      <c r="D11" s="6" t="s">
        <v>7</v>
      </c>
      <c r="E11" s="11">
        <v>1476</v>
      </c>
      <c r="F11" s="9">
        <f t="shared" ca="1" si="0"/>
        <v>32</v>
      </c>
      <c r="G11" s="9">
        <f t="shared" ca="1" si="0"/>
        <v>9</v>
      </c>
      <c r="H11" s="9">
        <f t="shared" ca="1" si="1"/>
        <v>33</v>
      </c>
      <c r="I11" s="9">
        <f t="shared" ca="1" si="2"/>
        <v>32</v>
      </c>
      <c r="J11" s="9">
        <f t="shared" ca="1" si="3"/>
        <v>32</v>
      </c>
    </row>
    <row r="12" spans="1:10" x14ac:dyDescent="0.25">
      <c r="A12" s="6" t="s">
        <v>20</v>
      </c>
      <c r="B12" s="10">
        <v>25264</v>
      </c>
      <c r="C12" s="10">
        <v>32999</v>
      </c>
      <c r="D12" s="6" t="s">
        <v>13</v>
      </c>
      <c r="E12" s="11">
        <v>3277</v>
      </c>
      <c r="F12" s="9">
        <f t="shared" ca="1" si="0"/>
        <v>53</v>
      </c>
      <c r="G12" s="9">
        <f t="shared" ca="1" si="0"/>
        <v>32</v>
      </c>
      <c r="H12" s="9">
        <f t="shared" ca="1" si="1"/>
        <v>53</v>
      </c>
      <c r="I12" s="9">
        <f t="shared" ca="1" si="2"/>
        <v>53</v>
      </c>
      <c r="J12" s="9">
        <f t="shared" ca="1" si="3"/>
        <v>53</v>
      </c>
    </row>
    <row r="13" spans="1:10" x14ac:dyDescent="0.25">
      <c r="A13" s="6" t="s">
        <v>21</v>
      </c>
      <c r="B13" s="10">
        <v>24583</v>
      </c>
      <c r="C13" s="10">
        <v>36165</v>
      </c>
      <c r="D13" s="6" t="s">
        <v>7</v>
      </c>
      <c r="E13" s="11">
        <v>1670</v>
      </c>
      <c r="F13" s="9">
        <f t="shared" ca="1" si="0"/>
        <v>55</v>
      </c>
      <c r="G13" s="9">
        <f t="shared" ca="1" si="0"/>
        <v>23</v>
      </c>
      <c r="H13" s="9">
        <f t="shared" ca="1" si="1"/>
        <v>55</v>
      </c>
      <c r="I13" s="9">
        <f t="shared" ca="1" si="2"/>
        <v>55</v>
      </c>
      <c r="J13" s="9">
        <f t="shared" ca="1" si="3"/>
        <v>55</v>
      </c>
    </row>
    <row r="14" spans="1:10" x14ac:dyDescent="0.25">
      <c r="A14" s="6" t="s">
        <v>22</v>
      </c>
      <c r="B14" s="7">
        <v>32894</v>
      </c>
      <c r="C14" s="7">
        <v>42856</v>
      </c>
      <c r="D14" s="6" t="s">
        <v>7</v>
      </c>
      <c r="E14" s="8">
        <v>1340</v>
      </c>
      <c r="F14" s="9">
        <f t="shared" ca="1" si="0"/>
        <v>32</v>
      </c>
      <c r="G14" s="9">
        <f t="shared" ca="1" si="0"/>
        <v>5</v>
      </c>
      <c r="H14" s="9">
        <f t="shared" ca="1" si="1"/>
        <v>32</v>
      </c>
      <c r="I14" s="9">
        <f t="shared" ca="1" si="2"/>
        <v>32</v>
      </c>
      <c r="J14" s="9">
        <f t="shared" ca="1" si="3"/>
        <v>32</v>
      </c>
    </row>
    <row r="15" spans="1:10" x14ac:dyDescent="0.25">
      <c r="A15" s="6" t="s">
        <v>23</v>
      </c>
      <c r="B15" s="10">
        <v>28089</v>
      </c>
      <c r="C15" s="10">
        <v>36531</v>
      </c>
      <c r="D15" s="6" t="s">
        <v>10</v>
      </c>
      <c r="E15" s="11">
        <v>1599</v>
      </c>
      <c r="F15" s="9">
        <f t="shared" ca="1" si="0"/>
        <v>45</v>
      </c>
      <c r="G15" s="9">
        <f t="shared" ca="1" si="0"/>
        <v>22</v>
      </c>
      <c r="H15" s="9">
        <f t="shared" ca="1" si="1"/>
        <v>46</v>
      </c>
      <c r="I15" s="9">
        <f t="shared" ca="1" si="2"/>
        <v>45</v>
      </c>
      <c r="J15" s="9">
        <f t="shared" ca="1" si="3"/>
        <v>45</v>
      </c>
    </row>
    <row r="16" spans="1:10" x14ac:dyDescent="0.25">
      <c r="A16" s="6" t="s">
        <v>24</v>
      </c>
      <c r="B16" s="10">
        <v>34930</v>
      </c>
      <c r="C16" s="10">
        <v>42374</v>
      </c>
      <c r="D16" s="6" t="s">
        <v>7</v>
      </c>
      <c r="E16" s="11">
        <v>1414</v>
      </c>
      <c r="F16" s="9">
        <f t="shared" ca="1" si="0"/>
        <v>27</v>
      </c>
      <c r="G16" s="9">
        <f t="shared" ca="1" si="0"/>
        <v>6</v>
      </c>
      <c r="H16" s="9">
        <f t="shared" ca="1" si="1"/>
        <v>27</v>
      </c>
      <c r="I16" s="9">
        <f t="shared" ca="1" si="2"/>
        <v>27</v>
      </c>
      <c r="J16" s="9">
        <f t="shared" ca="1" si="3"/>
        <v>27</v>
      </c>
    </row>
    <row r="17" spans="1:10" x14ac:dyDescent="0.25">
      <c r="A17" s="6" t="s">
        <v>25</v>
      </c>
      <c r="B17" s="10">
        <v>31736</v>
      </c>
      <c r="C17" s="10">
        <v>40548</v>
      </c>
      <c r="D17" s="6" t="s">
        <v>10</v>
      </c>
      <c r="E17" s="11">
        <v>1537</v>
      </c>
      <c r="F17" s="9">
        <f t="shared" ca="1" si="0"/>
        <v>35</v>
      </c>
      <c r="G17" s="9">
        <f t="shared" ca="1" si="0"/>
        <v>11</v>
      </c>
      <c r="H17" s="9">
        <f t="shared" ca="1" si="1"/>
        <v>36</v>
      </c>
      <c r="I17" s="9">
        <f t="shared" ca="1" si="2"/>
        <v>35</v>
      </c>
      <c r="J17" s="9">
        <f t="shared" ca="1" si="3"/>
        <v>35</v>
      </c>
    </row>
    <row r="18" spans="1:10" x14ac:dyDescent="0.25">
      <c r="A18" s="6" t="s">
        <v>26</v>
      </c>
      <c r="B18" s="10">
        <v>29106</v>
      </c>
      <c r="C18" s="10">
        <v>37261</v>
      </c>
      <c r="D18" s="6" t="s">
        <v>7</v>
      </c>
      <c r="E18" s="11">
        <v>2152</v>
      </c>
      <c r="F18" s="9">
        <f t="shared" ca="1" si="0"/>
        <v>43</v>
      </c>
      <c r="G18" s="9">
        <f t="shared" ca="1" si="0"/>
        <v>20</v>
      </c>
      <c r="H18" s="9">
        <f t="shared" ca="1" si="1"/>
        <v>43</v>
      </c>
      <c r="I18" s="9">
        <f t="shared" ca="1" si="2"/>
        <v>43</v>
      </c>
      <c r="J18" s="9">
        <f t="shared" ca="1" si="3"/>
        <v>43</v>
      </c>
    </row>
    <row r="19" spans="1:10" x14ac:dyDescent="0.25">
      <c r="A19" s="6" t="s">
        <v>27</v>
      </c>
      <c r="B19" s="7">
        <v>34431</v>
      </c>
      <c r="C19" s="7">
        <v>43831</v>
      </c>
      <c r="D19" s="6" t="s">
        <v>7</v>
      </c>
      <c r="E19" s="8">
        <v>1250</v>
      </c>
      <c r="F19" s="9">
        <f t="shared" ca="1" si="0"/>
        <v>28</v>
      </c>
      <c r="G19" s="9">
        <f t="shared" ca="1" si="0"/>
        <v>2</v>
      </c>
      <c r="H19" s="9">
        <f t="shared" ca="1" si="1"/>
        <v>28</v>
      </c>
      <c r="I19" s="9">
        <f t="shared" ca="1" si="2"/>
        <v>28</v>
      </c>
      <c r="J19" s="9">
        <f t="shared" ca="1" si="3"/>
        <v>28</v>
      </c>
    </row>
    <row r="20" spans="1:10" x14ac:dyDescent="0.25">
      <c r="A20" s="6" t="s">
        <v>28</v>
      </c>
      <c r="B20" s="7">
        <v>33654</v>
      </c>
      <c r="C20" s="7">
        <v>42826</v>
      </c>
      <c r="D20" s="6" t="s">
        <v>7</v>
      </c>
      <c r="E20" s="8">
        <v>1370</v>
      </c>
      <c r="F20" s="9">
        <f t="shared" ca="1" si="0"/>
        <v>30</v>
      </c>
      <c r="G20" s="9">
        <f t="shared" ca="1" si="0"/>
        <v>5</v>
      </c>
      <c r="H20" s="9">
        <f t="shared" ca="1" si="1"/>
        <v>30</v>
      </c>
      <c r="I20" s="9">
        <f t="shared" ca="1" si="2"/>
        <v>30</v>
      </c>
      <c r="J20" s="9">
        <f t="shared" ca="1" si="3"/>
        <v>30</v>
      </c>
    </row>
    <row r="21" spans="1:10" x14ac:dyDescent="0.25">
      <c r="A21" s="6" t="s">
        <v>29</v>
      </c>
      <c r="B21" s="7">
        <v>32996</v>
      </c>
      <c r="C21" s="7">
        <v>43252</v>
      </c>
      <c r="D21" s="6" t="s">
        <v>7</v>
      </c>
      <c r="E21" s="8">
        <v>1310</v>
      </c>
      <c r="F21" s="9">
        <f t="shared" ca="1" si="0"/>
        <v>32</v>
      </c>
      <c r="G21" s="9">
        <f t="shared" ca="1" si="0"/>
        <v>4</v>
      </c>
      <c r="H21" s="9">
        <f t="shared" ca="1" si="1"/>
        <v>32</v>
      </c>
      <c r="I21" s="9">
        <f t="shared" ca="1" si="2"/>
        <v>32</v>
      </c>
      <c r="J21" s="9">
        <f t="shared" ca="1" si="3"/>
        <v>32</v>
      </c>
    </row>
    <row r="22" spans="1:10" x14ac:dyDescent="0.25">
      <c r="A22" s="6" t="s">
        <v>30</v>
      </c>
      <c r="B22" s="7">
        <v>36540</v>
      </c>
      <c r="C22" s="7">
        <v>44086</v>
      </c>
      <c r="D22" s="6" t="s">
        <v>7</v>
      </c>
      <c r="E22" s="8">
        <v>1230</v>
      </c>
      <c r="F22" s="9">
        <f t="shared" ca="1" si="0"/>
        <v>22</v>
      </c>
      <c r="G22" s="9">
        <f t="shared" ca="1" si="0"/>
        <v>2</v>
      </c>
      <c r="H22" s="9">
        <f t="shared" ca="1" si="1"/>
        <v>22</v>
      </c>
      <c r="I22" s="9">
        <f t="shared" ca="1" si="2"/>
        <v>22</v>
      </c>
      <c r="J22" s="9">
        <f t="shared" ca="1" si="3"/>
        <v>22</v>
      </c>
    </row>
    <row r="23" spans="1:10" x14ac:dyDescent="0.25">
      <c r="A23" s="6" t="s">
        <v>31</v>
      </c>
      <c r="B23" s="10">
        <v>30415</v>
      </c>
      <c r="C23" s="10">
        <v>39453</v>
      </c>
      <c r="D23" s="6" t="s">
        <v>16</v>
      </c>
      <c r="E23" s="11">
        <v>2768</v>
      </c>
      <c r="F23" s="9">
        <f t="shared" ca="1" si="0"/>
        <v>39</v>
      </c>
      <c r="G23" s="9">
        <f t="shared" ca="1" si="0"/>
        <v>14</v>
      </c>
      <c r="H23" s="9">
        <f t="shared" ca="1" si="1"/>
        <v>39</v>
      </c>
      <c r="I23" s="9">
        <f t="shared" ca="1" si="2"/>
        <v>39</v>
      </c>
      <c r="J23" s="9">
        <f t="shared" ca="1" si="3"/>
        <v>39</v>
      </c>
    </row>
    <row r="24" spans="1:10" x14ac:dyDescent="0.25">
      <c r="A24" s="6" t="s">
        <v>32</v>
      </c>
      <c r="B24" s="10">
        <v>30862</v>
      </c>
      <c r="C24" s="10">
        <v>39087</v>
      </c>
      <c r="D24" s="6" t="s">
        <v>16</v>
      </c>
      <c r="E24" s="11">
        <v>2275</v>
      </c>
      <c r="F24" s="9">
        <f t="shared" ca="1" si="0"/>
        <v>38</v>
      </c>
      <c r="G24" s="9">
        <f t="shared" ca="1" si="0"/>
        <v>15</v>
      </c>
      <c r="H24" s="9">
        <f t="shared" ca="1" si="1"/>
        <v>38</v>
      </c>
      <c r="I24" s="9">
        <f t="shared" ca="1" si="2"/>
        <v>38</v>
      </c>
      <c r="J24" s="9">
        <f t="shared" ca="1" si="3"/>
        <v>38</v>
      </c>
    </row>
    <row r="25" spans="1:10" x14ac:dyDescent="0.25">
      <c r="A25" s="6" t="s">
        <v>33</v>
      </c>
      <c r="B25" s="10">
        <v>34362</v>
      </c>
      <c r="C25" s="10">
        <v>42740</v>
      </c>
      <c r="D25" s="6" t="s">
        <v>10</v>
      </c>
      <c r="E25" s="11">
        <v>1365</v>
      </c>
      <c r="F25" s="9">
        <f t="shared" ca="1" si="0"/>
        <v>28</v>
      </c>
      <c r="G25" s="9">
        <f t="shared" ca="1" si="0"/>
        <v>5</v>
      </c>
      <c r="H25" s="9">
        <f t="shared" ca="1" si="1"/>
        <v>28</v>
      </c>
      <c r="I25" s="9">
        <f t="shared" ca="1" si="2"/>
        <v>28</v>
      </c>
      <c r="J25" s="9">
        <f t="shared" ca="1" si="3"/>
        <v>28</v>
      </c>
    </row>
    <row r="26" spans="1:10" x14ac:dyDescent="0.25">
      <c r="A26" s="6" t="s">
        <v>34</v>
      </c>
      <c r="B26" s="10">
        <v>31418</v>
      </c>
      <c r="C26" s="10">
        <v>41279</v>
      </c>
      <c r="D26" s="6" t="s">
        <v>7</v>
      </c>
      <c r="E26" s="11">
        <v>1414</v>
      </c>
      <c r="F26" s="9">
        <f t="shared" ca="1" si="0"/>
        <v>36</v>
      </c>
      <c r="G26" s="9">
        <f t="shared" ca="1" si="0"/>
        <v>9</v>
      </c>
      <c r="H26" s="9">
        <f t="shared" ca="1" si="1"/>
        <v>36</v>
      </c>
      <c r="I26" s="9">
        <f t="shared" ca="1" si="2"/>
        <v>36</v>
      </c>
      <c r="J26" s="9">
        <f t="shared" ca="1" si="3"/>
        <v>36</v>
      </c>
    </row>
    <row r="27" spans="1:10" x14ac:dyDescent="0.25">
      <c r="A27" s="6" t="s">
        <v>35</v>
      </c>
      <c r="B27" s="10">
        <v>34033</v>
      </c>
      <c r="C27" s="10">
        <v>41795</v>
      </c>
      <c r="D27" s="6" t="s">
        <v>7</v>
      </c>
      <c r="E27" s="11">
        <v>1414</v>
      </c>
      <c r="F27" s="9">
        <f t="shared" ca="1" si="0"/>
        <v>29</v>
      </c>
      <c r="G27" s="9">
        <f t="shared" ca="1" si="0"/>
        <v>8</v>
      </c>
      <c r="H27" s="9">
        <f t="shared" ca="1" si="1"/>
        <v>29</v>
      </c>
      <c r="I27" s="9">
        <f t="shared" ca="1" si="2"/>
        <v>29</v>
      </c>
      <c r="J27" s="9">
        <f t="shared" ca="1" si="3"/>
        <v>29</v>
      </c>
    </row>
    <row r="28" spans="1:10" x14ac:dyDescent="0.25">
      <c r="A28" s="6" t="s">
        <v>36</v>
      </c>
      <c r="B28" s="10">
        <v>32359</v>
      </c>
      <c r="C28" s="10">
        <v>40792</v>
      </c>
      <c r="D28" s="6" t="s">
        <v>7</v>
      </c>
      <c r="E28" s="11">
        <v>1476</v>
      </c>
      <c r="F28" s="9">
        <f t="shared" ca="1" si="0"/>
        <v>34</v>
      </c>
      <c r="G28" s="9">
        <f t="shared" ca="1" si="0"/>
        <v>11</v>
      </c>
      <c r="H28" s="9">
        <f t="shared" ca="1" si="1"/>
        <v>34</v>
      </c>
      <c r="I28" s="9">
        <f t="shared" ca="1" si="2"/>
        <v>34</v>
      </c>
      <c r="J28" s="9">
        <f t="shared" ca="1" si="3"/>
        <v>34</v>
      </c>
    </row>
    <row r="29" spans="1:10" x14ac:dyDescent="0.25">
      <c r="A29" s="6" t="s">
        <v>37</v>
      </c>
      <c r="B29" s="7">
        <v>34935</v>
      </c>
      <c r="C29" s="7">
        <v>43132</v>
      </c>
      <c r="D29" s="6" t="s">
        <v>7</v>
      </c>
      <c r="E29" s="8">
        <v>1270</v>
      </c>
      <c r="F29" s="9">
        <f t="shared" ca="1" si="0"/>
        <v>27</v>
      </c>
      <c r="G29" s="9">
        <f t="shared" ca="1" si="0"/>
        <v>4</v>
      </c>
      <c r="H29" s="9">
        <f t="shared" ca="1" si="1"/>
        <v>27</v>
      </c>
      <c r="I29" s="9">
        <f t="shared" ca="1" si="2"/>
        <v>27</v>
      </c>
      <c r="J29" s="9">
        <f t="shared" ca="1" si="3"/>
        <v>27</v>
      </c>
    </row>
    <row r="32" spans="1:10" x14ac:dyDescent="0.25">
      <c r="A32" s="1" t="s">
        <v>3</v>
      </c>
      <c r="B32" s="1" t="s">
        <v>76</v>
      </c>
      <c r="C32" s="1" t="s">
        <v>77</v>
      </c>
    </row>
    <row r="33" spans="1:5" x14ac:dyDescent="0.25">
      <c r="A33" s="6" t="s">
        <v>7</v>
      </c>
      <c r="B33" s="6">
        <f>COUNTIF(D2:D29,A33)</f>
        <v>18</v>
      </c>
      <c r="C33" s="33">
        <f>B33/SUM($B$33:$B$36)</f>
        <v>0.6428571428571429</v>
      </c>
    </row>
    <row r="34" spans="1:5" x14ac:dyDescent="0.25">
      <c r="A34" s="6" t="s">
        <v>10</v>
      </c>
      <c r="B34" s="6">
        <f t="shared" ref="B34:B36" si="4">COUNTIF(D3:D30,A34)</f>
        <v>5</v>
      </c>
      <c r="C34" s="33">
        <f t="shared" ref="C34:C36" si="5">B34/SUM($B$33:$B$36)</f>
        <v>0.17857142857142858</v>
      </c>
    </row>
    <row r="35" spans="1:5" x14ac:dyDescent="0.25">
      <c r="A35" s="6" t="s">
        <v>16</v>
      </c>
      <c r="B35" s="6">
        <f t="shared" si="4"/>
        <v>3</v>
      </c>
      <c r="C35" s="33">
        <f t="shared" si="5"/>
        <v>0.10714285714285714</v>
      </c>
    </row>
    <row r="36" spans="1:5" x14ac:dyDescent="0.25">
      <c r="A36" s="6" t="s">
        <v>13</v>
      </c>
      <c r="B36" s="6">
        <f t="shared" si="4"/>
        <v>2</v>
      </c>
      <c r="C36" s="33">
        <f t="shared" si="5"/>
        <v>7.1428571428571425E-2</v>
      </c>
    </row>
    <row r="38" spans="1:5" x14ac:dyDescent="0.25">
      <c r="A38" s="1" t="s">
        <v>2</v>
      </c>
      <c r="B38" s="1" t="s">
        <v>0</v>
      </c>
      <c r="C38" s="1" t="s">
        <v>93</v>
      </c>
      <c r="D38" s="1" t="s">
        <v>93</v>
      </c>
      <c r="E38" s="34" t="s">
        <v>94</v>
      </c>
    </row>
    <row r="39" spans="1:5" x14ac:dyDescent="0.25">
      <c r="A39" s="3">
        <v>31872</v>
      </c>
      <c r="B39" s="2" t="s">
        <v>12</v>
      </c>
      <c r="C39">
        <f t="shared" ref="C39:C66" si="6">YEAR(A39)</f>
        <v>1987</v>
      </c>
      <c r="D39">
        <v>1987</v>
      </c>
      <c r="E39">
        <f t="shared" ref="E39:E55" si="7">COUNTIF(C39:C66,D39)</f>
        <v>1</v>
      </c>
    </row>
    <row r="40" spans="1:5" x14ac:dyDescent="0.25">
      <c r="A40" s="10">
        <v>32999</v>
      </c>
      <c r="B40" s="6" t="s">
        <v>20</v>
      </c>
      <c r="C40">
        <f t="shared" si="6"/>
        <v>1990</v>
      </c>
      <c r="D40">
        <v>1990</v>
      </c>
      <c r="E40">
        <f t="shared" si="7"/>
        <v>1</v>
      </c>
    </row>
    <row r="41" spans="1:5" x14ac:dyDescent="0.25">
      <c r="A41" s="10">
        <v>35313</v>
      </c>
      <c r="B41" s="6" t="s">
        <v>18</v>
      </c>
      <c r="C41">
        <f t="shared" si="6"/>
        <v>1996</v>
      </c>
      <c r="D41">
        <v>1996</v>
      </c>
      <c r="E41">
        <f t="shared" si="7"/>
        <v>1</v>
      </c>
    </row>
    <row r="42" spans="1:5" x14ac:dyDescent="0.25">
      <c r="A42" s="10">
        <v>36165</v>
      </c>
      <c r="B42" s="6" t="s">
        <v>21</v>
      </c>
      <c r="C42">
        <f t="shared" si="6"/>
        <v>1999</v>
      </c>
      <c r="D42">
        <v>1999</v>
      </c>
      <c r="E42">
        <f t="shared" si="7"/>
        <v>1</v>
      </c>
    </row>
    <row r="43" spans="1:5" x14ac:dyDescent="0.25">
      <c r="A43" s="10">
        <v>36531</v>
      </c>
      <c r="B43" s="6" t="s">
        <v>23</v>
      </c>
      <c r="C43">
        <f t="shared" si="6"/>
        <v>2000</v>
      </c>
      <c r="D43">
        <v>2000</v>
      </c>
      <c r="E43">
        <f t="shared" si="7"/>
        <v>1</v>
      </c>
    </row>
    <row r="44" spans="1:5" x14ac:dyDescent="0.25">
      <c r="A44" s="10">
        <v>37261</v>
      </c>
      <c r="B44" s="6" t="s">
        <v>26</v>
      </c>
      <c r="C44">
        <f t="shared" si="6"/>
        <v>2002</v>
      </c>
      <c r="D44">
        <v>2002</v>
      </c>
      <c r="E44">
        <f t="shared" si="7"/>
        <v>1</v>
      </c>
    </row>
    <row r="45" spans="1:5" x14ac:dyDescent="0.25">
      <c r="A45" s="10">
        <v>39087</v>
      </c>
      <c r="B45" s="6" t="s">
        <v>32</v>
      </c>
      <c r="C45">
        <f t="shared" si="6"/>
        <v>2007</v>
      </c>
      <c r="D45">
        <v>2007</v>
      </c>
      <c r="E45">
        <f t="shared" si="7"/>
        <v>1</v>
      </c>
    </row>
    <row r="46" spans="1:5" x14ac:dyDescent="0.25">
      <c r="A46" s="10">
        <v>39453</v>
      </c>
      <c r="B46" s="6" t="s">
        <v>9</v>
      </c>
      <c r="C46">
        <f t="shared" si="6"/>
        <v>2008</v>
      </c>
      <c r="D46">
        <v>2008</v>
      </c>
      <c r="E46">
        <f t="shared" si="7"/>
        <v>2</v>
      </c>
    </row>
    <row r="47" spans="1:5" x14ac:dyDescent="0.25">
      <c r="A47" s="10">
        <v>39453</v>
      </c>
      <c r="B47" s="6" t="s">
        <v>31</v>
      </c>
      <c r="C47">
        <f t="shared" si="6"/>
        <v>2008</v>
      </c>
      <c r="D47">
        <v>2010</v>
      </c>
      <c r="E47">
        <f t="shared" si="7"/>
        <v>1</v>
      </c>
    </row>
    <row r="48" spans="1:5" x14ac:dyDescent="0.25">
      <c r="A48" s="10">
        <v>40303</v>
      </c>
      <c r="B48" s="6" t="s">
        <v>14</v>
      </c>
      <c r="C48">
        <f t="shared" si="6"/>
        <v>2010</v>
      </c>
      <c r="D48">
        <v>2011</v>
      </c>
      <c r="E48">
        <f t="shared" si="7"/>
        <v>3</v>
      </c>
    </row>
    <row r="49" spans="1:5" x14ac:dyDescent="0.25">
      <c r="A49" s="10">
        <v>40548</v>
      </c>
      <c r="B49" s="6" t="s">
        <v>15</v>
      </c>
      <c r="C49">
        <f t="shared" si="6"/>
        <v>2011</v>
      </c>
      <c r="D49">
        <v>2013</v>
      </c>
      <c r="E49">
        <f t="shared" si="7"/>
        <v>2</v>
      </c>
    </row>
    <row r="50" spans="1:5" x14ac:dyDescent="0.25">
      <c r="A50" s="10">
        <v>40548</v>
      </c>
      <c r="B50" s="6" t="s">
        <v>25</v>
      </c>
      <c r="C50">
        <f t="shared" si="6"/>
        <v>2011</v>
      </c>
      <c r="D50">
        <v>2014</v>
      </c>
      <c r="E50">
        <f t="shared" si="7"/>
        <v>2</v>
      </c>
    </row>
    <row r="51" spans="1:5" x14ac:dyDescent="0.25">
      <c r="A51" s="10">
        <v>40792</v>
      </c>
      <c r="B51" s="6" t="s">
        <v>36</v>
      </c>
      <c r="C51">
        <f t="shared" si="6"/>
        <v>2011</v>
      </c>
      <c r="D51">
        <v>2016</v>
      </c>
      <c r="E51">
        <f t="shared" si="7"/>
        <v>1</v>
      </c>
    </row>
    <row r="52" spans="1:5" x14ac:dyDescent="0.25">
      <c r="A52" s="10">
        <v>41279</v>
      </c>
      <c r="B52" s="6" t="s">
        <v>19</v>
      </c>
      <c r="C52">
        <f t="shared" si="6"/>
        <v>2013</v>
      </c>
      <c r="D52">
        <v>2017</v>
      </c>
      <c r="E52">
        <f t="shared" si="7"/>
        <v>4</v>
      </c>
    </row>
    <row r="53" spans="1:5" x14ac:dyDescent="0.25">
      <c r="A53" s="10">
        <v>41279</v>
      </c>
      <c r="B53" s="6" t="s">
        <v>34</v>
      </c>
      <c r="C53">
        <f t="shared" si="6"/>
        <v>2013</v>
      </c>
      <c r="D53">
        <v>2018</v>
      </c>
      <c r="E53">
        <f t="shared" si="7"/>
        <v>2</v>
      </c>
    </row>
    <row r="54" spans="1:5" x14ac:dyDescent="0.25">
      <c r="A54" s="10">
        <v>41796</v>
      </c>
      <c r="B54" s="6" t="s">
        <v>6</v>
      </c>
      <c r="C54">
        <f t="shared" si="6"/>
        <v>2014</v>
      </c>
      <c r="D54">
        <v>2019</v>
      </c>
      <c r="E54">
        <f t="shared" si="7"/>
        <v>1</v>
      </c>
    </row>
    <row r="55" spans="1:5" x14ac:dyDescent="0.25">
      <c r="A55" s="10">
        <v>41795</v>
      </c>
      <c r="B55" s="6" t="s">
        <v>35</v>
      </c>
      <c r="C55">
        <f t="shared" si="6"/>
        <v>2014</v>
      </c>
      <c r="D55">
        <v>2020</v>
      </c>
      <c r="E55">
        <f t="shared" si="7"/>
        <v>3</v>
      </c>
    </row>
    <row r="56" spans="1:5" x14ac:dyDescent="0.25">
      <c r="A56" s="10">
        <v>42374</v>
      </c>
      <c r="B56" s="6" t="s">
        <v>24</v>
      </c>
      <c r="C56">
        <f t="shared" si="6"/>
        <v>2016</v>
      </c>
    </row>
    <row r="57" spans="1:5" x14ac:dyDescent="0.25">
      <c r="A57" s="10">
        <v>43022</v>
      </c>
      <c r="B57" s="6" t="s">
        <v>17</v>
      </c>
      <c r="C57">
        <f t="shared" si="6"/>
        <v>2017</v>
      </c>
    </row>
    <row r="58" spans="1:5" x14ac:dyDescent="0.25">
      <c r="A58" s="7">
        <v>42856</v>
      </c>
      <c r="B58" s="6" t="s">
        <v>22</v>
      </c>
      <c r="C58">
        <f t="shared" si="6"/>
        <v>2017</v>
      </c>
    </row>
    <row r="59" spans="1:5" x14ac:dyDescent="0.25">
      <c r="A59" s="7">
        <v>42826</v>
      </c>
      <c r="B59" s="6" t="s">
        <v>28</v>
      </c>
      <c r="C59">
        <f t="shared" si="6"/>
        <v>2017</v>
      </c>
    </row>
    <row r="60" spans="1:5" x14ac:dyDescent="0.25">
      <c r="A60" s="10">
        <v>42740</v>
      </c>
      <c r="B60" s="6" t="s">
        <v>33</v>
      </c>
      <c r="C60">
        <f t="shared" si="6"/>
        <v>2017</v>
      </c>
    </row>
    <row r="61" spans="1:5" x14ac:dyDescent="0.25">
      <c r="A61" s="7">
        <v>43252</v>
      </c>
      <c r="B61" s="6" t="s">
        <v>29</v>
      </c>
      <c r="C61">
        <f t="shared" si="6"/>
        <v>2018</v>
      </c>
    </row>
    <row r="62" spans="1:5" x14ac:dyDescent="0.25">
      <c r="A62" s="7">
        <v>43132</v>
      </c>
      <c r="B62" s="6" t="s">
        <v>37</v>
      </c>
      <c r="C62">
        <f t="shared" si="6"/>
        <v>2018</v>
      </c>
    </row>
    <row r="63" spans="1:5" x14ac:dyDescent="0.25">
      <c r="A63" s="7">
        <v>43466</v>
      </c>
      <c r="B63" s="6" t="s">
        <v>8</v>
      </c>
      <c r="C63">
        <f t="shared" si="6"/>
        <v>2019</v>
      </c>
    </row>
    <row r="64" spans="1:5" x14ac:dyDescent="0.25">
      <c r="A64" s="7">
        <v>43831</v>
      </c>
      <c r="B64" s="6" t="s">
        <v>11</v>
      </c>
      <c r="C64">
        <f t="shared" si="6"/>
        <v>2020</v>
      </c>
    </row>
    <row r="65" spans="1:3" x14ac:dyDescent="0.25">
      <c r="A65" s="7">
        <v>43831</v>
      </c>
      <c r="B65" s="6" t="s">
        <v>27</v>
      </c>
      <c r="C65">
        <f t="shared" si="6"/>
        <v>2020</v>
      </c>
    </row>
    <row r="66" spans="1:3" x14ac:dyDescent="0.25">
      <c r="A66" s="7">
        <v>44086</v>
      </c>
      <c r="B66" s="6" t="s">
        <v>30</v>
      </c>
      <c r="C66">
        <f t="shared" si="6"/>
        <v>2020</v>
      </c>
    </row>
  </sheetData>
  <sortState xmlns:xlrd2="http://schemas.microsoft.com/office/spreadsheetml/2017/richdata2" ref="A39:C66">
    <sortCondition ref="C38:C66"/>
  </sortState>
  <conditionalFormatting sqref="G2:G29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06E1C-AD9D-4C97-A3A9-437BB3B997B0}">
  <dimension ref="B2:G20"/>
  <sheetViews>
    <sheetView workbookViewId="0">
      <selection activeCell="B20" sqref="B20"/>
    </sheetView>
  </sheetViews>
  <sheetFormatPr defaultRowHeight="15" x14ac:dyDescent="0.25"/>
  <cols>
    <col min="2" max="2" width="37.28515625" bestFit="1" customWidth="1"/>
    <col min="3" max="3" width="23.5703125" bestFit="1" customWidth="1"/>
    <col min="4" max="4" width="21" bestFit="1" customWidth="1"/>
    <col min="6" max="6" width="28" style="18" customWidth="1"/>
    <col min="7" max="7" width="21" bestFit="1" customWidth="1"/>
  </cols>
  <sheetData>
    <row r="2" spans="2:7" ht="15.75" thickBot="1" x14ac:dyDescent="0.3">
      <c r="B2" s="12"/>
      <c r="F2" s="35" t="s">
        <v>38</v>
      </c>
      <c r="G2" s="35"/>
    </row>
    <row r="3" spans="2:7" x14ac:dyDescent="0.25">
      <c r="F3" s="13">
        <v>43831</v>
      </c>
      <c r="G3" s="14" t="s">
        <v>39</v>
      </c>
    </row>
    <row r="4" spans="2:7" x14ac:dyDescent="0.25">
      <c r="B4" s="15" t="s">
        <v>40</v>
      </c>
      <c r="F4" s="13">
        <v>43836</v>
      </c>
      <c r="G4" s="14" t="s">
        <v>41</v>
      </c>
    </row>
    <row r="5" spans="2:7" x14ac:dyDescent="0.25">
      <c r="B5" s="16">
        <v>43941</v>
      </c>
      <c r="F5" s="13">
        <v>43934</v>
      </c>
      <c r="G5" s="14" t="s">
        <v>42</v>
      </c>
    </row>
    <row r="6" spans="2:7" x14ac:dyDescent="0.25">
      <c r="F6" s="13">
        <v>43946</v>
      </c>
      <c r="G6" s="14" t="s">
        <v>43</v>
      </c>
    </row>
    <row r="7" spans="2:7" x14ac:dyDescent="0.25">
      <c r="B7" s="15" t="s">
        <v>44</v>
      </c>
      <c r="C7" s="15" t="s">
        <v>45</v>
      </c>
      <c r="D7" s="15" t="s">
        <v>72</v>
      </c>
      <c r="F7" s="13">
        <v>43952</v>
      </c>
      <c r="G7" s="14" t="s">
        <v>46</v>
      </c>
    </row>
    <row r="8" spans="2:7" x14ac:dyDescent="0.25">
      <c r="B8" s="16">
        <v>44196</v>
      </c>
      <c r="C8" s="17">
        <f>WEEKNUM(B8,1)</f>
        <v>53</v>
      </c>
      <c r="D8" s="17">
        <f>_xlfn.ISOWEEKNUM(B8)</f>
        <v>53</v>
      </c>
      <c r="F8" s="13">
        <v>43984</v>
      </c>
      <c r="G8" s="14" t="s">
        <v>47</v>
      </c>
    </row>
    <row r="9" spans="2:7" x14ac:dyDescent="0.25">
      <c r="F9" s="13">
        <v>44058</v>
      </c>
      <c r="G9" s="14" t="s">
        <v>48</v>
      </c>
    </row>
    <row r="10" spans="2:7" x14ac:dyDescent="0.25">
      <c r="B10" s="15" t="s">
        <v>49</v>
      </c>
      <c r="F10" s="13">
        <v>44190</v>
      </c>
      <c r="G10" s="14" t="s">
        <v>50</v>
      </c>
    </row>
    <row r="11" spans="2:7" x14ac:dyDescent="0.25">
      <c r="B11" s="17">
        <f>INT(YEARFRAC(B5,B8)*365.25)</f>
        <v>254</v>
      </c>
      <c r="F11" s="13">
        <v>44191</v>
      </c>
      <c r="G11" s="14" t="s">
        <v>51</v>
      </c>
    </row>
    <row r="13" spans="2:7" x14ac:dyDescent="0.25">
      <c r="B13" s="15" t="s">
        <v>52</v>
      </c>
    </row>
    <row r="14" spans="2:7" x14ac:dyDescent="0.25">
      <c r="B14" s="17">
        <f>DATEDIF(B5,B8,"m")</f>
        <v>8</v>
      </c>
    </row>
    <row r="16" spans="2:7" x14ac:dyDescent="0.25">
      <c r="B16" s="15" t="s">
        <v>53</v>
      </c>
    </row>
    <row r="17" spans="2:2" x14ac:dyDescent="0.25">
      <c r="B17" s="17">
        <f>NETWORKDAYS(B5,B8,F3:F11)</f>
        <v>181</v>
      </c>
    </row>
    <row r="19" spans="2:2" x14ac:dyDescent="0.25">
      <c r="B19" s="15" t="s">
        <v>54</v>
      </c>
    </row>
    <row r="20" spans="2:2" x14ac:dyDescent="0.25">
      <c r="B20" s="27">
        <f>WORKDAY(B5,100,F3:F11)</f>
        <v>44083</v>
      </c>
    </row>
  </sheetData>
  <mergeCells count="1">
    <mergeCell ref="F2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7C7B-5A43-4EAA-9702-20BD8E9C199B}">
  <dimension ref="B1:D8"/>
  <sheetViews>
    <sheetView workbookViewId="0">
      <selection activeCell="D8" sqref="D8"/>
    </sheetView>
  </sheetViews>
  <sheetFormatPr defaultRowHeight="15" x14ac:dyDescent="0.25"/>
  <cols>
    <col min="2" max="2" width="10.7109375" bestFit="1" customWidth="1"/>
    <col min="3" max="3" width="4" customWidth="1"/>
    <col min="4" max="4" width="72.85546875" customWidth="1"/>
  </cols>
  <sheetData>
    <row r="1" spans="2:4" ht="15.75" thickBot="1" x14ac:dyDescent="0.3"/>
    <row r="2" spans="2:4" ht="15.75" thickBot="1" x14ac:dyDescent="0.3">
      <c r="B2" s="19">
        <v>47848</v>
      </c>
    </row>
    <row r="8" spans="2:4" x14ac:dyDescent="0.25">
      <c r="D8" t="str">
        <f ca="1">"Al 31/12/2030 mancano "&amp;DATEDIF(TODAY(),B2,"y")&amp;" anni "&amp;DATEDIF(TODAY(),B2,"YM")&amp;" mesi "&amp;DATEDIF(TODAY(),B2,"MD")&amp;" giorni "</f>
        <v xml:space="preserve">Al 31/12/2030 mancano 8 anni 2 mesi 10 giorni 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9787-0C12-4C47-824B-957559F64520}">
  <dimension ref="B2:H18"/>
  <sheetViews>
    <sheetView workbookViewId="0">
      <selection activeCell="J21" sqref="J21"/>
    </sheetView>
  </sheetViews>
  <sheetFormatPr defaultRowHeight="15" x14ac:dyDescent="0.25"/>
  <cols>
    <col min="2" max="2" width="10.140625" bestFit="1" customWidth="1"/>
    <col min="3" max="6" width="16.85546875" customWidth="1"/>
    <col min="7" max="7" width="3" customWidth="1"/>
    <col min="8" max="8" width="9.42578125" bestFit="1" customWidth="1"/>
  </cols>
  <sheetData>
    <row r="2" spans="2:8" x14ac:dyDescent="0.25">
      <c r="C2" s="20" t="s">
        <v>55</v>
      </c>
      <c r="D2" s="20" t="s">
        <v>56</v>
      </c>
      <c r="E2" s="20" t="s">
        <v>55</v>
      </c>
      <c r="F2" s="20" t="s">
        <v>56</v>
      </c>
      <c r="H2" t="s">
        <v>57</v>
      </c>
    </row>
    <row r="3" spans="2:8" x14ac:dyDescent="0.25">
      <c r="B3" s="21" t="s">
        <v>58</v>
      </c>
      <c r="C3" s="22">
        <v>0.3888888888888889</v>
      </c>
      <c r="D3" s="22">
        <v>0.54166666666666663</v>
      </c>
      <c r="E3" s="22">
        <v>0.58333333333333337</v>
      </c>
      <c r="F3" s="22">
        <v>0.75</v>
      </c>
      <c r="H3" s="22">
        <f>(D3-C3)+(F3-E3)</f>
        <v>0.31944444444444436</v>
      </c>
    </row>
    <row r="4" spans="2:8" x14ac:dyDescent="0.25">
      <c r="B4" s="21" t="s">
        <v>59</v>
      </c>
      <c r="C4" s="22">
        <v>0.33333333333333331</v>
      </c>
      <c r="D4" s="22">
        <v>0.58333333333333337</v>
      </c>
      <c r="E4" s="9"/>
      <c r="F4" s="9"/>
      <c r="H4" s="22">
        <f t="shared" ref="H4:H9" si="0">(D4-C4)+(F4-E4)</f>
        <v>0.25000000000000006</v>
      </c>
    </row>
    <row r="5" spans="2:8" x14ac:dyDescent="0.25">
      <c r="B5" s="21" t="s">
        <v>60</v>
      </c>
      <c r="C5" s="22">
        <v>0.38194444444444442</v>
      </c>
      <c r="D5" s="22">
        <v>0.54166666666666663</v>
      </c>
      <c r="E5" s="22">
        <v>0.58333333333333337</v>
      </c>
      <c r="F5" s="22">
        <v>0.75694444444444453</v>
      </c>
      <c r="H5" s="22">
        <f t="shared" si="0"/>
        <v>0.33333333333333337</v>
      </c>
    </row>
    <row r="6" spans="2:8" x14ac:dyDescent="0.25">
      <c r="B6" s="21" t="s">
        <v>61</v>
      </c>
      <c r="C6" s="22">
        <v>0.36805555555555558</v>
      </c>
      <c r="D6" s="22">
        <v>0.54861111111111105</v>
      </c>
      <c r="E6" s="22">
        <v>0.58333333333333337</v>
      </c>
      <c r="F6" s="22">
        <v>0.74305555555555547</v>
      </c>
      <c r="H6" s="22">
        <f t="shared" si="0"/>
        <v>0.34027777777777757</v>
      </c>
    </row>
    <row r="7" spans="2:8" x14ac:dyDescent="0.25">
      <c r="B7" s="21" t="s">
        <v>62</v>
      </c>
      <c r="C7" s="22">
        <v>0.38194444444444442</v>
      </c>
      <c r="D7" s="22">
        <v>0.54513888888888895</v>
      </c>
      <c r="E7" s="22">
        <v>0.58333333333333337</v>
      </c>
      <c r="F7" s="22">
        <v>0.75347222222222221</v>
      </c>
      <c r="H7" s="22">
        <f t="shared" si="0"/>
        <v>0.33333333333333337</v>
      </c>
    </row>
    <row r="8" spans="2:8" x14ac:dyDescent="0.25">
      <c r="B8" s="21" t="s">
        <v>63</v>
      </c>
      <c r="C8" s="22">
        <v>0.39583333333333331</v>
      </c>
      <c r="D8" s="22">
        <v>0.54166666666666663</v>
      </c>
      <c r="E8" s="9"/>
      <c r="F8" s="9"/>
      <c r="H8" s="22">
        <f t="shared" si="0"/>
        <v>0.14583333333333331</v>
      </c>
    </row>
    <row r="9" spans="2:8" x14ac:dyDescent="0.25">
      <c r="B9" s="21" t="s">
        <v>64</v>
      </c>
      <c r="C9" s="9"/>
      <c r="D9" s="9"/>
      <c r="E9" s="9"/>
      <c r="F9" s="9"/>
      <c r="H9" s="22">
        <f t="shared" si="0"/>
        <v>0</v>
      </c>
    </row>
    <row r="11" spans="2:8" x14ac:dyDescent="0.25">
      <c r="F11" s="23" t="s">
        <v>65</v>
      </c>
      <c r="H11" s="28">
        <f>SUM(H3:H9)</f>
        <v>1.7222222222222221</v>
      </c>
    </row>
    <row r="12" spans="2:8" x14ac:dyDescent="0.25">
      <c r="H12">
        <f>H11*24</f>
        <v>41.333333333333329</v>
      </c>
    </row>
    <row r="13" spans="2:8" x14ac:dyDescent="0.25">
      <c r="F13" s="24"/>
      <c r="H13" s="24"/>
    </row>
    <row r="14" spans="2:8" x14ac:dyDescent="0.25">
      <c r="E14" s="25" t="s">
        <v>66</v>
      </c>
      <c r="F14" s="26">
        <v>17.5</v>
      </c>
      <c r="H14" s="29">
        <f>36*F14</f>
        <v>630</v>
      </c>
    </row>
    <row r="15" spans="2:8" x14ac:dyDescent="0.25">
      <c r="E15" s="25" t="s">
        <v>67</v>
      </c>
      <c r="F15" s="26">
        <v>19</v>
      </c>
      <c r="H15" s="29">
        <f>(H12-36)*F15</f>
        <v>101.33333333333324</v>
      </c>
    </row>
    <row r="18" spans="6:8" x14ac:dyDescent="0.25">
      <c r="F18" s="23" t="s">
        <v>57</v>
      </c>
      <c r="H18" s="9">
        <f>ROUND(IF(H12&gt;36,F14*36+(H12-36)*F15,H12*F14),2)</f>
        <v>731.33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94598-643D-43E1-80BC-A2E525329A82}">
  <dimension ref="A1:V7"/>
  <sheetViews>
    <sheetView showGridLines="0" tabSelected="1" topLeftCell="A4" zoomScale="80" zoomScaleNormal="80" workbookViewId="0">
      <selection activeCell="X14" sqref="X14"/>
    </sheetView>
  </sheetViews>
  <sheetFormatPr defaultRowHeight="15" x14ac:dyDescent="0.25"/>
  <cols>
    <col min="1" max="22" width="9.140625" style="37"/>
  </cols>
  <sheetData>
    <row r="1" spans="1:22" x14ac:dyDescent="0.25">
      <c r="A1" s="36" t="s">
        <v>95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spans="1:22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</row>
    <row r="3" spans="1:22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</row>
    <row r="4" spans="1:22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</row>
    <row r="5" spans="1:22" x14ac:dyDescent="0.2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</row>
    <row r="6" spans="1:22" x14ac:dyDescent="0.2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</row>
    <row r="7" spans="1:22" x14ac:dyDescent="0.2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</row>
  </sheetData>
  <mergeCells count="1">
    <mergeCell ref="A1:V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Grafici e Pivot</vt:lpstr>
      <vt:lpstr>Esercizio 1</vt:lpstr>
      <vt:lpstr>Esercizio 2</vt:lpstr>
      <vt:lpstr>Sfida</vt:lpstr>
      <vt:lpstr>Esercizio 3</vt:lpstr>
      <vt:lpstr>Presentazione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Cristiano</dc:creator>
  <cp:lastModifiedBy>Sergio Cristiano</cp:lastModifiedBy>
  <dcterms:created xsi:type="dcterms:W3CDTF">2015-06-05T18:19:34Z</dcterms:created>
  <dcterms:modified xsi:type="dcterms:W3CDTF">2022-10-21T08:20:26Z</dcterms:modified>
</cp:coreProperties>
</file>