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ab83d49428109da/Área de Trabalho/BMPC/CLIENTES BMPC/MARI ARARIPE/"/>
    </mc:Choice>
  </mc:AlternateContent>
  <xr:revisionPtr revIDLastSave="0" documentId="8_{74ED6E62-4858-3E42-AA78-95B2D9FA6F3B}" xr6:coauthVersionLast="47" xr6:coauthVersionMax="47" xr10:uidLastSave="{00000000-0000-0000-0000-000000000000}"/>
  <bookViews>
    <workbookView xWindow="-108" yWindow="-108" windowWidth="23256" windowHeight="12456" xr2:uid="{0245F105-577E-4EF7-B2B7-FDFE56882461}"/>
  </bookViews>
  <sheets>
    <sheet name="Planilh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32" i="1" l="1"/>
  <c r="AT131" i="1"/>
  <c r="AT130" i="1"/>
  <c r="AT129" i="1"/>
  <c r="AT128" i="1"/>
  <c r="AV128" i="1"/>
  <c r="AT127" i="1"/>
  <c r="AT126" i="1"/>
  <c r="AV126" i="1"/>
  <c r="AT125" i="1"/>
  <c r="AV125" i="1"/>
  <c r="AT124" i="1"/>
  <c r="AT123" i="1"/>
  <c r="AT122" i="1"/>
  <c r="AT121" i="1"/>
  <c r="AT120" i="1"/>
  <c r="AG132" i="1"/>
  <c r="AG131" i="1"/>
  <c r="AI131" i="1"/>
  <c r="AG130" i="1"/>
  <c r="AI130" i="1"/>
  <c r="AG129" i="1"/>
  <c r="AG128" i="1"/>
  <c r="AG127" i="1"/>
  <c r="AG126" i="1"/>
  <c r="AG125" i="1"/>
  <c r="AI125" i="1"/>
  <c r="AG124" i="1"/>
  <c r="AG123" i="1"/>
  <c r="AI123" i="1"/>
  <c r="AG122" i="1"/>
  <c r="AI122" i="1"/>
  <c r="AG121" i="1"/>
  <c r="AG120" i="1"/>
  <c r="T132" i="1"/>
  <c r="T131" i="1"/>
  <c r="T130" i="1"/>
  <c r="V130" i="1"/>
  <c r="T129" i="1"/>
  <c r="T128" i="1"/>
  <c r="V128" i="1"/>
  <c r="T127" i="1"/>
  <c r="V127" i="1"/>
  <c r="T126" i="1"/>
  <c r="T125" i="1"/>
  <c r="T124" i="1"/>
  <c r="T123" i="1"/>
  <c r="T122" i="1"/>
  <c r="V122" i="1"/>
  <c r="T121" i="1"/>
  <c r="T120" i="1"/>
  <c r="E132" i="1"/>
  <c r="G132" i="1"/>
  <c r="E131" i="1"/>
  <c r="E130" i="1"/>
  <c r="E129" i="1"/>
  <c r="E128" i="1"/>
  <c r="E127" i="1"/>
  <c r="E126" i="1"/>
  <c r="E125" i="1"/>
  <c r="G125" i="1"/>
  <c r="E124" i="1"/>
  <c r="G124" i="1"/>
  <c r="E123" i="1"/>
  <c r="E122" i="1"/>
  <c r="E121" i="1"/>
  <c r="E120" i="1"/>
  <c r="AT111" i="1"/>
  <c r="AV111" i="1"/>
  <c r="AT110" i="1"/>
  <c r="AT109" i="1"/>
  <c r="AV109" i="1"/>
  <c r="AT108" i="1"/>
  <c r="AV108" i="1"/>
  <c r="AT107" i="1"/>
  <c r="AT106" i="1"/>
  <c r="AT105" i="1"/>
  <c r="AT104" i="1"/>
  <c r="AT103" i="1"/>
  <c r="AV103" i="1"/>
  <c r="AT102" i="1"/>
  <c r="AT101" i="1"/>
  <c r="AV101" i="1"/>
  <c r="AT100" i="1"/>
  <c r="AV100" i="1"/>
  <c r="AT99" i="1"/>
  <c r="AG111" i="1"/>
  <c r="AG110" i="1"/>
  <c r="AG109" i="1"/>
  <c r="AG108" i="1"/>
  <c r="AI108" i="1"/>
  <c r="AG107" i="1"/>
  <c r="AG106" i="1"/>
  <c r="AI106" i="1"/>
  <c r="AG105" i="1"/>
  <c r="AI105" i="1"/>
  <c r="AG104" i="1"/>
  <c r="AG103" i="1"/>
  <c r="AG102" i="1"/>
  <c r="AG101" i="1"/>
  <c r="AG100" i="1"/>
  <c r="AI100" i="1"/>
  <c r="AG99" i="1"/>
  <c r="T111" i="1"/>
  <c r="V111" i="1"/>
  <c r="T110" i="1"/>
  <c r="V110" i="1"/>
  <c r="T109" i="1"/>
  <c r="T108" i="1"/>
  <c r="T107" i="1"/>
  <c r="T106" i="1"/>
  <c r="T105" i="1"/>
  <c r="V105" i="1"/>
  <c r="T104" i="1"/>
  <c r="T103" i="1"/>
  <c r="V103" i="1"/>
  <c r="T102" i="1"/>
  <c r="V102" i="1"/>
  <c r="T101" i="1"/>
  <c r="T100" i="1"/>
  <c r="T99" i="1"/>
  <c r="E111" i="1"/>
  <c r="E110" i="1"/>
  <c r="G110" i="1"/>
  <c r="E109" i="1"/>
  <c r="E108" i="1"/>
  <c r="G108" i="1"/>
  <c r="E107" i="1"/>
  <c r="G107" i="1"/>
  <c r="E106" i="1"/>
  <c r="E105" i="1"/>
  <c r="E104" i="1"/>
  <c r="E103" i="1"/>
  <c r="E102" i="1"/>
  <c r="G102" i="1"/>
  <c r="E101" i="1"/>
  <c r="E100" i="1"/>
  <c r="G100" i="1"/>
  <c r="E99" i="1"/>
  <c r="G99" i="1"/>
  <c r="AT90" i="1"/>
  <c r="AT89" i="1"/>
  <c r="AT88" i="1"/>
  <c r="AT87" i="1"/>
  <c r="AT86" i="1"/>
  <c r="AT85" i="1"/>
  <c r="AT84" i="1"/>
  <c r="AV84" i="1"/>
  <c r="AT83" i="1"/>
  <c r="AV83" i="1"/>
  <c r="AT82" i="1"/>
  <c r="AT81" i="1"/>
  <c r="AT80" i="1"/>
  <c r="AT79" i="1"/>
  <c r="AT78" i="1"/>
  <c r="AV78" i="1"/>
  <c r="AG90" i="1"/>
  <c r="AG89" i="1"/>
  <c r="AI89" i="1"/>
  <c r="AG88" i="1"/>
  <c r="AI88" i="1"/>
  <c r="AG87" i="1"/>
  <c r="AG86" i="1"/>
  <c r="AG85" i="1"/>
  <c r="AG84" i="1"/>
  <c r="AG83" i="1"/>
  <c r="AI83" i="1"/>
  <c r="AG82" i="1"/>
  <c r="AG81" i="1"/>
  <c r="AI81" i="1"/>
  <c r="AG80" i="1"/>
  <c r="AI80" i="1"/>
  <c r="AG79" i="1"/>
  <c r="AG78" i="1"/>
  <c r="T90" i="1"/>
  <c r="T89" i="1"/>
  <c r="T88" i="1"/>
  <c r="V88" i="1"/>
  <c r="T87" i="1"/>
  <c r="T86" i="1"/>
  <c r="V86" i="1"/>
  <c r="T85" i="1"/>
  <c r="V85" i="1"/>
  <c r="T84" i="1"/>
  <c r="T83" i="1"/>
  <c r="T82" i="1"/>
  <c r="T81" i="1"/>
  <c r="T80" i="1"/>
  <c r="V80" i="1"/>
  <c r="T79" i="1"/>
  <c r="V79" i="1"/>
  <c r="T78" i="1"/>
  <c r="V78" i="1"/>
  <c r="E90" i="1"/>
  <c r="G90" i="1"/>
  <c r="E89" i="1"/>
  <c r="E88" i="1"/>
  <c r="E87" i="1"/>
  <c r="E86" i="1"/>
  <c r="E85" i="1"/>
  <c r="G85" i="1"/>
  <c r="E84" i="1"/>
  <c r="E83" i="1"/>
  <c r="G83" i="1"/>
  <c r="E82" i="1"/>
  <c r="G82" i="1"/>
  <c r="E81" i="1"/>
  <c r="G81" i="1"/>
  <c r="E80" i="1"/>
  <c r="G80" i="1"/>
  <c r="E79" i="1"/>
  <c r="E78" i="1"/>
  <c r="G78" i="1"/>
  <c r="AT69" i="1"/>
  <c r="AV69" i="1"/>
  <c r="AT68" i="1"/>
  <c r="AT67" i="1"/>
  <c r="AV67" i="1"/>
  <c r="AT66" i="1"/>
  <c r="AV66" i="1"/>
  <c r="AT65" i="1"/>
  <c r="AV65" i="1"/>
  <c r="AT64" i="1"/>
  <c r="AT63" i="1"/>
  <c r="AT62" i="1"/>
  <c r="AT61" i="1"/>
  <c r="AV61" i="1"/>
  <c r="AT60" i="1"/>
  <c r="AV60" i="1"/>
  <c r="AT59" i="1"/>
  <c r="AV59" i="1"/>
  <c r="AT58" i="1"/>
  <c r="AV58" i="1"/>
  <c r="AT57" i="1"/>
  <c r="AV57" i="1"/>
  <c r="AG69" i="1"/>
  <c r="AG68" i="1"/>
  <c r="AG67" i="1"/>
  <c r="AG66" i="1"/>
  <c r="AI66" i="1"/>
  <c r="AG65" i="1"/>
  <c r="AG64" i="1"/>
  <c r="AI64" i="1"/>
  <c r="AG63" i="1"/>
  <c r="AI63" i="1"/>
  <c r="AG62" i="1"/>
  <c r="AI62" i="1"/>
  <c r="AG61" i="1"/>
  <c r="AG60" i="1"/>
  <c r="AG59" i="1"/>
  <c r="AG58" i="1"/>
  <c r="AI58" i="1"/>
  <c r="AG57" i="1"/>
  <c r="AI57" i="1"/>
  <c r="T69" i="1"/>
  <c r="V69" i="1"/>
  <c r="T68" i="1"/>
  <c r="V68" i="1"/>
  <c r="T67" i="1"/>
  <c r="V67" i="1"/>
  <c r="T66" i="1"/>
  <c r="T65" i="1"/>
  <c r="T64" i="1"/>
  <c r="T63" i="1"/>
  <c r="V63" i="1"/>
  <c r="T62" i="1"/>
  <c r="T61" i="1"/>
  <c r="V61" i="1"/>
  <c r="T60" i="1"/>
  <c r="V60" i="1"/>
  <c r="T59" i="1"/>
  <c r="V59" i="1"/>
  <c r="T58" i="1"/>
  <c r="T57" i="1"/>
  <c r="E69" i="1"/>
  <c r="E68" i="1"/>
  <c r="E67" i="1"/>
  <c r="G67" i="1"/>
  <c r="E66" i="1"/>
  <c r="G66" i="1"/>
  <c r="E65" i="1"/>
  <c r="G65" i="1"/>
  <c r="E64" i="1"/>
  <c r="G64" i="1"/>
  <c r="E63" i="1"/>
  <c r="E62" i="1"/>
  <c r="E61" i="1"/>
  <c r="E60" i="1"/>
  <c r="G60" i="1"/>
  <c r="E59" i="1"/>
  <c r="G59" i="1"/>
  <c r="E58" i="1"/>
  <c r="G58" i="1"/>
  <c r="E57" i="1"/>
  <c r="G57" i="1"/>
  <c r="AT48" i="1"/>
  <c r="AV48" i="1"/>
  <c r="AT47" i="1"/>
  <c r="AT46" i="1"/>
  <c r="AT45" i="1"/>
  <c r="AT44" i="1"/>
  <c r="AV44" i="1"/>
  <c r="AT43" i="1"/>
  <c r="AT42" i="1"/>
  <c r="AV42" i="1"/>
  <c r="AT41" i="1"/>
  <c r="AV41" i="1"/>
  <c r="AT40" i="1"/>
  <c r="AV40" i="1"/>
  <c r="AT39" i="1"/>
  <c r="AT38" i="1"/>
  <c r="AT37" i="1"/>
  <c r="AT36" i="1"/>
  <c r="AV36" i="1"/>
  <c r="AG48" i="1"/>
  <c r="AI48" i="1"/>
  <c r="AG47" i="1"/>
  <c r="AI47" i="1"/>
  <c r="AG46" i="1"/>
  <c r="AI46" i="1"/>
  <c r="AG45" i="1"/>
  <c r="AI45" i="1"/>
  <c r="AG44" i="1"/>
  <c r="AG43" i="1"/>
  <c r="AG42" i="1"/>
  <c r="AI42" i="1"/>
  <c r="AG41" i="1"/>
  <c r="AI41" i="1"/>
  <c r="AG40" i="1"/>
  <c r="AG39" i="1"/>
  <c r="AI39" i="1"/>
  <c r="AG38" i="1"/>
  <c r="AI38" i="1"/>
  <c r="AG37" i="1"/>
  <c r="AI37" i="1"/>
  <c r="AG36" i="1"/>
  <c r="T48" i="1"/>
  <c r="T47" i="1"/>
  <c r="T46" i="1"/>
  <c r="V46" i="1"/>
  <c r="T45" i="1"/>
  <c r="T44" i="1"/>
  <c r="V44" i="1"/>
  <c r="T43" i="1"/>
  <c r="V43" i="1"/>
  <c r="T42" i="1"/>
  <c r="V42" i="1"/>
  <c r="T41" i="1"/>
  <c r="T40" i="1"/>
  <c r="T39" i="1"/>
  <c r="V39" i="1"/>
  <c r="T38" i="1"/>
  <c r="V38" i="1"/>
  <c r="T37" i="1"/>
  <c r="V37" i="1"/>
  <c r="T36" i="1"/>
  <c r="V36" i="1"/>
  <c r="E48" i="1"/>
  <c r="G48" i="1"/>
  <c r="E47" i="1"/>
  <c r="G47" i="1"/>
  <c r="E46" i="1"/>
  <c r="E45" i="1"/>
  <c r="E44" i="1"/>
  <c r="E43" i="1"/>
  <c r="G43" i="1"/>
  <c r="E42" i="1"/>
  <c r="G42" i="1"/>
  <c r="E41" i="1"/>
  <c r="G41" i="1"/>
  <c r="E40" i="1"/>
  <c r="G40" i="1"/>
  <c r="E39" i="1"/>
  <c r="G39" i="1"/>
  <c r="E38" i="1"/>
  <c r="E37" i="1"/>
  <c r="G37" i="1"/>
  <c r="E36" i="1"/>
  <c r="G36" i="1"/>
  <c r="AT27" i="1"/>
  <c r="AV27" i="1"/>
  <c r="AT26" i="1"/>
  <c r="AV26" i="1"/>
  <c r="AT25" i="1"/>
  <c r="AV25" i="1"/>
  <c r="AT24" i="1"/>
  <c r="AV24" i="1"/>
  <c r="AT23" i="1"/>
  <c r="AV23" i="1"/>
  <c r="AT22" i="1"/>
  <c r="AT21" i="1"/>
  <c r="AT20" i="1"/>
  <c r="AT19" i="1"/>
  <c r="AV19" i="1"/>
  <c r="AT18" i="1"/>
  <c r="AV18" i="1"/>
  <c r="AT17" i="1"/>
  <c r="AV17" i="1"/>
  <c r="AT16" i="1"/>
  <c r="AV16" i="1"/>
  <c r="AT15" i="1"/>
  <c r="AV15" i="1"/>
  <c r="AG27" i="1"/>
  <c r="AG26" i="1"/>
  <c r="AG25" i="1"/>
  <c r="AI25" i="1"/>
  <c r="AG24" i="1"/>
  <c r="AG23" i="1"/>
  <c r="AG22" i="1"/>
  <c r="AI22" i="1"/>
  <c r="AG21" i="1"/>
  <c r="AI21" i="1"/>
  <c r="AG20" i="1"/>
  <c r="AI20" i="1"/>
  <c r="AG19" i="1"/>
  <c r="AG18" i="1"/>
  <c r="AG17" i="1"/>
  <c r="AG16" i="1"/>
  <c r="AI16" i="1"/>
  <c r="AG15" i="1"/>
  <c r="AI15" i="1"/>
  <c r="T27" i="1"/>
  <c r="V27" i="1"/>
  <c r="T26" i="1"/>
  <c r="V26" i="1"/>
  <c r="T25" i="1"/>
  <c r="V25" i="1"/>
  <c r="T24" i="1"/>
  <c r="T23" i="1"/>
  <c r="T22" i="1"/>
  <c r="V22" i="1"/>
  <c r="T21" i="1"/>
  <c r="V21" i="1"/>
  <c r="T20" i="1"/>
  <c r="T19" i="1"/>
  <c r="V19" i="1"/>
  <c r="T18" i="1"/>
  <c r="V18" i="1"/>
  <c r="T17" i="1"/>
  <c r="V17" i="1"/>
  <c r="T16" i="1"/>
  <c r="T15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E17" i="1"/>
  <c r="G17" i="1"/>
  <c r="E16" i="1"/>
  <c r="G16" i="1"/>
  <c r="E15" i="1"/>
  <c r="G15" i="1"/>
  <c r="I5" i="1"/>
  <c r="I4" i="1"/>
  <c r="I3" i="1"/>
  <c r="AV127" i="1"/>
  <c r="AV120" i="1"/>
  <c r="V129" i="1"/>
  <c r="V120" i="1"/>
  <c r="G127" i="1"/>
  <c r="G126" i="1"/>
  <c r="AI107" i="1"/>
  <c r="V104" i="1"/>
  <c r="AV86" i="1"/>
  <c r="AV85" i="1"/>
  <c r="AI90" i="1"/>
  <c r="AI82" i="1"/>
  <c r="G79" i="1"/>
  <c r="AI65" i="1"/>
  <c r="V62" i="1"/>
  <c r="G68" i="1"/>
  <c r="AV43" i="1"/>
  <c r="AI24" i="1"/>
  <c r="AI23" i="1"/>
  <c r="I247" i="1"/>
  <c r="G247" i="1"/>
  <c r="E247" i="1"/>
  <c r="C247" i="1"/>
  <c r="I246" i="1"/>
  <c r="G246" i="1"/>
  <c r="E246" i="1"/>
  <c r="C246" i="1"/>
  <c r="I245" i="1"/>
  <c r="G245" i="1"/>
  <c r="E245" i="1"/>
  <c r="C245" i="1"/>
  <c r="I244" i="1"/>
  <c r="G244" i="1"/>
  <c r="E244" i="1"/>
  <c r="C244" i="1"/>
  <c r="I243" i="1"/>
  <c r="G243" i="1"/>
  <c r="E243" i="1"/>
  <c r="C243" i="1"/>
  <c r="I242" i="1"/>
  <c r="G242" i="1"/>
  <c r="E242" i="1"/>
  <c r="C242" i="1"/>
  <c r="I241" i="1"/>
  <c r="G241" i="1"/>
  <c r="E241" i="1"/>
  <c r="C241" i="1"/>
  <c r="I240" i="1"/>
  <c r="G240" i="1"/>
  <c r="E240" i="1"/>
  <c r="C240" i="1"/>
  <c r="I239" i="1"/>
  <c r="G239" i="1"/>
  <c r="E239" i="1"/>
  <c r="C239" i="1"/>
  <c r="I238" i="1"/>
  <c r="G238" i="1"/>
  <c r="E238" i="1"/>
  <c r="C238" i="1"/>
  <c r="I237" i="1"/>
  <c r="G237" i="1"/>
  <c r="E237" i="1"/>
  <c r="C237" i="1"/>
  <c r="I236" i="1"/>
  <c r="G236" i="1"/>
  <c r="E236" i="1"/>
  <c r="C236" i="1"/>
  <c r="I235" i="1"/>
  <c r="G235" i="1"/>
  <c r="E235" i="1"/>
  <c r="C235" i="1"/>
  <c r="I234" i="1"/>
  <c r="G234" i="1"/>
  <c r="E234" i="1"/>
  <c r="C234" i="1"/>
  <c r="I233" i="1"/>
  <c r="G233" i="1"/>
  <c r="E233" i="1"/>
  <c r="C233" i="1"/>
  <c r="I232" i="1"/>
  <c r="G232" i="1"/>
  <c r="E232" i="1"/>
  <c r="C232" i="1"/>
  <c r="I231" i="1"/>
  <c r="G231" i="1"/>
  <c r="E231" i="1"/>
  <c r="C231" i="1"/>
  <c r="I230" i="1"/>
  <c r="G230" i="1"/>
  <c r="E230" i="1"/>
  <c r="C230" i="1"/>
  <c r="I229" i="1"/>
  <c r="G229" i="1"/>
  <c r="E229" i="1"/>
  <c r="C229" i="1"/>
  <c r="I228" i="1"/>
  <c r="G228" i="1"/>
  <c r="E228" i="1"/>
  <c r="C228" i="1"/>
  <c r="I227" i="1"/>
  <c r="G227" i="1"/>
  <c r="E227" i="1"/>
  <c r="C227" i="1"/>
  <c r="I226" i="1"/>
  <c r="G226" i="1"/>
  <c r="E226" i="1"/>
  <c r="C226" i="1"/>
  <c r="I225" i="1"/>
  <c r="G225" i="1"/>
  <c r="E225" i="1"/>
  <c r="C225" i="1"/>
  <c r="G224" i="1"/>
  <c r="E224" i="1"/>
  <c r="C224" i="1"/>
  <c r="G223" i="1"/>
  <c r="E223" i="1"/>
  <c r="C223" i="1"/>
  <c r="G222" i="1"/>
  <c r="E222" i="1"/>
  <c r="C222" i="1"/>
  <c r="I221" i="1"/>
  <c r="G221" i="1"/>
  <c r="E221" i="1"/>
  <c r="C221" i="1"/>
  <c r="I220" i="1"/>
  <c r="G220" i="1"/>
  <c r="E220" i="1"/>
  <c r="C220" i="1"/>
  <c r="I219" i="1"/>
  <c r="G219" i="1"/>
  <c r="E219" i="1"/>
  <c r="C219" i="1"/>
  <c r="I218" i="1"/>
  <c r="G218" i="1"/>
  <c r="E218" i="1"/>
  <c r="C218" i="1"/>
  <c r="I217" i="1"/>
  <c r="G217" i="1"/>
  <c r="E217" i="1"/>
  <c r="C217" i="1"/>
  <c r="I216" i="1"/>
  <c r="G216" i="1"/>
  <c r="E216" i="1"/>
  <c r="C216" i="1"/>
  <c r="I215" i="1"/>
  <c r="G215" i="1"/>
  <c r="E215" i="1"/>
  <c r="C215" i="1"/>
  <c r="I214" i="1"/>
  <c r="G214" i="1"/>
  <c r="E214" i="1"/>
  <c r="C214" i="1"/>
  <c r="I213" i="1"/>
  <c r="G213" i="1"/>
  <c r="E213" i="1"/>
  <c r="C213" i="1"/>
  <c r="I212" i="1"/>
  <c r="G212" i="1"/>
  <c r="E212" i="1"/>
  <c r="C212" i="1"/>
  <c r="I211" i="1"/>
  <c r="G211" i="1"/>
  <c r="E211" i="1"/>
  <c r="C211" i="1"/>
  <c r="I210" i="1"/>
  <c r="G210" i="1"/>
  <c r="E210" i="1"/>
  <c r="C210" i="1"/>
  <c r="I209" i="1"/>
  <c r="G209" i="1"/>
  <c r="E209" i="1"/>
  <c r="C209" i="1"/>
  <c r="I208" i="1"/>
  <c r="G208" i="1"/>
  <c r="E208" i="1"/>
  <c r="C208" i="1"/>
  <c r="I207" i="1"/>
  <c r="E207" i="1"/>
  <c r="C207" i="1"/>
  <c r="E206" i="1"/>
  <c r="C206" i="1"/>
  <c r="I205" i="1"/>
  <c r="E205" i="1"/>
  <c r="C205" i="1"/>
  <c r="I204" i="1"/>
  <c r="G204" i="1"/>
  <c r="E204" i="1"/>
  <c r="C204" i="1"/>
  <c r="I203" i="1"/>
  <c r="G203" i="1"/>
  <c r="E203" i="1"/>
  <c r="C203" i="1"/>
  <c r="I202" i="1"/>
  <c r="G202" i="1"/>
  <c r="E202" i="1"/>
  <c r="C202" i="1"/>
  <c r="I201" i="1"/>
  <c r="G201" i="1"/>
  <c r="E201" i="1"/>
  <c r="C201" i="1"/>
  <c r="I200" i="1"/>
  <c r="G200" i="1"/>
  <c r="E200" i="1"/>
  <c r="C200" i="1"/>
  <c r="I199" i="1"/>
  <c r="G199" i="1"/>
  <c r="E199" i="1"/>
  <c r="C199" i="1"/>
  <c r="I198" i="1"/>
  <c r="G198" i="1"/>
  <c r="E198" i="1"/>
  <c r="C198" i="1"/>
  <c r="I197" i="1"/>
  <c r="G197" i="1"/>
  <c r="E197" i="1"/>
  <c r="C197" i="1"/>
  <c r="E196" i="1"/>
  <c r="C196" i="1"/>
  <c r="I195" i="1"/>
  <c r="G195" i="1"/>
  <c r="E195" i="1"/>
  <c r="C195" i="1"/>
  <c r="I194" i="1"/>
  <c r="G194" i="1"/>
  <c r="E194" i="1"/>
  <c r="C194" i="1"/>
  <c r="I193" i="1"/>
  <c r="G193" i="1"/>
  <c r="E193" i="1"/>
  <c r="C193" i="1"/>
  <c r="I192" i="1"/>
  <c r="G192" i="1"/>
  <c r="E192" i="1"/>
  <c r="C192" i="1"/>
  <c r="I191" i="1"/>
  <c r="G191" i="1"/>
  <c r="E191" i="1"/>
  <c r="C191" i="1"/>
  <c r="I190" i="1"/>
  <c r="G190" i="1"/>
  <c r="E190" i="1"/>
  <c r="C190" i="1"/>
  <c r="I189" i="1"/>
  <c r="G189" i="1"/>
  <c r="E189" i="1"/>
  <c r="C189" i="1"/>
  <c r="I188" i="1"/>
  <c r="G188" i="1"/>
  <c r="E188" i="1"/>
  <c r="C188" i="1"/>
  <c r="D185" i="1"/>
  <c r="C179" i="1"/>
  <c r="C154" i="1"/>
  <c r="Y141" i="1"/>
  <c r="X141" i="1"/>
  <c r="AY140" i="1"/>
  <c r="AX140" i="1"/>
  <c r="AV140" i="1"/>
  <c r="AU140" i="1"/>
  <c r="AT140" i="1"/>
  <c r="AS140" i="1"/>
  <c r="AL140" i="1"/>
  <c r="AK140" i="1"/>
  <c r="AI140" i="1"/>
  <c r="AH140" i="1"/>
  <c r="AG140" i="1"/>
  <c r="AF140" i="1"/>
  <c r="AE140" i="1"/>
  <c r="Y140" i="1"/>
  <c r="X140" i="1"/>
  <c r="V140" i="1"/>
  <c r="U140" i="1"/>
  <c r="T140" i="1"/>
  <c r="S140" i="1"/>
  <c r="R140" i="1"/>
  <c r="J140" i="1"/>
  <c r="I140" i="1"/>
  <c r="G140" i="1"/>
  <c r="F140" i="1"/>
  <c r="E140" i="1"/>
  <c r="D140" i="1"/>
  <c r="AV132" i="1"/>
  <c r="AI132" i="1"/>
  <c r="V132" i="1"/>
  <c r="AV131" i="1"/>
  <c r="V131" i="1"/>
  <c r="G131" i="1"/>
  <c r="AV130" i="1"/>
  <c r="G130" i="1"/>
  <c r="AV129" i="1"/>
  <c r="AI129" i="1"/>
  <c r="G129" i="1"/>
  <c r="AI128" i="1"/>
  <c r="G128" i="1"/>
  <c r="AI127" i="1"/>
  <c r="BA126" i="1"/>
  <c r="AN126" i="1"/>
  <c r="AI126" i="1"/>
  <c r="AA126" i="1"/>
  <c r="V126" i="1"/>
  <c r="L126" i="1"/>
  <c r="V125" i="1"/>
  <c r="AV124" i="1"/>
  <c r="AI124" i="1"/>
  <c r="V124" i="1"/>
  <c r="AV123" i="1"/>
  <c r="V123" i="1"/>
  <c r="G123" i="1"/>
  <c r="AV122" i="1"/>
  <c r="G122" i="1"/>
  <c r="BA121" i="1"/>
  <c r="AY141" i="1"/>
  <c r="AV121" i="1"/>
  <c r="AN121" i="1"/>
  <c r="AL141" i="1"/>
  <c r="AI121" i="1"/>
  <c r="AA121" i="1"/>
  <c r="V121" i="1"/>
  <c r="L121" i="1"/>
  <c r="J141" i="1"/>
  <c r="G121" i="1"/>
  <c r="AI120" i="1"/>
  <c r="G120" i="1"/>
  <c r="AR116" i="1"/>
  <c r="AE116" i="1"/>
  <c r="AE117" i="1"/>
  <c r="R116" i="1"/>
  <c r="R117" i="1"/>
  <c r="C116" i="1"/>
  <c r="C117" i="1"/>
  <c r="AY115" i="1"/>
  <c r="AL115" i="1"/>
  <c r="Y115" i="1"/>
  <c r="J115" i="1"/>
  <c r="AI111" i="1"/>
  <c r="G111" i="1"/>
  <c r="AV110" i="1"/>
  <c r="AI110" i="1"/>
  <c r="AI109" i="1"/>
  <c r="V109" i="1"/>
  <c r="G109" i="1"/>
  <c r="V108" i="1"/>
  <c r="AV107" i="1"/>
  <c r="V107" i="1"/>
  <c r="AV106" i="1"/>
  <c r="V106" i="1"/>
  <c r="G106" i="1"/>
  <c r="BA105" i="1"/>
  <c r="AV105" i="1"/>
  <c r="AN105" i="1"/>
  <c r="AA105" i="1"/>
  <c r="L105" i="1"/>
  <c r="G105" i="1"/>
  <c r="AV104" i="1"/>
  <c r="AI104" i="1"/>
  <c r="G104" i="1"/>
  <c r="AI103" i="1"/>
  <c r="G103" i="1"/>
  <c r="AV102" i="1"/>
  <c r="AI102" i="1"/>
  <c r="AI101" i="1"/>
  <c r="V101" i="1"/>
  <c r="G101" i="1"/>
  <c r="BA100" i="1"/>
  <c r="AX141" i="1"/>
  <c r="AN100" i="1"/>
  <c r="AK141" i="1"/>
  <c r="AA100" i="1"/>
  <c r="V100" i="1"/>
  <c r="L100" i="1"/>
  <c r="I141" i="1"/>
  <c r="AV99" i="1"/>
  <c r="AI99" i="1"/>
  <c r="V99" i="1"/>
  <c r="AR95" i="1"/>
  <c r="AR96" i="1"/>
  <c r="AE95" i="1"/>
  <c r="R95" i="1"/>
  <c r="R96" i="1"/>
  <c r="C95" i="1"/>
  <c r="C96" i="1"/>
  <c r="AY94" i="1"/>
  <c r="AL94" i="1"/>
  <c r="Y94" i="1"/>
  <c r="J94" i="1"/>
  <c r="AV90" i="1"/>
  <c r="V90" i="1"/>
  <c r="AV89" i="1"/>
  <c r="V89" i="1"/>
  <c r="G89" i="1"/>
  <c r="AV88" i="1"/>
  <c r="G88" i="1"/>
  <c r="AV87" i="1"/>
  <c r="AI87" i="1"/>
  <c r="V87" i="1"/>
  <c r="G87" i="1"/>
  <c r="AI86" i="1"/>
  <c r="G86" i="1"/>
  <c r="AI85" i="1"/>
  <c r="BA84" i="1"/>
  <c r="AN84" i="1"/>
  <c r="AI84" i="1"/>
  <c r="AA84" i="1"/>
  <c r="V84" i="1"/>
  <c r="L84" i="1"/>
  <c r="G84" i="1"/>
  <c r="V83" i="1"/>
  <c r="AV82" i="1"/>
  <c r="V82" i="1"/>
  <c r="AV81" i="1"/>
  <c r="V81" i="1"/>
  <c r="BO80" i="1"/>
  <c r="BM80" i="1"/>
  <c r="AV80" i="1"/>
  <c r="BW79" i="1"/>
  <c r="BA79" i="1"/>
  <c r="AV141" i="1"/>
  <c r="AV79" i="1"/>
  <c r="AN79" i="1"/>
  <c r="AI141" i="1"/>
  <c r="AI79" i="1"/>
  <c r="AA79" i="1"/>
  <c r="V141" i="1"/>
  <c r="L79" i="1"/>
  <c r="G141" i="1"/>
  <c r="AI78" i="1"/>
  <c r="BS77" i="1"/>
  <c r="BF76" i="1"/>
  <c r="AR74" i="1"/>
  <c r="AR75" i="1"/>
  <c r="AE74" i="1"/>
  <c r="AE75" i="1"/>
  <c r="R74" i="1"/>
  <c r="R75" i="1"/>
  <c r="C74" i="1"/>
  <c r="AY73" i="1"/>
  <c r="AL73" i="1"/>
  <c r="Y73" i="1"/>
  <c r="J73" i="1"/>
  <c r="BG70" i="1"/>
  <c r="AI69" i="1"/>
  <c r="G69" i="1"/>
  <c r="BI68" i="1"/>
  <c r="AV68" i="1"/>
  <c r="AI68" i="1"/>
  <c r="AI67" i="1"/>
  <c r="V66" i="1"/>
  <c r="V65" i="1"/>
  <c r="AV64" i="1"/>
  <c r="V64" i="1"/>
  <c r="BA63" i="1"/>
  <c r="AV63" i="1"/>
  <c r="AN63" i="1"/>
  <c r="AA63" i="1"/>
  <c r="L63" i="1"/>
  <c r="G63" i="1"/>
  <c r="AV62" i="1"/>
  <c r="G62" i="1"/>
  <c r="AI61" i="1"/>
  <c r="G61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AI60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AI59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A58" i="1"/>
  <c r="AU141" i="1"/>
  <c r="AN58" i="1"/>
  <c r="AH141" i="1"/>
  <c r="AA58" i="1"/>
  <c r="U141" i="1"/>
  <c r="V58" i="1"/>
  <c r="L58" i="1"/>
  <c r="F141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V57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D83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AR53" i="1"/>
  <c r="AR54" i="1"/>
  <c r="AE53" i="1"/>
  <c r="AE54" i="1"/>
  <c r="R53" i="1"/>
  <c r="R54" i="1"/>
  <c r="C53" i="1"/>
  <c r="C54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AY52" i="1"/>
  <c r="AL52" i="1"/>
  <c r="Y52" i="1"/>
  <c r="J52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V48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AV47" i="1"/>
  <c r="V47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AV46" i="1"/>
  <c r="G46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AV45" i="1"/>
  <c r="V45" i="1"/>
  <c r="G45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AI44" i="1"/>
  <c r="G44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AI43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A42" i="1"/>
  <c r="AN42" i="1"/>
  <c r="AA42" i="1"/>
  <c r="L42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V41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AI40" i="1"/>
  <c r="V40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AV39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AV38" i="1"/>
  <c r="G38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A37" i="1"/>
  <c r="AT141" i="1"/>
  <c r="AV37" i="1"/>
  <c r="AN37" i="1"/>
  <c r="AG141" i="1"/>
  <c r="AA37" i="1"/>
  <c r="T141" i="1"/>
  <c r="L37" i="1"/>
  <c r="E141" i="1"/>
  <c r="AI36" i="1"/>
  <c r="BW33" i="1"/>
  <c r="BW87" i="1"/>
  <c r="BV33" i="1"/>
  <c r="BV87" i="1"/>
  <c r="BU33" i="1"/>
  <c r="BU87" i="1"/>
  <c r="BT33" i="1"/>
  <c r="BT87" i="1"/>
  <c r="BS33" i="1"/>
  <c r="BS87" i="1"/>
  <c r="BR33" i="1"/>
  <c r="BQ33" i="1"/>
  <c r="BP33" i="1"/>
  <c r="BP87" i="1"/>
  <c r="BO33" i="1"/>
  <c r="BO87" i="1"/>
  <c r="BN33" i="1"/>
  <c r="BN87" i="1"/>
  <c r="BM33" i="1"/>
  <c r="BM87" i="1"/>
  <c r="BL33" i="1"/>
  <c r="BL87" i="1"/>
  <c r="BK33" i="1"/>
  <c r="BK87" i="1"/>
  <c r="BJ33" i="1"/>
  <c r="BI33" i="1"/>
  <c r="BH33" i="1"/>
  <c r="BH87" i="1"/>
  <c r="BG33" i="1"/>
  <c r="BG87" i="1"/>
  <c r="BF33" i="1"/>
  <c r="BF87" i="1"/>
  <c r="BE33" i="1"/>
  <c r="BE87" i="1"/>
  <c r="BD33" i="1"/>
  <c r="BD87" i="1"/>
  <c r="BW32" i="1"/>
  <c r="BW86" i="1"/>
  <c r="BV32" i="1"/>
  <c r="BU32" i="1"/>
  <c r="BU86" i="1"/>
  <c r="BT32" i="1"/>
  <c r="BT86" i="1"/>
  <c r="BS32" i="1"/>
  <c r="BS86" i="1"/>
  <c r="BR32" i="1"/>
  <c r="BR86" i="1"/>
  <c r="BQ32" i="1"/>
  <c r="BP32" i="1"/>
  <c r="BP86" i="1"/>
  <c r="BO32" i="1"/>
  <c r="BO86" i="1"/>
  <c r="BN32" i="1"/>
  <c r="BM32" i="1"/>
  <c r="BM86" i="1"/>
  <c r="BL32" i="1"/>
  <c r="BL86" i="1"/>
  <c r="BK32" i="1"/>
  <c r="BK86" i="1"/>
  <c r="BJ32" i="1"/>
  <c r="BJ86" i="1"/>
  <c r="BI32" i="1"/>
  <c r="BH32" i="1"/>
  <c r="BH86" i="1"/>
  <c r="BG32" i="1"/>
  <c r="BG86" i="1"/>
  <c r="BF32" i="1"/>
  <c r="BE32" i="1"/>
  <c r="BE86" i="1"/>
  <c r="BD32" i="1"/>
  <c r="BD86" i="1"/>
  <c r="AR32" i="1"/>
  <c r="AR33" i="1"/>
  <c r="AE32" i="1"/>
  <c r="AE33" i="1"/>
  <c r="R32" i="1"/>
  <c r="R33" i="1"/>
  <c r="C32" i="1"/>
  <c r="C33" i="1"/>
  <c r="BW31" i="1"/>
  <c r="BW85" i="1"/>
  <c r="BV31" i="1"/>
  <c r="BU31" i="1"/>
  <c r="BT31" i="1"/>
  <c r="BT85" i="1"/>
  <c r="BS31" i="1"/>
  <c r="BS85" i="1"/>
  <c r="BR31" i="1"/>
  <c r="BR85" i="1"/>
  <c r="BQ31" i="1"/>
  <c r="BQ85" i="1"/>
  <c r="BP31" i="1"/>
  <c r="BP85" i="1"/>
  <c r="BO31" i="1"/>
  <c r="BO85" i="1"/>
  <c r="BN31" i="1"/>
  <c r="BN85" i="1"/>
  <c r="BM31" i="1"/>
  <c r="BL31" i="1"/>
  <c r="BL85" i="1"/>
  <c r="BK31" i="1"/>
  <c r="BK85" i="1"/>
  <c r="BJ31" i="1"/>
  <c r="BJ85" i="1"/>
  <c r="BI31" i="1"/>
  <c r="BI85" i="1"/>
  <c r="BH31" i="1"/>
  <c r="BH85" i="1"/>
  <c r="BG31" i="1"/>
  <c r="BG85" i="1"/>
  <c r="BF31" i="1"/>
  <c r="BE31" i="1"/>
  <c r="BE85" i="1"/>
  <c r="BD31" i="1"/>
  <c r="BD85" i="1"/>
  <c r="AY31" i="1"/>
  <c r="AL31" i="1"/>
  <c r="Y31" i="1"/>
  <c r="J31" i="1"/>
  <c r="BW30" i="1"/>
  <c r="BW84" i="1"/>
  <c r="BV30" i="1"/>
  <c r="BV84" i="1"/>
  <c r="BU30" i="1"/>
  <c r="BT30" i="1"/>
  <c r="BT84" i="1"/>
  <c r="BS30" i="1"/>
  <c r="BS84" i="1"/>
  <c r="BR30" i="1"/>
  <c r="BR84" i="1"/>
  <c r="BQ30" i="1"/>
  <c r="BQ84" i="1"/>
  <c r="BP30" i="1"/>
  <c r="BP84" i="1"/>
  <c r="BO30" i="1"/>
  <c r="BO84" i="1"/>
  <c r="BN30" i="1"/>
  <c r="BN84" i="1"/>
  <c r="BM30" i="1"/>
  <c r="BL30" i="1"/>
  <c r="BL84" i="1"/>
  <c r="BK30" i="1"/>
  <c r="BK84" i="1"/>
  <c r="BJ30" i="1"/>
  <c r="BJ84" i="1"/>
  <c r="BI30" i="1"/>
  <c r="BI84" i="1"/>
  <c r="BH30" i="1"/>
  <c r="BH84" i="1"/>
  <c r="BG30" i="1"/>
  <c r="BG84" i="1"/>
  <c r="BF30" i="1"/>
  <c r="BF84" i="1"/>
  <c r="BE30" i="1"/>
  <c r="BD30" i="1"/>
  <c r="BD84" i="1"/>
  <c r="BW29" i="1"/>
  <c r="BW83" i="1"/>
  <c r="BV29" i="1"/>
  <c r="BV83" i="1"/>
  <c r="BU29" i="1"/>
  <c r="BU83" i="1"/>
  <c r="BT29" i="1"/>
  <c r="BS29" i="1"/>
  <c r="BS83" i="1"/>
  <c r="BR29" i="1"/>
  <c r="BR83" i="1"/>
  <c r="BQ29" i="1"/>
  <c r="BP29" i="1"/>
  <c r="BP83" i="1"/>
  <c r="BO29" i="1"/>
  <c r="BO83" i="1"/>
  <c r="BN29" i="1"/>
  <c r="BN83" i="1"/>
  <c r="BM29" i="1"/>
  <c r="BM83" i="1"/>
  <c r="BL29" i="1"/>
  <c r="BK29" i="1"/>
  <c r="BK83" i="1"/>
  <c r="BJ29" i="1"/>
  <c r="BJ83" i="1"/>
  <c r="BI29" i="1"/>
  <c r="BH29" i="1"/>
  <c r="BH83" i="1"/>
  <c r="BG29" i="1"/>
  <c r="BG83" i="1"/>
  <c r="BF29" i="1"/>
  <c r="BF83" i="1"/>
  <c r="BE29" i="1"/>
  <c r="BE83" i="1"/>
  <c r="BD29" i="1"/>
  <c r="BW28" i="1"/>
  <c r="BW82" i="1"/>
  <c r="BV28" i="1"/>
  <c r="BV82" i="1"/>
  <c r="BU28" i="1"/>
  <c r="BU82" i="1"/>
  <c r="BT28" i="1"/>
  <c r="BT82" i="1"/>
  <c r="BS28" i="1"/>
  <c r="BS82" i="1"/>
  <c r="BR28" i="1"/>
  <c r="BR82" i="1"/>
  <c r="BQ28" i="1"/>
  <c r="BQ82" i="1"/>
  <c r="BP28" i="1"/>
  <c r="BO28" i="1"/>
  <c r="BO82" i="1"/>
  <c r="BN28" i="1"/>
  <c r="BN82" i="1"/>
  <c r="BM28" i="1"/>
  <c r="BM82" i="1"/>
  <c r="BL28" i="1"/>
  <c r="BL82" i="1"/>
  <c r="BK28" i="1"/>
  <c r="BK82" i="1"/>
  <c r="BJ28" i="1"/>
  <c r="BJ82" i="1"/>
  <c r="BI28" i="1"/>
  <c r="BI82" i="1"/>
  <c r="BH28" i="1"/>
  <c r="BG28" i="1"/>
  <c r="BG82" i="1"/>
  <c r="BF28" i="1"/>
  <c r="BF82" i="1"/>
  <c r="BE28" i="1"/>
  <c r="BE82" i="1"/>
  <c r="BD28" i="1"/>
  <c r="BD82" i="1"/>
  <c r="BW27" i="1"/>
  <c r="BW81" i="1"/>
  <c r="BV27" i="1"/>
  <c r="BV81" i="1"/>
  <c r="BU27" i="1"/>
  <c r="BT27" i="1"/>
  <c r="BT81" i="1"/>
  <c r="BS27" i="1"/>
  <c r="BS81" i="1"/>
  <c r="BR27" i="1"/>
  <c r="BR81" i="1"/>
  <c r="BQ27" i="1"/>
  <c r="BQ81" i="1"/>
  <c r="BP27" i="1"/>
  <c r="BO27" i="1"/>
  <c r="BO81" i="1"/>
  <c r="BN27" i="1"/>
  <c r="BN81" i="1"/>
  <c r="BM27" i="1"/>
  <c r="BM81" i="1"/>
  <c r="BL27" i="1"/>
  <c r="BL81" i="1"/>
  <c r="BK27" i="1"/>
  <c r="BK81" i="1"/>
  <c r="BJ27" i="1"/>
  <c r="BJ81" i="1"/>
  <c r="BI27" i="1"/>
  <c r="BI81" i="1"/>
  <c r="BH27" i="1"/>
  <c r="BG27" i="1"/>
  <c r="BG81" i="1"/>
  <c r="BF27" i="1"/>
  <c r="BF81" i="1"/>
  <c r="BE27" i="1"/>
  <c r="BE81" i="1"/>
  <c r="BD27" i="1"/>
  <c r="BD81" i="1"/>
  <c r="AI27" i="1"/>
  <c r="BW26" i="1"/>
  <c r="BW80" i="1"/>
  <c r="BV26" i="1"/>
  <c r="BV80" i="1"/>
  <c r="BU26" i="1"/>
  <c r="BU80" i="1"/>
  <c r="BT26" i="1"/>
  <c r="BS26" i="1"/>
  <c r="BS80" i="1"/>
  <c r="BR26" i="1"/>
  <c r="BR80" i="1"/>
  <c r="BQ26" i="1"/>
  <c r="BQ80" i="1"/>
  <c r="BP26" i="1"/>
  <c r="BP80" i="1"/>
  <c r="BO26" i="1"/>
  <c r="BN26" i="1"/>
  <c r="BN80" i="1"/>
  <c r="BM26" i="1"/>
  <c r="BL26" i="1"/>
  <c r="BK26" i="1"/>
  <c r="BK80" i="1"/>
  <c r="BJ26" i="1"/>
  <c r="BJ80" i="1"/>
  <c r="BI26" i="1"/>
  <c r="BI80" i="1"/>
  <c r="BH26" i="1"/>
  <c r="BH80" i="1"/>
  <c r="BG26" i="1"/>
  <c r="BG80" i="1"/>
  <c r="BF26" i="1"/>
  <c r="BF80" i="1"/>
  <c r="BE26" i="1"/>
  <c r="BE80" i="1"/>
  <c r="BD26" i="1"/>
  <c r="AI26" i="1"/>
  <c r="BW25" i="1"/>
  <c r="BV25" i="1"/>
  <c r="BV79" i="1"/>
  <c r="BU25" i="1"/>
  <c r="BU79" i="1"/>
  <c r="BT25" i="1"/>
  <c r="BT79" i="1"/>
  <c r="BS25" i="1"/>
  <c r="BS79" i="1"/>
  <c r="BR25" i="1"/>
  <c r="BR79" i="1"/>
  <c r="BQ25" i="1"/>
  <c r="BQ79" i="1"/>
  <c r="BP25" i="1"/>
  <c r="BP79" i="1"/>
  <c r="BO25" i="1"/>
  <c r="BO79" i="1"/>
  <c r="BN25" i="1"/>
  <c r="BM25" i="1"/>
  <c r="BM79" i="1"/>
  <c r="BL25" i="1"/>
  <c r="BL79" i="1"/>
  <c r="BK25" i="1"/>
  <c r="BK79" i="1"/>
  <c r="BJ25" i="1"/>
  <c r="BJ79" i="1"/>
  <c r="BI25" i="1"/>
  <c r="BI79" i="1"/>
  <c r="BH25" i="1"/>
  <c r="BH79" i="1"/>
  <c r="BG25" i="1"/>
  <c r="BG79" i="1"/>
  <c r="BF25" i="1"/>
  <c r="BE25" i="1"/>
  <c r="BE79" i="1"/>
  <c r="BD25" i="1"/>
  <c r="BD79" i="1"/>
  <c r="BW24" i="1"/>
  <c r="BW78" i="1"/>
  <c r="BV24" i="1"/>
  <c r="BU24" i="1"/>
  <c r="BU78" i="1"/>
  <c r="BT24" i="1"/>
  <c r="BT78" i="1"/>
  <c r="BS24" i="1"/>
  <c r="BS78" i="1"/>
  <c r="BR24" i="1"/>
  <c r="BR78" i="1"/>
  <c r="BQ24" i="1"/>
  <c r="BQ78" i="1"/>
  <c r="BP24" i="1"/>
  <c r="BP78" i="1"/>
  <c r="BO24" i="1"/>
  <c r="BO78" i="1"/>
  <c r="BN24" i="1"/>
  <c r="BM24" i="1"/>
  <c r="BL24" i="1"/>
  <c r="BL78" i="1"/>
  <c r="BK24" i="1"/>
  <c r="BK78" i="1"/>
  <c r="BJ24" i="1"/>
  <c r="BJ78" i="1"/>
  <c r="BI24" i="1"/>
  <c r="BI78" i="1"/>
  <c r="BH24" i="1"/>
  <c r="BH78" i="1"/>
  <c r="BG24" i="1"/>
  <c r="BG78" i="1"/>
  <c r="BF24" i="1"/>
  <c r="BE24" i="1"/>
  <c r="BD24" i="1"/>
  <c r="BD78" i="1"/>
  <c r="V24" i="1"/>
  <c r="BW23" i="1"/>
  <c r="BW77" i="1"/>
  <c r="BV23" i="1"/>
  <c r="BV77" i="1"/>
  <c r="BU23" i="1"/>
  <c r="BU77" i="1"/>
  <c r="BT23" i="1"/>
  <c r="BT77" i="1"/>
  <c r="BS23" i="1"/>
  <c r="BR23" i="1"/>
  <c r="BR77" i="1"/>
  <c r="BQ23" i="1"/>
  <c r="BQ77" i="1"/>
  <c r="BP23" i="1"/>
  <c r="BP77" i="1"/>
  <c r="BO23" i="1"/>
  <c r="BO77" i="1"/>
  <c r="BN23" i="1"/>
  <c r="BN77" i="1"/>
  <c r="BM23" i="1"/>
  <c r="BM77" i="1"/>
  <c r="BL23" i="1"/>
  <c r="BL77" i="1"/>
  <c r="BK23" i="1"/>
  <c r="BK77" i="1"/>
  <c r="BJ23" i="1"/>
  <c r="BJ77" i="1"/>
  <c r="BI23" i="1"/>
  <c r="BI77" i="1"/>
  <c r="BH23" i="1"/>
  <c r="BH77" i="1"/>
  <c r="BG23" i="1"/>
  <c r="BG77" i="1"/>
  <c r="BF23" i="1"/>
  <c r="BF77" i="1"/>
  <c r="BE23" i="1"/>
  <c r="BE77" i="1"/>
  <c r="BD23" i="1"/>
  <c r="BD77" i="1"/>
  <c r="V23" i="1"/>
  <c r="BW22" i="1"/>
  <c r="BW76" i="1"/>
  <c r="BV22" i="1"/>
  <c r="BV76" i="1"/>
  <c r="BU22" i="1"/>
  <c r="BU76" i="1"/>
  <c r="BT22" i="1"/>
  <c r="BT76" i="1"/>
  <c r="BS22" i="1"/>
  <c r="BS76" i="1"/>
  <c r="BR22" i="1"/>
  <c r="BR76" i="1"/>
  <c r="BQ22" i="1"/>
  <c r="BQ76" i="1"/>
  <c r="BP22" i="1"/>
  <c r="BP76" i="1"/>
  <c r="BO22" i="1"/>
  <c r="BO76" i="1"/>
  <c r="BN22" i="1"/>
  <c r="BN76" i="1"/>
  <c r="BM22" i="1"/>
  <c r="BM76" i="1"/>
  <c r="BL22" i="1"/>
  <c r="BL76" i="1"/>
  <c r="BK22" i="1"/>
  <c r="BK76" i="1"/>
  <c r="BJ22" i="1"/>
  <c r="BJ76" i="1"/>
  <c r="BI22" i="1"/>
  <c r="BI76" i="1"/>
  <c r="BH22" i="1"/>
  <c r="BH76" i="1"/>
  <c r="BG22" i="1"/>
  <c r="BG76" i="1"/>
  <c r="BF22" i="1"/>
  <c r="BE22" i="1"/>
  <c r="BE76" i="1"/>
  <c r="BD22" i="1"/>
  <c r="BD76" i="1"/>
  <c r="AV22" i="1"/>
  <c r="BW21" i="1"/>
  <c r="BW75" i="1"/>
  <c r="BV21" i="1"/>
  <c r="BU21" i="1"/>
  <c r="BU75" i="1"/>
  <c r="BT21" i="1"/>
  <c r="BT75" i="1"/>
  <c r="BS21" i="1"/>
  <c r="BS75" i="1"/>
  <c r="BR21" i="1"/>
  <c r="BR75" i="1"/>
  <c r="BQ21" i="1"/>
  <c r="BQ75" i="1"/>
  <c r="BP21" i="1"/>
  <c r="BP75" i="1"/>
  <c r="BO21" i="1"/>
  <c r="BO75" i="1"/>
  <c r="BN21" i="1"/>
  <c r="BM21" i="1"/>
  <c r="BM75" i="1"/>
  <c r="BL21" i="1"/>
  <c r="BL75" i="1"/>
  <c r="BK21" i="1"/>
  <c r="BK75" i="1"/>
  <c r="BJ21" i="1"/>
  <c r="BJ75" i="1"/>
  <c r="BI21" i="1"/>
  <c r="BI75" i="1"/>
  <c r="BH21" i="1"/>
  <c r="BH75" i="1"/>
  <c r="BG21" i="1"/>
  <c r="BG75" i="1"/>
  <c r="BF21" i="1"/>
  <c r="BE21" i="1"/>
  <c r="BE75" i="1"/>
  <c r="BD21" i="1"/>
  <c r="BD75" i="1"/>
  <c r="BA21" i="1"/>
  <c r="AV21" i="1"/>
  <c r="AN21" i="1"/>
  <c r="AA21" i="1"/>
  <c r="L21" i="1"/>
  <c r="BW20" i="1"/>
  <c r="BW74" i="1"/>
  <c r="BV20" i="1"/>
  <c r="BV74" i="1"/>
  <c r="BU20" i="1"/>
  <c r="BU74" i="1"/>
  <c r="BT20" i="1"/>
  <c r="BT74" i="1"/>
  <c r="BS20" i="1"/>
  <c r="BS74" i="1"/>
  <c r="BR20" i="1"/>
  <c r="BR74" i="1"/>
  <c r="BQ20" i="1"/>
  <c r="BP20" i="1"/>
  <c r="BO20" i="1"/>
  <c r="BO74" i="1"/>
  <c r="BN20" i="1"/>
  <c r="BN74" i="1"/>
  <c r="BM20" i="1"/>
  <c r="BM74" i="1"/>
  <c r="BL20" i="1"/>
  <c r="BL74" i="1"/>
  <c r="BK20" i="1"/>
  <c r="BK74" i="1"/>
  <c r="BJ20" i="1"/>
  <c r="BJ74" i="1"/>
  <c r="BI20" i="1"/>
  <c r="BH20" i="1"/>
  <c r="BG20" i="1"/>
  <c r="BG74" i="1"/>
  <c r="BF20" i="1"/>
  <c r="BF74" i="1"/>
  <c r="BE20" i="1"/>
  <c r="BE74" i="1"/>
  <c r="BD20" i="1"/>
  <c r="BD74" i="1"/>
  <c r="AV20" i="1"/>
  <c r="V20" i="1"/>
  <c r="BW19" i="1"/>
  <c r="BW73" i="1"/>
  <c r="BV19" i="1"/>
  <c r="BV73" i="1"/>
  <c r="BU19" i="1"/>
  <c r="BU73" i="1"/>
  <c r="BT19" i="1"/>
  <c r="BT73" i="1"/>
  <c r="BS19" i="1"/>
  <c r="BR19" i="1"/>
  <c r="BQ19" i="1"/>
  <c r="BQ73" i="1"/>
  <c r="BP19" i="1"/>
  <c r="BP73" i="1"/>
  <c r="BO19" i="1"/>
  <c r="BO73" i="1"/>
  <c r="BN19" i="1"/>
  <c r="BN73" i="1"/>
  <c r="BM19" i="1"/>
  <c r="BM73" i="1"/>
  <c r="BL19" i="1"/>
  <c r="BL73" i="1"/>
  <c r="BK19" i="1"/>
  <c r="BJ19" i="1"/>
  <c r="BI19" i="1"/>
  <c r="BI73" i="1"/>
  <c r="BH19" i="1"/>
  <c r="BH73" i="1"/>
  <c r="BG19" i="1"/>
  <c r="BG73" i="1"/>
  <c r="BF19" i="1"/>
  <c r="BF73" i="1"/>
  <c r="BE19" i="1"/>
  <c r="BE73" i="1"/>
  <c r="BD19" i="1"/>
  <c r="BD73" i="1"/>
  <c r="AI19" i="1"/>
  <c r="BW18" i="1"/>
  <c r="BW72" i="1"/>
  <c r="BV18" i="1"/>
  <c r="BV72" i="1"/>
  <c r="BU18" i="1"/>
  <c r="BU72" i="1"/>
  <c r="BT18" i="1"/>
  <c r="BT72" i="1"/>
  <c r="BS18" i="1"/>
  <c r="BS72" i="1"/>
  <c r="BR18" i="1"/>
  <c r="BR72" i="1"/>
  <c r="BQ18" i="1"/>
  <c r="BQ72" i="1"/>
  <c r="BP18" i="1"/>
  <c r="BP72" i="1"/>
  <c r="BO18" i="1"/>
  <c r="BO72" i="1"/>
  <c r="BN18" i="1"/>
  <c r="BN72" i="1"/>
  <c r="BM18" i="1"/>
  <c r="BM72" i="1"/>
  <c r="BL18" i="1"/>
  <c r="BL72" i="1"/>
  <c r="BK18" i="1"/>
  <c r="BK72" i="1"/>
  <c r="BJ18" i="1"/>
  <c r="BJ72" i="1"/>
  <c r="BI18" i="1"/>
  <c r="BI72" i="1"/>
  <c r="BH18" i="1"/>
  <c r="BH72" i="1"/>
  <c r="BG18" i="1"/>
  <c r="BG72" i="1"/>
  <c r="BF18" i="1"/>
  <c r="BF72" i="1"/>
  <c r="BE18" i="1"/>
  <c r="BE72" i="1"/>
  <c r="BD18" i="1"/>
  <c r="BD72" i="1"/>
  <c r="AI18" i="1"/>
  <c r="BW17" i="1"/>
  <c r="BW71" i="1"/>
  <c r="BV17" i="1"/>
  <c r="BU17" i="1"/>
  <c r="BU71" i="1"/>
  <c r="BT17" i="1"/>
  <c r="BT71" i="1"/>
  <c r="BS17" i="1"/>
  <c r="BS71" i="1"/>
  <c r="BR17" i="1"/>
  <c r="BR71" i="1"/>
  <c r="BQ17" i="1"/>
  <c r="BQ71" i="1"/>
  <c r="BP17" i="1"/>
  <c r="BP71" i="1"/>
  <c r="BO17" i="1"/>
  <c r="BO71" i="1"/>
  <c r="BN17" i="1"/>
  <c r="BM17" i="1"/>
  <c r="BM71" i="1"/>
  <c r="BL17" i="1"/>
  <c r="BL71" i="1"/>
  <c r="BK17" i="1"/>
  <c r="BK71" i="1"/>
  <c r="BJ17" i="1"/>
  <c r="BJ71" i="1"/>
  <c r="BI17" i="1"/>
  <c r="BI71" i="1"/>
  <c r="BH17" i="1"/>
  <c r="BH71" i="1"/>
  <c r="BG17" i="1"/>
  <c r="BG71" i="1"/>
  <c r="BF17" i="1"/>
  <c r="BE17" i="1"/>
  <c r="BE71" i="1"/>
  <c r="BD17" i="1"/>
  <c r="BD71" i="1"/>
  <c r="AI17" i="1"/>
  <c r="BW16" i="1"/>
  <c r="BW70" i="1"/>
  <c r="BV16" i="1"/>
  <c r="BV70" i="1"/>
  <c r="BU16" i="1"/>
  <c r="BU70" i="1"/>
  <c r="BT16" i="1"/>
  <c r="BT70" i="1"/>
  <c r="BS16" i="1"/>
  <c r="BS70" i="1"/>
  <c r="BR16" i="1"/>
  <c r="BR70" i="1"/>
  <c r="BQ16" i="1"/>
  <c r="BQ70" i="1"/>
  <c r="BP16" i="1"/>
  <c r="BP70" i="1"/>
  <c r="BO16" i="1"/>
  <c r="BO70" i="1"/>
  <c r="BN16" i="1"/>
  <c r="BN70" i="1"/>
  <c r="BM16" i="1"/>
  <c r="BM70" i="1"/>
  <c r="BL16" i="1"/>
  <c r="BL70" i="1"/>
  <c r="BK16" i="1"/>
  <c r="BK70" i="1"/>
  <c r="BJ16" i="1"/>
  <c r="BJ70" i="1"/>
  <c r="BI16" i="1"/>
  <c r="BI70" i="1"/>
  <c r="BH16" i="1"/>
  <c r="BH70" i="1"/>
  <c r="BG16" i="1"/>
  <c r="BF16" i="1"/>
  <c r="BF70" i="1"/>
  <c r="BE16" i="1"/>
  <c r="BE70" i="1"/>
  <c r="BD16" i="1"/>
  <c r="BD70" i="1"/>
  <c r="BA16" i="1"/>
  <c r="AS141" i="1"/>
  <c r="AS142" i="1"/>
  <c r="AN16" i="1"/>
  <c r="AF141" i="1"/>
  <c r="AF142" i="1"/>
  <c r="AA16" i="1"/>
  <c r="S141" i="1"/>
  <c r="V16" i="1"/>
  <c r="L16" i="1"/>
  <c r="D141" i="1"/>
  <c r="BW15" i="1"/>
  <c r="BW69" i="1"/>
  <c r="BV15" i="1"/>
  <c r="BV69" i="1"/>
  <c r="BU15" i="1"/>
  <c r="BU69" i="1"/>
  <c r="BT15" i="1"/>
  <c r="BT69" i="1"/>
  <c r="BS15" i="1"/>
  <c r="BR15" i="1"/>
  <c r="BQ15" i="1"/>
  <c r="BQ69" i="1"/>
  <c r="BP15" i="1"/>
  <c r="BP69" i="1"/>
  <c r="BO15" i="1"/>
  <c r="BO69" i="1"/>
  <c r="BN15" i="1"/>
  <c r="BN69" i="1"/>
  <c r="BM15" i="1"/>
  <c r="BM69" i="1"/>
  <c r="BL15" i="1"/>
  <c r="BL69" i="1"/>
  <c r="BK15" i="1"/>
  <c r="BK69" i="1"/>
  <c r="BJ15" i="1"/>
  <c r="BI15" i="1"/>
  <c r="BI69" i="1"/>
  <c r="BH15" i="1"/>
  <c r="BH69" i="1"/>
  <c r="BG15" i="1"/>
  <c r="BG69" i="1"/>
  <c r="BF15" i="1"/>
  <c r="BF69" i="1"/>
  <c r="BE15" i="1"/>
  <c r="BE69" i="1"/>
  <c r="BD15" i="1"/>
  <c r="BD69" i="1"/>
  <c r="V15" i="1"/>
  <c r="BW14" i="1"/>
  <c r="BW68" i="1"/>
  <c r="BV14" i="1"/>
  <c r="BV68" i="1"/>
  <c r="BU14" i="1"/>
  <c r="BU68" i="1"/>
  <c r="BT14" i="1"/>
  <c r="BT68" i="1"/>
  <c r="BS14" i="1"/>
  <c r="BS68" i="1"/>
  <c r="BR14" i="1"/>
  <c r="BR68" i="1"/>
  <c r="BQ14" i="1"/>
  <c r="BQ68" i="1"/>
  <c r="BP14" i="1"/>
  <c r="BO14" i="1"/>
  <c r="BO68" i="1"/>
  <c r="BN14" i="1"/>
  <c r="BN68" i="1"/>
  <c r="BM14" i="1"/>
  <c r="BM68" i="1"/>
  <c r="BL14" i="1"/>
  <c r="BL68" i="1"/>
  <c r="BK14" i="1"/>
  <c r="BK68" i="1"/>
  <c r="BJ14" i="1"/>
  <c r="BJ68" i="1"/>
  <c r="BI14" i="1"/>
  <c r="BH14" i="1"/>
  <c r="BG14" i="1"/>
  <c r="BG68" i="1"/>
  <c r="BF14" i="1"/>
  <c r="BF68" i="1"/>
  <c r="BE14" i="1"/>
  <c r="BE68" i="1"/>
  <c r="BD14" i="1"/>
  <c r="BD68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W12" i="1"/>
  <c r="BV12" i="1"/>
  <c r="BV66" i="1"/>
  <c r="BU12" i="1"/>
  <c r="BU66" i="1"/>
  <c r="BT12" i="1"/>
  <c r="BS12" i="1"/>
  <c r="BS66" i="1"/>
  <c r="BR12" i="1"/>
  <c r="BQ12" i="1"/>
  <c r="BQ66" i="1"/>
  <c r="BP12" i="1"/>
  <c r="BP66" i="1"/>
  <c r="BO12" i="1"/>
  <c r="BN12" i="1"/>
  <c r="BN66" i="1"/>
  <c r="BM12" i="1"/>
  <c r="BM66" i="1"/>
  <c r="BL12" i="1"/>
  <c r="BK12" i="1"/>
  <c r="BK66" i="1"/>
  <c r="BJ12" i="1"/>
  <c r="BI12" i="1"/>
  <c r="BI66" i="1"/>
  <c r="BH12" i="1"/>
  <c r="BH66" i="1"/>
  <c r="BG12" i="1"/>
  <c r="BF12" i="1"/>
  <c r="BF66" i="1"/>
  <c r="BE12" i="1"/>
  <c r="BE66" i="1"/>
  <c r="BD12" i="1"/>
  <c r="BW11" i="1"/>
  <c r="BW65" i="1"/>
  <c r="BV11" i="1"/>
  <c r="BV65" i="1"/>
  <c r="BU11" i="1"/>
  <c r="BU65" i="1"/>
  <c r="BT11" i="1"/>
  <c r="BT65" i="1"/>
  <c r="BS11" i="1"/>
  <c r="BS65" i="1"/>
  <c r="BR11" i="1"/>
  <c r="BQ11" i="1"/>
  <c r="BQ65" i="1"/>
  <c r="BP11" i="1"/>
  <c r="BP65" i="1"/>
  <c r="BO11" i="1"/>
  <c r="BO65" i="1"/>
  <c r="BN11" i="1"/>
  <c r="BN65" i="1"/>
  <c r="BM11" i="1"/>
  <c r="BM65" i="1"/>
  <c r="BL11" i="1"/>
  <c r="BL65" i="1"/>
  <c r="BK11" i="1"/>
  <c r="BK65" i="1"/>
  <c r="BJ11" i="1"/>
  <c r="BI11" i="1"/>
  <c r="BI65" i="1"/>
  <c r="BH11" i="1"/>
  <c r="BH65" i="1"/>
  <c r="BG11" i="1"/>
  <c r="BG65" i="1"/>
  <c r="BF11" i="1"/>
  <c r="BF65" i="1"/>
  <c r="BE11" i="1"/>
  <c r="BE65" i="1"/>
  <c r="BD11" i="1"/>
  <c r="BD65" i="1"/>
  <c r="AR11" i="1"/>
  <c r="AR12" i="1"/>
  <c r="AE11" i="1"/>
  <c r="AE12" i="1"/>
  <c r="R11" i="1"/>
  <c r="R12" i="1"/>
  <c r="C11" i="1"/>
  <c r="C12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AY10" i="1"/>
  <c r="AL10" i="1"/>
  <c r="Y10" i="1"/>
  <c r="J10" i="1"/>
  <c r="C5" i="1"/>
  <c r="H5" i="1"/>
  <c r="H4" i="1"/>
  <c r="H3" i="1"/>
  <c r="F3" i="1"/>
  <c r="BG34" i="1"/>
  <c r="BO34" i="1"/>
  <c r="BQ67" i="1"/>
  <c r="BI67" i="1"/>
  <c r="D142" i="1"/>
  <c r="C152" i="1"/>
  <c r="BV67" i="1"/>
  <c r="BG67" i="1"/>
  <c r="BW67" i="1"/>
  <c r="BF67" i="1"/>
  <c r="BN67" i="1"/>
  <c r="BO67" i="1"/>
  <c r="BJ66" i="1"/>
  <c r="BR66" i="1"/>
  <c r="BJ65" i="1"/>
  <c r="BR65" i="1"/>
  <c r="BK64" i="1"/>
  <c r="BS64" i="1"/>
  <c r="BH67" i="1"/>
  <c r="BP67" i="1"/>
  <c r="C140" i="1"/>
  <c r="BJ67" i="1"/>
  <c r="BS67" i="1"/>
  <c r="BF61" i="1"/>
  <c r="G168" i="1"/>
  <c r="BN61" i="1"/>
  <c r="G165" i="1"/>
  <c r="BD67" i="1"/>
  <c r="BL67" i="1"/>
  <c r="BT67" i="1"/>
  <c r="BE67" i="1"/>
  <c r="BM67" i="1"/>
  <c r="BU67" i="1"/>
  <c r="BR67" i="1"/>
  <c r="BU64" i="1"/>
  <c r="BD64" i="1"/>
  <c r="BL64" i="1"/>
  <c r="BT64" i="1"/>
  <c r="BF64" i="1"/>
  <c r="BN64" i="1"/>
  <c r="BV64" i="1"/>
  <c r="J4" i="1"/>
  <c r="J5" i="1"/>
  <c r="BH64" i="1"/>
  <c r="BI64" i="1"/>
  <c r="BQ64" i="1"/>
  <c r="BP64" i="1"/>
  <c r="BJ64" i="1"/>
  <c r="BR64" i="1"/>
  <c r="BE61" i="1"/>
  <c r="G155" i="1"/>
  <c r="BM61" i="1"/>
  <c r="G157" i="1"/>
  <c r="BU61" i="1"/>
  <c r="G163" i="1"/>
  <c r="BV61" i="1"/>
  <c r="G170" i="1"/>
  <c r="BD66" i="1"/>
  <c r="BL66" i="1"/>
  <c r="BT66" i="1"/>
  <c r="BG66" i="1"/>
  <c r="BO66" i="1"/>
  <c r="BW66" i="1"/>
  <c r="BG61" i="1"/>
  <c r="G169" i="1"/>
  <c r="BO61" i="1"/>
  <c r="G154" i="1"/>
  <c r="BW61" i="1"/>
  <c r="G171" i="1"/>
  <c r="V91" i="1"/>
  <c r="V72" i="1"/>
  <c r="V73" i="1"/>
  <c r="AV112" i="1"/>
  <c r="AR97" i="1"/>
  <c r="G133" i="1"/>
  <c r="G114" i="1"/>
  <c r="G115" i="1"/>
  <c r="G49" i="1"/>
  <c r="C34" i="1"/>
  <c r="AI28" i="1"/>
  <c r="AV28" i="1"/>
  <c r="AV49" i="1"/>
  <c r="J3" i="1"/>
  <c r="G28" i="1"/>
  <c r="V49" i="1"/>
  <c r="V28" i="1"/>
  <c r="AI49" i="1"/>
  <c r="BL34" i="1"/>
  <c r="BJ69" i="1"/>
  <c r="BF71" i="1"/>
  <c r="BN71" i="1"/>
  <c r="BV71" i="1"/>
  <c r="BF79" i="1"/>
  <c r="BF86" i="1"/>
  <c r="BN86" i="1"/>
  <c r="BV86" i="1"/>
  <c r="BF34" i="1"/>
  <c r="BI61" i="1"/>
  <c r="G164" i="1"/>
  <c r="BQ61" i="1"/>
  <c r="G162" i="1"/>
  <c r="G91" i="1"/>
  <c r="BJ73" i="1"/>
  <c r="BR73" i="1"/>
  <c r="BF75" i="1"/>
  <c r="BN75" i="1"/>
  <c r="BV75" i="1"/>
  <c r="BN79" i="1"/>
  <c r="BK67" i="1"/>
  <c r="BS69" i="1"/>
  <c r="BK73" i="1"/>
  <c r="BS73" i="1"/>
  <c r="BP34" i="1"/>
  <c r="BJ61" i="1"/>
  <c r="G161" i="1"/>
  <c r="BR61" i="1"/>
  <c r="G160" i="1"/>
  <c r="BN34" i="1"/>
  <c r="BD80" i="1"/>
  <c r="BL80" i="1"/>
  <c r="BH81" i="1"/>
  <c r="BP81" i="1"/>
  <c r="BH82" i="1"/>
  <c r="BP82" i="1"/>
  <c r="BL83" i="1"/>
  <c r="BT83" i="1"/>
  <c r="BJ87" i="1"/>
  <c r="BR87" i="1"/>
  <c r="BH34" i="1"/>
  <c r="BQ34" i="1"/>
  <c r="BK61" i="1"/>
  <c r="G166" i="1"/>
  <c r="BS61" i="1"/>
  <c r="G159" i="1"/>
  <c r="BH61" i="1"/>
  <c r="G172" i="1"/>
  <c r="BP61" i="1"/>
  <c r="G167" i="1"/>
  <c r="BR69" i="1"/>
  <c r="BH68" i="1"/>
  <c r="BP68" i="1"/>
  <c r="BH74" i="1"/>
  <c r="BP74" i="1"/>
  <c r="BT80" i="1"/>
  <c r="BE34" i="1"/>
  <c r="BM34" i="1"/>
  <c r="BU34" i="1"/>
  <c r="S142" i="1"/>
  <c r="BI74" i="1"/>
  <c r="BQ74" i="1"/>
  <c r="BE78" i="1"/>
  <c r="BM78" i="1"/>
  <c r="BI34" i="1"/>
  <c r="BR34" i="1"/>
  <c r="BD61" i="1"/>
  <c r="G153" i="1"/>
  <c r="BL61" i="1"/>
  <c r="G156" i="1"/>
  <c r="BT61" i="1"/>
  <c r="G158" i="1"/>
  <c r="G70" i="1"/>
  <c r="BE64" i="1"/>
  <c r="AI91" i="1"/>
  <c r="BD34" i="1"/>
  <c r="BW34" i="1"/>
  <c r="C178" i="1"/>
  <c r="BJ34" i="1"/>
  <c r="BS34" i="1"/>
  <c r="V70" i="1"/>
  <c r="BV34" i="1"/>
  <c r="AV70" i="1"/>
  <c r="BF78" i="1"/>
  <c r="BN78" i="1"/>
  <c r="BV78" i="1"/>
  <c r="BG64" i="1"/>
  <c r="BO64" i="1"/>
  <c r="BW64" i="1"/>
  <c r="BF85" i="1"/>
  <c r="BV85" i="1"/>
  <c r="BK34" i="1"/>
  <c r="BT34" i="1"/>
  <c r="AI70" i="1"/>
  <c r="BM64" i="1"/>
  <c r="C75" i="1"/>
  <c r="AE96" i="1"/>
  <c r="AI112" i="1"/>
  <c r="AV133" i="1"/>
  <c r="AI133" i="1"/>
  <c r="AR117" i="1"/>
  <c r="BU81" i="1"/>
  <c r="BI83" i="1"/>
  <c r="BQ83" i="1"/>
  <c r="BE84" i="1"/>
  <c r="BM84" i="1"/>
  <c r="BU84" i="1"/>
  <c r="BM85" i="1"/>
  <c r="BU85" i="1"/>
  <c r="BI86" i="1"/>
  <c r="BQ86" i="1"/>
  <c r="BI87" i="1"/>
  <c r="BQ87" i="1"/>
  <c r="AV91" i="1"/>
  <c r="G112" i="1"/>
  <c r="V112" i="1"/>
  <c r="V133" i="1"/>
  <c r="AR140" i="1"/>
  <c r="R76" i="1"/>
  <c r="BF88" i="1"/>
  <c r="BF90" i="1"/>
  <c r="H168" i="1"/>
  <c r="I168" i="1"/>
  <c r="BN88" i="1"/>
  <c r="BN90" i="1"/>
  <c r="H165" i="1"/>
  <c r="I165" i="1"/>
  <c r="AV93" i="1"/>
  <c r="AV94" i="1"/>
  <c r="BA102" i="1"/>
  <c r="BW88" i="1"/>
  <c r="BW90" i="1"/>
  <c r="H171" i="1"/>
  <c r="I171" i="1"/>
  <c r="BG88" i="1"/>
  <c r="BG90" i="1"/>
  <c r="H169" i="1"/>
  <c r="I169" i="1"/>
  <c r="BP88" i="1"/>
  <c r="BP90" i="1"/>
  <c r="H167" i="1"/>
  <c r="I167" i="1"/>
  <c r="BI88" i="1"/>
  <c r="BI90" i="1"/>
  <c r="H164" i="1"/>
  <c r="I164" i="1"/>
  <c r="BQ88" i="1"/>
  <c r="BQ90" i="1"/>
  <c r="H162" i="1"/>
  <c r="I162" i="1"/>
  <c r="BS88" i="1"/>
  <c r="BS90" i="1"/>
  <c r="H159" i="1"/>
  <c r="I159" i="1"/>
  <c r="BK88" i="1"/>
  <c r="BK90" i="1"/>
  <c r="H166" i="1"/>
  <c r="I166" i="1"/>
  <c r="BT88" i="1"/>
  <c r="BT90" i="1"/>
  <c r="H158" i="1"/>
  <c r="I158" i="1"/>
  <c r="BD88" i="1"/>
  <c r="BD90" i="1"/>
  <c r="H153" i="1"/>
  <c r="I153" i="1"/>
  <c r="BL88" i="1"/>
  <c r="BL90" i="1"/>
  <c r="H156" i="1"/>
  <c r="I156" i="1"/>
  <c r="BU88" i="1"/>
  <c r="BU90" i="1"/>
  <c r="H163" i="1"/>
  <c r="I163" i="1"/>
  <c r="BV88" i="1"/>
  <c r="BV90" i="1"/>
  <c r="H170" i="1"/>
  <c r="I170" i="1"/>
  <c r="BR88" i="1"/>
  <c r="BR90" i="1"/>
  <c r="H160" i="1"/>
  <c r="I160" i="1"/>
  <c r="BJ88" i="1"/>
  <c r="BJ90" i="1"/>
  <c r="H161" i="1"/>
  <c r="I161" i="1"/>
  <c r="C176" i="1"/>
  <c r="BH88" i="1"/>
  <c r="BH90" i="1"/>
  <c r="H172" i="1"/>
  <c r="I172" i="1"/>
  <c r="BO88" i="1"/>
  <c r="BO90" i="1"/>
  <c r="H154" i="1"/>
  <c r="I154" i="1"/>
  <c r="G173" i="1"/>
  <c r="C165" i="1"/>
  <c r="C173" i="1"/>
  <c r="G30" i="1"/>
  <c r="G31" i="1"/>
  <c r="L39" i="1"/>
  <c r="C118" i="1"/>
  <c r="AV96" i="1"/>
  <c r="AW97" i="1"/>
  <c r="G117" i="1"/>
  <c r="H118" i="1"/>
  <c r="L123" i="1"/>
  <c r="R34" i="1"/>
  <c r="V30" i="1"/>
  <c r="V31" i="1"/>
  <c r="BM88" i="1"/>
  <c r="BM90" i="1"/>
  <c r="H157" i="1"/>
  <c r="I157" i="1"/>
  <c r="C76" i="1"/>
  <c r="G72" i="1"/>
  <c r="G73" i="1"/>
  <c r="C13" i="1"/>
  <c r="G9" i="1"/>
  <c r="G10" i="1"/>
  <c r="AR34" i="1"/>
  <c r="AV30" i="1"/>
  <c r="AV31" i="1"/>
  <c r="AA81" i="1"/>
  <c r="V75" i="1"/>
  <c r="W76" i="1"/>
  <c r="D153" i="1"/>
  <c r="AI72" i="1"/>
  <c r="AI73" i="1"/>
  <c r="AE76" i="1"/>
  <c r="AY114" i="1"/>
  <c r="Y114" i="1"/>
  <c r="AY93" i="1"/>
  <c r="BA94" i="1"/>
  <c r="Y93" i="1"/>
  <c r="AL114" i="1"/>
  <c r="J93" i="1"/>
  <c r="AL93" i="1"/>
  <c r="J114" i="1"/>
  <c r="L115" i="1"/>
  <c r="AY72" i="1"/>
  <c r="J72" i="1"/>
  <c r="AY51" i="1"/>
  <c r="Y51" i="1"/>
  <c r="AL30" i="1"/>
  <c r="J30" i="1"/>
  <c r="AL72" i="1"/>
  <c r="AN73" i="1"/>
  <c r="AL9" i="1"/>
  <c r="J51" i="1"/>
  <c r="AY9" i="1"/>
  <c r="Y9" i="1"/>
  <c r="Y30" i="1"/>
  <c r="AA31" i="1"/>
  <c r="Y72" i="1"/>
  <c r="AA73" i="1"/>
  <c r="AY30" i="1"/>
  <c r="J9" i="1"/>
  <c r="AL51" i="1"/>
  <c r="V93" i="1"/>
  <c r="V94" i="1"/>
  <c r="R97" i="1"/>
  <c r="C97" i="1"/>
  <c r="G93" i="1"/>
  <c r="G94" i="1"/>
  <c r="AE118" i="1"/>
  <c r="AI114" i="1"/>
  <c r="AI115" i="1"/>
  <c r="AI51" i="1"/>
  <c r="AI52" i="1"/>
  <c r="AE55" i="1"/>
  <c r="V51" i="1"/>
  <c r="V52" i="1"/>
  <c r="R55" i="1"/>
  <c r="AR76" i="1"/>
  <c r="AV72" i="1"/>
  <c r="AV73" i="1"/>
  <c r="BE88" i="1"/>
  <c r="BE90" i="1"/>
  <c r="H155" i="1"/>
  <c r="I155" i="1"/>
  <c r="AV9" i="1"/>
  <c r="AV10" i="1"/>
  <c r="AR13" i="1"/>
  <c r="AR118" i="1"/>
  <c r="AV114" i="1"/>
  <c r="AV115" i="1"/>
  <c r="C55" i="1"/>
  <c r="G51" i="1"/>
  <c r="G52" i="1"/>
  <c r="AI30" i="1"/>
  <c r="AI31" i="1"/>
  <c r="AE34" i="1"/>
  <c r="AI9" i="1"/>
  <c r="AI10" i="1"/>
  <c r="AE13" i="1"/>
  <c r="AV51" i="1"/>
  <c r="AV52" i="1"/>
  <c r="AR55" i="1"/>
  <c r="R118" i="1"/>
  <c r="V114" i="1"/>
  <c r="V115" i="1"/>
  <c r="AI93" i="1"/>
  <c r="AI94" i="1"/>
  <c r="AE97" i="1"/>
  <c r="R13" i="1"/>
  <c r="V9" i="1"/>
  <c r="V10" i="1"/>
  <c r="AN52" i="1"/>
  <c r="C169" i="1"/>
  <c r="E153" i="1"/>
  <c r="F185" i="1"/>
  <c r="E155" i="1"/>
  <c r="D165" i="1"/>
  <c r="D173" i="1"/>
  <c r="E169" i="1"/>
  <c r="D169" i="1"/>
  <c r="G33" i="1"/>
  <c r="H34" i="1"/>
  <c r="L31" i="1"/>
  <c r="AA52" i="1"/>
  <c r="AA94" i="1"/>
  <c r="L73" i="1"/>
  <c r="BA31" i="1"/>
  <c r="BA52" i="1"/>
  <c r="AA10" i="1"/>
  <c r="L94" i="1"/>
  <c r="L18" i="1"/>
  <c r="G12" i="1"/>
  <c r="H13" i="1"/>
  <c r="L9" i="1"/>
  <c r="BA72" i="1"/>
  <c r="AV75" i="1"/>
  <c r="AW76" i="1"/>
  <c r="BA81" i="1"/>
  <c r="L30" i="1"/>
  <c r="AI117" i="1"/>
  <c r="AJ118" i="1"/>
  <c r="AN123" i="1"/>
  <c r="AN114" i="1"/>
  <c r="L51" i="1"/>
  <c r="L60" i="1"/>
  <c r="G54" i="1"/>
  <c r="H55" i="1"/>
  <c r="AN31" i="1"/>
  <c r="BA60" i="1"/>
  <c r="BA51" i="1"/>
  <c r="AV54" i="1"/>
  <c r="AW55" i="1"/>
  <c r="BA10" i="1"/>
  <c r="AA115" i="1"/>
  <c r="L114" i="1"/>
  <c r="AN115" i="1"/>
  <c r="G96" i="1"/>
  <c r="H97" i="1"/>
  <c r="L93" i="1"/>
  <c r="L102" i="1"/>
  <c r="V33" i="1"/>
  <c r="W34" i="1"/>
  <c r="AA30" i="1"/>
  <c r="AA39" i="1"/>
  <c r="AV117" i="1"/>
  <c r="AW118" i="1"/>
  <c r="BA123" i="1"/>
  <c r="BA114" i="1"/>
  <c r="AA18" i="1"/>
  <c r="V12" i="1"/>
  <c r="W13" i="1"/>
  <c r="AA9" i="1"/>
  <c r="AA60" i="1"/>
  <c r="V54" i="1"/>
  <c r="W55" i="1"/>
  <c r="AA51" i="1"/>
  <c r="AA102" i="1"/>
  <c r="V96" i="1"/>
  <c r="W97" i="1"/>
  <c r="AA93" i="1"/>
  <c r="L52" i="1"/>
  <c r="BA73" i="1"/>
  <c r="BA115" i="1"/>
  <c r="AN93" i="1"/>
  <c r="AN102" i="1"/>
  <c r="AI96" i="1"/>
  <c r="AJ97" i="1"/>
  <c r="AA123" i="1"/>
  <c r="V117" i="1"/>
  <c r="W118" i="1"/>
  <c r="AA114" i="1"/>
  <c r="AN18" i="1"/>
  <c r="AN9" i="1"/>
  <c r="AI12" i="1"/>
  <c r="AJ13" i="1"/>
  <c r="BA18" i="1"/>
  <c r="AV12" i="1"/>
  <c r="AW13" i="1"/>
  <c r="BA9" i="1"/>
  <c r="AN10" i="1"/>
  <c r="AA72" i="1"/>
  <c r="BA93" i="1"/>
  <c r="AN60" i="1"/>
  <c r="AN51" i="1"/>
  <c r="AI54" i="1"/>
  <c r="AJ55" i="1"/>
  <c r="L10" i="1"/>
  <c r="AN94" i="1"/>
  <c r="AN81" i="1"/>
  <c r="AI75" i="1"/>
  <c r="AJ76" i="1"/>
  <c r="AN72" i="1"/>
  <c r="BA39" i="1"/>
  <c r="AV33" i="1"/>
  <c r="AW34" i="1"/>
  <c r="BA30" i="1"/>
  <c r="L72" i="1"/>
  <c r="G75" i="1"/>
  <c r="H76" i="1"/>
  <c r="L81" i="1"/>
  <c r="AN30" i="1"/>
  <c r="AN39" i="1"/>
  <c r="AI33" i="1"/>
  <c r="AJ34" i="1"/>
  <c r="E173" i="1"/>
  <c r="C177" i="1"/>
  <c r="C183" i="1"/>
  <c r="C180" i="1"/>
  <c r="F176" i="1"/>
  <c r="C182" i="1"/>
  <c r="F177" i="1"/>
  <c r="F179" i="1"/>
  <c r="G179" i="1"/>
  <c r="G95" i="1"/>
  <c r="H96" i="1"/>
  <c r="M93" i="1"/>
  <c r="AI53" i="1"/>
  <c r="AJ54" i="1"/>
  <c r="AO51" i="1"/>
  <c r="G74" i="1"/>
  <c r="H75" i="1"/>
  <c r="M72" i="1"/>
  <c r="V11" i="1"/>
  <c r="W12" i="1"/>
  <c r="AB9" i="1"/>
  <c r="AV116" i="1"/>
  <c r="AW117" i="1"/>
  <c r="BB114" i="1"/>
  <c r="V95" i="1"/>
  <c r="W96" i="1"/>
  <c r="AB93" i="1"/>
  <c r="G53" i="1"/>
  <c r="H54" i="1"/>
  <c r="M51" i="1"/>
  <c r="AI95" i="1"/>
  <c r="AJ96" i="1"/>
  <c r="AO93" i="1"/>
  <c r="AV11" i="1"/>
  <c r="AW12" i="1"/>
  <c r="BB9" i="1"/>
  <c r="AI32" i="1"/>
  <c r="AJ33" i="1"/>
  <c r="AO30" i="1"/>
  <c r="AV32" i="1"/>
  <c r="AW33" i="1"/>
  <c r="BB30" i="1"/>
  <c r="V53" i="1"/>
  <c r="W54" i="1"/>
  <c r="AB51" i="1"/>
  <c r="V32" i="1"/>
  <c r="W33" i="1"/>
  <c r="AB30" i="1"/>
  <c r="G116" i="1"/>
  <c r="H117" i="1"/>
  <c r="M114" i="1"/>
  <c r="AI11" i="1"/>
  <c r="AJ12" i="1"/>
  <c r="AO9" i="1"/>
  <c r="AV53" i="1"/>
  <c r="AW54" i="1"/>
  <c r="BB51" i="1"/>
  <c r="AI74" i="1"/>
  <c r="AJ75" i="1"/>
  <c r="AO72" i="1"/>
  <c r="AV74" i="1"/>
  <c r="AW75" i="1"/>
  <c r="BB72" i="1"/>
  <c r="V116" i="1"/>
  <c r="W117" i="1"/>
  <c r="AB114" i="1"/>
  <c r="G11" i="1"/>
  <c r="H12" i="1"/>
  <c r="M9" i="1"/>
  <c r="G32" i="1"/>
  <c r="H33" i="1"/>
  <c r="M30" i="1"/>
  <c r="AV95" i="1"/>
  <c r="AW96" i="1"/>
  <c r="BB93" i="1"/>
  <c r="V74" i="1"/>
  <c r="W75" i="1"/>
  <c r="AB72" i="1"/>
  <c r="AI116" i="1"/>
  <c r="AJ117" i="1"/>
  <c r="AO114" i="1"/>
</calcChain>
</file>

<file path=xl/sharedStrings.xml><?xml version="1.0" encoding="utf-8"?>
<sst xmlns="http://schemas.openxmlformats.org/spreadsheetml/2006/main" count="986" uniqueCount="116">
  <si>
    <t>CLIENTE</t>
  </si>
  <si>
    <t>MARI ARARIPE</t>
  </si>
  <si>
    <t>QTE</t>
  </si>
  <si>
    <t>CUSTO</t>
  </si>
  <si>
    <t>POR REFEIÇÃO</t>
  </si>
  <si>
    <t>KIT SEMANAL</t>
  </si>
  <si>
    <t>FRETE</t>
  </si>
  <si>
    <t>SACOLAS</t>
  </si>
  <si>
    <t>SEMANAS</t>
  </si>
  <si>
    <t>MARMITA</t>
  </si>
  <si>
    <t>TOTAL REFEIÇÕES</t>
  </si>
  <si>
    <t>CINTA KRAFT</t>
  </si>
  <si>
    <t>SEMANA 1</t>
  </si>
  <si>
    <t>TAXA CARTÃO</t>
  </si>
  <si>
    <t>SEMANA 2</t>
  </si>
  <si>
    <t>SEMANA 3</t>
  </si>
  <si>
    <t>SEMANA 4</t>
  </si>
  <si>
    <t>MAX</t>
  </si>
  <si>
    <t>MIN</t>
  </si>
  <si>
    <t>REFEIÇÃO</t>
  </si>
  <si>
    <t>ALMOÇO</t>
  </si>
  <si>
    <t>VALOR DA RECEITA</t>
  </si>
  <si>
    <t>EMBALAGEM</t>
  </si>
  <si>
    <t>PREÇO SUGERIDO</t>
  </si>
  <si>
    <t>FT FRANGO GRELHADO</t>
  </si>
  <si>
    <t>FT TILAPIA GRELHADA</t>
  </si>
  <si>
    <t>FT ATUM GRELHADO</t>
  </si>
  <si>
    <t>FT PORCO GRELHADO</t>
  </si>
  <si>
    <t>FT CAMARAO LIMPO AZEITE</t>
  </si>
  <si>
    <t>FT SALMAO GRELHADO</t>
  </si>
  <si>
    <t>FT CARNE DE SOL</t>
  </si>
  <si>
    <t>FT PATINHO MOIDO</t>
  </si>
  <si>
    <t>FT ARRAIA</t>
  </si>
  <si>
    <t>FT PATINHO GRELHADO</t>
  </si>
  <si>
    <t>FT FRANGO COZIDO</t>
  </si>
  <si>
    <t>FT FRANGO DESFIADO</t>
  </si>
  <si>
    <t>FT PEIXE EMPANADO</t>
  </si>
  <si>
    <t>FT SOJA</t>
  </si>
  <si>
    <t>FT GRÃO DE BICO TEMPERADO</t>
  </si>
  <si>
    <t>FT CAMARAO EMPANADO</t>
  </si>
  <si>
    <t>FT LENTILHA COZIDA</t>
  </si>
  <si>
    <t>FT FEIJAO CARIOCA</t>
  </si>
  <si>
    <t>FT SOBRECOXA ASSADA</t>
  </si>
  <si>
    <t>FT SOBRECOXA COZIDA</t>
  </si>
  <si>
    <t>SETOR</t>
  </si>
  <si>
    <t>PRODUÇÃO</t>
  </si>
  <si>
    <t>VALOR POR PRATO</t>
  </si>
  <si>
    <t>TX CARTÃO</t>
  </si>
  <si>
    <t>MARGEM REAL</t>
  </si>
  <si>
    <t>P. LÍQUIDO 1 PRATO (g)</t>
  </si>
  <si>
    <t>PRATOS</t>
  </si>
  <si>
    <t>MARKUP</t>
  </si>
  <si>
    <t>ADICIONAL</t>
  </si>
  <si>
    <t>PREÇO DE VENDA</t>
  </si>
  <si>
    <t>RENDIMENTO TOTAL (g)</t>
  </si>
  <si>
    <t>PREÇO INSUMOS</t>
  </si>
  <si>
    <t xml:space="preserve"> </t>
  </si>
  <si>
    <t>VALOR DO KG</t>
  </si>
  <si>
    <t>CMV %/ MARGEM DESEJADA</t>
  </si>
  <si>
    <t>IMPOSTO</t>
  </si>
  <si>
    <t>INGREDIENTES</t>
  </si>
  <si>
    <t>Peso bruto</t>
  </si>
  <si>
    <t>Unid.</t>
  </si>
  <si>
    <t>Vlr Unit</t>
  </si>
  <si>
    <t>F.C.</t>
  </si>
  <si>
    <t>Preço real</t>
  </si>
  <si>
    <t>Peso líquido</t>
  </si>
  <si>
    <t>G</t>
  </si>
  <si>
    <t>QTE PRATO</t>
  </si>
  <si>
    <t>PREÇO TOTAL</t>
  </si>
  <si>
    <t>CUSTO INSUMOS TOTAL</t>
  </si>
  <si>
    <t>SIM</t>
  </si>
  <si>
    <t>NÃO</t>
  </si>
  <si>
    <t>CUSTO ADICIONAIS</t>
  </si>
  <si>
    <t>UNID</t>
  </si>
  <si>
    <t>FT TOMATE FORNO</t>
  </si>
  <si>
    <t>FT ABOBORA FORNO</t>
  </si>
  <si>
    <t>FT BERINJELA FORNO</t>
  </si>
  <si>
    <t>JANTAR</t>
  </si>
  <si>
    <t>ORÇAMENTO SEMANA 1</t>
  </si>
  <si>
    <t>ORÇAMENTO SEMANA 2</t>
  </si>
  <si>
    <t>ORÇAMENTO SEMANA 3</t>
  </si>
  <si>
    <t>ORÇAMENTO SEMANA 4</t>
  </si>
  <si>
    <t>KIT</t>
  </si>
  <si>
    <t>TOTAL</t>
  </si>
  <si>
    <t>ORÇAMENTO GERAL</t>
  </si>
  <si>
    <t>TOTAL MENSAL</t>
  </si>
  <si>
    <t>REFEIÇÃO:</t>
  </si>
  <si>
    <t>VALOR MÉDIO</t>
  </si>
  <si>
    <t>FRETE MENSAL</t>
  </si>
  <si>
    <t>FT ARRAIA DESFIADA</t>
  </si>
  <si>
    <t>PACIENTE NUTRI</t>
  </si>
  <si>
    <t>COM DESCONTO</t>
  </si>
  <si>
    <t>FORMA DE PAG</t>
  </si>
  <si>
    <t>CARTÃO</t>
  </si>
  <si>
    <t>PIX</t>
  </si>
  <si>
    <t>DESCONTO (%)</t>
  </si>
  <si>
    <t>TOTAL COM FRETE</t>
  </si>
  <si>
    <t>CUSTO GERAL</t>
  </si>
  <si>
    <t>MARGEM</t>
  </si>
  <si>
    <t>INSUMOS</t>
  </si>
  <si>
    <t>DESPESA FIXA</t>
  </si>
  <si>
    <t>ADICIONAIS</t>
  </si>
  <si>
    <t>LUCRO LIQ</t>
  </si>
  <si>
    <t>CMV GERAL</t>
  </si>
  <si>
    <t>CMV REAL</t>
  </si>
  <si>
    <t>RESUMO CLIENTE</t>
  </si>
  <si>
    <t>REFEIÇÕES</t>
  </si>
  <si>
    <t>FT ESPAGUETE DE ARROZ</t>
  </si>
  <si>
    <t>FT ARROZ BRANCO</t>
  </si>
  <si>
    <t>FT PURE DE BATATA DOCE</t>
  </si>
  <si>
    <t>CREME DE RICOTA</t>
  </si>
  <si>
    <t>FT MOLHO DE TOMATE</t>
  </si>
  <si>
    <t>ESTROGONOFE</t>
  </si>
  <si>
    <t>REQUEIJAO ZERO LAC</t>
  </si>
  <si>
    <t>PORCO + REQUEIJAO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</si>
</sst>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.0"/>
    <numFmt numFmtId="165" formatCode="#,##0.00_ ;\-#,##0.00\ "/>
    <numFmt numFmtId="166" formatCode="_-&quot;R$&quot;\ * #,##0.00000_-;\-&quot;R$&quot;\ * #,##0.00000_-;_-&quot;R$&quot;\ * &quot;-&quot;?????_-;_-@_-"/>
    <numFmt numFmtId="167" formatCode="_-&quot;R$&quot;\ * #,##0.0_-;\-&quot;R$&quot;\ * #,##0.0_-;_-&quot;R$&quot;\ * &quot;-&quot;?_-;_-@_-"/>
    <numFmt numFmtId="168" formatCode="_-&quot;R$&quot;\ * #,##0.0_-;\-&quot;R$&quot;\ * #,##0.0_-;_-&quot;R$&quot;\ * &quot;-&quot;??_-;_-@_-"/>
    <numFmt numFmtId="169" formatCode="_-* #,##0.0_-;\-* #,##0.0_-;_-* &quot;-&quot;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Corbel"/>
      <family val="2"/>
    </font>
    <font>
      <b/>
      <sz val="10"/>
      <name val="Corbel"/>
      <family val="2"/>
    </font>
    <font>
      <sz val="10"/>
      <color theme="0" tint="-0.249977111117893"/>
      <name val="Corbel"/>
      <family val="2"/>
    </font>
    <font>
      <b/>
      <sz val="10"/>
      <color theme="0"/>
      <name val="Corbel"/>
      <family val="2"/>
    </font>
    <font>
      <b/>
      <sz val="10"/>
      <color theme="1"/>
      <name val="Corbel"/>
      <family val="2"/>
    </font>
    <font>
      <b/>
      <sz val="10"/>
      <color rgb="FFFF0000"/>
      <name val="Corbel"/>
      <family val="2"/>
    </font>
    <font>
      <b/>
      <sz val="10"/>
      <color rgb="FF000000"/>
      <name val="Corbel"/>
      <family val="2"/>
    </font>
    <font>
      <b/>
      <sz val="14"/>
      <name val="Corbel"/>
      <family val="2"/>
    </font>
    <font>
      <sz val="11"/>
      <color rgb="FF000000"/>
      <name val="Calibri"/>
      <family val="2"/>
    </font>
    <font>
      <sz val="10"/>
      <color theme="0"/>
      <name val="Corbel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009242"/>
        <bgColor indexed="64"/>
      </patternFill>
    </fill>
    <fill>
      <patternFill patternType="solid">
        <fgColor theme="6" tint="-0.249977111117893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rgb="FFFFA3A3"/>
        <bgColor rgb="FFD8D8D8"/>
      </patternFill>
    </fill>
    <fill>
      <patternFill patternType="solid">
        <fgColor rgb="FFFFA3A3"/>
        <bgColor indexed="64"/>
      </patternFill>
    </fill>
    <fill>
      <patternFill patternType="solid">
        <fgColor rgb="FFB6E83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2">
    <xf numFmtId="0" fontId="0" fillId="0" borderId="0" xfId="0"/>
    <xf numFmtId="0" fontId="3" fillId="0" borderId="0" xfId="0" applyFont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indent="1"/>
    </xf>
    <xf numFmtId="44" fontId="4" fillId="2" borderId="3" xfId="1" applyFont="1" applyFill="1" applyBorder="1" applyAlignment="1">
      <alignment horizontal="left" vertical="center" indent="1"/>
    </xf>
    <xf numFmtId="44" fontId="5" fillId="0" borderId="0" xfId="1" applyFont="1" applyAlignment="1">
      <alignment horizontal="left" vertical="center" indent="1"/>
    </xf>
    <xf numFmtId="44" fontId="4" fillId="2" borderId="2" xfId="1" applyFont="1" applyFill="1" applyBorder="1" applyAlignment="1">
      <alignment horizontal="center" vertical="center"/>
    </xf>
    <xf numFmtId="44" fontId="4" fillId="2" borderId="3" xfId="1" applyFont="1" applyFill="1" applyBorder="1" applyAlignment="1">
      <alignment horizontal="center" vertical="center"/>
    </xf>
    <xf numFmtId="9" fontId="4" fillId="2" borderId="3" xfId="2" applyFont="1" applyFill="1" applyBorder="1" applyAlignment="1">
      <alignment horizontal="left" vertical="center" indent="1"/>
    </xf>
    <xf numFmtId="0" fontId="7" fillId="4" borderId="4" xfId="0" applyFont="1" applyFill="1" applyBorder="1" applyAlignment="1">
      <alignment horizontal="left" vertical="center"/>
    </xf>
    <xf numFmtId="0" fontId="8" fillId="5" borderId="5" xfId="0" applyFont="1" applyFill="1" applyBorder="1"/>
    <xf numFmtId="0" fontId="4" fillId="0" borderId="8" xfId="0" applyFont="1" applyBorder="1" applyAlignment="1">
      <alignment horizontal="left" vertical="center" indent="1"/>
    </xf>
    <xf numFmtId="44" fontId="4" fillId="0" borderId="9" xfId="1" applyFont="1" applyBorder="1" applyAlignment="1">
      <alignment horizontal="left" vertical="center" indent="1"/>
    </xf>
    <xf numFmtId="0" fontId="4" fillId="0" borderId="10" xfId="0" applyFont="1" applyBorder="1" applyAlignment="1">
      <alignment horizontal="right" vertical="center" wrapText="1"/>
    </xf>
    <xf numFmtId="164" fontId="4" fillId="0" borderId="11" xfId="1" applyNumberFormat="1" applyFont="1" applyFill="1" applyBorder="1" applyAlignment="1">
      <alignment horizontal="right" vertical="center" indent="1"/>
    </xf>
    <xf numFmtId="44" fontId="4" fillId="0" borderId="3" xfId="1" applyFont="1" applyBorder="1" applyAlignment="1">
      <alignment horizontal="right" vertical="center" indent="1"/>
    </xf>
    <xf numFmtId="0" fontId="4" fillId="0" borderId="12" xfId="0" applyFont="1" applyBorder="1" applyAlignment="1">
      <alignment horizontal="right" vertical="center" wrapText="1"/>
    </xf>
    <xf numFmtId="2" fontId="4" fillId="0" borderId="11" xfId="1" applyNumberFormat="1" applyFont="1" applyFill="1" applyBorder="1" applyAlignment="1">
      <alignment horizontal="left" vertical="center" indent="1"/>
    </xf>
    <xf numFmtId="44" fontId="4" fillId="0" borderId="11" xfId="1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9" fillId="5" borderId="4" xfId="0" applyFont="1" applyFill="1" applyBorder="1"/>
    <xf numFmtId="0" fontId="8" fillId="5" borderId="16" xfId="0" applyFont="1" applyFill="1" applyBorder="1"/>
    <xf numFmtId="0" fontId="4" fillId="0" borderId="19" xfId="0" applyFont="1" applyBorder="1" applyAlignment="1">
      <alignment horizontal="right" vertical="center" wrapText="1"/>
    </xf>
    <xf numFmtId="44" fontId="4" fillId="6" borderId="20" xfId="1" applyFont="1" applyFill="1" applyBorder="1" applyAlignment="1">
      <alignment horizontal="left" vertical="center" indent="1"/>
    </xf>
    <xf numFmtId="44" fontId="4" fillId="6" borderId="21" xfId="1" applyFont="1" applyFill="1" applyBorder="1" applyAlignment="1">
      <alignment horizontal="left" vertical="center" indent="1"/>
    </xf>
    <xf numFmtId="44" fontId="3" fillId="0" borderId="13" xfId="1" applyFont="1" applyBorder="1" applyAlignment="1">
      <alignment horizontal="left" vertical="center" indent="1"/>
    </xf>
    <xf numFmtId="44" fontId="3" fillId="0" borderId="14" xfId="1" applyFont="1" applyBorder="1" applyAlignment="1">
      <alignment horizontal="left" vertical="center" indent="1"/>
    </xf>
    <xf numFmtId="44" fontId="3" fillId="0" borderId="22" xfId="1" applyFont="1" applyBorder="1" applyAlignment="1">
      <alignment horizontal="left" vertical="center" indent="1"/>
    </xf>
    <xf numFmtId="0" fontId="9" fillId="5" borderId="23" xfId="0" applyFont="1" applyFill="1" applyBorder="1" applyAlignment="1">
      <alignment vertical="center"/>
    </xf>
    <xf numFmtId="2" fontId="3" fillId="0" borderId="8" xfId="0" applyNumberFormat="1" applyFont="1" applyBorder="1"/>
    <xf numFmtId="1" fontId="3" fillId="0" borderId="9" xfId="0" applyNumberFormat="1" applyFont="1" applyBorder="1"/>
    <xf numFmtId="2" fontId="3" fillId="0" borderId="24" xfId="0" applyNumberFormat="1" applyFont="1" applyBorder="1"/>
    <xf numFmtId="0" fontId="8" fillId="7" borderId="8" xfId="0" applyFont="1" applyFill="1" applyBorder="1"/>
    <xf numFmtId="44" fontId="3" fillId="0" borderId="25" xfId="1" applyFont="1" applyBorder="1" applyAlignment="1">
      <alignment horizontal="left" vertical="center" indent="1"/>
    </xf>
    <xf numFmtId="44" fontId="3" fillId="0" borderId="0" xfId="1" applyFont="1" applyBorder="1" applyAlignment="1">
      <alignment horizontal="left" vertical="center" indent="1"/>
    </xf>
    <xf numFmtId="44" fontId="3" fillId="0" borderId="26" xfId="1" applyFont="1" applyBorder="1" applyAlignment="1">
      <alignment horizontal="left" vertical="center" indent="1"/>
    </xf>
    <xf numFmtId="0" fontId="8" fillId="5" borderId="4" xfId="0" applyFont="1" applyFill="1" applyBorder="1"/>
    <xf numFmtId="0" fontId="7" fillId="10" borderId="8" xfId="0" applyFont="1" applyFill="1" applyBorder="1"/>
    <xf numFmtId="44" fontId="4" fillId="0" borderId="8" xfId="1" applyFont="1" applyFill="1" applyBorder="1" applyAlignment="1"/>
    <xf numFmtId="44" fontId="4" fillId="8" borderId="9" xfId="1" applyFont="1" applyFill="1" applyBorder="1" applyAlignment="1"/>
    <xf numFmtId="44" fontId="3" fillId="0" borderId="8" xfId="1" applyFont="1" applyBorder="1" applyAlignment="1"/>
    <xf numFmtId="0" fontId="9" fillId="5" borderId="8" xfId="0" applyFont="1" applyFill="1" applyBorder="1"/>
    <xf numFmtId="9" fontId="3" fillId="0" borderId="8" xfId="2" applyFont="1" applyBorder="1" applyAlignment="1"/>
    <xf numFmtId="44" fontId="3" fillId="6" borderId="9" xfId="0" applyNumberFormat="1" applyFont="1" applyFill="1" applyBorder="1"/>
    <xf numFmtId="0" fontId="8" fillId="5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5" borderId="33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0" borderId="4" xfId="0" applyBorder="1"/>
    <xf numFmtId="2" fontId="0" fillId="0" borderId="4" xfId="0" applyNumberFormat="1" applyBorder="1"/>
    <xf numFmtId="166" fontId="0" fillId="0" borderId="4" xfId="1" applyNumberFormat="1" applyFont="1" applyBorder="1" applyAlignment="1"/>
    <xf numFmtId="0" fontId="3" fillId="0" borderId="4" xfId="0" applyFont="1" applyBorder="1"/>
    <xf numFmtId="166" fontId="3" fillId="0" borderId="5" xfId="1" applyNumberFormat="1" applyFont="1" applyBorder="1" applyAlignment="1"/>
    <xf numFmtId="0" fontId="3" fillId="0" borderId="8" xfId="0" applyFont="1" applyBorder="1"/>
    <xf numFmtId="0" fontId="4" fillId="0" borderId="12" xfId="0" applyFont="1" applyBorder="1" applyAlignment="1">
      <alignment horizontal="left" vertical="center" indent="1"/>
    </xf>
    <xf numFmtId="0" fontId="3" fillId="0" borderId="34" xfId="0" applyFont="1" applyBorder="1" applyAlignment="1">
      <alignment horizontal="left" vertical="center" indent="1"/>
    </xf>
    <xf numFmtId="166" fontId="3" fillId="0" borderId="4" xfId="1" applyNumberFormat="1" applyFont="1" applyBorder="1" applyAlignment="1"/>
    <xf numFmtId="44" fontId="3" fillId="0" borderId="31" xfId="1" applyFont="1" applyBorder="1" applyAlignment="1">
      <alignment horizontal="left" vertical="center" indent="1"/>
    </xf>
    <xf numFmtId="44" fontId="3" fillId="0" borderId="35" xfId="1" applyFont="1" applyBorder="1" applyAlignment="1">
      <alignment horizontal="left" vertical="center" indent="1"/>
    </xf>
    <xf numFmtId="44" fontId="3" fillId="0" borderId="32" xfId="1" applyFont="1" applyBorder="1" applyAlignment="1">
      <alignment horizontal="left" vertical="center" indent="1"/>
    </xf>
    <xf numFmtId="0" fontId="4" fillId="0" borderId="36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44" fontId="3" fillId="0" borderId="21" xfId="1" applyFont="1" applyBorder="1" applyAlignment="1">
      <alignment horizontal="left" vertical="center" indent="1"/>
    </xf>
    <xf numFmtId="44" fontId="3" fillId="11" borderId="13" xfId="1" applyFont="1" applyFill="1" applyBorder="1" applyAlignment="1">
      <alignment horizontal="left" vertical="center" indent="1"/>
    </xf>
    <xf numFmtId="44" fontId="3" fillId="11" borderId="14" xfId="1" applyFont="1" applyFill="1" applyBorder="1" applyAlignment="1">
      <alignment horizontal="left" vertical="center" indent="1"/>
    </xf>
    <xf numFmtId="44" fontId="3" fillId="11" borderId="22" xfId="1" applyFont="1" applyFill="1" applyBorder="1" applyAlignment="1">
      <alignment horizontal="left" vertical="center" indent="1"/>
    </xf>
    <xf numFmtId="44" fontId="3" fillId="11" borderId="25" xfId="1" applyFont="1" applyFill="1" applyBorder="1" applyAlignment="1">
      <alignment horizontal="left" vertical="center" indent="1"/>
    </xf>
    <xf numFmtId="44" fontId="3" fillId="11" borderId="0" xfId="1" applyFont="1" applyFill="1" applyBorder="1" applyAlignment="1">
      <alignment horizontal="left" vertical="center" indent="1"/>
    </xf>
    <xf numFmtId="44" fontId="3" fillId="11" borderId="26" xfId="1" applyFont="1" applyFill="1" applyBorder="1" applyAlignment="1">
      <alignment horizontal="left" vertical="center" indent="1"/>
    </xf>
    <xf numFmtId="0" fontId="11" fillId="0" borderId="4" xfId="0" applyFont="1" applyBorder="1"/>
    <xf numFmtId="44" fontId="3" fillId="11" borderId="31" xfId="1" applyFont="1" applyFill="1" applyBorder="1" applyAlignment="1">
      <alignment horizontal="left" vertical="center" indent="1"/>
    </xf>
    <xf numFmtId="44" fontId="3" fillId="11" borderId="35" xfId="1" applyFont="1" applyFill="1" applyBorder="1" applyAlignment="1">
      <alignment horizontal="left" vertical="center" indent="1"/>
    </xf>
    <xf numFmtId="44" fontId="3" fillId="11" borderId="32" xfId="1" applyFont="1" applyFill="1" applyBorder="1" applyAlignment="1">
      <alignment horizontal="left" vertical="center" indent="1"/>
    </xf>
    <xf numFmtId="44" fontId="3" fillId="10" borderId="13" xfId="1" applyFont="1" applyFill="1" applyBorder="1" applyAlignment="1">
      <alignment horizontal="left" vertical="center" indent="1"/>
    </xf>
    <xf numFmtId="44" fontId="3" fillId="10" borderId="14" xfId="1" applyFont="1" applyFill="1" applyBorder="1" applyAlignment="1">
      <alignment horizontal="left" vertical="center" indent="1"/>
    </xf>
    <xf numFmtId="44" fontId="3" fillId="10" borderId="22" xfId="1" applyFont="1" applyFill="1" applyBorder="1" applyAlignment="1">
      <alignment horizontal="left" vertical="center" indent="1"/>
    </xf>
    <xf numFmtId="44" fontId="3" fillId="10" borderId="25" xfId="1" applyFont="1" applyFill="1" applyBorder="1" applyAlignment="1">
      <alignment horizontal="left" vertical="center" indent="1"/>
    </xf>
    <xf numFmtId="44" fontId="3" fillId="10" borderId="0" xfId="1" applyFont="1" applyFill="1" applyBorder="1" applyAlignment="1">
      <alignment horizontal="left" vertical="center" indent="1"/>
    </xf>
    <xf numFmtId="44" fontId="3" fillId="10" borderId="26" xfId="1" applyFont="1" applyFill="1" applyBorder="1" applyAlignment="1">
      <alignment horizontal="left" vertical="center" indent="1"/>
    </xf>
    <xf numFmtId="0" fontId="3" fillId="0" borderId="33" xfId="0" applyFont="1" applyBorder="1"/>
    <xf numFmtId="0" fontId="3" fillId="0" borderId="37" xfId="0" applyFont="1" applyBorder="1"/>
    <xf numFmtId="166" fontId="3" fillId="0" borderId="37" xfId="1" applyNumberFormat="1" applyFont="1" applyBorder="1" applyAlignment="1"/>
    <xf numFmtId="44" fontId="3" fillId="10" borderId="31" xfId="1" applyFont="1" applyFill="1" applyBorder="1" applyAlignment="1">
      <alignment horizontal="left" vertical="center" indent="1"/>
    </xf>
    <xf numFmtId="44" fontId="3" fillId="10" borderId="35" xfId="1" applyFont="1" applyFill="1" applyBorder="1" applyAlignment="1">
      <alignment horizontal="left" vertical="center" indent="1"/>
    </xf>
    <xf numFmtId="44" fontId="3" fillId="10" borderId="32" xfId="1" applyFont="1" applyFill="1" applyBorder="1" applyAlignment="1">
      <alignment horizontal="left" vertical="center" indent="1"/>
    </xf>
    <xf numFmtId="0" fontId="3" fillId="0" borderId="5" xfId="0" applyFont="1" applyBorder="1"/>
    <xf numFmtId="0" fontId="9" fillId="0" borderId="8" xfId="0" applyFont="1" applyBorder="1"/>
    <xf numFmtId="167" fontId="4" fillId="0" borderId="8" xfId="1" applyNumberFormat="1" applyFont="1" applyBorder="1" applyAlignment="1"/>
    <xf numFmtId="44" fontId="3" fillId="12" borderId="25" xfId="1" applyFont="1" applyFill="1" applyBorder="1" applyAlignment="1">
      <alignment horizontal="left" vertical="center" indent="1"/>
    </xf>
    <xf numFmtId="44" fontId="3" fillId="12" borderId="0" xfId="1" applyFont="1" applyFill="1" applyBorder="1" applyAlignment="1">
      <alignment horizontal="left" vertical="center" indent="1"/>
    </xf>
    <xf numFmtId="44" fontId="3" fillId="12" borderId="26" xfId="1" applyFont="1" applyFill="1" applyBorder="1" applyAlignment="1">
      <alignment horizontal="left" vertical="center" indent="1"/>
    </xf>
    <xf numFmtId="2" fontId="4" fillId="0" borderId="11" xfId="1" applyNumberFormat="1" applyFont="1" applyFill="1" applyBorder="1" applyAlignment="1">
      <alignment horizontal="right" vertical="center" indent="1"/>
    </xf>
    <xf numFmtId="44" fontId="4" fillId="0" borderId="11" xfId="1" applyFont="1" applyBorder="1" applyAlignment="1">
      <alignment horizontal="right" vertical="center" indent="1"/>
    </xf>
    <xf numFmtId="44" fontId="3" fillId="12" borderId="31" xfId="1" applyFont="1" applyFill="1" applyBorder="1" applyAlignment="1">
      <alignment horizontal="left" vertical="center" indent="1"/>
    </xf>
    <xf numFmtId="44" fontId="3" fillId="12" borderId="35" xfId="1" applyFont="1" applyFill="1" applyBorder="1" applyAlignment="1">
      <alignment horizontal="left" vertical="center" indent="1"/>
    </xf>
    <xf numFmtId="44" fontId="3" fillId="12" borderId="32" xfId="1" applyFont="1" applyFill="1" applyBorder="1" applyAlignment="1">
      <alignment horizontal="left" vertical="center" indent="1"/>
    </xf>
    <xf numFmtId="44" fontId="3" fillId="13" borderId="0" xfId="1" applyFont="1" applyFill="1" applyAlignment="1">
      <alignment horizontal="left" vertical="center" indent="1"/>
    </xf>
    <xf numFmtId="44" fontId="3" fillId="0" borderId="0" xfId="1" applyFont="1" applyAlignment="1">
      <alignment horizontal="left" vertical="center" indent="1"/>
    </xf>
    <xf numFmtId="0" fontId="3" fillId="0" borderId="13" xfId="1" applyNumberFormat="1" applyFont="1" applyBorder="1" applyAlignment="1">
      <alignment horizontal="left" vertical="center" indent="1"/>
    </xf>
    <xf numFmtId="0" fontId="3" fillId="0" borderId="14" xfId="1" applyNumberFormat="1" applyFont="1" applyBorder="1" applyAlignment="1">
      <alignment horizontal="left" vertical="center" indent="1"/>
    </xf>
    <xf numFmtId="0" fontId="3" fillId="0" borderId="22" xfId="1" applyNumberFormat="1" applyFont="1" applyBorder="1" applyAlignment="1">
      <alignment horizontal="left" vertical="center" indent="1"/>
    </xf>
    <xf numFmtId="0" fontId="3" fillId="0" borderId="25" xfId="1" applyNumberFormat="1" applyFont="1" applyBorder="1" applyAlignment="1">
      <alignment horizontal="left" vertical="center" indent="1"/>
    </xf>
    <xf numFmtId="0" fontId="3" fillId="0" borderId="0" xfId="1" applyNumberFormat="1" applyFont="1" applyBorder="1" applyAlignment="1">
      <alignment horizontal="left" vertical="center" indent="1"/>
    </xf>
    <xf numFmtId="0" fontId="3" fillId="0" borderId="26" xfId="1" applyNumberFormat="1" applyFont="1" applyBorder="1" applyAlignment="1">
      <alignment horizontal="left" vertical="center" indent="1"/>
    </xf>
    <xf numFmtId="0" fontId="3" fillId="0" borderId="31" xfId="1" applyNumberFormat="1" applyFont="1" applyBorder="1" applyAlignment="1">
      <alignment horizontal="left" vertical="center" indent="1"/>
    </xf>
    <xf numFmtId="0" fontId="3" fillId="0" borderId="35" xfId="1" applyNumberFormat="1" applyFont="1" applyBorder="1" applyAlignment="1">
      <alignment horizontal="left" vertical="center" indent="1"/>
    </xf>
    <xf numFmtId="0" fontId="3" fillId="0" borderId="32" xfId="1" applyNumberFormat="1" applyFont="1" applyBorder="1" applyAlignment="1">
      <alignment horizontal="left" vertical="center" indent="1"/>
    </xf>
    <xf numFmtId="0" fontId="3" fillId="11" borderId="13" xfId="1" applyNumberFormat="1" applyFont="1" applyFill="1" applyBorder="1" applyAlignment="1">
      <alignment horizontal="left" vertical="center" indent="1"/>
    </xf>
    <xf numFmtId="0" fontId="3" fillId="11" borderId="14" xfId="1" applyNumberFormat="1" applyFont="1" applyFill="1" applyBorder="1" applyAlignment="1">
      <alignment horizontal="left" vertical="center" indent="1"/>
    </xf>
    <xf numFmtId="0" fontId="3" fillId="11" borderId="22" xfId="1" applyNumberFormat="1" applyFont="1" applyFill="1" applyBorder="1" applyAlignment="1">
      <alignment horizontal="left" vertical="center" indent="1"/>
    </xf>
    <xf numFmtId="0" fontId="3" fillId="11" borderId="25" xfId="1" applyNumberFormat="1" applyFont="1" applyFill="1" applyBorder="1" applyAlignment="1">
      <alignment horizontal="left" vertical="center" indent="1"/>
    </xf>
    <xf numFmtId="0" fontId="3" fillId="11" borderId="0" xfId="1" applyNumberFormat="1" applyFont="1" applyFill="1" applyBorder="1" applyAlignment="1">
      <alignment horizontal="left" vertical="center" indent="1"/>
    </xf>
    <xf numFmtId="0" fontId="3" fillId="11" borderId="26" xfId="1" applyNumberFormat="1" applyFont="1" applyFill="1" applyBorder="1" applyAlignment="1">
      <alignment horizontal="left" vertical="center" indent="1"/>
    </xf>
    <xf numFmtId="2" fontId="3" fillId="0" borderId="4" xfId="0" applyNumberFormat="1" applyFont="1" applyBorder="1"/>
    <xf numFmtId="0" fontId="3" fillId="11" borderId="31" xfId="1" applyNumberFormat="1" applyFont="1" applyFill="1" applyBorder="1" applyAlignment="1">
      <alignment horizontal="left" vertical="center" indent="1"/>
    </xf>
    <xf numFmtId="0" fontId="3" fillId="11" borderId="35" xfId="1" applyNumberFormat="1" applyFont="1" applyFill="1" applyBorder="1" applyAlignment="1">
      <alignment horizontal="left" vertical="center" indent="1"/>
    </xf>
    <xf numFmtId="0" fontId="3" fillId="11" borderId="32" xfId="1" applyNumberFormat="1" applyFont="1" applyFill="1" applyBorder="1" applyAlignment="1">
      <alignment horizontal="left" vertical="center" indent="1"/>
    </xf>
    <xf numFmtId="0" fontId="3" fillId="10" borderId="13" xfId="1" applyNumberFormat="1" applyFont="1" applyFill="1" applyBorder="1" applyAlignment="1">
      <alignment horizontal="left" vertical="center" indent="1"/>
    </xf>
    <xf numFmtId="0" fontId="3" fillId="10" borderId="14" xfId="1" applyNumberFormat="1" applyFont="1" applyFill="1" applyBorder="1" applyAlignment="1">
      <alignment horizontal="left" vertical="center" indent="1"/>
    </xf>
    <xf numFmtId="0" fontId="3" fillId="10" borderId="22" xfId="1" applyNumberFormat="1" applyFont="1" applyFill="1" applyBorder="1" applyAlignment="1">
      <alignment horizontal="left" vertical="center" indent="1"/>
    </xf>
    <xf numFmtId="0" fontId="3" fillId="10" borderId="25" xfId="1" applyNumberFormat="1" applyFont="1" applyFill="1" applyBorder="1" applyAlignment="1">
      <alignment horizontal="left" vertical="center" indent="1"/>
    </xf>
    <xf numFmtId="0" fontId="3" fillId="10" borderId="0" xfId="1" applyNumberFormat="1" applyFont="1" applyFill="1" applyBorder="1" applyAlignment="1">
      <alignment horizontal="left" vertical="center" indent="1"/>
    </xf>
    <xf numFmtId="0" fontId="3" fillId="10" borderId="26" xfId="1" applyNumberFormat="1" applyFont="1" applyFill="1" applyBorder="1" applyAlignment="1">
      <alignment horizontal="left" vertical="center" indent="1"/>
    </xf>
    <xf numFmtId="0" fontId="3" fillId="10" borderId="31" xfId="1" applyNumberFormat="1" applyFont="1" applyFill="1" applyBorder="1" applyAlignment="1">
      <alignment horizontal="left" vertical="center" indent="1"/>
    </xf>
    <xf numFmtId="0" fontId="3" fillId="10" borderId="35" xfId="1" applyNumberFormat="1" applyFont="1" applyFill="1" applyBorder="1" applyAlignment="1">
      <alignment horizontal="left" vertical="center" indent="1"/>
    </xf>
    <xf numFmtId="0" fontId="3" fillId="10" borderId="32" xfId="1" applyNumberFormat="1" applyFont="1" applyFill="1" applyBorder="1" applyAlignment="1">
      <alignment horizontal="left" vertical="center" indent="1"/>
    </xf>
    <xf numFmtId="0" fontId="3" fillId="12" borderId="25" xfId="1" applyNumberFormat="1" applyFont="1" applyFill="1" applyBorder="1" applyAlignment="1">
      <alignment horizontal="left" vertical="center" indent="1"/>
    </xf>
    <xf numFmtId="0" fontId="3" fillId="12" borderId="0" xfId="1" applyNumberFormat="1" applyFont="1" applyFill="1" applyBorder="1" applyAlignment="1">
      <alignment horizontal="left" vertical="center" indent="1"/>
    </xf>
    <xf numFmtId="0" fontId="3" fillId="12" borderId="26" xfId="1" applyNumberFormat="1" applyFont="1" applyFill="1" applyBorder="1" applyAlignment="1">
      <alignment horizontal="left" vertical="center" indent="1"/>
    </xf>
    <xf numFmtId="0" fontId="3" fillId="12" borderId="31" xfId="1" applyNumberFormat="1" applyFont="1" applyFill="1" applyBorder="1" applyAlignment="1">
      <alignment horizontal="left" vertical="center" indent="1"/>
    </xf>
    <xf numFmtId="0" fontId="3" fillId="12" borderId="35" xfId="1" applyNumberFormat="1" applyFont="1" applyFill="1" applyBorder="1" applyAlignment="1">
      <alignment horizontal="left" vertical="center" indent="1"/>
    </xf>
    <xf numFmtId="0" fontId="3" fillId="12" borderId="32" xfId="1" applyNumberFormat="1" applyFont="1" applyFill="1" applyBorder="1" applyAlignment="1">
      <alignment horizontal="left" vertical="center" indent="1"/>
    </xf>
    <xf numFmtId="0" fontId="3" fillId="13" borderId="0" xfId="0" applyFont="1" applyFill="1" applyAlignment="1">
      <alignment horizontal="left" vertical="center" indent="1"/>
    </xf>
    <xf numFmtId="2" fontId="4" fillId="0" borderId="4" xfId="0" applyNumberFormat="1" applyFont="1" applyBorder="1"/>
    <xf numFmtId="44" fontId="3" fillId="13" borderId="25" xfId="1" applyFont="1" applyFill="1" applyBorder="1" applyAlignment="1">
      <alignment horizontal="left" vertical="center" indent="1"/>
    </xf>
    <xf numFmtId="44" fontId="4" fillId="3" borderId="0" xfId="1" applyFont="1" applyFill="1" applyAlignment="1">
      <alignment horizontal="left" vertical="center" indent="1"/>
    </xf>
    <xf numFmtId="2" fontId="2" fillId="0" borderId="4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4" fontId="3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44" fontId="4" fillId="0" borderId="0" xfId="1" applyFont="1" applyBorder="1" applyAlignment="1">
      <alignment vertical="center"/>
    </xf>
    <xf numFmtId="44" fontId="4" fillId="0" borderId="0" xfId="1" applyFont="1" applyBorder="1" applyAlignment="1">
      <alignment horizontal="left" vertical="center" inden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168" fontId="4" fillId="0" borderId="0" xfId="1" applyNumberFormat="1" applyFont="1" applyBorder="1" applyAlignment="1">
      <alignment horizontal="left" vertical="center" indent="1"/>
    </xf>
    <xf numFmtId="0" fontId="3" fillId="10" borderId="38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 indent="1"/>
    </xf>
    <xf numFmtId="169" fontId="3" fillId="10" borderId="39" xfId="1" applyNumberFormat="1" applyFont="1" applyFill="1" applyBorder="1" applyAlignment="1">
      <alignment horizontal="right" vertical="center"/>
    </xf>
    <xf numFmtId="0" fontId="3" fillId="0" borderId="0" xfId="1" applyNumberFormat="1" applyFont="1" applyBorder="1" applyAlignment="1">
      <alignment horizontal="center" vertical="center"/>
    </xf>
    <xf numFmtId="167" fontId="3" fillId="0" borderId="26" xfId="1" applyNumberFormat="1" applyFont="1" applyBorder="1" applyAlignment="1">
      <alignment horizontal="center" vertical="center"/>
    </xf>
    <xf numFmtId="167" fontId="4" fillId="0" borderId="0" xfId="1" applyNumberFormat="1" applyFont="1" applyBorder="1" applyAlignment="1">
      <alignment horizontal="left" vertical="center" indent="1"/>
    </xf>
    <xf numFmtId="169" fontId="3" fillId="10" borderId="39" xfId="0" applyNumberFormat="1" applyFont="1" applyFill="1" applyBorder="1" applyAlignment="1">
      <alignment horizontal="right" vertical="center"/>
    </xf>
    <xf numFmtId="0" fontId="4" fillId="15" borderId="1" xfId="0" applyFont="1" applyFill="1" applyBorder="1" applyAlignment="1">
      <alignment horizontal="left" vertical="center" indent="1"/>
    </xf>
    <xf numFmtId="44" fontId="4" fillId="15" borderId="2" xfId="1" applyFont="1" applyFill="1" applyBorder="1" applyAlignment="1">
      <alignment horizontal="left" vertical="center" indent="1"/>
    </xf>
    <xf numFmtId="0" fontId="4" fillId="15" borderId="3" xfId="0" applyFont="1" applyFill="1" applyBorder="1" applyAlignment="1">
      <alignment horizontal="left" vertical="center" indent="1"/>
    </xf>
    <xf numFmtId="0" fontId="4" fillId="16" borderId="25" xfId="0" applyFont="1" applyFill="1" applyBorder="1" applyAlignment="1">
      <alignment horizontal="left" vertical="center" indent="1"/>
    </xf>
    <xf numFmtId="44" fontId="4" fillId="16" borderId="0" xfId="1" applyFont="1" applyFill="1" applyBorder="1" applyAlignment="1">
      <alignment horizontal="left" vertical="center" indent="1"/>
    </xf>
    <xf numFmtId="0" fontId="4" fillId="16" borderId="0" xfId="0" applyFont="1" applyFill="1" applyAlignment="1">
      <alignment horizontal="left" vertical="center" indent="1"/>
    </xf>
    <xf numFmtId="0" fontId="3" fillId="16" borderId="25" xfId="0" applyFont="1" applyFill="1" applyBorder="1" applyAlignment="1">
      <alignment horizontal="left" vertical="center" indent="1"/>
    </xf>
    <xf numFmtId="0" fontId="3" fillId="16" borderId="0" xfId="0" applyFont="1" applyFill="1" applyAlignment="1">
      <alignment horizontal="left" vertical="center" indent="1"/>
    </xf>
    <xf numFmtId="0" fontId="4" fillId="0" borderId="1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 indent="1"/>
    </xf>
    <xf numFmtId="0" fontId="3" fillId="0" borderId="35" xfId="1" applyNumberFormat="1" applyFont="1" applyBorder="1" applyAlignment="1">
      <alignment horizontal="center" vertical="center"/>
    </xf>
    <xf numFmtId="167" fontId="3" fillId="0" borderId="32" xfId="1" applyNumberFormat="1" applyFont="1" applyBorder="1" applyAlignment="1">
      <alignment horizontal="center" vertical="center"/>
    </xf>
    <xf numFmtId="0" fontId="4" fillId="17" borderId="1" xfId="0" applyFont="1" applyFill="1" applyBorder="1" applyAlignment="1">
      <alignment horizontal="left" vertical="center" indent="1"/>
    </xf>
    <xf numFmtId="168" fontId="7" fillId="17" borderId="11" xfId="1" applyNumberFormat="1" applyFont="1" applyFill="1" applyBorder="1" applyAlignment="1">
      <alignment horizontal="right" vertical="center"/>
    </xf>
    <xf numFmtId="168" fontId="7" fillId="17" borderId="3" xfId="1" applyNumberFormat="1" applyFont="1" applyFill="1" applyBorder="1" applyAlignment="1">
      <alignment horizontal="right" vertical="center"/>
    </xf>
    <xf numFmtId="0" fontId="3" fillId="0" borderId="26" xfId="0" applyFont="1" applyBorder="1" applyAlignment="1">
      <alignment horizontal="left" vertical="center" indent="1"/>
    </xf>
    <xf numFmtId="9" fontId="3" fillId="0" borderId="0" xfId="2" applyFont="1" applyBorder="1" applyAlignment="1">
      <alignment horizontal="left" vertical="center" indent="1"/>
    </xf>
    <xf numFmtId="9" fontId="4" fillId="0" borderId="22" xfId="2" applyFont="1" applyBorder="1" applyAlignment="1">
      <alignment horizontal="center" vertical="center"/>
    </xf>
    <xf numFmtId="9" fontId="4" fillId="0" borderId="32" xfId="2" applyFont="1" applyBorder="1" applyAlignment="1">
      <alignment horizontal="center" vertical="center"/>
    </xf>
    <xf numFmtId="9" fontId="3" fillId="0" borderId="35" xfId="2" applyFont="1" applyBorder="1" applyAlignment="1">
      <alignment horizontal="left" vertical="center" indent="1"/>
    </xf>
    <xf numFmtId="0" fontId="3" fillId="0" borderId="35" xfId="0" applyFont="1" applyBorder="1" applyAlignment="1">
      <alignment horizontal="left" vertical="center" indent="1"/>
    </xf>
    <xf numFmtId="0" fontId="3" fillId="0" borderId="32" xfId="0" applyFont="1" applyBorder="1" applyAlignment="1">
      <alignment horizontal="left" vertical="center" indent="1"/>
    </xf>
    <xf numFmtId="1" fontId="4" fillId="2" borderId="2" xfId="0" applyNumberFormat="1" applyFont="1" applyFill="1" applyBorder="1" applyAlignment="1">
      <alignment horizontal="right" vertical="center" indent="1"/>
    </xf>
    <xf numFmtId="0" fontId="3" fillId="0" borderId="0" xfId="0" applyFont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44" fontId="4" fillId="0" borderId="8" xfId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4" fillId="0" borderId="18" xfId="1" applyNumberFormat="1" applyFont="1" applyBorder="1" applyAlignment="1">
      <alignment horizontal="center"/>
    </xf>
    <xf numFmtId="165" fontId="3" fillId="8" borderId="8" xfId="1" applyNumberFormat="1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 vertical="center" wrapText="1"/>
    </xf>
    <xf numFmtId="0" fontId="10" fillId="9" borderId="25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44" fontId="10" fillId="9" borderId="22" xfId="1" applyFont="1" applyFill="1" applyBorder="1" applyAlignment="1">
      <alignment horizontal="center" vertical="center" wrapText="1"/>
    </xf>
    <xf numFmtId="44" fontId="10" fillId="9" borderId="26" xfId="1" applyFont="1" applyFill="1" applyBorder="1" applyAlignment="1">
      <alignment horizontal="center" vertical="center" wrapText="1"/>
    </xf>
    <xf numFmtId="44" fontId="10" fillId="9" borderId="32" xfId="1" applyFont="1" applyFill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2" fontId="3" fillId="0" borderId="29" xfId="0" applyNumberFormat="1" applyFont="1" applyBorder="1" applyAlignment="1">
      <alignment horizontal="center"/>
    </xf>
    <xf numFmtId="2" fontId="3" fillId="0" borderId="3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44" fontId="3" fillId="0" borderId="0" xfId="1" applyFont="1" applyAlignment="1">
      <alignment horizontal="center" vertical="center"/>
    </xf>
    <xf numFmtId="44" fontId="3" fillId="0" borderId="14" xfId="1" applyFont="1" applyBorder="1" applyAlignment="1">
      <alignment horizontal="center" vertical="center"/>
    </xf>
    <xf numFmtId="0" fontId="6" fillId="14" borderId="13" xfId="0" applyFont="1" applyFill="1" applyBorder="1" applyAlignment="1">
      <alignment horizontal="center" vertical="center"/>
    </xf>
    <xf numFmtId="0" fontId="6" fillId="14" borderId="14" xfId="0" applyFont="1" applyFill="1" applyBorder="1" applyAlignment="1">
      <alignment horizontal="center" vertical="center"/>
    </xf>
    <xf numFmtId="0" fontId="6" fillId="14" borderId="22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26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4" borderId="35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8" fontId="4" fillId="0" borderId="14" xfId="1" applyNumberFormat="1" applyFont="1" applyFill="1" applyBorder="1" applyAlignment="1">
      <alignment horizontal="center" vertical="center"/>
    </xf>
    <xf numFmtId="168" fontId="4" fillId="0" borderId="35" xfId="1" applyNumberFormat="1" applyFont="1" applyFill="1" applyBorder="1" applyAlignment="1">
      <alignment horizontal="center" vertical="center"/>
    </xf>
    <xf numFmtId="168" fontId="4" fillId="0" borderId="22" xfId="1" applyNumberFormat="1" applyFont="1" applyFill="1" applyBorder="1" applyAlignment="1">
      <alignment horizontal="center" vertical="center"/>
    </xf>
    <xf numFmtId="168" fontId="4" fillId="0" borderId="32" xfId="1" applyNumberFormat="1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7" fillId="0" borderId="38" xfId="2" applyNumberFormat="1" applyFont="1" applyBorder="1" applyAlignment="1">
      <alignment horizontal="right" vertical="center"/>
    </xf>
    <xf numFmtId="0" fontId="7" fillId="0" borderId="39" xfId="2" applyNumberFormat="1" applyFont="1" applyBorder="1" applyAlignment="1">
      <alignment horizontal="right" vertical="center"/>
    </xf>
    <xf numFmtId="0" fontId="7" fillId="0" borderId="42" xfId="2" applyNumberFormat="1" applyFont="1" applyBorder="1" applyAlignment="1">
      <alignment horizontal="right" vertical="center"/>
    </xf>
    <xf numFmtId="0" fontId="7" fillId="0" borderId="38" xfId="0" applyFont="1" applyBorder="1" applyAlignment="1">
      <alignment horizontal="right" vertical="center"/>
    </xf>
    <xf numFmtId="0" fontId="7" fillId="0" borderId="39" xfId="0" applyFont="1" applyBorder="1" applyAlignment="1">
      <alignment horizontal="right" vertical="center"/>
    </xf>
    <xf numFmtId="0" fontId="7" fillId="0" borderId="42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169" fontId="3" fillId="10" borderId="39" xfId="1" applyNumberFormat="1" applyFont="1" applyFill="1" applyBorder="1" applyAlignment="1">
      <alignment horizontal="right" vertical="center"/>
    </xf>
    <xf numFmtId="169" fontId="3" fillId="10" borderId="42" xfId="1" applyNumberFormat="1" applyFont="1" applyFill="1" applyBorder="1" applyAlignment="1">
      <alignment horizontal="right" vertical="center"/>
    </xf>
    <xf numFmtId="44" fontId="12" fillId="16" borderId="38" xfId="1" applyFont="1" applyFill="1" applyBorder="1" applyAlignment="1">
      <alignment horizontal="center" vertical="center"/>
    </xf>
    <xf numFmtId="44" fontId="12" fillId="16" borderId="42" xfId="1" applyFont="1" applyFill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3" fillId="19" borderId="26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45" xfId="0" applyFont="1" applyFill="1" applyBorder="1" applyAlignment="1">
      <alignment horizontal="center" vertical="center"/>
    </xf>
    <xf numFmtId="0" fontId="3" fillId="19" borderId="10" xfId="0" applyFont="1" applyFill="1" applyBorder="1" applyAlignment="1">
      <alignment horizontal="center" vertical="center"/>
    </xf>
    <xf numFmtId="0" fontId="3" fillId="19" borderId="45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4" fillId="19" borderId="25" xfId="0" applyFont="1" applyFill="1" applyBorder="1" applyAlignment="1">
      <alignment horizontal="center" vertical="center"/>
    </xf>
    <xf numFmtId="0" fontId="4" fillId="19" borderId="26" xfId="0" applyFont="1" applyFill="1" applyBorder="1" applyAlignment="1">
      <alignment horizontal="center" vertical="center"/>
    </xf>
    <xf numFmtId="0" fontId="3" fillId="19" borderId="46" xfId="0" applyFont="1" applyFill="1" applyBorder="1" applyAlignment="1">
      <alignment horizontal="center" vertical="center"/>
    </xf>
    <xf numFmtId="0" fontId="3" fillId="19" borderId="47" xfId="0" applyFont="1" applyFill="1" applyBorder="1" applyAlignment="1">
      <alignment horizontal="center" vertical="center"/>
    </xf>
    <xf numFmtId="0" fontId="3" fillId="11" borderId="46" xfId="0" applyFont="1" applyFill="1" applyBorder="1" applyAlignment="1">
      <alignment horizontal="center" vertical="center"/>
    </xf>
    <xf numFmtId="0" fontId="3" fillId="11" borderId="47" xfId="0" applyFont="1" applyFill="1" applyBorder="1" applyAlignment="1">
      <alignment horizontal="center" vertical="center"/>
    </xf>
    <xf numFmtId="0" fontId="3" fillId="19" borderId="31" xfId="0" applyFont="1" applyFill="1" applyBorder="1" applyAlignment="1">
      <alignment horizontal="center" vertical="center"/>
    </xf>
    <xf numFmtId="0" fontId="3" fillId="19" borderId="32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49"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388620</xdr:colOff>
          <xdr:row>3</xdr:row>
          <xdr:rowOff>160020</xdr:rowOff>
        </xdr:from>
        <xdr:to>
          <xdr:col>5</xdr:col>
          <xdr:colOff>861060</xdr:colOff>
          <xdr:row>7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0000" mc:Ignorable="a14" a14:legacySpreadsheetColorIndex="67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200" b="1" i="0" u="none" strike="noStrike" baseline="0">
                  <a:solidFill>
                    <a:srgbClr val="000000"/>
                  </a:solidFill>
                  <a:latin typeface="Aptos Narrow"/>
                </a:rPr>
                <a:t>LIMPAR CAMPOS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319851</xdr:colOff>
      <xdr:row>23</xdr:row>
      <xdr:rowOff>103482</xdr:rowOff>
    </xdr:from>
    <xdr:to>
      <xdr:col>11</xdr:col>
      <xdr:colOff>818444</xdr:colOff>
      <xdr:row>27</xdr:row>
      <xdr:rowOff>150519</xdr:rowOff>
    </xdr:to>
    <xdr:sp macro="[1]!REPLICAR1" textlink="">
      <xdr:nvSpPr>
        <xdr:cNvPr id="2" name="Seta: para a Direita 1">
          <a:extLst>
            <a:ext uri="{FF2B5EF4-FFF2-40B4-BE49-F238E27FC236}">
              <a16:creationId xmlns:a16="http://schemas.microsoft.com/office/drawing/2014/main" id="{C1F71291-B06D-4E0A-AB4F-39ADDD405B78}"/>
            </a:ext>
          </a:extLst>
        </xdr:cNvPr>
        <xdr:cNvSpPr/>
      </xdr:nvSpPr>
      <xdr:spPr>
        <a:xfrm>
          <a:off x="13090971" y="4584042"/>
          <a:ext cx="1481573" cy="763317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95000"/>
                  <a:lumOff val="5000"/>
                </a:schemeClr>
              </a:solidFill>
            </a:rPr>
            <a:t>REPLICAR</a:t>
          </a:r>
        </a:p>
      </xdr:txBody>
    </xdr:sp>
    <xdr:clientData/>
  </xdr:twoCellAnchor>
  <xdr:twoCellAnchor>
    <xdr:from>
      <xdr:col>10</xdr:col>
      <xdr:colOff>338666</xdr:colOff>
      <xdr:row>44</xdr:row>
      <xdr:rowOff>169332</xdr:rowOff>
    </xdr:from>
    <xdr:to>
      <xdr:col>11</xdr:col>
      <xdr:colOff>837259</xdr:colOff>
      <xdr:row>49</xdr:row>
      <xdr:rowOff>37629</xdr:rowOff>
    </xdr:to>
    <xdr:sp macro="[1]!REPLICAR2" textlink="">
      <xdr:nvSpPr>
        <xdr:cNvPr id="3" name="Seta: para a Direita 2">
          <a:extLst>
            <a:ext uri="{FF2B5EF4-FFF2-40B4-BE49-F238E27FC236}">
              <a16:creationId xmlns:a16="http://schemas.microsoft.com/office/drawing/2014/main" id="{F71D274D-4AD1-436E-A76A-4CE60DDA8993}"/>
            </a:ext>
          </a:extLst>
        </xdr:cNvPr>
        <xdr:cNvSpPr/>
      </xdr:nvSpPr>
      <xdr:spPr>
        <a:xfrm>
          <a:off x="13109786" y="8558952"/>
          <a:ext cx="1481573" cy="744597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95000"/>
                  <a:lumOff val="5000"/>
                </a:schemeClr>
              </a:solidFill>
            </a:rPr>
            <a:t>REPLICAR</a:t>
          </a:r>
        </a:p>
      </xdr:txBody>
    </xdr:sp>
    <xdr:clientData/>
  </xdr:twoCellAnchor>
  <xdr:twoCellAnchor>
    <xdr:from>
      <xdr:col>10</xdr:col>
      <xdr:colOff>329259</xdr:colOff>
      <xdr:row>65</xdr:row>
      <xdr:rowOff>131704</xdr:rowOff>
    </xdr:from>
    <xdr:to>
      <xdr:col>11</xdr:col>
      <xdr:colOff>827852</xdr:colOff>
      <xdr:row>70</xdr:row>
      <xdr:rowOff>0</xdr:rowOff>
    </xdr:to>
    <xdr:sp macro="[1]!REPLICAR3" textlink="">
      <xdr:nvSpPr>
        <xdr:cNvPr id="4" name="Seta: para a Direita 3">
          <a:extLst>
            <a:ext uri="{FF2B5EF4-FFF2-40B4-BE49-F238E27FC236}">
              <a16:creationId xmlns:a16="http://schemas.microsoft.com/office/drawing/2014/main" id="{612D5193-E324-4F99-BC93-6AC5570FD09D}"/>
            </a:ext>
          </a:extLst>
        </xdr:cNvPr>
        <xdr:cNvSpPr/>
      </xdr:nvSpPr>
      <xdr:spPr>
        <a:xfrm>
          <a:off x="13100379" y="12506584"/>
          <a:ext cx="1481573" cy="752216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95000"/>
                  <a:lumOff val="5000"/>
                </a:schemeClr>
              </a:solidFill>
            </a:rPr>
            <a:t>REPLICAR</a:t>
          </a:r>
        </a:p>
      </xdr:txBody>
    </xdr:sp>
    <xdr:clientData/>
  </xdr:twoCellAnchor>
  <xdr:twoCellAnchor>
    <xdr:from>
      <xdr:col>10</xdr:col>
      <xdr:colOff>216371</xdr:colOff>
      <xdr:row>86</xdr:row>
      <xdr:rowOff>150518</xdr:rowOff>
    </xdr:from>
    <xdr:to>
      <xdr:col>11</xdr:col>
      <xdr:colOff>714964</xdr:colOff>
      <xdr:row>91</xdr:row>
      <xdr:rowOff>18815</xdr:rowOff>
    </xdr:to>
    <xdr:sp macro="[1]!REPLICAR4" textlink="">
      <xdr:nvSpPr>
        <xdr:cNvPr id="5" name="Seta: para a Direita 4">
          <a:extLst>
            <a:ext uri="{FF2B5EF4-FFF2-40B4-BE49-F238E27FC236}">
              <a16:creationId xmlns:a16="http://schemas.microsoft.com/office/drawing/2014/main" id="{197AC5FF-2396-40DA-9997-263EC6D2ABFE}"/>
            </a:ext>
          </a:extLst>
        </xdr:cNvPr>
        <xdr:cNvSpPr/>
      </xdr:nvSpPr>
      <xdr:spPr>
        <a:xfrm>
          <a:off x="12987491" y="16510658"/>
          <a:ext cx="1481573" cy="752217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95000"/>
                  <a:lumOff val="5000"/>
                </a:schemeClr>
              </a:solidFill>
            </a:rPr>
            <a:t>REPLICAR</a:t>
          </a:r>
        </a:p>
      </xdr:txBody>
    </xdr:sp>
    <xdr:clientData/>
  </xdr:twoCellAnchor>
  <xdr:twoCellAnchor>
    <xdr:from>
      <xdr:col>10</xdr:col>
      <xdr:colOff>112889</xdr:colOff>
      <xdr:row>107</xdr:row>
      <xdr:rowOff>131704</xdr:rowOff>
    </xdr:from>
    <xdr:to>
      <xdr:col>11</xdr:col>
      <xdr:colOff>611482</xdr:colOff>
      <xdr:row>112</xdr:row>
      <xdr:rowOff>0</xdr:rowOff>
    </xdr:to>
    <xdr:sp macro="[1]!REPLICAR5" textlink="">
      <xdr:nvSpPr>
        <xdr:cNvPr id="6" name="Seta: para a Direita 5">
          <a:extLst>
            <a:ext uri="{FF2B5EF4-FFF2-40B4-BE49-F238E27FC236}">
              <a16:creationId xmlns:a16="http://schemas.microsoft.com/office/drawing/2014/main" id="{8E493106-205B-40E1-9217-414425E9CE91}"/>
            </a:ext>
          </a:extLst>
        </xdr:cNvPr>
        <xdr:cNvSpPr/>
      </xdr:nvSpPr>
      <xdr:spPr>
        <a:xfrm>
          <a:off x="12884009" y="20439004"/>
          <a:ext cx="1481573" cy="744596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95000"/>
                  <a:lumOff val="5000"/>
                </a:schemeClr>
              </a:solidFill>
            </a:rPr>
            <a:t>REPLICAR</a:t>
          </a:r>
        </a:p>
      </xdr:txBody>
    </xdr:sp>
    <xdr:clientData/>
  </xdr:twoCellAnchor>
  <xdr:twoCellAnchor>
    <xdr:from>
      <xdr:col>10</xdr:col>
      <xdr:colOff>263407</xdr:colOff>
      <xdr:row>128</xdr:row>
      <xdr:rowOff>122296</xdr:rowOff>
    </xdr:from>
    <xdr:to>
      <xdr:col>11</xdr:col>
      <xdr:colOff>762000</xdr:colOff>
      <xdr:row>132</xdr:row>
      <xdr:rowOff>169333</xdr:rowOff>
    </xdr:to>
    <xdr:sp macro="[1]!REPLICAR6" textlink="">
      <xdr:nvSpPr>
        <xdr:cNvPr id="7" name="Seta: para a Direita 6">
          <a:extLst>
            <a:ext uri="{FF2B5EF4-FFF2-40B4-BE49-F238E27FC236}">
              <a16:creationId xmlns:a16="http://schemas.microsoft.com/office/drawing/2014/main" id="{CEEE5216-4AAD-4989-AE7E-996CD1F35FCE}"/>
            </a:ext>
          </a:extLst>
        </xdr:cNvPr>
        <xdr:cNvSpPr/>
      </xdr:nvSpPr>
      <xdr:spPr>
        <a:xfrm>
          <a:off x="13034527" y="24384376"/>
          <a:ext cx="1481573" cy="755697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95000"/>
                  <a:lumOff val="5000"/>
                </a:schemeClr>
              </a:solidFill>
            </a:rPr>
            <a:t>REPLICAR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ab83d49428109da/&#193;rea%20de%20Trabalho/BMPC/PLANILHA%20BMPC%202025%20LEVE.xlsb" TargetMode="External"/><Relationship Id="rId1" Type="http://schemas.openxmlformats.org/officeDocument/2006/relationships/externalLinkPath" Target="/7ab83d49428109da/&#193;rea%20de%20Trabalho/BMPC/PLANILHA%20BMPC%202025%20LE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 PERSONAL"/>
      <sheetName val="GERAL CARDÁPIO"/>
      <sheetName val="GERAL MONTE SEU PRATO"/>
      <sheetName val="GERAL PORÇÕES"/>
      <sheetName val="GERAL LANCHES"/>
      <sheetName val="CONTROLE DE ESTOQUE"/>
      <sheetName val="PARCERIAS"/>
      <sheetName val="EMBALAGEM"/>
      <sheetName val="BALANÇO GERAL"/>
      <sheetName val="PRECIFICAÇÃO"/>
      <sheetName val="F.T. PEIXE EMPANADO"/>
      <sheetName val="F.T. TILÁPIA GRELHADA LOW CARB"/>
      <sheetName val="F.T CARNE EM TIRAS"/>
      <sheetName val="F.T. RAGU"/>
      <sheetName val="F.T. SUÍNO AO BARBECUE"/>
      <sheetName val="F.T MOQUECA DE ARRAIA"/>
      <sheetName val="F.T. NHOQUE CAPRESE"/>
      <sheetName val="F.T FRANGO FIT"/>
      <sheetName val="F.T. ESCONDIDINHO DE FRANGO"/>
      <sheetName val="F.T LENTILHA AO SUGO"/>
      <sheetName val="F.T GRÃO DE BICO MEDITERRÂNEO"/>
      <sheetName val="F.T PEIXE À DELÍCIA"/>
      <sheetName val="F.T LASANHA DE BERINJELA"/>
      <sheetName val="F.T FEIJOADA VEGANA"/>
      <sheetName val="F.T ALMONDEGA VEGANA"/>
      <sheetName val="F.T SUÍNO AO MOLHO DE MARACUJÁ"/>
      <sheetName val="F.T CAMARAO EMPANADO"/>
      <sheetName val="F.T ESTROGONOFE DE FRANGO"/>
      <sheetName val="F.T SOBRECOXA AGRIDOCE"/>
      <sheetName val="F.T CARNE DE SOL SERTANEJA"/>
      <sheetName val="MATRIZ INSUMOS"/>
      <sheetName val="F.T BOLO CHOCOLATE"/>
      <sheetName val="CALCULADORA LANCHES"/>
      <sheetName val="CALCULADORA PORÇÕES"/>
      <sheetName val="CALCULADORA CARDÁPIO"/>
      <sheetName val="CALCULADORA PERSONAL"/>
      <sheetName val="PERSONALIZADO"/>
      <sheetName val="CARDÁPIO FIXO"/>
      <sheetName val="ROTAS"/>
      <sheetName val="PLANILHA BMPC 2025 LEVE"/>
    </sheetNames>
    <definedNames>
      <definedName name="LIMPARCAMPOSATUALIZADO"/>
      <definedName name="REPLICAR1"/>
      <definedName name="REPLICAR2"/>
      <definedName name="REPLICAR3"/>
      <definedName name="REPLICAR4"/>
      <definedName name="REPLICAR5"/>
      <definedName name="REPLICAR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K7">
            <v>0.87</v>
          </cell>
        </row>
        <row r="11">
          <cell r="AA11">
            <v>0.56699999999999995</v>
          </cell>
        </row>
        <row r="13">
          <cell r="Q13">
            <v>1.7</v>
          </cell>
        </row>
      </sheetData>
      <sheetData sheetId="8"/>
      <sheetData sheetId="9">
        <row r="16">
          <cell r="D16">
            <v>0.45813276958205285</v>
          </cell>
        </row>
        <row r="25">
          <cell r="C25">
            <v>2.9867986356323799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A12-6767-46D5-A950-87F1209AF232}">
  <dimension ref="A1:BW247"/>
  <sheetViews>
    <sheetView tabSelected="1" topLeftCell="A214" zoomScale="85" zoomScaleNormal="85" workbookViewId="0">
      <selection activeCell="C188" sqref="C188:D227"/>
    </sheetView>
  </sheetViews>
  <sheetFormatPr defaultColWidth="8.875" defaultRowHeight="14.25" x14ac:dyDescent="0.2"/>
  <cols>
    <col min="1" max="1" width="8.875" style="1"/>
    <col min="2" max="2" width="17.890625" style="1" customWidth="1"/>
    <col min="3" max="3" width="18.83203125" style="1" customWidth="1"/>
    <col min="4" max="4" width="21.38671875" style="1" customWidth="1"/>
    <col min="5" max="5" width="19.63671875" style="1" customWidth="1"/>
    <col min="6" max="6" width="20.04296875" style="1" customWidth="1"/>
    <col min="7" max="7" width="20.3125" style="1" customWidth="1"/>
    <col min="8" max="8" width="18.16015625" style="1" customWidth="1"/>
    <col min="9" max="9" width="23.26953125" style="1" customWidth="1"/>
    <col min="10" max="10" width="17.484375" style="1" customWidth="1"/>
    <col min="11" max="12" width="14.390625" style="1" customWidth="1"/>
    <col min="13" max="13" width="10.625" style="1" customWidth="1"/>
    <col min="14" max="14" width="9.4140625" style="1" customWidth="1"/>
    <col min="15" max="16" width="8.875" style="1"/>
    <col min="17" max="17" width="23.26953125" style="1" customWidth="1"/>
    <col min="18" max="18" width="14.9296875" style="1" customWidth="1"/>
    <col min="19" max="19" width="14.66015625" style="1" customWidth="1"/>
    <col min="20" max="20" width="13.046875" style="1" customWidth="1"/>
    <col min="21" max="21" width="20.04296875" style="1" customWidth="1"/>
    <col min="22" max="22" width="13.71875" style="1" customWidth="1"/>
    <col min="23" max="23" width="12.5078125" style="1" customWidth="1"/>
    <col min="24" max="24" width="23.26953125" style="1" customWidth="1"/>
    <col min="25" max="25" width="14.66015625" style="1" customWidth="1"/>
    <col min="26" max="27" width="14.390625" style="1" customWidth="1"/>
    <col min="28" max="28" width="11.02734375" style="1" customWidth="1"/>
    <col min="29" max="29" width="8.875" style="1"/>
    <col min="30" max="30" width="23.26953125" style="1" customWidth="1"/>
    <col min="31" max="31" width="14.9296875" style="1" customWidth="1"/>
    <col min="32" max="32" width="14.66015625" style="1" customWidth="1"/>
    <col min="33" max="33" width="13.046875" style="1" customWidth="1"/>
    <col min="34" max="34" width="20.04296875" style="1" customWidth="1"/>
    <col min="35" max="35" width="13.71875" style="1" customWidth="1"/>
    <col min="36" max="36" width="12.5078125" style="1" customWidth="1"/>
    <col min="37" max="37" width="23.26953125" style="1" customWidth="1"/>
    <col min="38" max="38" width="14.66015625" style="1" customWidth="1"/>
    <col min="39" max="40" width="14.390625" style="1" customWidth="1"/>
    <col min="41" max="41" width="10.625" style="1" customWidth="1"/>
    <col min="42" max="42" width="8.875" style="1"/>
    <col min="43" max="43" width="23.26953125" style="1" customWidth="1"/>
    <col min="44" max="44" width="14.9296875" style="1" customWidth="1"/>
    <col min="45" max="45" width="14.66015625" style="1" customWidth="1"/>
    <col min="46" max="46" width="13.046875" style="1" customWidth="1"/>
    <col min="47" max="47" width="20.04296875" style="1" customWidth="1"/>
    <col min="48" max="48" width="13.71875" style="1" customWidth="1"/>
    <col min="49" max="49" width="12.5078125" style="1" customWidth="1"/>
    <col min="50" max="50" width="23.26953125" style="1" customWidth="1"/>
    <col min="51" max="51" width="14.66015625" style="1" customWidth="1"/>
    <col min="52" max="53" width="14.390625" style="1" customWidth="1"/>
    <col min="54" max="54" width="11.02734375" style="1" customWidth="1"/>
    <col min="55" max="55" width="8.875" style="1"/>
    <col min="56" max="76" width="23.67578125" style="1" customWidth="1"/>
    <col min="77" max="16384" width="8.875" style="1"/>
  </cols>
  <sheetData>
    <row r="1" spans="1:75" ht="15" thickBot="1" x14ac:dyDescent="0.25"/>
    <row r="2" spans="1:75" ht="15" thickBot="1" x14ac:dyDescent="0.25">
      <c r="B2" s="2" t="s">
        <v>0</v>
      </c>
      <c r="C2" s="193" t="s">
        <v>1</v>
      </c>
      <c r="D2" s="193"/>
      <c r="E2" s="194"/>
      <c r="H2" s="5" t="s">
        <v>2</v>
      </c>
      <c r="I2" s="3" t="s">
        <v>3</v>
      </c>
      <c r="J2" s="4" t="s">
        <v>4</v>
      </c>
    </row>
    <row r="3" spans="1:75" ht="15" thickBot="1" x14ac:dyDescent="0.25">
      <c r="B3" s="2" t="s">
        <v>5</v>
      </c>
      <c r="C3" s="6">
        <v>8</v>
      </c>
      <c r="D3" s="2" t="s">
        <v>6</v>
      </c>
      <c r="E3" s="7">
        <v>14.29</v>
      </c>
      <c r="F3" s="8">
        <f>E3+((E3*5)/100)</f>
        <v>15.004499999999998</v>
      </c>
      <c r="G3" s="2" t="s">
        <v>7</v>
      </c>
      <c r="H3" s="3">
        <f>ROUNDUP(C3/5,0)</f>
        <v>2</v>
      </c>
      <c r="I3" s="9">
        <f>[1]EMBALAGEM!AK7*H3</f>
        <v>1.74</v>
      </c>
      <c r="J3" s="10">
        <f>I3/C5</f>
        <v>0.2175</v>
      </c>
    </row>
    <row r="4" spans="1:75" ht="15" thickBot="1" x14ac:dyDescent="0.25">
      <c r="B4" s="2" t="s">
        <v>8</v>
      </c>
      <c r="C4" s="6">
        <v>1</v>
      </c>
      <c r="G4" s="2" t="s">
        <v>9</v>
      </c>
      <c r="H4" s="3">
        <f>C5</f>
        <v>8</v>
      </c>
      <c r="I4" s="9">
        <f>[1]EMBALAGEM!Q13*H4</f>
        <v>13.6</v>
      </c>
      <c r="J4" s="10">
        <f>I4/H4</f>
        <v>1.7</v>
      </c>
      <c r="O4" s="1">
        <v>1</v>
      </c>
    </row>
    <row r="5" spans="1:75" ht="15" thickBot="1" x14ac:dyDescent="0.25">
      <c r="B5" s="2" t="s">
        <v>10</v>
      </c>
      <c r="C5" s="6">
        <f>C3*C4</f>
        <v>8</v>
      </c>
      <c r="E5" s="1">
        <v>17</v>
      </c>
      <c r="G5" s="2" t="s">
        <v>11</v>
      </c>
      <c r="H5" s="3">
        <f>C5</f>
        <v>8</v>
      </c>
      <c r="I5" s="9">
        <f>[1]EMBALAGEM!AA11*H5</f>
        <v>4.5359999999999996</v>
      </c>
      <c r="J5" s="10">
        <f>I5/H5</f>
        <v>0.56699999999999995</v>
      </c>
      <c r="O5" s="1">
        <v>2</v>
      </c>
    </row>
    <row r="6" spans="1:75" ht="15" thickBot="1" x14ac:dyDescent="0.25">
      <c r="O6" s="1">
        <v>3</v>
      </c>
    </row>
    <row r="7" spans="1:75" ht="15" thickBot="1" x14ac:dyDescent="0.25">
      <c r="A7" s="195" t="s">
        <v>12</v>
      </c>
      <c r="B7" s="196"/>
      <c r="G7" s="2" t="s">
        <v>13</v>
      </c>
      <c r="H7" s="11">
        <v>0.05</v>
      </c>
      <c r="O7" s="1">
        <v>4</v>
      </c>
      <c r="P7" s="195" t="s">
        <v>14</v>
      </c>
      <c r="Q7" s="196"/>
      <c r="AC7" s="195" t="s">
        <v>15</v>
      </c>
      <c r="AD7" s="196"/>
      <c r="AP7" s="195" t="s">
        <v>16</v>
      </c>
      <c r="AQ7" s="196"/>
    </row>
    <row r="8" spans="1:75" ht="15" thickBot="1" x14ac:dyDescent="0.25">
      <c r="L8" s="1" t="s">
        <v>17</v>
      </c>
      <c r="M8" s="1" t="s">
        <v>18</v>
      </c>
    </row>
    <row r="9" spans="1:75" ht="26.45" customHeight="1" thickBot="1" x14ac:dyDescent="0.25">
      <c r="B9" s="12" t="s">
        <v>19</v>
      </c>
      <c r="C9" s="197" t="s">
        <v>78</v>
      </c>
      <c r="D9" s="198"/>
      <c r="E9" s="199"/>
      <c r="F9" s="13" t="s">
        <v>21</v>
      </c>
      <c r="G9" s="200">
        <f>G28</f>
        <v>9.7631209369685958</v>
      </c>
      <c r="H9" s="200"/>
      <c r="I9" s="14" t="s">
        <v>22</v>
      </c>
      <c r="J9" s="15">
        <f>SUM($J$3:$J$5)</f>
        <v>2.4844999999999997</v>
      </c>
      <c r="K9" s="16" t="s">
        <v>23</v>
      </c>
      <c r="L9" s="17">
        <f>((G10+J9)/0.33)+J10</f>
        <v>39.064002839298773</v>
      </c>
      <c r="M9" s="18">
        <f>H12+J9+J10+J11+J12+J13</f>
        <v>33.594976294051726</v>
      </c>
      <c r="Q9" s="12" t="s">
        <v>19</v>
      </c>
      <c r="R9" s="197" t="s">
        <v>20</v>
      </c>
      <c r="S9" s="198"/>
      <c r="T9" s="199"/>
      <c r="U9" s="13" t="s">
        <v>21</v>
      </c>
      <c r="V9" s="200">
        <f>V28</f>
        <v>0</v>
      </c>
      <c r="W9" s="200"/>
      <c r="X9" s="14" t="s">
        <v>22</v>
      </c>
      <c r="Y9" s="15">
        <f>SUM($J$3:$J$5)</f>
        <v>2.4844999999999997</v>
      </c>
      <c r="Z9" s="19" t="s">
        <v>23</v>
      </c>
      <c r="AA9" s="20" t="e">
        <f>((V10+Y9)/0.33)+Y10</f>
        <v>#DIV/0!</v>
      </c>
      <c r="AB9" s="21" t="e">
        <f>W12+Y9+Y10+Y11+Y12+Y13</f>
        <v>#DIV/0!</v>
      </c>
      <c r="AD9" s="12" t="s">
        <v>19</v>
      </c>
      <c r="AE9" s="197" t="s">
        <v>20</v>
      </c>
      <c r="AF9" s="198"/>
      <c r="AG9" s="199"/>
      <c r="AH9" s="13" t="s">
        <v>21</v>
      </c>
      <c r="AI9" s="200">
        <f>AI28</f>
        <v>0</v>
      </c>
      <c r="AJ9" s="200"/>
      <c r="AK9" s="14" t="s">
        <v>22</v>
      </c>
      <c r="AL9" s="15">
        <f>SUM($J$3:$J$5)</f>
        <v>2.4844999999999997</v>
      </c>
      <c r="AM9" s="19" t="s">
        <v>23</v>
      </c>
      <c r="AN9" s="20" t="e">
        <f>((AI10+AL9)/0.33)+AL10</f>
        <v>#DIV/0!</v>
      </c>
      <c r="AO9" s="21" t="e">
        <f>AJ12+AL9+AL10+AL11+AL12+AL13</f>
        <v>#DIV/0!</v>
      </c>
      <c r="AQ9" s="12" t="s">
        <v>19</v>
      </c>
      <c r="AR9" s="197" t="s">
        <v>20</v>
      </c>
      <c r="AS9" s="198"/>
      <c r="AT9" s="199"/>
      <c r="AU9" s="13" t="s">
        <v>21</v>
      </c>
      <c r="AV9" s="200">
        <f>AV28</f>
        <v>0</v>
      </c>
      <c r="AW9" s="200"/>
      <c r="AX9" s="14" t="s">
        <v>22</v>
      </c>
      <c r="AY9" s="15">
        <f>SUM($J$3:$J$5)</f>
        <v>2.4844999999999997</v>
      </c>
      <c r="AZ9" s="19" t="s">
        <v>23</v>
      </c>
      <c r="BA9" s="20" t="e">
        <f>((AV10+AY9)/0.33)+AY10</f>
        <v>#DIV/0!</v>
      </c>
      <c r="BB9" s="21" t="e">
        <f>AW12+AY9+AY10+AY11+AY12+AY13</f>
        <v>#DIV/0!</v>
      </c>
      <c r="BD9" s="22" t="s">
        <v>24</v>
      </c>
      <c r="BE9" s="23" t="s">
        <v>25</v>
      </c>
      <c r="BF9" s="23" t="s">
        <v>26</v>
      </c>
      <c r="BG9" s="23" t="s">
        <v>27</v>
      </c>
      <c r="BH9" s="23" t="s">
        <v>28</v>
      </c>
      <c r="BI9" s="23" t="s">
        <v>29</v>
      </c>
      <c r="BJ9" s="23" t="s">
        <v>30</v>
      </c>
      <c r="BK9" s="23" t="s">
        <v>31</v>
      </c>
      <c r="BL9" s="23" t="s">
        <v>32</v>
      </c>
      <c r="BM9" s="23" t="s">
        <v>33</v>
      </c>
      <c r="BN9" s="23" t="s">
        <v>34</v>
      </c>
      <c r="BO9" s="23" t="s">
        <v>35</v>
      </c>
      <c r="BP9" s="23" t="s">
        <v>36</v>
      </c>
      <c r="BQ9" s="23" t="s">
        <v>37</v>
      </c>
      <c r="BR9" s="23" t="s">
        <v>38</v>
      </c>
      <c r="BS9" s="23" t="s">
        <v>39</v>
      </c>
      <c r="BT9" s="23" t="s">
        <v>40</v>
      </c>
      <c r="BU9" s="23" t="s">
        <v>41</v>
      </c>
      <c r="BV9" s="23" t="s">
        <v>42</v>
      </c>
      <c r="BW9" s="24" t="s">
        <v>43</v>
      </c>
    </row>
    <row r="10" spans="1:75" ht="15" thickBot="1" x14ac:dyDescent="0.25">
      <c r="B10" s="25" t="s">
        <v>44</v>
      </c>
      <c r="C10" s="201" t="s">
        <v>45</v>
      </c>
      <c r="D10" s="202"/>
      <c r="E10" s="203"/>
      <c r="F10" s="26" t="s">
        <v>46</v>
      </c>
      <c r="G10" s="204">
        <f>C11*G9/C12</f>
        <v>9.7631209369685958</v>
      </c>
      <c r="H10" s="204"/>
      <c r="I10" s="14" t="s">
        <v>47</v>
      </c>
      <c r="J10" s="15">
        <f>$H$7*L11</f>
        <v>1.9500000000000002</v>
      </c>
      <c r="K10" s="27" t="s">
        <v>48</v>
      </c>
      <c r="L10" s="28">
        <f>L11-J12-J11-J10-J9-G10-J13</f>
        <v>24.802379063031402</v>
      </c>
      <c r="N10" s="1">
        <v>5</v>
      </c>
      <c r="Q10" s="25" t="s">
        <v>44</v>
      </c>
      <c r="R10" s="201" t="s">
        <v>45</v>
      </c>
      <c r="S10" s="202"/>
      <c r="T10" s="203"/>
      <c r="U10" s="26" t="s">
        <v>46</v>
      </c>
      <c r="V10" s="204" t="e">
        <f>R11*V9/R12</f>
        <v>#DIV/0!</v>
      </c>
      <c r="W10" s="204"/>
      <c r="X10" s="14" t="s">
        <v>47</v>
      </c>
      <c r="Y10" s="15">
        <f>$H$7*AA11</f>
        <v>0</v>
      </c>
      <c r="Z10" s="27" t="s">
        <v>48</v>
      </c>
      <c r="AA10" s="29" t="e">
        <f>AA11-Y12-Y11-Y10-Y9-V10-Y13</f>
        <v>#DIV/0!</v>
      </c>
      <c r="AD10" s="25" t="s">
        <v>44</v>
      </c>
      <c r="AE10" s="201" t="s">
        <v>45</v>
      </c>
      <c r="AF10" s="202"/>
      <c r="AG10" s="203"/>
      <c r="AH10" s="26" t="s">
        <v>46</v>
      </c>
      <c r="AI10" s="204" t="e">
        <f>AE11*AI9/AE12</f>
        <v>#DIV/0!</v>
      </c>
      <c r="AJ10" s="204"/>
      <c r="AK10" s="14" t="s">
        <v>47</v>
      </c>
      <c r="AL10" s="15">
        <f>$H$7*AN11</f>
        <v>0</v>
      </c>
      <c r="AM10" s="27" t="s">
        <v>48</v>
      </c>
      <c r="AN10" s="29" t="e">
        <f>AN11-AL12-AL11-AL10-AL9-AI10-AL13</f>
        <v>#DIV/0!</v>
      </c>
      <c r="AQ10" s="25" t="s">
        <v>44</v>
      </c>
      <c r="AR10" s="201" t="s">
        <v>45</v>
      </c>
      <c r="AS10" s="202"/>
      <c r="AT10" s="203"/>
      <c r="AU10" s="26" t="s">
        <v>46</v>
      </c>
      <c r="AV10" s="204" t="e">
        <f>AR11*AV9/AR12</f>
        <v>#DIV/0!</v>
      </c>
      <c r="AW10" s="204"/>
      <c r="AX10" s="14" t="s">
        <v>47</v>
      </c>
      <c r="AY10" s="15">
        <f>$H$7*BA11</f>
        <v>0</v>
      </c>
      <c r="AZ10" s="27" t="s">
        <v>48</v>
      </c>
      <c r="BA10" s="29" t="e">
        <f>BA11-AY12-AY11-AY10-AY9-AV10-AY13</f>
        <v>#DIV/0!</v>
      </c>
      <c r="BD10" s="30" t="str">
        <f>IF($B$15=BD$9,$L$11,"")</f>
        <v/>
      </c>
      <c r="BE10" s="31" t="str">
        <f>IF($B$15=BE$9,$L$11,"")</f>
        <v/>
      </c>
      <c r="BF10" s="31" t="str">
        <f t="shared" ref="BF10:BW10" si="0">IF($B$15=BF9,$L$11,"")</f>
        <v/>
      </c>
      <c r="BG10" s="31" t="str">
        <f t="shared" si="0"/>
        <v/>
      </c>
      <c r="BH10" s="31" t="str">
        <f t="shared" si="0"/>
        <v/>
      </c>
      <c r="BI10" s="31" t="str">
        <f t="shared" si="0"/>
        <v/>
      </c>
      <c r="BJ10" s="31" t="str">
        <f>IF($B$15=BJ9,$L$11,"")</f>
        <v/>
      </c>
      <c r="BK10" s="31">
        <f t="shared" si="0"/>
        <v>39</v>
      </c>
      <c r="BL10" s="31" t="str">
        <f t="shared" si="0"/>
        <v/>
      </c>
      <c r="BM10" s="31" t="str">
        <f t="shared" si="0"/>
        <v/>
      </c>
      <c r="BN10" s="31" t="str">
        <f>IF($B$15=BN9,$L$11,"")</f>
        <v/>
      </c>
      <c r="BO10" s="31" t="str">
        <f t="shared" si="0"/>
        <v/>
      </c>
      <c r="BP10" s="31" t="str">
        <f t="shared" si="0"/>
        <v/>
      </c>
      <c r="BQ10" s="31" t="str">
        <f t="shared" si="0"/>
        <v/>
      </c>
      <c r="BR10" s="31" t="str">
        <f t="shared" si="0"/>
        <v/>
      </c>
      <c r="BS10" s="31" t="str">
        <f t="shared" si="0"/>
        <v/>
      </c>
      <c r="BT10" s="31" t="str">
        <f t="shared" si="0"/>
        <v/>
      </c>
      <c r="BU10" s="31" t="str">
        <f t="shared" si="0"/>
        <v/>
      </c>
      <c r="BV10" s="31" t="str">
        <f>IF($B$15=BV9,$L$11,"")</f>
        <v/>
      </c>
      <c r="BW10" s="32" t="str">
        <f t="shared" si="0"/>
        <v/>
      </c>
    </row>
    <row r="11" spans="1:75" ht="14.45" customHeight="1" x14ac:dyDescent="0.2">
      <c r="B11" s="33" t="s">
        <v>49</v>
      </c>
      <c r="C11" s="34">
        <f>SUM(C15:C27)</f>
        <v>450</v>
      </c>
      <c r="D11" s="35">
        <v>1</v>
      </c>
      <c r="E11" s="36" t="s">
        <v>50</v>
      </c>
      <c r="F11" s="37" t="s">
        <v>51</v>
      </c>
      <c r="G11" s="205">
        <f>[1]PRECIFICAÇÃO!$C$25</f>
        <v>2.9867986356323799</v>
      </c>
      <c r="H11" s="205"/>
      <c r="I11" s="14" t="s">
        <v>52</v>
      </c>
      <c r="J11" s="15">
        <v>0</v>
      </c>
      <c r="K11" s="206" t="s">
        <v>53</v>
      </c>
      <c r="L11" s="209">
        <v>39</v>
      </c>
      <c r="N11" s="1">
        <v>7</v>
      </c>
      <c r="Q11" s="33" t="s">
        <v>49</v>
      </c>
      <c r="R11" s="34">
        <f>SUM(R15:R27)</f>
        <v>0</v>
      </c>
      <c r="S11" s="35">
        <v>1</v>
      </c>
      <c r="T11" s="36" t="s">
        <v>50</v>
      </c>
      <c r="U11" s="37" t="s">
        <v>51</v>
      </c>
      <c r="V11" s="205">
        <f>[1]PRECIFICAÇÃO!$C$25</f>
        <v>2.9867986356323799</v>
      </c>
      <c r="W11" s="205"/>
      <c r="X11" s="14" t="s">
        <v>52</v>
      </c>
      <c r="Y11" s="15">
        <v>0</v>
      </c>
      <c r="Z11" s="206" t="s">
        <v>53</v>
      </c>
      <c r="AA11" s="209"/>
      <c r="AD11" s="33" t="s">
        <v>49</v>
      </c>
      <c r="AE11" s="34">
        <f>SUM(AE15:AE27)</f>
        <v>0</v>
      </c>
      <c r="AF11" s="35">
        <v>1</v>
      </c>
      <c r="AG11" s="36" t="s">
        <v>50</v>
      </c>
      <c r="AH11" s="37" t="s">
        <v>51</v>
      </c>
      <c r="AI11" s="205">
        <f>[1]PRECIFICAÇÃO!$C$25</f>
        <v>2.9867986356323799</v>
      </c>
      <c r="AJ11" s="205"/>
      <c r="AK11" s="14" t="s">
        <v>52</v>
      </c>
      <c r="AL11" s="15">
        <v>0</v>
      </c>
      <c r="AM11" s="206" t="s">
        <v>53</v>
      </c>
      <c r="AN11" s="209"/>
      <c r="AQ11" s="33" t="s">
        <v>49</v>
      </c>
      <c r="AR11" s="34">
        <f>SUM(AR15:AR27)</f>
        <v>0</v>
      </c>
      <c r="AS11" s="35">
        <v>1</v>
      </c>
      <c r="AT11" s="36" t="s">
        <v>50</v>
      </c>
      <c r="AU11" s="37" t="s">
        <v>51</v>
      </c>
      <c r="AV11" s="205">
        <f>[1]PRECIFICAÇÃO!$C$25</f>
        <v>2.9867986356323799</v>
      </c>
      <c r="AW11" s="205"/>
      <c r="AX11" s="14" t="s">
        <v>52</v>
      </c>
      <c r="AY11" s="15">
        <v>0</v>
      </c>
      <c r="AZ11" s="206" t="s">
        <v>53</v>
      </c>
      <c r="BA11" s="209"/>
      <c r="BD11" s="38" t="str">
        <f t="shared" ref="BD11:BW11" si="1">IF($B$36=BD$9,$L$32,"")</f>
        <v/>
      </c>
      <c r="BE11" s="39" t="str">
        <f t="shared" si="1"/>
        <v/>
      </c>
      <c r="BF11" s="39" t="str">
        <f t="shared" si="1"/>
        <v/>
      </c>
      <c r="BG11" s="39">
        <f t="shared" si="1"/>
        <v>36</v>
      </c>
      <c r="BH11" s="39" t="str">
        <f t="shared" si="1"/>
        <v/>
      </c>
      <c r="BI11" s="39" t="str">
        <f t="shared" si="1"/>
        <v/>
      </c>
      <c r="BJ11" s="39" t="str">
        <f t="shared" si="1"/>
        <v/>
      </c>
      <c r="BK11" s="39" t="str">
        <f t="shared" si="1"/>
        <v/>
      </c>
      <c r="BL11" s="39" t="str">
        <f t="shared" si="1"/>
        <v/>
      </c>
      <c r="BM11" s="39" t="str">
        <f t="shared" si="1"/>
        <v/>
      </c>
      <c r="BN11" s="39" t="str">
        <f t="shared" si="1"/>
        <v/>
      </c>
      <c r="BO11" s="39" t="str">
        <f t="shared" si="1"/>
        <v/>
      </c>
      <c r="BP11" s="39" t="str">
        <f t="shared" si="1"/>
        <v/>
      </c>
      <c r="BQ11" s="39" t="str">
        <f t="shared" si="1"/>
        <v/>
      </c>
      <c r="BR11" s="39" t="str">
        <f t="shared" si="1"/>
        <v/>
      </c>
      <c r="BS11" s="39" t="str">
        <f t="shared" si="1"/>
        <v/>
      </c>
      <c r="BT11" s="39" t="str">
        <f t="shared" si="1"/>
        <v/>
      </c>
      <c r="BU11" s="39" t="str">
        <f t="shared" si="1"/>
        <v/>
      </c>
      <c r="BV11" s="39" t="str">
        <f t="shared" si="1"/>
        <v/>
      </c>
      <c r="BW11" s="40" t="str">
        <f t="shared" si="1"/>
        <v/>
      </c>
    </row>
    <row r="12" spans="1:75" ht="14.45" customHeight="1" x14ac:dyDescent="0.2">
      <c r="B12" s="41" t="s">
        <v>54</v>
      </c>
      <c r="C12" s="34">
        <f>C11*D11</f>
        <v>450</v>
      </c>
      <c r="D12" s="212"/>
      <c r="E12" s="213"/>
      <c r="F12" s="42" t="s">
        <v>55</v>
      </c>
      <c r="G12" s="43">
        <f>G10/G13</f>
        <v>36.159707173957763</v>
      </c>
      <c r="H12" s="44">
        <f>G10*G11</f>
        <v>29.160476294051726</v>
      </c>
      <c r="I12" s="14" t="s">
        <v>6</v>
      </c>
      <c r="J12" s="15">
        <v>0</v>
      </c>
      <c r="K12" s="207"/>
      <c r="L12" s="210"/>
      <c r="N12" s="1">
        <v>10</v>
      </c>
      <c r="Q12" s="41" t="s">
        <v>54</v>
      </c>
      <c r="R12" s="34">
        <f>R11*S11</f>
        <v>0</v>
      </c>
      <c r="S12" s="212"/>
      <c r="T12" s="213"/>
      <c r="U12" s="42" t="s">
        <v>55</v>
      </c>
      <c r="V12" s="43" t="e">
        <f>V10/V13</f>
        <v>#DIV/0!</v>
      </c>
      <c r="W12" s="44" t="e">
        <f>V10*V11</f>
        <v>#DIV/0!</v>
      </c>
      <c r="X12" s="14" t="s">
        <v>6</v>
      </c>
      <c r="Y12" s="15">
        <v>0</v>
      </c>
      <c r="Z12" s="207"/>
      <c r="AA12" s="210"/>
      <c r="AD12" s="41" t="s">
        <v>54</v>
      </c>
      <c r="AE12" s="34">
        <f>AE11*AF11</f>
        <v>0</v>
      </c>
      <c r="AF12" s="212"/>
      <c r="AG12" s="213"/>
      <c r="AH12" s="42" t="s">
        <v>55</v>
      </c>
      <c r="AI12" s="43" t="e">
        <f>AI10/AI13</f>
        <v>#DIV/0!</v>
      </c>
      <c r="AJ12" s="44" t="e">
        <f>AI10*AI11</f>
        <v>#DIV/0!</v>
      </c>
      <c r="AK12" s="14" t="s">
        <v>6</v>
      </c>
      <c r="AL12" s="15">
        <v>0</v>
      </c>
      <c r="AM12" s="207"/>
      <c r="AN12" s="210"/>
      <c r="AQ12" s="41" t="s">
        <v>54</v>
      </c>
      <c r="AR12" s="34">
        <f>AR11*AS11</f>
        <v>0</v>
      </c>
      <c r="AS12" s="212"/>
      <c r="AT12" s="213"/>
      <c r="AU12" s="42" t="s">
        <v>55</v>
      </c>
      <c r="AV12" s="43" t="e">
        <f>AV10/AV13</f>
        <v>#DIV/0!</v>
      </c>
      <c r="AW12" s="44" t="e">
        <f>AV10*AV11</f>
        <v>#DIV/0!</v>
      </c>
      <c r="AX12" s="14" t="s">
        <v>6</v>
      </c>
      <c r="AY12" s="15">
        <v>0</v>
      </c>
      <c r="AZ12" s="207"/>
      <c r="BA12" s="210"/>
      <c r="BD12" s="38" t="str">
        <f t="shared" ref="BD12:BW12" si="2">IF($B$57=BD$9,$L$53,"")</f>
        <v/>
      </c>
      <c r="BE12" s="39" t="str">
        <f t="shared" si="2"/>
        <v/>
      </c>
      <c r="BF12" s="39" t="str">
        <f t="shared" si="2"/>
        <v/>
      </c>
      <c r="BG12" s="39" t="str">
        <f t="shared" si="2"/>
        <v/>
      </c>
      <c r="BH12" s="39" t="str">
        <f t="shared" si="2"/>
        <v/>
      </c>
      <c r="BI12" s="39" t="str">
        <f t="shared" si="2"/>
        <v/>
      </c>
      <c r="BJ12" s="39" t="str">
        <f t="shared" si="2"/>
        <v/>
      </c>
      <c r="BK12" s="39">
        <f t="shared" si="2"/>
        <v>33</v>
      </c>
      <c r="BL12" s="39" t="str">
        <f t="shared" si="2"/>
        <v/>
      </c>
      <c r="BM12" s="39" t="str">
        <f t="shared" si="2"/>
        <v/>
      </c>
      <c r="BN12" s="39" t="str">
        <f t="shared" si="2"/>
        <v/>
      </c>
      <c r="BO12" s="39" t="str">
        <f t="shared" si="2"/>
        <v/>
      </c>
      <c r="BP12" s="39" t="str">
        <f t="shared" si="2"/>
        <v/>
      </c>
      <c r="BQ12" s="39" t="str">
        <f t="shared" si="2"/>
        <v/>
      </c>
      <c r="BR12" s="39" t="str">
        <f t="shared" si="2"/>
        <v/>
      </c>
      <c r="BS12" s="39" t="str">
        <f t="shared" si="2"/>
        <v/>
      </c>
      <c r="BT12" s="39" t="str">
        <f t="shared" si="2"/>
        <v/>
      </c>
      <c r="BU12" s="39" t="str">
        <f t="shared" si="2"/>
        <v/>
      </c>
      <c r="BV12" s="39" t="str">
        <f t="shared" si="2"/>
        <v/>
      </c>
      <c r="BW12" s="40" t="str">
        <f t="shared" si="2"/>
        <v/>
      </c>
    </row>
    <row r="13" spans="1:75" ht="25.9" customHeight="1" thickBot="1" x14ac:dyDescent="0.25">
      <c r="A13" s="1" t="s">
        <v>56</v>
      </c>
      <c r="B13" s="41" t="s">
        <v>57</v>
      </c>
      <c r="C13" s="45">
        <f>G28*1000/C12</f>
        <v>21.695824304374661</v>
      </c>
      <c r="D13" s="214"/>
      <c r="E13" s="215"/>
      <c r="F13" s="46" t="s">
        <v>58</v>
      </c>
      <c r="G13" s="47">
        <v>0.27</v>
      </c>
      <c r="H13" s="48">
        <f>G12-G10</f>
        <v>26.396586236989165</v>
      </c>
      <c r="I13" s="14" t="s">
        <v>59</v>
      </c>
      <c r="J13" s="15">
        <v>0</v>
      </c>
      <c r="K13" s="208"/>
      <c r="L13" s="211"/>
      <c r="N13" s="1">
        <v>14</v>
      </c>
      <c r="Q13" s="41" t="s">
        <v>57</v>
      </c>
      <c r="R13" s="45" t="e">
        <f>V28*1000/R12</f>
        <v>#DIV/0!</v>
      </c>
      <c r="S13" s="214"/>
      <c r="T13" s="215"/>
      <c r="U13" s="46" t="s">
        <v>58</v>
      </c>
      <c r="V13" s="47">
        <v>0.27</v>
      </c>
      <c r="W13" s="48" t="e">
        <f>V12-V10</f>
        <v>#DIV/0!</v>
      </c>
      <c r="X13" s="14" t="s">
        <v>59</v>
      </c>
      <c r="Y13" s="15">
        <v>0</v>
      </c>
      <c r="Z13" s="208"/>
      <c r="AA13" s="211"/>
      <c r="AD13" s="41" t="s">
        <v>57</v>
      </c>
      <c r="AE13" s="45" t="e">
        <f>AI28*1000/AE12</f>
        <v>#DIV/0!</v>
      </c>
      <c r="AF13" s="214"/>
      <c r="AG13" s="215"/>
      <c r="AH13" s="46" t="s">
        <v>58</v>
      </c>
      <c r="AI13" s="47">
        <v>0.27</v>
      </c>
      <c r="AJ13" s="48" t="e">
        <f>AI12-AI10</f>
        <v>#DIV/0!</v>
      </c>
      <c r="AK13" s="14" t="s">
        <v>59</v>
      </c>
      <c r="AL13" s="15">
        <v>0</v>
      </c>
      <c r="AM13" s="208"/>
      <c r="AN13" s="211"/>
      <c r="AQ13" s="41" t="s">
        <v>57</v>
      </c>
      <c r="AR13" s="45" t="e">
        <f>AV28*1000/AR12</f>
        <v>#DIV/0!</v>
      </c>
      <c r="AS13" s="214"/>
      <c r="AT13" s="215"/>
      <c r="AU13" s="46" t="s">
        <v>58</v>
      </c>
      <c r="AV13" s="47">
        <v>0.27</v>
      </c>
      <c r="AW13" s="48" t="e">
        <f>AV12-AV10</f>
        <v>#DIV/0!</v>
      </c>
      <c r="AX13" s="14" t="s">
        <v>59</v>
      </c>
      <c r="AY13" s="15">
        <v>0</v>
      </c>
      <c r="AZ13" s="208"/>
      <c r="BA13" s="211"/>
      <c r="BD13" s="38">
        <f t="shared" ref="BD13:BW13" si="3">IF($B$78=BD$9,$L$74,"")</f>
        <v>33</v>
      </c>
      <c r="BE13" s="39" t="str">
        <f t="shared" si="3"/>
        <v/>
      </c>
      <c r="BF13" s="39" t="str">
        <f t="shared" si="3"/>
        <v/>
      </c>
      <c r="BG13" s="39" t="str">
        <f t="shared" si="3"/>
        <v/>
      </c>
      <c r="BH13" s="39" t="str">
        <f t="shared" si="3"/>
        <v/>
      </c>
      <c r="BI13" s="39" t="str">
        <f t="shared" si="3"/>
        <v/>
      </c>
      <c r="BJ13" s="39" t="str">
        <f t="shared" si="3"/>
        <v/>
      </c>
      <c r="BK13" s="39" t="str">
        <f t="shared" si="3"/>
        <v/>
      </c>
      <c r="BL13" s="39" t="str">
        <f t="shared" si="3"/>
        <v/>
      </c>
      <c r="BM13" s="39" t="str">
        <f t="shared" si="3"/>
        <v/>
      </c>
      <c r="BN13" s="39" t="str">
        <f t="shared" si="3"/>
        <v/>
      </c>
      <c r="BO13" s="39" t="str">
        <f t="shared" si="3"/>
        <v/>
      </c>
      <c r="BP13" s="39" t="str">
        <f t="shared" si="3"/>
        <v/>
      </c>
      <c r="BQ13" s="39" t="str">
        <f t="shared" si="3"/>
        <v/>
      </c>
      <c r="BR13" s="39" t="str">
        <f t="shared" si="3"/>
        <v/>
      </c>
      <c r="BS13" s="39" t="str">
        <f t="shared" si="3"/>
        <v/>
      </c>
      <c r="BT13" s="39" t="str">
        <f t="shared" si="3"/>
        <v/>
      </c>
      <c r="BU13" s="39" t="str">
        <f t="shared" si="3"/>
        <v/>
      </c>
      <c r="BV13" s="39" t="str">
        <f t="shared" si="3"/>
        <v/>
      </c>
      <c r="BW13" s="40" t="str">
        <f t="shared" si="3"/>
        <v/>
      </c>
    </row>
    <row r="14" spans="1:75" ht="15" thickBot="1" x14ac:dyDescent="0.25">
      <c r="B14" s="49" t="s">
        <v>60</v>
      </c>
      <c r="C14" s="50" t="s">
        <v>61</v>
      </c>
      <c r="D14" s="51" t="s">
        <v>62</v>
      </c>
      <c r="E14" s="50" t="s">
        <v>63</v>
      </c>
      <c r="F14" s="52" t="s">
        <v>64</v>
      </c>
      <c r="G14" s="53" t="s">
        <v>65</v>
      </c>
      <c r="H14" s="54" t="s">
        <v>66</v>
      </c>
      <c r="N14" s="1">
        <v>20</v>
      </c>
      <c r="Q14" s="49" t="s">
        <v>60</v>
      </c>
      <c r="R14" s="50" t="s">
        <v>61</v>
      </c>
      <c r="S14" s="51" t="s">
        <v>62</v>
      </c>
      <c r="T14" s="50" t="s">
        <v>63</v>
      </c>
      <c r="U14" s="52" t="s">
        <v>64</v>
      </c>
      <c r="V14" s="53" t="s">
        <v>65</v>
      </c>
      <c r="W14" s="54" t="s">
        <v>66</v>
      </c>
      <c r="AD14" s="49" t="s">
        <v>60</v>
      </c>
      <c r="AE14" s="50" t="s">
        <v>61</v>
      </c>
      <c r="AF14" s="51" t="s">
        <v>62</v>
      </c>
      <c r="AG14" s="50" t="s">
        <v>63</v>
      </c>
      <c r="AH14" s="52" t="s">
        <v>64</v>
      </c>
      <c r="AI14" s="53" t="s">
        <v>65</v>
      </c>
      <c r="AJ14" s="54" t="s">
        <v>66</v>
      </c>
      <c r="AQ14" s="49" t="s">
        <v>60</v>
      </c>
      <c r="AR14" s="50" t="s">
        <v>61</v>
      </c>
      <c r="AS14" s="51" t="s">
        <v>62</v>
      </c>
      <c r="AT14" s="50" t="s">
        <v>63</v>
      </c>
      <c r="AU14" s="52" t="s">
        <v>64</v>
      </c>
      <c r="AV14" s="53" t="s">
        <v>65</v>
      </c>
      <c r="AW14" s="54" t="s">
        <v>66</v>
      </c>
      <c r="BD14" s="39" t="str">
        <f>IF($B$99=BD$9,$L$95,"")</f>
        <v/>
      </c>
      <c r="BE14" s="39" t="str">
        <f t="shared" ref="BE14:BW14" si="4">IF($B$99=BE$9,$L$95,"")</f>
        <v/>
      </c>
      <c r="BF14" s="39" t="str">
        <f t="shared" si="4"/>
        <v/>
      </c>
      <c r="BG14" s="39" t="str">
        <f t="shared" si="4"/>
        <v/>
      </c>
      <c r="BH14" s="39" t="str">
        <f t="shared" si="4"/>
        <v/>
      </c>
      <c r="BI14" s="39" t="str">
        <f t="shared" si="4"/>
        <v/>
      </c>
      <c r="BJ14" s="39" t="str">
        <f t="shared" si="4"/>
        <v/>
      </c>
      <c r="BK14" s="39" t="str">
        <f t="shared" si="4"/>
        <v/>
      </c>
      <c r="BL14" s="39" t="str">
        <f t="shared" si="4"/>
        <v/>
      </c>
      <c r="BM14" s="39" t="str">
        <f t="shared" si="4"/>
        <v/>
      </c>
      <c r="BN14" s="39" t="str">
        <f t="shared" si="4"/>
        <v/>
      </c>
      <c r="BO14" s="39" t="str">
        <f t="shared" si="4"/>
        <v/>
      </c>
      <c r="BP14" s="39" t="str">
        <f t="shared" si="4"/>
        <v/>
      </c>
      <c r="BQ14" s="39" t="str">
        <f t="shared" si="4"/>
        <v/>
      </c>
      <c r="BR14" s="39" t="str">
        <f t="shared" si="4"/>
        <v/>
      </c>
      <c r="BS14" s="39" t="str">
        <f t="shared" si="4"/>
        <v/>
      </c>
      <c r="BT14" s="39" t="str">
        <f t="shared" si="4"/>
        <v/>
      </c>
      <c r="BU14" s="39" t="str">
        <f t="shared" si="4"/>
        <v/>
      </c>
      <c r="BV14" s="39" t="str">
        <f t="shared" si="4"/>
        <v/>
      </c>
      <c r="BW14" s="39" t="str">
        <f t="shared" si="4"/>
        <v/>
      </c>
    </row>
    <row r="15" spans="1:75" ht="15.75" thickBot="1" x14ac:dyDescent="0.25">
      <c r="B15" s="55" t="s">
        <v>31</v>
      </c>
      <c r="C15" s="56">
        <v>150</v>
      </c>
      <c r="D15" s="55" t="s">
        <v>67</v>
      </c>
      <c r="E15" s="57">
        <f>IFERROR(VLOOKUP(B15,[1]!Tabela14[#Data],5,FALSE),"")</f>
        <v>4.810886691063173E-2</v>
      </c>
      <c r="F15" s="58"/>
      <c r="G15" s="59">
        <f t="shared" ref="G15:G27" si="5">IFERROR(E15*C15,"")</f>
        <v>7.2163300365947594</v>
      </c>
      <c r="H15" s="60"/>
      <c r="K15" s="61" t="s">
        <v>68</v>
      </c>
      <c r="L15" s="62">
        <v>1</v>
      </c>
      <c r="N15" s="1">
        <v>28</v>
      </c>
      <c r="Q15" s="55"/>
      <c r="R15" s="56"/>
      <c r="S15" s="55"/>
      <c r="T15" s="63" t="str">
        <f>IFERROR(VLOOKUP(Q15,[1]!Tabela14[#Data],5,FALSE),"")</f>
        <v/>
      </c>
      <c r="U15" s="58"/>
      <c r="V15" s="59" t="str">
        <f>IFERROR(T15*R15,"")</f>
        <v/>
      </c>
      <c r="W15" s="60"/>
      <c r="Z15" s="61" t="s">
        <v>68</v>
      </c>
      <c r="AA15" s="62"/>
      <c r="AD15" s="55"/>
      <c r="AE15" s="56"/>
      <c r="AF15" s="55"/>
      <c r="AG15" s="63" t="str">
        <f>IFERROR(VLOOKUP(AD15,[1]!Tabela14[#Data],5,FALSE),"")</f>
        <v/>
      </c>
      <c r="AH15" s="58"/>
      <c r="AI15" s="59" t="str">
        <f>IFERROR(AG15*AE15,"")</f>
        <v/>
      </c>
      <c r="AJ15" s="60"/>
      <c r="AM15" s="61" t="s">
        <v>68</v>
      </c>
      <c r="AN15" s="62"/>
      <c r="AQ15" s="55"/>
      <c r="AR15" s="56"/>
      <c r="AS15" s="55"/>
      <c r="AT15" s="63" t="str">
        <f>IFERROR(VLOOKUP(AQ15,[1]!Tabela14[#Data],5,FALSE),"")</f>
        <v/>
      </c>
      <c r="AU15" s="58"/>
      <c r="AV15" s="59" t="str">
        <f>IFERROR(AT15*AR15,"")</f>
        <v/>
      </c>
      <c r="AW15" s="60"/>
      <c r="AZ15" s="61" t="s">
        <v>68</v>
      </c>
      <c r="BA15" s="62"/>
      <c r="BD15" s="64" t="str">
        <f>IF($B$120=BD$9,$L$116,"")</f>
        <v/>
      </c>
      <c r="BE15" s="65" t="str">
        <f t="shared" ref="BE15:BW15" si="6">IF($B$120=BE$9,$L$116,"")</f>
        <v/>
      </c>
      <c r="BF15" s="65" t="str">
        <f t="shared" si="6"/>
        <v/>
      </c>
      <c r="BG15" s="65" t="str">
        <f t="shared" si="6"/>
        <v/>
      </c>
      <c r="BH15" s="65" t="str">
        <f t="shared" si="6"/>
        <v/>
      </c>
      <c r="BI15" s="65" t="str">
        <f t="shared" si="6"/>
        <v/>
      </c>
      <c r="BJ15" s="65" t="str">
        <f t="shared" si="6"/>
        <v/>
      </c>
      <c r="BK15" s="65" t="str">
        <f t="shared" si="6"/>
        <v/>
      </c>
      <c r="BL15" s="65" t="str">
        <f t="shared" si="6"/>
        <v/>
      </c>
      <c r="BM15" s="65" t="str">
        <f t="shared" si="6"/>
        <v/>
      </c>
      <c r="BN15" s="65" t="str">
        <f t="shared" si="6"/>
        <v/>
      </c>
      <c r="BO15" s="65" t="str">
        <f t="shared" si="6"/>
        <v/>
      </c>
      <c r="BP15" s="65" t="str">
        <f t="shared" si="6"/>
        <v/>
      </c>
      <c r="BQ15" s="65" t="str">
        <f t="shared" si="6"/>
        <v/>
      </c>
      <c r="BR15" s="65" t="str">
        <f t="shared" si="6"/>
        <v/>
      </c>
      <c r="BS15" s="65" t="str">
        <f t="shared" si="6"/>
        <v/>
      </c>
      <c r="BT15" s="65" t="str">
        <f t="shared" si="6"/>
        <v/>
      </c>
      <c r="BU15" s="65" t="str">
        <f t="shared" si="6"/>
        <v/>
      </c>
      <c r="BV15" s="65" t="str">
        <f t="shared" si="6"/>
        <v/>
      </c>
      <c r="BW15" s="66" t="str">
        <f t="shared" si="6"/>
        <v/>
      </c>
    </row>
    <row r="16" spans="1:75" ht="15.75" thickBot="1" x14ac:dyDescent="0.25">
      <c r="B16" s="55" t="s">
        <v>110</v>
      </c>
      <c r="C16" s="56">
        <v>200</v>
      </c>
      <c r="D16" s="55" t="s">
        <v>67</v>
      </c>
      <c r="E16" s="57">
        <f>IFERROR(VLOOKUP(B16,[1]!Tabela14[#Data],5,FALSE),"")</f>
        <v>8.3591184210526307E-3</v>
      </c>
      <c r="F16" s="58"/>
      <c r="G16" s="59">
        <f t="shared" si="5"/>
        <v>1.6718236842105261</v>
      </c>
      <c r="H16" s="60"/>
      <c r="I16" s="67"/>
      <c r="K16" s="68" t="s">
        <v>69</v>
      </c>
      <c r="L16" s="69">
        <f>L11*L15</f>
        <v>39</v>
      </c>
      <c r="Q16" s="55"/>
      <c r="R16" s="56"/>
      <c r="S16" s="55"/>
      <c r="T16" s="63" t="str">
        <f>IFERROR(VLOOKUP(Q16,[1]!Tabela14[#Data],5,FALSE),"")</f>
        <v/>
      </c>
      <c r="U16" s="58"/>
      <c r="V16" s="59" t="str">
        <f t="shared" ref="V16:V27" si="7">IFERROR(T16*R16,"")</f>
        <v/>
      </c>
      <c r="W16" s="60"/>
      <c r="Z16" s="68" t="s">
        <v>69</v>
      </c>
      <c r="AA16" s="69">
        <f>AA11*AA15</f>
        <v>0</v>
      </c>
      <c r="AD16" s="55"/>
      <c r="AE16" s="56"/>
      <c r="AF16" s="55"/>
      <c r="AG16" s="63" t="str">
        <f>IFERROR(VLOOKUP(AD16,[1]!Tabela14[#Data],5,FALSE),"")</f>
        <v/>
      </c>
      <c r="AH16" s="58"/>
      <c r="AI16" s="59" t="str">
        <f t="shared" ref="AI16:AI27" si="8">IFERROR(AG16*AE16,"")</f>
        <v/>
      </c>
      <c r="AJ16" s="60"/>
      <c r="AM16" s="68" t="s">
        <v>69</v>
      </c>
      <c r="AN16" s="69">
        <f>AN11*AN15</f>
        <v>0</v>
      </c>
      <c r="AQ16" s="55"/>
      <c r="AR16" s="56"/>
      <c r="AS16" s="55"/>
      <c r="AT16" s="63" t="str">
        <f>IFERROR(VLOOKUP(AQ16,[1]!Tabela14[#Data],5,FALSE),"")</f>
        <v/>
      </c>
      <c r="AU16" s="58"/>
      <c r="AV16" s="59" t="str">
        <f t="shared" ref="AV16:AV27" si="9">IFERROR(AT16*AR16,"")</f>
        <v/>
      </c>
      <c r="AW16" s="60"/>
      <c r="AZ16" s="68" t="s">
        <v>69</v>
      </c>
      <c r="BA16" s="69">
        <f>BA11*BA15</f>
        <v>0</v>
      </c>
      <c r="BD16" s="70" t="str">
        <f>IF($Q$15=BD$9,$AA$11,"")</f>
        <v/>
      </c>
      <c r="BE16" s="71" t="str">
        <f t="shared" ref="BE16:BW16" si="10">IF($Q$15=BE$9,$AA$11,"")</f>
        <v/>
      </c>
      <c r="BF16" s="71" t="str">
        <f t="shared" si="10"/>
        <v/>
      </c>
      <c r="BG16" s="71" t="str">
        <f t="shared" si="10"/>
        <v/>
      </c>
      <c r="BH16" s="71" t="str">
        <f t="shared" si="10"/>
        <v/>
      </c>
      <c r="BI16" s="71" t="str">
        <f t="shared" si="10"/>
        <v/>
      </c>
      <c r="BJ16" s="71" t="str">
        <f t="shared" si="10"/>
        <v/>
      </c>
      <c r="BK16" s="71" t="str">
        <f t="shared" si="10"/>
        <v/>
      </c>
      <c r="BL16" s="71" t="str">
        <f t="shared" si="10"/>
        <v/>
      </c>
      <c r="BM16" s="71" t="str">
        <f t="shared" si="10"/>
        <v/>
      </c>
      <c r="BN16" s="71" t="str">
        <f t="shared" si="10"/>
        <v/>
      </c>
      <c r="BO16" s="71" t="str">
        <f t="shared" si="10"/>
        <v/>
      </c>
      <c r="BP16" s="71" t="str">
        <f t="shared" si="10"/>
        <v/>
      </c>
      <c r="BQ16" s="71" t="str">
        <f t="shared" si="10"/>
        <v/>
      </c>
      <c r="BR16" s="71" t="str">
        <f t="shared" si="10"/>
        <v/>
      </c>
      <c r="BS16" s="71" t="str">
        <f t="shared" si="10"/>
        <v/>
      </c>
      <c r="BT16" s="71" t="str">
        <f t="shared" si="10"/>
        <v/>
      </c>
      <c r="BU16" s="71" t="str">
        <f t="shared" si="10"/>
        <v/>
      </c>
      <c r="BV16" s="71" t="str">
        <f t="shared" si="10"/>
        <v/>
      </c>
      <c r="BW16" s="72" t="str">
        <f t="shared" si="10"/>
        <v/>
      </c>
    </row>
    <row r="17" spans="2:75" ht="15" x14ac:dyDescent="0.2">
      <c r="B17" s="55" t="s">
        <v>76</v>
      </c>
      <c r="C17" s="56">
        <v>50</v>
      </c>
      <c r="D17" s="55" t="s">
        <v>67</v>
      </c>
      <c r="E17" s="57">
        <f>IFERROR(VLOOKUP(B17,[1]!Tabela14[#Data],5,FALSE),"")</f>
        <v>8.9618568232662198E-3</v>
      </c>
      <c r="F17" s="58"/>
      <c r="G17" s="59">
        <f t="shared" si="5"/>
        <v>0.448092841163311</v>
      </c>
      <c r="H17" s="60"/>
      <c r="Q17" s="55"/>
      <c r="R17" s="56"/>
      <c r="S17" s="55"/>
      <c r="T17" s="63" t="str">
        <f>IFERROR(VLOOKUP(Q17,[1]!Tabela14[#Data],5,FALSE),"")</f>
        <v/>
      </c>
      <c r="U17" s="58"/>
      <c r="V17" s="59" t="str">
        <f t="shared" si="7"/>
        <v/>
      </c>
      <c r="W17" s="60"/>
      <c r="AD17" s="55"/>
      <c r="AE17" s="56"/>
      <c r="AF17" s="55"/>
      <c r="AG17" s="63" t="str">
        <f>IFERROR(VLOOKUP(AD17,[1]!Tabela14[#Data],5,FALSE),"")</f>
        <v/>
      </c>
      <c r="AH17" s="58"/>
      <c r="AI17" s="59" t="str">
        <f t="shared" si="8"/>
        <v/>
      </c>
      <c r="AJ17" s="60"/>
      <c r="AQ17" s="55"/>
      <c r="AR17" s="56"/>
      <c r="AS17" s="55"/>
      <c r="AT17" s="63" t="str">
        <f>IFERROR(VLOOKUP(AQ17,[1]!Tabela14[#Data],5,FALSE),"")</f>
        <v/>
      </c>
      <c r="AU17" s="58"/>
      <c r="AV17" s="59" t="str">
        <f t="shared" si="9"/>
        <v/>
      </c>
      <c r="AW17" s="60"/>
      <c r="BD17" s="73" t="str">
        <f>IF($Q$36=BD$9,$AA$32,"")</f>
        <v/>
      </c>
      <c r="BE17" s="74" t="str">
        <f t="shared" ref="BE17:BW17" si="11">IF($Q$36=BE$9,$AA$32,"")</f>
        <v/>
      </c>
      <c r="BF17" s="74" t="str">
        <f t="shared" si="11"/>
        <v/>
      </c>
      <c r="BG17" s="74" t="str">
        <f t="shared" si="11"/>
        <v/>
      </c>
      <c r="BH17" s="74" t="str">
        <f t="shared" si="11"/>
        <v/>
      </c>
      <c r="BI17" s="74" t="str">
        <f t="shared" si="11"/>
        <v/>
      </c>
      <c r="BJ17" s="74" t="str">
        <f t="shared" si="11"/>
        <v/>
      </c>
      <c r="BK17" s="74" t="str">
        <f t="shared" si="11"/>
        <v/>
      </c>
      <c r="BL17" s="74" t="str">
        <f t="shared" si="11"/>
        <v/>
      </c>
      <c r="BM17" s="74" t="str">
        <f t="shared" si="11"/>
        <v/>
      </c>
      <c r="BN17" s="74" t="str">
        <f t="shared" si="11"/>
        <v/>
      </c>
      <c r="BO17" s="74" t="str">
        <f t="shared" si="11"/>
        <v/>
      </c>
      <c r="BP17" s="74" t="str">
        <f t="shared" si="11"/>
        <v/>
      </c>
      <c r="BQ17" s="74" t="str">
        <f t="shared" si="11"/>
        <v/>
      </c>
      <c r="BR17" s="74" t="str">
        <f t="shared" si="11"/>
        <v/>
      </c>
      <c r="BS17" s="74" t="str">
        <f t="shared" si="11"/>
        <v/>
      </c>
      <c r="BT17" s="74" t="str">
        <f t="shared" si="11"/>
        <v/>
      </c>
      <c r="BU17" s="74" t="str">
        <f t="shared" si="11"/>
        <v/>
      </c>
      <c r="BV17" s="74" t="str">
        <f t="shared" si="11"/>
        <v/>
      </c>
      <c r="BW17" s="75" t="str">
        <f t="shared" si="11"/>
        <v/>
      </c>
    </row>
    <row r="18" spans="2:75" ht="14.45" customHeight="1" x14ac:dyDescent="0.2">
      <c r="B18" s="55" t="s">
        <v>75</v>
      </c>
      <c r="C18" s="56">
        <v>50</v>
      </c>
      <c r="D18" s="55" t="s">
        <v>67</v>
      </c>
      <c r="E18" s="57">
        <f>IFERROR(VLOOKUP(B18,[1]!Tabela14[#Data],5,FALSE),"")</f>
        <v>8.5374875000000013E-3</v>
      </c>
      <c r="F18" s="58"/>
      <c r="G18" s="59">
        <f t="shared" si="5"/>
        <v>0.42687437500000008</v>
      </c>
      <c r="H18" s="60"/>
      <c r="K18" s="216" t="s">
        <v>70</v>
      </c>
      <c r="L18" s="217">
        <f>IFERROR(G10*L15,0)</f>
        <v>9.7631209369685958</v>
      </c>
      <c r="N18" s="1" t="s">
        <v>71</v>
      </c>
      <c r="Q18" s="55"/>
      <c r="R18" s="56"/>
      <c r="S18" s="55"/>
      <c r="T18" s="63" t="str">
        <f>IFERROR(VLOOKUP(Q18,[1]!Tabela14[#Data],5,FALSE),"")</f>
        <v/>
      </c>
      <c r="U18" s="58"/>
      <c r="V18" s="59" t="str">
        <f t="shared" si="7"/>
        <v/>
      </c>
      <c r="W18" s="60"/>
      <c r="Z18" s="216" t="s">
        <v>70</v>
      </c>
      <c r="AA18" s="217">
        <f>IFERROR(V10*AA15,0)</f>
        <v>0</v>
      </c>
      <c r="AD18" s="55"/>
      <c r="AE18" s="56"/>
      <c r="AF18" s="55"/>
      <c r="AG18" s="63" t="str">
        <f>IFERROR(VLOOKUP(AD18,[1]!Tabela14[#Data],5,FALSE),"")</f>
        <v/>
      </c>
      <c r="AH18" s="58"/>
      <c r="AI18" s="59" t="str">
        <f t="shared" si="8"/>
        <v/>
      </c>
      <c r="AJ18" s="60"/>
      <c r="AM18" s="216" t="s">
        <v>70</v>
      </c>
      <c r="AN18" s="217">
        <f>IFERROR(AI10*AN15,0)</f>
        <v>0</v>
      </c>
      <c r="AQ18" s="55"/>
      <c r="AR18" s="56"/>
      <c r="AS18" s="55"/>
      <c r="AT18" s="63" t="str">
        <f>IFERROR(VLOOKUP(AQ18,[1]!Tabela14[#Data],5,FALSE),"")</f>
        <v/>
      </c>
      <c r="AU18" s="58"/>
      <c r="AV18" s="59" t="str">
        <f t="shared" si="9"/>
        <v/>
      </c>
      <c r="AW18" s="60"/>
      <c r="AZ18" s="216" t="s">
        <v>70</v>
      </c>
      <c r="BA18" s="217">
        <f>IFERROR(AV10*BA15,0)</f>
        <v>0</v>
      </c>
      <c r="BD18" s="73" t="str">
        <f>IF($Q$57=BD$9,$AA$53,"")</f>
        <v/>
      </c>
      <c r="BE18" s="74" t="str">
        <f t="shared" ref="BE18:BW18" si="12">IF($Q$57=BE$9,$AA$53,"")</f>
        <v/>
      </c>
      <c r="BF18" s="74" t="str">
        <f t="shared" si="12"/>
        <v/>
      </c>
      <c r="BG18" s="74" t="str">
        <f t="shared" si="12"/>
        <v/>
      </c>
      <c r="BH18" s="74" t="str">
        <f t="shared" si="12"/>
        <v/>
      </c>
      <c r="BI18" s="74" t="str">
        <f t="shared" si="12"/>
        <v/>
      </c>
      <c r="BJ18" s="74" t="str">
        <f t="shared" si="12"/>
        <v/>
      </c>
      <c r="BK18" s="74" t="str">
        <f t="shared" si="12"/>
        <v/>
      </c>
      <c r="BL18" s="74" t="str">
        <f t="shared" si="12"/>
        <v/>
      </c>
      <c r="BM18" s="74" t="str">
        <f t="shared" si="12"/>
        <v/>
      </c>
      <c r="BN18" s="74" t="str">
        <f t="shared" si="12"/>
        <v/>
      </c>
      <c r="BO18" s="74" t="str">
        <f t="shared" si="12"/>
        <v/>
      </c>
      <c r="BP18" s="74" t="str">
        <f t="shared" si="12"/>
        <v/>
      </c>
      <c r="BQ18" s="74" t="str">
        <f t="shared" si="12"/>
        <v/>
      </c>
      <c r="BR18" s="74" t="str">
        <f t="shared" si="12"/>
        <v/>
      </c>
      <c r="BS18" s="74" t="str">
        <f t="shared" si="12"/>
        <v/>
      </c>
      <c r="BT18" s="74" t="str">
        <f t="shared" si="12"/>
        <v/>
      </c>
      <c r="BU18" s="74" t="str">
        <f t="shared" si="12"/>
        <v/>
      </c>
      <c r="BV18" s="74" t="str">
        <f t="shared" si="12"/>
        <v/>
      </c>
      <c r="BW18" s="75" t="str">
        <f t="shared" si="12"/>
        <v/>
      </c>
    </row>
    <row r="19" spans="2:75" ht="15" x14ac:dyDescent="0.2">
      <c r="B19" s="76"/>
      <c r="C19" s="56"/>
      <c r="D19" s="55"/>
      <c r="E19" s="57" t="str">
        <f>IFERROR(VLOOKUP(B19,[1]!Tabela14[#Data],5,FALSE),"")</f>
        <v/>
      </c>
      <c r="F19" s="58"/>
      <c r="G19" s="59" t="str">
        <f t="shared" si="5"/>
        <v/>
      </c>
      <c r="H19" s="60"/>
      <c r="K19" s="216"/>
      <c r="L19" s="217"/>
      <c r="N19" s="1" t="s">
        <v>72</v>
      </c>
      <c r="Q19" s="76"/>
      <c r="R19" s="56"/>
      <c r="S19" s="55"/>
      <c r="T19" s="63" t="str">
        <f>IFERROR(VLOOKUP(Q19,[1]!Tabela14[#Data],5,FALSE),"")</f>
        <v/>
      </c>
      <c r="U19" s="58"/>
      <c r="V19" s="59" t="str">
        <f t="shared" si="7"/>
        <v/>
      </c>
      <c r="W19" s="60"/>
      <c r="Z19" s="216"/>
      <c r="AA19" s="217"/>
      <c r="AD19" s="76"/>
      <c r="AE19" s="56"/>
      <c r="AF19" s="55"/>
      <c r="AG19" s="63" t="str">
        <f>IFERROR(VLOOKUP(AD19,[1]!Tabela14[#Data],5,FALSE),"")</f>
        <v/>
      </c>
      <c r="AH19" s="58"/>
      <c r="AI19" s="59" t="str">
        <f t="shared" si="8"/>
        <v/>
      </c>
      <c r="AJ19" s="60"/>
      <c r="AM19" s="216"/>
      <c r="AN19" s="217"/>
      <c r="AQ19" s="76"/>
      <c r="AR19" s="56"/>
      <c r="AS19" s="55"/>
      <c r="AT19" s="63" t="str">
        <f>IFERROR(VLOOKUP(AQ19,[1]!Tabela14[#Data],5,FALSE),"")</f>
        <v/>
      </c>
      <c r="AU19" s="58"/>
      <c r="AV19" s="59" t="str">
        <f t="shared" si="9"/>
        <v/>
      </c>
      <c r="AW19" s="60"/>
      <c r="AZ19" s="216"/>
      <c r="BA19" s="217"/>
      <c r="BD19" s="73" t="str">
        <f>IF($Q$78=BD$9,$AA$74,"")</f>
        <v/>
      </c>
      <c r="BE19" s="74" t="str">
        <f t="shared" ref="BE19:BW19" si="13">IF($Q$78=BE$9,$AA$74,"")</f>
        <v/>
      </c>
      <c r="BF19" s="74" t="str">
        <f t="shared" si="13"/>
        <v/>
      </c>
      <c r="BG19" s="74" t="str">
        <f t="shared" si="13"/>
        <v/>
      </c>
      <c r="BH19" s="74" t="str">
        <f t="shared" si="13"/>
        <v/>
      </c>
      <c r="BI19" s="74" t="str">
        <f t="shared" si="13"/>
        <v/>
      </c>
      <c r="BJ19" s="74" t="str">
        <f t="shared" si="13"/>
        <v/>
      </c>
      <c r="BK19" s="74" t="str">
        <f t="shared" si="13"/>
        <v/>
      </c>
      <c r="BL19" s="74" t="str">
        <f t="shared" si="13"/>
        <v/>
      </c>
      <c r="BM19" s="74" t="str">
        <f t="shared" si="13"/>
        <v/>
      </c>
      <c r="BN19" s="74" t="str">
        <f t="shared" si="13"/>
        <v/>
      </c>
      <c r="BO19" s="74" t="str">
        <f t="shared" si="13"/>
        <v/>
      </c>
      <c r="BP19" s="74" t="str">
        <f t="shared" si="13"/>
        <v/>
      </c>
      <c r="BQ19" s="74" t="str">
        <f t="shared" si="13"/>
        <v/>
      </c>
      <c r="BR19" s="74" t="str">
        <f t="shared" si="13"/>
        <v/>
      </c>
      <c r="BS19" s="74" t="str">
        <f t="shared" si="13"/>
        <v/>
      </c>
      <c r="BT19" s="74" t="str">
        <f t="shared" si="13"/>
        <v/>
      </c>
      <c r="BU19" s="74" t="str">
        <f t="shared" si="13"/>
        <v/>
      </c>
      <c r="BV19" s="74" t="str">
        <f t="shared" si="13"/>
        <v/>
      </c>
      <c r="BW19" s="75" t="str">
        <f t="shared" si="13"/>
        <v/>
      </c>
    </row>
    <row r="20" spans="2:75" ht="15" x14ac:dyDescent="0.2">
      <c r="B20" s="55"/>
      <c r="C20" s="56"/>
      <c r="D20" s="55"/>
      <c r="E20" s="57" t="str">
        <f>IFERROR(VLOOKUP(B20,[1]!Tabela14[#Data],5,FALSE),"")</f>
        <v/>
      </c>
      <c r="F20" s="58"/>
      <c r="G20" s="59" t="str">
        <f t="shared" si="5"/>
        <v/>
      </c>
      <c r="H20" s="60"/>
      <c r="K20" s="216"/>
      <c r="L20" s="217"/>
      <c r="Q20" s="76"/>
      <c r="R20" s="56"/>
      <c r="S20" s="55"/>
      <c r="T20" s="63" t="str">
        <f>IFERROR(VLOOKUP(Q20,[1]!Tabela14[#Data],5,FALSE),"")</f>
        <v/>
      </c>
      <c r="U20" s="58"/>
      <c r="V20" s="59" t="str">
        <f t="shared" si="7"/>
        <v/>
      </c>
      <c r="W20" s="60"/>
      <c r="Z20" s="216"/>
      <c r="AA20" s="217"/>
      <c r="AD20" s="76"/>
      <c r="AE20" s="56"/>
      <c r="AF20" s="55"/>
      <c r="AG20" s="63" t="str">
        <f>IFERROR(VLOOKUP(AD20,[1]!Tabela14[#Data],5,FALSE),"")</f>
        <v/>
      </c>
      <c r="AH20" s="58"/>
      <c r="AI20" s="59" t="str">
        <f t="shared" si="8"/>
        <v/>
      </c>
      <c r="AJ20" s="60"/>
      <c r="AM20" s="216"/>
      <c r="AN20" s="217"/>
      <c r="AQ20" s="76"/>
      <c r="AR20" s="56"/>
      <c r="AS20" s="55"/>
      <c r="AT20" s="63" t="str">
        <f>IFERROR(VLOOKUP(AQ20,[1]!Tabela14[#Data],5,FALSE),"")</f>
        <v/>
      </c>
      <c r="AU20" s="58"/>
      <c r="AV20" s="59" t="str">
        <f t="shared" si="9"/>
        <v/>
      </c>
      <c r="AW20" s="60"/>
      <c r="AZ20" s="216"/>
      <c r="BA20" s="217"/>
      <c r="BD20" s="73" t="str">
        <f>IF($Q$99=BD$9,$AA$95,"")</f>
        <v/>
      </c>
      <c r="BE20" s="74" t="str">
        <f t="shared" ref="BE20:BW20" si="14">IF($Q$99=BE$9,$AA$95,"")</f>
        <v/>
      </c>
      <c r="BF20" s="74" t="str">
        <f t="shared" si="14"/>
        <v/>
      </c>
      <c r="BG20" s="74" t="str">
        <f t="shared" si="14"/>
        <v/>
      </c>
      <c r="BH20" s="74" t="str">
        <f t="shared" si="14"/>
        <v/>
      </c>
      <c r="BI20" s="74" t="str">
        <f t="shared" si="14"/>
        <v/>
      </c>
      <c r="BJ20" s="74" t="str">
        <f t="shared" si="14"/>
        <v/>
      </c>
      <c r="BK20" s="74" t="str">
        <f t="shared" si="14"/>
        <v/>
      </c>
      <c r="BL20" s="74" t="str">
        <f t="shared" si="14"/>
        <v/>
      </c>
      <c r="BM20" s="74" t="str">
        <f t="shared" si="14"/>
        <v/>
      </c>
      <c r="BN20" s="74" t="str">
        <f t="shared" si="14"/>
        <v/>
      </c>
      <c r="BO20" s="74" t="str">
        <f t="shared" si="14"/>
        <v/>
      </c>
      <c r="BP20" s="74" t="str">
        <f t="shared" si="14"/>
        <v/>
      </c>
      <c r="BQ20" s="74" t="str">
        <f t="shared" si="14"/>
        <v/>
      </c>
      <c r="BR20" s="74" t="str">
        <f t="shared" si="14"/>
        <v/>
      </c>
      <c r="BS20" s="74" t="str">
        <f t="shared" si="14"/>
        <v/>
      </c>
      <c r="BT20" s="74" t="str">
        <f t="shared" si="14"/>
        <v/>
      </c>
      <c r="BU20" s="74" t="str">
        <f t="shared" si="14"/>
        <v/>
      </c>
      <c r="BV20" s="74" t="str">
        <f t="shared" si="14"/>
        <v/>
      </c>
      <c r="BW20" s="75" t="str">
        <f t="shared" si="14"/>
        <v/>
      </c>
    </row>
    <row r="21" spans="2:75" ht="15.75" thickBot="1" x14ac:dyDescent="0.25">
      <c r="B21" s="55"/>
      <c r="C21" s="56"/>
      <c r="D21" s="55"/>
      <c r="E21" s="63" t="str">
        <f>IFERROR(VLOOKUP(B21,[1]!Tabela14[#Data],5,FALSE),"")</f>
        <v/>
      </c>
      <c r="F21" s="58"/>
      <c r="G21" s="59" t="str">
        <f t="shared" si="5"/>
        <v/>
      </c>
      <c r="H21" s="60"/>
      <c r="K21" s="216" t="s">
        <v>73</v>
      </c>
      <c r="L21" s="217">
        <f>J11*L15</f>
        <v>0</v>
      </c>
      <c r="Q21" s="55"/>
      <c r="R21" s="56"/>
      <c r="S21" s="55"/>
      <c r="T21" s="63" t="str">
        <f>IFERROR(VLOOKUP(Q21,[1]!Tabela14[#Data],5,FALSE),"")</f>
        <v/>
      </c>
      <c r="U21" s="58"/>
      <c r="V21" s="59" t="str">
        <f t="shared" si="7"/>
        <v/>
      </c>
      <c r="W21" s="60"/>
      <c r="Z21" s="216" t="s">
        <v>73</v>
      </c>
      <c r="AA21" s="217">
        <f>Y11*AA15</f>
        <v>0</v>
      </c>
      <c r="AD21" s="55"/>
      <c r="AE21" s="56"/>
      <c r="AF21" s="55"/>
      <c r="AG21" s="63" t="str">
        <f>IFERROR(VLOOKUP(AD21,[1]!Tabela14[#Data],5,FALSE),"")</f>
        <v/>
      </c>
      <c r="AH21" s="58"/>
      <c r="AI21" s="59" t="str">
        <f t="shared" si="8"/>
        <v/>
      </c>
      <c r="AJ21" s="60"/>
      <c r="AM21" s="216" t="s">
        <v>73</v>
      </c>
      <c r="AN21" s="217">
        <f>AL11*AN15</f>
        <v>0</v>
      </c>
      <c r="AQ21" s="55"/>
      <c r="AR21" s="56"/>
      <c r="AS21" s="55"/>
      <c r="AT21" s="63" t="str">
        <f>IFERROR(VLOOKUP(AQ21,[1]!Tabela14[#Data],5,FALSE),"")</f>
        <v/>
      </c>
      <c r="AU21" s="58"/>
      <c r="AV21" s="59" t="str">
        <f t="shared" si="9"/>
        <v/>
      </c>
      <c r="AW21" s="60"/>
      <c r="AZ21" s="216" t="s">
        <v>73</v>
      </c>
      <c r="BA21" s="217">
        <f>AY11*BA15</f>
        <v>0</v>
      </c>
      <c r="BD21" s="77" t="str">
        <f>IF($Q$120=BD$9,$AA$116,"")</f>
        <v/>
      </c>
      <c r="BE21" s="78" t="str">
        <f t="shared" ref="BE21:BW21" si="15">IF($Q$120=BE$9,$AA$116,"")</f>
        <v/>
      </c>
      <c r="BF21" s="78" t="str">
        <f t="shared" si="15"/>
        <v/>
      </c>
      <c r="BG21" s="78" t="str">
        <f t="shared" si="15"/>
        <v/>
      </c>
      <c r="BH21" s="78" t="str">
        <f t="shared" si="15"/>
        <v/>
      </c>
      <c r="BI21" s="78" t="str">
        <f t="shared" si="15"/>
        <v/>
      </c>
      <c r="BJ21" s="78" t="str">
        <f t="shared" si="15"/>
        <v/>
      </c>
      <c r="BK21" s="78" t="str">
        <f t="shared" si="15"/>
        <v/>
      </c>
      <c r="BL21" s="78" t="str">
        <f t="shared" si="15"/>
        <v/>
      </c>
      <c r="BM21" s="78" t="str">
        <f t="shared" si="15"/>
        <v/>
      </c>
      <c r="BN21" s="78" t="str">
        <f t="shared" si="15"/>
        <v/>
      </c>
      <c r="BO21" s="78" t="str">
        <f t="shared" si="15"/>
        <v/>
      </c>
      <c r="BP21" s="78" t="str">
        <f t="shared" si="15"/>
        <v/>
      </c>
      <c r="BQ21" s="78" t="str">
        <f t="shared" si="15"/>
        <v/>
      </c>
      <c r="BR21" s="78" t="str">
        <f t="shared" si="15"/>
        <v/>
      </c>
      <c r="BS21" s="78" t="str">
        <f t="shared" si="15"/>
        <v/>
      </c>
      <c r="BT21" s="78" t="str">
        <f t="shared" si="15"/>
        <v/>
      </c>
      <c r="BU21" s="78" t="str">
        <f t="shared" si="15"/>
        <v/>
      </c>
      <c r="BV21" s="78" t="str">
        <f t="shared" si="15"/>
        <v/>
      </c>
      <c r="BW21" s="79" t="str">
        <f t="shared" si="15"/>
        <v/>
      </c>
    </row>
    <row r="22" spans="2:75" ht="15" x14ac:dyDescent="0.2">
      <c r="B22" s="55"/>
      <c r="C22" s="56"/>
      <c r="D22" s="55"/>
      <c r="E22" s="63" t="str">
        <f>IFERROR(VLOOKUP(B22,[1]!Tabela14[#Data],5,FALSE),"")</f>
        <v/>
      </c>
      <c r="F22" s="58"/>
      <c r="G22" s="59" t="str">
        <f t="shared" si="5"/>
        <v/>
      </c>
      <c r="H22" s="60"/>
      <c r="K22" s="216"/>
      <c r="L22" s="217"/>
      <c r="Q22" s="55"/>
      <c r="R22" s="56"/>
      <c r="S22" s="55"/>
      <c r="T22" s="63" t="str">
        <f>IFERROR(VLOOKUP(Q22,[1]!Tabela14[#Data],5,FALSE),"")</f>
        <v/>
      </c>
      <c r="U22" s="58"/>
      <c r="V22" s="59" t="str">
        <f t="shared" si="7"/>
        <v/>
      </c>
      <c r="W22" s="60"/>
      <c r="Z22" s="216"/>
      <c r="AA22" s="217"/>
      <c r="AD22" s="55"/>
      <c r="AE22" s="56"/>
      <c r="AF22" s="55"/>
      <c r="AG22" s="63" t="str">
        <f>IFERROR(VLOOKUP(AD22,[1]!Tabela14[#Data],5,FALSE),"")</f>
        <v/>
      </c>
      <c r="AH22" s="58"/>
      <c r="AI22" s="59" t="str">
        <f t="shared" si="8"/>
        <v/>
      </c>
      <c r="AJ22" s="60"/>
      <c r="AM22" s="216"/>
      <c r="AN22" s="217"/>
      <c r="AQ22" s="55"/>
      <c r="AR22" s="56"/>
      <c r="AS22" s="55"/>
      <c r="AT22" s="63" t="str">
        <f>IFERROR(VLOOKUP(AQ22,[1]!Tabela14[#Data],5,FALSE),"")</f>
        <v/>
      </c>
      <c r="AU22" s="58"/>
      <c r="AV22" s="59" t="str">
        <f t="shared" si="9"/>
        <v/>
      </c>
      <c r="AW22" s="60"/>
      <c r="AZ22" s="216"/>
      <c r="BA22" s="217"/>
      <c r="BD22" s="80" t="str">
        <f>IF($AD$15=BD$9,$AN$11,"")</f>
        <v/>
      </c>
      <c r="BE22" s="81" t="str">
        <f t="shared" ref="BE22:BW22" si="16">IF($AD$15=BE$9,$AN$11,"")</f>
        <v/>
      </c>
      <c r="BF22" s="81" t="str">
        <f t="shared" si="16"/>
        <v/>
      </c>
      <c r="BG22" s="81" t="str">
        <f t="shared" si="16"/>
        <v/>
      </c>
      <c r="BH22" s="81" t="str">
        <f t="shared" si="16"/>
        <v/>
      </c>
      <c r="BI22" s="81" t="str">
        <f t="shared" si="16"/>
        <v/>
      </c>
      <c r="BJ22" s="81" t="str">
        <f t="shared" si="16"/>
        <v/>
      </c>
      <c r="BK22" s="81" t="str">
        <f t="shared" si="16"/>
        <v/>
      </c>
      <c r="BL22" s="81" t="str">
        <f t="shared" si="16"/>
        <v/>
      </c>
      <c r="BM22" s="81" t="str">
        <f t="shared" si="16"/>
        <v/>
      </c>
      <c r="BN22" s="81" t="str">
        <f t="shared" si="16"/>
        <v/>
      </c>
      <c r="BO22" s="81" t="str">
        <f t="shared" si="16"/>
        <v/>
      </c>
      <c r="BP22" s="81" t="str">
        <f t="shared" si="16"/>
        <v/>
      </c>
      <c r="BQ22" s="81" t="str">
        <f t="shared" si="16"/>
        <v/>
      </c>
      <c r="BR22" s="81" t="str">
        <f t="shared" si="16"/>
        <v/>
      </c>
      <c r="BS22" s="81" t="str">
        <f t="shared" si="16"/>
        <v/>
      </c>
      <c r="BT22" s="81" t="str">
        <f t="shared" si="16"/>
        <v/>
      </c>
      <c r="BU22" s="81" t="str">
        <f t="shared" si="16"/>
        <v/>
      </c>
      <c r="BV22" s="81" t="str">
        <f t="shared" si="16"/>
        <v/>
      </c>
      <c r="BW22" s="82" t="str">
        <f t="shared" si="16"/>
        <v/>
      </c>
    </row>
    <row r="23" spans="2:75" ht="15" x14ac:dyDescent="0.2">
      <c r="B23" s="55"/>
      <c r="C23" s="56"/>
      <c r="D23" s="55"/>
      <c r="E23" s="63" t="str">
        <f>IFERROR(VLOOKUP(B23,[1]!Tabela14[#Data],5,FALSE),"")</f>
        <v/>
      </c>
      <c r="F23" s="58"/>
      <c r="G23" s="59" t="str">
        <f t="shared" si="5"/>
        <v/>
      </c>
      <c r="H23" s="60"/>
      <c r="K23" s="216"/>
      <c r="L23" s="217"/>
      <c r="Q23" s="55"/>
      <c r="R23" s="56"/>
      <c r="S23" s="55"/>
      <c r="T23" s="63" t="str">
        <f>IFERROR(VLOOKUP(Q23,[1]!Tabela14[#Data],5,FALSE),"")</f>
        <v/>
      </c>
      <c r="U23" s="58"/>
      <c r="V23" s="59" t="str">
        <f t="shared" si="7"/>
        <v/>
      </c>
      <c r="W23" s="60"/>
      <c r="Z23" s="216"/>
      <c r="AA23" s="217"/>
      <c r="AD23" s="55"/>
      <c r="AE23" s="56"/>
      <c r="AF23" s="55"/>
      <c r="AG23" s="63" t="str">
        <f>IFERROR(VLOOKUP(AD23,[1]!Tabela14[#Data],5,FALSE),"")</f>
        <v/>
      </c>
      <c r="AH23" s="58"/>
      <c r="AI23" s="59" t="str">
        <f t="shared" si="8"/>
        <v/>
      </c>
      <c r="AJ23" s="60"/>
      <c r="AM23" s="216"/>
      <c r="AN23" s="217"/>
      <c r="AQ23" s="55"/>
      <c r="AR23" s="56"/>
      <c r="AS23" s="55"/>
      <c r="AT23" s="63" t="str">
        <f>IFERROR(VLOOKUP(AQ23,[1]!Tabela14[#Data],5,FALSE),"")</f>
        <v/>
      </c>
      <c r="AU23" s="58"/>
      <c r="AV23" s="59" t="str">
        <f t="shared" si="9"/>
        <v/>
      </c>
      <c r="AW23" s="60"/>
      <c r="AZ23" s="216"/>
      <c r="BA23" s="217"/>
      <c r="BD23" s="83" t="str">
        <f>IF($AD$36=BD$9,$AN$32,"")</f>
        <v/>
      </c>
      <c r="BE23" s="84" t="str">
        <f t="shared" ref="BE23:BW23" si="17">IF($AD$36=BE$9,$AN$32,"")</f>
        <v/>
      </c>
      <c r="BF23" s="84" t="str">
        <f t="shared" si="17"/>
        <v/>
      </c>
      <c r="BG23" s="84" t="str">
        <f t="shared" si="17"/>
        <v/>
      </c>
      <c r="BH23" s="84" t="str">
        <f t="shared" si="17"/>
        <v/>
      </c>
      <c r="BI23" s="84" t="str">
        <f t="shared" si="17"/>
        <v/>
      </c>
      <c r="BJ23" s="84" t="str">
        <f t="shared" si="17"/>
        <v/>
      </c>
      <c r="BK23" s="84" t="str">
        <f t="shared" si="17"/>
        <v/>
      </c>
      <c r="BL23" s="84" t="str">
        <f t="shared" si="17"/>
        <v/>
      </c>
      <c r="BM23" s="84" t="str">
        <f t="shared" si="17"/>
        <v/>
      </c>
      <c r="BN23" s="84" t="str">
        <f t="shared" si="17"/>
        <v/>
      </c>
      <c r="BO23" s="84" t="str">
        <f t="shared" si="17"/>
        <v/>
      </c>
      <c r="BP23" s="84" t="str">
        <f t="shared" si="17"/>
        <v/>
      </c>
      <c r="BQ23" s="84" t="str">
        <f t="shared" si="17"/>
        <v/>
      </c>
      <c r="BR23" s="84" t="str">
        <f t="shared" si="17"/>
        <v/>
      </c>
      <c r="BS23" s="84" t="str">
        <f t="shared" si="17"/>
        <v/>
      </c>
      <c r="BT23" s="84" t="str">
        <f t="shared" si="17"/>
        <v/>
      </c>
      <c r="BU23" s="84" t="str">
        <f t="shared" si="17"/>
        <v/>
      </c>
      <c r="BV23" s="84" t="str">
        <f t="shared" si="17"/>
        <v/>
      </c>
      <c r="BW23" s="85" t="str">
        <f t="shared" si="17"/>
        <v/>
      </c>
    </row>
    <row r="24" spans="2:75" ht="15" x14ac:dyDescent="0.2">
      <c r="B24" s="76"/>
      <c r="C24" s="56"/>
      <c r="D24" s="55"/>
      <c r="E24" s="63" t="str">
        <f>IFERROR(VLOOKUP(B24,[1]!Tabela14[#Data],5,FALSE),"")</f>
        <v/>
      </c>
      <c r="F24" s="58"/>
      <c r="G24" s="59" t="str">
        <f t="shared" si="5"/>
        <v/>
      </c>
      <c r="H24" s="60"/>
      <c r="Q24" s="76"/>
      <c r="R24" s="56"/>
      <c r="S24" s="55"/>
      <c r="T24" s="63" t="str">
        <f>IFERROR(VLOOKUP(Q24,[1]!Tabela14[#Data],5,FALSE),"")</f>
        <v/>
      </c>
      <c r="U24" s="58"/>
      <c r="V24" s="59" t="str">
        <f t="shared" si="7"/>
        <v/>
      </c>
      <c r="W24" s="60"/>
      <c r="AD24" s="76"/>
      <c r="AE24" s="56"/>
      <c r="AF24" s="55"/>
      <c r="AG24" s="63" t="str">
        <f>IFERROR(VLOOKUP(AD24,[1]!Tabela14[#Data],5,FALSE),"")</f>
        <v/>
      </c>
      <c r="AH24" s="58"/>
      <c r="AI24" s="59" t="str">
        <f t="shared" si="8"/>
        <v/>
      </c>
      <c r="AJ24" s="60"/>
      <c r="AQ24" s="76"/>
      <c r="AR24" s="56"/>
      <c r="AS24" s="55"/>
      <c r="AT24" s="63" t="str">
        <f>IFERROR(VLOOKUP(AQ24,[1]!Tabela14[#Data],5,FALSE),"")</f>
        <v/>
      </c>
      <c r="AU24" s="58"/>
      <c r="AV24" s="59" t="str">
        <f t="shared" si="9"/>
        <v/>
      </c>
      <c r="AW24" s="60"/>
      <c r="BD24" s="83" t="str">
        <f>IF($AD$57=BD$9,$AN$53,"")</f>
        <v/>
      </c>
      <c r="BE24" s="84" t="str">
        <f t="shared" ref="BE24:BW24" si="18">IF($AD$57=BE$9,$AN$53,"")</f>
        <v/>
      </c>
      <c r="BF24" s="84" t="str">
        <f t="shared" si="18"/>
        <v/>
      </c>
      <c r="BG24" s="84" t="str">
        <f t="shared" si="18"/>
        <v/>
      </c>
      <c r="BH24" s="84" t="str">
        <f t="shared" si="18"/>
        <v/>
      </c>
      <c r="BI24" s="84" t="str">
        <f t="shared" si="18"/>
        <v/>
      </c>
      <c r="BJ24" s="84" t="str">
        <f t="shared" si="18"/>
        <v/>
      </c>
      <c r="BK24" s="84" t="str">
        <f t="shared" si="18"/>
        <v/>
      </c>
      <c r="BL24" s="84" t="str">
        <f t="shared" si="18"/>
        <v/>
      </c>
      <c r="BM24" s="84" t="str">
        <f t="shared" si="18"/>
        <v/>
      </c>
      <c r="BN24" s="84" t="str">
        <f t="shared" si="18"/>
        <v/>
      </c>
      <c r="BO24" s="84" t="str">
        <f t="shared" si="18"/>
        <v/>
      </c>
      <c r="BP24" s="84" t="str">
        <f t="shared" si="18"/>
        <v/>
      </c>
      <c r="BQ24" s="84" t="str">
        <f t="shared" si="18"/>
        <v/>
      </c>
      <c r="BR24" s="84" t="str">
        <f t="shared" si="18"/>
        <v/>
      </c>
      <c r="BS24" s="84" t="str">
        <f t="shared" si="18"/>
        <v/>
      </c>
      <c r="BT24" s="84" t="str">
        <f t="shared" si="18"/>
        <v/>
      </c>
      <c r="BU24" s="84" t="str">
        <f t="shared" si="18"/>
        <v/>
      </c>
      <c r="BV24" s="84" t="str">
        <f t="shared" si="18"/>
        <v/>
      </c>
      <c r="BW24" s="85" t="str">
        <f t="shared" si="18"/>
        <v/>
      </c>
    </row>
    <row r="25" spans="2:75" ht="15" x14ac:dyDescent="0.2">
      <c r="B25" s="58"/>
      <c r="C25" s="56"/>
      <c r="D25" s="55"/>
      <c r="E25" s="63" t="str">
        <f>IFERROR(VLOOKUP(B25,[1]!Tabela14[#Data],5,FALSE),"")</f>
        <v/>
      </c>
      <c r="F25" s="58"/>
      <c r="G25" s="59" t="str">
        <f t="shared" si="5"/>
        <v/>
      </c>
      <c r="H25" s="60"/>
      <c r="Q25" s="58"/>
      <c r="R25" s="56"/>
      <c r="S25" s="55"/>
      <c r="T25" s="63" t="str">
        <f>IFERROR(VLOOKUP(Q25,[1]!Tabela14[#Data],5,FALSE),"")</f>
        <v/>
      </c>
      <c r="U25" s="58"/>
      <c r="V25" s="59" t="str">
        <f t="shared" si="7"/>
        <v/>
      </c>
      <c r="W25" s="60"/>
      <c r="AD25" s="58"/>
      <c r="AE25" s="56"/>
      <c r="AF25" s="55"/>
      <c r="AG25" s="63" t="str">
        <f>IFERROR(VLOOKUP(AD25,[1]!Tabela14[#Data],5,FALSE),"")</f>
        <v/>
      </c>
      <c r="AH25" s="58"/>
      <c r="AI25" s="59" t="str">
        <f t="shared" si="8"/>
        <v/>
      </c>
      <c r="AJ25" s="60"/>
      <c r="AQ25" s="58"/>
      <c r="AR25" s="56"/>
      <c r="AS25" s="55"/>
      <c r="AT25" s="63" t="str">
        <f>IFERROR(VLOOKUP(AQ25,[1]!Tabela14[#Data],5,FALSE),"")</f>
        <v/>
      </c>
      <c r="AU25" s="58"/>
      <c r="AV25" s="59" t="str">
        <f t="shared" si="9"/>
        <v/>
      </c>
      <c r="AW25" s="60"/>
      <c r="BD25" s="83" t="str">
        <f>IF($AD$78=BD$9,$AN$74,"")</f>
        <v/>
      </c>
      <c r="BE25" s="84" t="str">
        <f t="shared" ref="BE25:BW25" si="19">IF($AD$78=BE$9,$AN$74,"")</f>
        <v/>
      </c>
      <c r="BF25" s="84" t="str">
        <f t="shared" si="19"/>
        <v/>
      </c>
      <c r="BG25" s="84" t="str">
        <f t="shared" si="19"/>
        <v/>
      </c>
      <c r="BH25" s="84" t="str">
        <f t="shared" si="19"/>
        <v/>
      </c>
      <c r="BI25" s="84" t="str">
        <f t="shared" si="19"/>
        <v/>
      </c>
      <c r="BJ25" s="84" t="str">
        <f t="shared" si="19"/>
        <v/>
      </c>
      <c r="BK25" s="84" t="str">
        <f t="shared" si="19"/>
        <v/>
      </c>
      <c r="BL25" s="84" t="str">
        <f t="shared" si="19"/>
        <v/>
      </c>
      <c r="BM25" s="84" t="str">
        <f t="shared" si="19"/>
        <v/>
      </c>
      <c r="BN25" s="84" t="str">
        <f t="shared" si="19"/>
        <v/>
      </c>
      <c r="BO25" s="84" t="str">
        <f t="shared" si="19"/>
        <v/>
      </c>
      <c r="BP25" s="84" t="str">
        <f t="shared" si="19"/>
        <v/>
      </c>
      <c r="BQ25" s="84" t="str">
        <f t="shared" si="19"/>
        <v/>
      </c>
      <c r="BR25" s="84" t="str">
        <f t="shared" si="19"/>
        <v/>
      </c>
      <c r="BS25" s="84" t="str">
        <f t="shared" si="19"/>
        <v/>
      </c>
      <c r="BT25" s="84" t="str">
        <f t="shared" si="19"/>
        <v/>
      </c>
      <c r="BU25" s="84" t="str">
        <f t="shared" si="19"/>
        <v/>
      </c>
      <c r="BV25" s="84" t="str">
        <f t="shared" si="19"/>
        <v/>
      </c>
      <c r="BW25" s="85" t="str">
        <f t="shared" si="19"/>
        <v/>
      </c>
    </row>
    <row r="26" spans="2:75" ht="15" x14ac:dyDescent="0.2">
      <c r="B26" s="55"/>
      <c r="C26" s="56"/>
      <c r="D26" s="55"/>
      <c r="E26" s="63" t="str">
        <f>IFERROR(VLOOKUP(B26,[1]!Tabela14[#Data],5,FALSE),"")</f>
        <v/>
      </c>
      <c r="F26" s="58"/>
      <c r="G26" s="63" t="str">
        <f t="shared" si="5"/>
        <v/>
      </c>
      <c r="H26" s="86"/>
      <c r="Q26" s="55"/>
      <c r="R26" s="56"/>
      <c r="S26" s="55"/>
      <c r="T26" s="63" t="str">
        <f>IFERROR(VLOOKUP(Q26,[1]!Tabela14[#Data],5,FALSE),"")</f>
        <v/>
      </c>
      <c r="U26" s="58"/>
      <c r="V26" s="63" t="str">
        <f t="shared" si="7"/>
        <v/>
      </c>
      <c r="W26" s="86"/>
      <c r="AD26" s="55"/>
      <c r="AE26" s="56"/>
      <c r="AF26" s="55"/>
      <c r="AG26" s="63" t="str">
        <f>IFERROR(VLOOKUP(AD26,[1]!Tabela14[#Data],5,FALSE),"")</f>
        <v/>
      </c>
      <c r="AH26" s="58"/>
      <c r="AI26" s="63" t="str">
        <f t="shared" si="8"/>
        <v/>
      </c>
      <c r="AJ26" s="86"/>
      <c r="AQ26" s="55"/>
      <c r="AR26" s="56"/>
      <c r="AS26" s="55"/>
      <c r="AT26" s="63" t="str">
        <f>IFERROR(VLOOKUP(AQ26,[1]!Tabela14[#Data],5,FALSE),"")</f>
        <v/>
      </c>
      <c r="AU26" s="58"/>
      <c r="AV26" s="63" t="str">
        <f t="shared" si="9"/>
        <v/>
      </c>
      <c r="AW26" s="86"/>
      <c r="BD26" s="83" t="str">
        <f>IF($AD$99=BD$9,$AN$95,"")</f>
        <v/>
      </c>
      <c r="BE26" s="84" t="str">
        <f t="shared" ref="BE26:BW26" si="20">IF($AD$99=BE$9,$AN$95,"")</f>
        <v/>
      </c>
      <c r="BF26" s="84" t="str">
        <f t="shared" si="20"/>
        <v/>
      </c>
      <c r="BG26" s="84" t="str">
        <f t="shared" si="20"/>
        <v/>
      </c>
      <c r="BH26" s="84" t="str">
        <f t="shared" si="20"/>
        <v/>
      </c>
      <c r="BI26" s="84" t="str">
        <f t="shared" si="20"/>
        <v/>
      </c>
      <c r="BJ26" s="84" t="str">
        <f t="shared" si="20"/>
        <v/>
      </c>
      <c r="BK26" s="84" t="str">
        <f t="shared" si="20"/>
        <v/>
      </c>
      <c r="BL26" s="84" t="str">
        <f t="shared" si="20"/>
        <v/>
      </c>
      <c r="BM26" s="84" t="str">
        <f t="shared" si="20"/>
        <v/>
      </c>
      <c r="BN26" s="84" t="str">
        <f t="shared" si="20"/>
        <v/>
      </c>
      <c r="BO26" s="84" t="str">
        <f t="shared" si="20"/>
        <v/>
      </c>
      <c r="BP26" s="84" t="str">
        <f t="shared" si="20"/>
        <v/>
      </c>
      <c r="BQ26" s="84" t="str">
        <f t="shared" si="20"/>
        <v/>
      </c>
      <c r="BR26" s="84" t="str">
        <f t="shared" si="20"/>
        <v/>
      </c>
      <c r="BS26" s="84" t="str">
        <f t="shared" si="20"/>
        <v/>
      </c>
      <c r="BT26" s="84" t="str">
        <f t="shared" si="20"/>
        <v/>
      </c>
      <c r="BU26" s="84" t="str">
        <f t="shared" si="20"/>
        <v/>
      </c>
      <c r="BV26" s="84" t="str">
        <f t="shared" si="20"/>
        <v/>
      </c>
      <c r="BW26" s="85" t="str">
        <f t="shared" si="20"/>
        <v/>
      </c>
    </row>
    <row r="27" spans="2:75" ht="15.75" thickBot="1" x14ac:dyDescent="0.25">
      <c r="B27" s="55"/>
      <c r="C27" s="56"/>
      <c r="D27" s="55"/>
      <c r="E27" s="63" t="str">
        <f>IFERROR(VLOOKUP(B27,[1]!Tabela14[#Data],5,FALSE),"")</f>
        <v/>
      </c>
      <c r="F27" s="87"/>
      <c r="G27" s="88" t="str">
        <f t="shared" si="5"/>
        <v/>
      </c>
      <c r="H27" s="87"/>
      <c r="Q27" s="55"/>
      <c r="R27" s="56"/>
      <c r="S27" s="55"/>
      <c r="T27" s="63" t="str">
        <f>IFERROR(VLOOKUP(Q27,[1]!Tabela14[#Data],5,FALSE),"")</f>
        <v/>
      </c>
      <c r="U27" s="87"/>
      <c r="V27" s="88" t="str">
        <f t="shared" si="7"/>
        <v/>
      </c>
      <c r="W27" s="87"/>
      <c r="AD27" s="55"/>
      <c r="AE27" s="56"/>
      <c r="AF27" s="55"/>
      <c r="AG27" s="63" t="str">
        <f>IFERROR(VLOOKUP(AD27,[1]!Tabela14[#Data],5,FALSE),"")</f>
        <v/>
      </c>
      <c r="AH27" s="87"/>
      <c r="AI27" s="88" t="str">
        <f t="shared" si="8"/>
        <v/>
      </c>
      <c r="AJ27" s="87"/>
      <c r="AQ27" s="55"/>
      <c r="AR27" s="56"/>
      <c r="AS27" s="55"/>
      <c r="AT27" s="63" t="str">
        <f>IFERROR(VLOOKUP(AQ27,[1]!Tabela14[#Data],5,FALSE),"")</f>
        <v/>
      </c>
      <c r="AU27" s="87"/>
      <c r="AV27" s="88" t="str">
        <f t="shared" si="9"/>
        <v/>
      </c>
      <c r="AW27" s="87"/>
      <c r="BD27" s="89" t="str">
        <f>IF($AD$120=BD$9,$AN$116,"")</f>
        <v/>
      </c>
      <c r="BE27" s="90" t="str">
        <f t="shared" ref="BE27:BW27" si="21">IF($AD$120=BE$9,$AN$116,"")</f>
        <v/>
      </c>
      <c r="BF27" s="90" t="str">
        <f t="shared" si="21"/>
        <v/>
      </c>
      <c r="BG27" s="90" t="str">
        <f t="shared" si="21"/>
        <v/>
      </c>
      <c r="BH27" s="90" t="str">
        <f t="shared" si="21"/>
        <v/>
      </c>
      <c r="BI27" s="90" t="str">
        <f t="shared" si="21"/>
        <v/>
      </c>
      <c r="BJ27" s="90" t="str">
        <f t="shared" si="21"/>
        <v/>
      </c>
      <c r="BK27" s="90" t="str">
        <f t="shared" si="21"/>
        <v/>
      </c>
      <c r="BL27" s="90" t="str">
        <f t="shared" si="21"/>
        <v/>
      </c>
      <c r="BM27" s="90" t="str">
        <f t="shared" si="21"/>
        <v/>
      </c>
      <c r="BN27" s="90" t="str">
        <f t="shared" si="21"/>
        <v/>
      </c>
      <c r="BO27" s="90" t="str">
        <f t="shared" si="21"/>
        <v/>
      </c>
      <c r="BP27" s="90" t="str">
        <f t="shared" si="21"/>
        <v/>
      </c>
      <c r="BQ27" s="90" t="str">
        <f t="shared" si="21"/>
        <v/>
      </c>
      <c r="BR27" s="90" t="str">
        <f t="shared" si="21"/>
        <v/>
      </c>
      <c r="BS27" s="90" t="str">
        <f t="shared" si="21"/>
        <v/>
      </c>
      <c r="BT27" s="90" t="str">
        <f t="shared" si="21"/>
        <v/>
      </c>
      <c r="BU27" s="90" t="str">
        <f t="shared" si="21"/>
        <v/>
      </c>
      <c r="BV27" s="90" t="str">
        <f t="shared" si="21"/>
        <v/>
      </c>
      <c r="BW27" s="91" t="str">
        <f t="shared" si="21"/>
        <v/>
      </c>
    </row>
    <row r="28" spans="2:75" ht="15" x14ac:dyDescent="0.2">
      <c r="B28" s="55"/>
      <c r="C28" s="56"/>
      <c r="D28" s="55"/>
      <c r="E28" s="92"/>
      <c r="F28" s="93" t="s">
        <v>21</v>
      </c>
      <c r="G28" s="94">
        <f>SUM(G15:G27)</f>
        <v>9.7631209369685958</v>
      </c>
      <c r="H28" s="60"/>
      <c r="Q28" s="55"/>
      <c r="R28" s="56"/>
      <c r="S28" s="55"/>
      <c r="T28" s="92"/>
      <c r="U28" s="93" t="s">
        <v>21</v>
      </c>
      <c r="V28" s="94">
        <f>SUM(V15:V27)</f>
        <v>0</v>
      </c>
      <c r="W28" s="60"/>
      <c r="AD28" s="55"/>
      <c r="AE28" s="56"/>
      <c r="AF28" s="55"/>
      <c r="AG28" s="92"/>
      <c r="AH28" s="93" t="s">
        <v>21</v>
      </c>
      <c r="AI28" s="94">
        <f>SUM(AI15:AI27)</f>
        <v>0</v>
      </c>
      <c r="AJ28" s="60"/>
      <c r="AQ28" s="55"/>
      <c r="AR28" s="56"/>
      <c r="AS28" s="55"/>
      <c r="AT28" s="92"/>
      <c r="AU28" s="93" t="s">
        <v>21</v>
      </c>
      <c r="AV28" s="94">
        <f>SUM(AV15:AV27)</f>
        <v>0</v>
      </c>
      <c r="AW28" s="60"/>
      <c r="BD28" s="95" t="str">
        <f>IF($AQ$15=BD$9,$BA$11,"")</f>
        <v/>
      </c>
      <c r="BE28" s="96" t="str">
        <f t="shared" ref="BE28:BW28" si="22">IF($AQ$15=BE$9,$BA$11,"")</f>
        <v/>
      </c>
      <c r="BF28" s="96" t="str">
        <f t="shared" si="22"/>
        <v/>
      </c>
      <c r="BG28" s="96" t="str">
        <f t="shared" si="22"/>
        <v/>
      </c>
      <c r="BH28" s="96" t="str">
        <f t="shared" si="22"/>
        <v/>
      </c>
      <c r="BI28" s="96" t="str">
        <f t="shared" si="22"/>
        <v/>
      </c>
      <c r="BJ28" s="96" t="str">
        <f t="shared" si="22"/>
        <v/>
      </c>
      <c r="BK28" s="96" t="str">
        <f t="shared" si="22"/>
        <v/>
      </c>
      <c r="BL28" s="96" t="str">
        <f t="shared" si="22"/>
        <v/>
      </c>
      <c r="BM28" s="96" t="str">
        <f t="shared" si="22"/>
        <v/>
      </c>
      <c r="BN28" s="96" t="str">
        <f t="shared" si="22"/>
        <v/>
      </c>
      <c r="BO28" s="96" t="str">
        <f t="shared" si="22"/>
        <v/>
      </c>
      <c r="BP28" s="96" t="str">
        <f t="shared" si="22"/>
        <v/>
      </c>
      <c r="BQ28" s="96" t="str">
        <f t="shared" si="22"/>
        <v/>
      </c>
      <c r="BR28" s="96" t="str">
        <f t="shared" si="22"/>
        <v/>
      </c>
      <c r="BS28" s="96" t="str">
        <f t="shared" si="22"/>
        <v/>
      </c>
      <c r="BT28" s="96" t="str">
        <f t="shared" si="22"/>
        <v/>
      </c>
      <c r="BU28" s="96" t="str">
        <f t="shared" si="22"/>
        <v/>
      </c>
      <c r="BV28" s="96" t="str">
        <f t="shared" si="22"/>
        <v/>
      </c>
      <c r="BW28" s="97" t="str">
        <f t="shared" si="22"/>
        <v/>
      </c>
    </row>
    <row r="29" spans="2:75" ht="15" thickBot="1" x14ac:dyDescent="0.25">
      <c r="BD29" s="95" t="str">
        <f>IF($AQ$36=BD$9,$BA$32,"")</f>
        <v/>
      </c>
      <c r="BE29" s="96" t="str">
        <f t="shared" ref="BE29:BW29" si="23">IF($AQ$36=BE$9,$BA$32,"")</f>
        <v/>
      </c>
      <c r="BF29" s="96" t="str">
        <f t="shared" si="23"/>
        <v/>
      </c>
      <c r="BG29" s="96" t="str">
        <f t="shared" si="23"/>
        <v/>
      </c>
      <c r="BH29" s="96" t="str">
        <f t="shared" si="23"/>
        <v/>
      </c>
      <c r="BI29" s="96" t="str">
        <f t="shared" si="23"/>
        <v/>
      </c>
      <c r="BJ29" s="96" t="str">
        <f t="shared" si="23"/>
        <v/>
      </c>
      <c r="BK29" s="96" t="str">
        <f t="shared" si="23"/>
        <v/>
      </c>
      <c r="BL29" s="96" t="str">
        <f t="shared" si="23"/>
        <v/>
      </c>
      <c r="BM29" s="96" t="str">
        <f t="shared" si="23"/>
        <v/>
      </c>
      <c r="BN29" s="96" t="str">
        <f t="shared" si="23"/>
        <v/>
      </c>
      <c r="BO29" s="96" t="str">
        <f t="shared" si="23"/>
        <v/>
      </c>
      <c r="BP29" s="96" t="str">
        <f t="shared" si="23"/>
        <v/>
      </c>
      <c r="BQ29" s="96" t="str">
        <f t="shared" si="23"/>
        <v/>
      </c>
      <c r="BR29" s="96" t="str">
        <f t="shared" si="23"/>
        <v/>
      </c>
      <c r="BS29" s="96" t="str">
        <f t="shared" si="23"/>
        <v/>
      </c>
      <c r="BT29" s="96" t="str">
        <f t="shared" si="23"/>
        <v/>
      </c>
      <c r="BU29" s="96" t="str">
        <f t="shared" si="23"/>
        <v/>
      </c>
      <c r="BV29" s="96" t="str">
        <f t="shared" si="23"/>
        <v/>
      </c>
      <c r="BW29" s="97" t="str">
        <f t="shared" si="23"/>
        <v/>
      </c>
    </row>
    <row r="30" spans="2:75" ht="22.9" customHeight="1" thickBot="1" x14ac:dyDescent="0.25">
      <c r="B30" s="12" t="s">
        <v>19</v>
      </c>
      <c r="C30" s="197" t="s">
        <v>78</v>
      </c>
      <c r="D30" s="198"/>
      <c r="E30" s="199"/>
      <c r="F30" s="13" t="s">
        <v>21</v>
      </c>
      <c r="G30" s="200">
        <f>G49</f>
        <v>8.7615416176470582</v>
      </c>
      <c r="H30" s="200"/>
      <c r="I30" s="14" t="s">
        <v>22</v>
      </c>
      <c r="J30" s="15">
        <f>SUM($J$3:$J$5)</f>
        <v>2.4844999999999997</v>
      </c>
      <c r="K30" s="19" t="s">
        <v>23</v>
      </c>
      <c r="L30" s="98">
        <f>((G31+J30)/0.33)+J31</f>
        <v>35.878913992869869</v>
      </c>
      <c r="M30" s="99">
        <f>H33+J30+J31+J32+J33+J34</f>
        <v>30.453460549624548</v>
      </c>
      <c r="Q30" s="12" t="s">
        <v>19</v>
      </c>
      <c r="R30" s="197" t="s">
        <v>20</v>
      </c>
      <c r="S30" s="198"/>
      <c r="T30" s="199"/>
      <c r="U30" s="13" t="s">
        <v>21</v>
      </c>
      <c r="V30" s="200">
        <f>V49</f>
        <v>0</v>
      </c>
      <c r="W30" s="200"/>
      <c r="X30" s="14" t="s">
        <v>22</v>
      </c>
      <c r="Y30" s="15">
        <f>SUM($J$3:$J$5)</f>
        <v>2.4844999999999997</v>
      </c>
      <c r="Z30" s="19" t="s">
        <v>23</v>
      </c>
      <c r="AA30" s="20" t="e">
        <f>((V31+Y30)/0.33)+Y31</f>
        <v>#DIV/0!</v>
      </c>
      <c r="AB30" s="21" t="e">
        <f>W33+Y30+Y31+Y32+Y33+Y34</f>
        <v>#DIV/0!</v>
      </c>
      <c r="AD30" s="12" t="s">
        <v>19</v>
      </c>
      <c r="AE30" s="197" t="s">
        <v>20</v>
      </c>
      <c r="AF30" s="198"/>
      <c r="AG30" s="199"/>
      <c r="AH30" s="13" t="s">
        <v>21</v>
      </c>
      <c r="AI30" s="200">
        <f>AI49</f>
        <v>0</v>
      </c>
      <c r="AJ30" s="200"/>
      <c r="AK30" s="14" t="s">
        <v>22</v>
      </c>
      <c r="AL30" s="15">
        <f>SUM($J$3:$J$5)</f>
        <v>2.4844999999999997</v>
      </c>
      <c r="AM30" s="19" t="s">
        <v>23</v>
      </c>
      <c r="AN30" s="20" t="e">
        <f>((AI31+AL30)/0.33)+AL31</f>
        <v>#DIV/0!</v>
      </c>
      <c r="AO30" s="21" t="e">
        <f>AJ33+AL30+AL31+AL32+AL33+AL34</f>
        <v>#DIV/0!</v>
      </c>
      <c r="AQ30" s="12" t="s">
        <v>19</v>
      </c>
      <c r="AR30" s="197" t="s">
        <v>20</v>
      </c>
      <c r="AS30" s="198"/>
      <c r="AT30" s="199"/>
      <c r="AU30" s="13" t="s">
        <v>21</v>
      </c>
      <c r="AV30" s="200">
        <f>AV49</f>
        <v>0</v>
      </c>
      <c r="AW30" s="200"/>
      <c r="AX30" s="14" t="s">
        <v>22</v>
      </c>
      <c r="AY30" s="15">
        <f>SUM($J$3:$J$5)</f>
        <v>2.4844999999999997</v>
      </c>
      <c r="AZ30" s="19" t="s">
        <v>23</v>
      </c>
      <c r="BA30" s="20" t="e">
        <f>((AV31+AY30)/0.33)+AY31</f>
        <v>#DIV/0!</v>
      </c>
      <c r="BB30" s="21" t="e">
        <f>AW33+AY30+AY31+AY32+AY33+AY34</f>
        <v>#DIV/0!</v>
      </c>
      <c r="BD30" s="95" t="str">
        <f>IF($AQ$57=BD$9,$BA$53,"")</f>
        <v/>
      </c>
      <c r="BE30" s="96" t="str">
        <f t="shared" ref="BE30:BW30" si="24">IF($AQ$57=BE$9,$BA$53,"")</f>
        <v/>
      </c>
      <c r="BF30" s="96" t="str">
        <f t="shared" si="24"/>
        <v/>
      </c>
      <c r="BG30" s="96" t="str">
        <f t="shared" si="24"/>
        <v/>
      </c>
      <c r="BH30" s="96" t="str">
        <f t="shared" si="24"/>
        <v/>
      </c>
      <c r="BI30" s="96" t="str">
        <f t="shared" si="24"/>
        <v/>
      </c>
      <c r="BJ30" s="96" t="str">
        <f t="shared" si="24"/>
        <v/>
      </c>
      <c r="BK30" s="96" t="str">
        <f t="shared" si="24"/>
        <v/>
      </c>
      <c r="BL30" s="96" t="str">
        <f t="shared" si="24"/>
        <v/>
      </c>
      <c r="BM30" s="96" t="str">
        <f t="shared" si="24"/>
        <v/>
      </c>
      <c r="BN30" s="96" t="str">
        <f t="shared" si="24"/>
        <v/>
      </c>
      <c r="BO30" s="96" t="str">
        <f t="shared" si="24"/>
        <v/>
      </c>
      <c r="BP30" s="96" t="str">
        <f t="shared" si="24"/>
        <v/>
      </c>
      <c r="BQ30" s="96" t="str">
        <f t="shared" si="24"/>
        <v/>
      </c>
      <c r="BR30" s="96" t="str">
        <f t="shared" si="24"/>
        <v/>
      </c>
      <c r="BS30" s="96" t="str">
        <f t="shared" si="24"/>
        <v/>
      </c>
      <c r="BT30" s="96" t="str">
        <f t="shared" si="24"/>
        <v/>
      </c>
      <c r="BU30" s="96" t="str">
        <f t="shared" si="24"/>
        <v/>
      </c>
      <c r="BV30" s="96" t="str">
        <f t="shared" si="24"/>
        <v/>
      </c>
      <c r="BW30" s="97" t="str">
        <f t="shared" si="24"/>
        <v/>
      </c>
    </row>
    <row r="31" spans="2:75" ht="15" thickBot="1" x14ac:dyDescent="0.25">
      <c r="B31" s="25" t="s">
        <v>44</v>
      </c>
      <c r="C31" s="201" t="s">
        <v>45</v>
      </c>
      <c r="D31" s="202"/>
      <c r="E31" s="203"/>
      <c r="F31" s="26" t="s">
        <v>46</v>
      </c>
      <c r="G31" s="204">
        <f>C32*G30/C33</f>
        <v>8.7615416176470582</v>
      </c>
      <c r="H31" s="204"/>
      <c r="I31" s="14" t="s">
        <v>47</v>
      </c>
      <c r="J31" s="15">
        <f>$H$7*L32</f>
        <v>1.8</v>
      </c>
      <c r="K31" s="27" t="s">
        <v>48</v>
      </c>
      <c r="L31" s="29">
        <f>L32-J33-J32-J31-J30-G31-J34</f>
        <v>22.953958382352944</v>
      </c>
      <c r="Q31" s="25" t="s">
        <v>44</v>
      </c>
      <c r="R31" s="201" t="s">
        <v>45</v>
      </c>
      <c r="S31" s="202"/>
      <c r="T31" s="203"/>
      <c r="U31" s="26" t="s">
        <v>46</v>
      </c>
      <c r="V31" s="204" t="e">
        <f>R32*V30/R33</f>
        <v>#DIV/0!</v>
      </c>
      <c r="W31" s="204"/>
      <c r="X31" s="14" t="s">
        <v>47</v>
      </c>
      <c r="Y31" s="15">
        <f>$H$7*AA32</f>
        <v>0</v>
      </c>
      <c r="Z31" s="27" t="s">
        <v>48</v>
      </c>
      <c r="AA31" s="29" t="e">
        <f>AA32-Y33-Y32-Y31-Y30-V31-Y34</f>
        <v>#DIV/0!</v>
      </c>
      <c r="AD31" s="25" t="s">
        <v>44</v>
      </c>
      <c r="AE31" s="201" t="s">
        <v>45</v>
      </c>
      <c r="AF31" s="202"/>
      <c r="AG31" s="203"/>
      <c r="AH31" s="26" t="s">
        <v>46</v>
      </c>
      <c r="AI31" s="204" t="e">
        <f>AE32*AI30/AE33</f>
        <v>#DIV/0!</v>
      </c>
      <c r="AJ31" s="204"/>
      <c r="AK31" s="14" t="s">
        <v>47</v>
      </c>
      <c r="AL31" s="15">
        <f>$H$7*AN32</f>
        <v>0</v>
      </c>
      <c r="AM31" s="27" t="s">
        <v>48</v>
      </c>
      <c r="AN31" s="29" t="e">
        <f>AN32-AL33-AL32-AL31-AL30-AI31-AL34</f>
        <v>#DIV/0!</v>
      </c>
      <c r="AQ31" s="25" t="s">
        <v>44</v>
      </c>
      <c r="AR31" s="201" t="s">
        <v>45</v>
      </c>
      <c r="AS31" s="202"/>
      <c r="AT31" s="203"/>
      <c r="AU31" s="26" t="s">
        <v>46</v>
      </c>
      <c r="AV31" s="204" t="e">
        <f>AR32*AV30/AR33</f>
        <v>#DIV/0!</v>
      </c>
      <c r="AW31" s="204"/>
      <c r="AX31" s="14" t="s">
        <v>47</v>
      </c>
      <c r="AY31" s="15">
        <f>$H$7*BA32</f>
        <v>0</v>
      </c>
      <c r="AZ31" s="27" t="s">
        <v>48</v>
      </c>
      <c r="BA31" s="29" t="e">
        <f>BA32-AY33-AY32-AY31-AY30-AV31-AY34</f>
        <v>#DIV/0!</v>
      </c>
      <c r="BD31" s="95" t="str">
        <f>IF($AQ$78=BD$9,$BA$74,"")</f>
        <v/>
      </c>
      <c r="BE31" s="96" t="str">
        <f t="shared" ref="BE31:BW31" si="25">IF($AQ$78=BE$9,$BA$74,"")</f>
        <v/>
      </c>
      <c r="BF31" s="96" t="str">
        <f t="shared" si="25"/>
        <v/>
      </c>
      <c r="BG31" s="96" t="str">
        <f t="shared" si="25"/>
        <v/>
      </c>
      <c r="BH31" s="96" t="str">
        <f t="shared" si="25"/>
        <v/>
      </c>
      <c r="BI31" s="96" t="str">
        <f t="shared" si="25"/>
        <v/>
      </c>
      <c r="BJ31" s="96" t="str">
        <f t="shared" si="25"/>
        <v/>
      </c>
      <c r="BK31" s="96" t="str">
        <f t="shared" si="25"/>
        <v/>
      </c>
      <c r="BL31" s="96" t="str">
        <f t="shared" si="25"/>
        <v/>
      </c>
      <c r="BM31" s="96" t="str">
        <f t="shared" si="25"/>
        <v/>
      </c>
      <c r="BN31" s="96" t="str">
        <f t="shared" si="25"/>
        <v/>
      </c>
      <c r="BO31" s="96" t="str">
        <f t="shared" si="25"/>
        <v/>
      </c>
      <c r="BP31" s="96" t="str">
        <f t="shared" si="25"/>
        <v/>
      </c>
      <c r="BQ31" s="96" t="str">
        <f t="shared" si="25"/>
        <v/>
      </c>
      <c r="BR31" s="96" t="str">
        <f t="shared" si="25"/>
        <v/>
      </c>
      <c r="BS31" s="96" t="str">
        <f t="shared" si="25"/>
        <v/>
      </c>
      <c r="BT31" s="96" t="str">
        <f t="shared" si="25"/>
        <v/>
      </c>
      <c r="BU31" s="96" t="str">
        <f t="shared" si="25"/>
        <v/>
      </c>
      <c r="BV31" s="96" t="str">
        <f t="shared" si="25"/>
        <v/>
      </c>
      <c r="BW31" s="97" t="str">
        <f t="shared" si="25"/>
        <v/>
      </c>
    </row>
    <row r="32" spans="2:75" ht="14.45" customHeight="1" x14ac:dyDescent="0.2">
      <c r="B32" s="33" t="s">
        <v>49</v>
      </c>
      <c r="C32" s="34">
        <f>SUM(C36:C48)</f>
        <v>315</v>
      </c>
      <c r="D32" s="35">
        <v>1</v>
      </c>
      <c r="E32" s="36" t="s">
        <v>50</v>
      </c>
      <c r="F32" s="37" t="s">
        <v>51</v>
      </c>
      <c r="G32" s="205">
        <f>[1]PRECIFICAÇÃO!$C$25</f>
        <v>2.9867986356323799</v>
      </c>
      <c r="H32" s="205"/>
      <c r="I32" s="14" t="s">
        <v>52</v>
      </c>
      <c r="J32" s="15">
        <v>0</v>
      </c>
      <c r="K32" s="206" t="s">
        <v>53</v>
      </c>
      <c r="L32" s="209">
        <v>36</v>
      </c>
      <c r="Q32" s="33" t="s">
        <v>49</v>
      </c>
      <c r="R32" s="34">
        <f>SUM(R36:R48)</f>
        <v>0</v>
      </c>
      <c r="S32" s="35">
        <v>1</v>
      </c>
      <c r="T32" s="36" t="s">
        <v>50</v>
      </c>
      <c r="U32" s="37" t="s">
        <v>51</v>
      </c>
      <c r="V32" s="205">
        <f>[1]PRECIFICAÇÃO!$C$25</f>
        <v>2.9867986356323799</v>
      </c>
      <c r="W32" s="205"/>
      <c r="X32" s="14" t="s">
        <v>52</v>
      </c>
      <c r="Y32" s="15">
        <v>0</v>
      </c>
      <c r="Z32" s="206" t="s">
        <v>53</v>
      </c>
      <c r="AA32" s="209"/>
      <c r="AD32" s="33" t="s">
        <v>49</v>
      </c>
      <c r="AE32" s="34">
        <f>SUM(AE36:AE48)</f>
        <v>0</v>
      </c>
      <c r="AF32" s="35">
        <v>1</v>
      </c>
      <c r="AG32" s="36" t="s">
        <v>50</v>
      </c>
      <c r="AH32" s="37" t="s">
        <v>51</v>
      </c>
      <c r="AI32" s="205">
        <f>[1]PRECIFICAÇÃO!$C$25</f>
        <v>2.9867986356323799</v>
      </c>
      <c r="AJ32" s="205"/>
      <c r="AK32" s="14" t="s">
        <v>52</v>
      </c>
      <c r="AL32" s="15">
        <v>0</v>
      </c>
      <c r="AM32" s="206" t="s">
        <v>53</v>
      </c>
      <c r="AN32" s="209"/>
      <c r="AQ32" s="33" t="s">
        <v>49</v>
      </c>
      <c r="AR32" s="34">
        <f>SUM(AR36:AR48)</f>
        <v>0</v>
      </c>
      <c r="AS32" s="35">
        <v>1</v>
      </c>
      <c r="AT32" s="36" t="s">
        <v>50</v>
      </c>
      <c r="AU32" s="37" t="s">
        <v>51</v>
      </c>
      <c r="AV32" s="205">
        <f>[1]PRECIFICAÇÃO!$C$25</f>
        <v>2.9867986356323799</v>
      </c>
      <c r="AW32" s="205"/>
      <c r="AX32" s="14" t="s">
        <v>52</v>
      </c>
      <c r="AY32" s="15">
        <v>0</v>
      </c>
      <c r="AZ32" s="206" t="s">
        <v>53</v>
      </c>
      <c r="BA32" s="209"/>
      <c r="BD32" s="95" t="str">
        <f>IF($AQ$99=BD$9,$BA$95,"")</f>
        <v/>
      </c>
      <c r="BE32" s="96" t="str">
        <f t="shared" ref="BE32:BW32" si="26">IF($AQ$99=BE$9,$BA$95,"")</f>
        <v/>
      </c>
      <c r="BF32" s="96" t="str">
        <f t="shared" si="26"/>
        <v/>
      </c>
      <c r="BG32" s="96" t="str">
        <f t="shared" si="26"/>
        <v/>
      </c>
      <c r="BH32" s="96" t="str">
        <f t="shared" si="26"/>
        <v/>
      </c>
      <c r="BI32" s="96" t="str">
        <f t="shared" si="26"/>
        <v/>
      </c>
      <c r="BJ32" s="96" t="str">
        <f t="shared" si="26"/>
        <v/>
      </c>
      <c r="BK32" s="96" t="str">
        <f t="shared" si="26"/>
        <v/>
      </c>
      <c r="BL32" s="96" t="str">
        <f t="shared" si="26"/>
        <v/>
      </c>
      <c r="BM32" s="96" t="str">
        <f t="shared" si="26"/>
        <v/>
      </c>
      <c r="BN32" s="96" t="str">
        <f t="shared" si="26"/>
        <v/>
      </c>
      <c r="BO32" s="96" t="str">
        <f t="shared" si="26"/>
        <v/>
      </c>
      <c r="BP32" s="96" t="str">
        <f t="shared" si="26"/>
        <v/>
      </c>
      <c r="BQ32" s="96" t="str">
        <f t="shared" si="26"/>
        <v/>
      </c>
      <c r="BR32" s="96" t="str">
        <f t="shared" si="26"/>
        <v/>
      </c>
      <c r="BS32" s="96" t="str">
        <f t="shared" si="26"/>
        <v/>
      </c>
      <c r="BT32" s="96" t="str">
        <f t="shared" si="26"/>
        <v/>
      </c>
      <c r="BU32" s="96" t="str">
        <f t="shared" si="26"/>
        <v/>
      </c>
      <c r="BV32" s="96" t="str">
        <f t="shared" si="26"/>
        <v/>
      </c>
      <c r="BW32" s="97" t="str">
        <f t="shared" si="26"/>
        <v/>
      </c>
    </row>
    <row r="33" spans="2:75" ht="14.45" customHeight="1" thickBot="1" x14ac:dyDescent="0.25">
      <c r="B33" s="41" t="s">
        <v>54</v>
      </c>
      <c r="C33" s="34">
        <f>C32*D32</f>
        <v>315</v>
      </c>
      <c r="D33" s="212"/>
      <c r="E33" s="213"/>
      <c r="F33" s="42" t="s">
        <v>55</v>
      </c>
      <c r="G33" s="43">
        <f>G31/G34</f>
        <v>32.450154139433543</v>
      </c>
      <c r="H33" s="44">
        <f>G31*G32</f>
        <v>26.168960549624547</v>
      </c>
      <c r="I33" s="14" t="s">
        <v>6</v>
      </c>
      <c r="J33" s="15">
        <v>0</v>
      </c>
      <c r="K33" s="207"/>
      <c r="L33" s="210"/>
      <c r="Q33" s="41" t="s">
        <v>54</v>
      </c>
      <c r="R33" s="34">
        <f>R32*S32</f>
        <v>0</v>
      </c>
      <c r="S33" s="212"/>
      <c r="T33" s="213"/>
      <c r="U33" s="42" t="s">
        <v>55</v>
      </c>
      <c r="V33" s="43" t="e">
        <f>V31/V34</f>
        <v>#DIV/0!</v>
      </c>
      <c r="W33" s="44" t="e">
        <f>V31*V32</f>
        <v>#DIV/0!</v>
      </c>
      <c r="X33" s="14" t="s">
        <v>6</v>
      </c>
      <c r="Y33" s="15">
        <v>0</v>
      </c>
      <c r="Z33" s="207"/>
      <c r="AA33" s="210"/>
      <c r="AD33" s="41" t="s">
        <v>54</v>
      </c>
      <c r="AE33" s="34">
        <f>AE32*AF32</f>
        <v>0</v>
      </c>
      <c r="AF33" s="212"/>
      <c r="AG33" s="213"/>
      <c r="AH33" s="42" t="s">
        <v>55</v>
      </c>
      <c r="AI33" s="43" t="e">
        <f>AI31/AI34</f>
        <v>#DIV/0!</v>
      </c>
      <c r="AJ33" s="44" t="e">
        <f>AI31*AI32</f>
        <v>#DIV/0!</v>
      </c>
      <c r="AK33" s="14" t="s">
        <v>6</v>
      </c>
      <c r="AL33" s="15">
        <v>0</v>
      </c>
      <c r="AM33" s="207"/>
      <c r="AN33" s="210"/>
      <c r="AQ33" s="41" t="s">
        <v>54</v>
      </c>
      <c r="AR33" s="34">
        <f>AR32*AS32</f>
        <v>0</v>
      </c>
      <c r="AS33" s="212"/>
      <c r="AT33" s="213"/>
      <c r="AU33" s="42" t="s">
        <v>55</v>
      </c>
      <c r="AV33" s="43" t="e">
        <f>AV31/AV34</f>
        <v>#DIV/0!</v>
      </c>
      <c r="AW33" s="44" t="e">
        <f>AV31*AV32</f>
        <v>#DIV/0!</v>
      </c>
      <c r="AX33" s="14" t="s">
        <v>6</v>
      </c>
      <c r="AY33" s="15">
        <v>0</v>
      </c>
      <c r="AZ33" s="207"/>
      <c r="BA33" s="210"/>
      <c r="BD33" s="100" t="str">
        <f>IF($AQ$120=BD$9,$BA$116,"")</f>
        <v/>
      </c>
      <c r="BE33" s="101" t="str">
        <f t="shared" ref="BE33:BW33" si="27">IF($AQ$120=BE$9,$BA$116,"")</f>
        <v/>
      </c>
      <c r="BF33" s="101" t="str">
        <f t="shared" si="27"/>
        <v/>
      </c>
      <c r="BG33" s="101" t="str">
        <f t="shared" si="27"/>
        <v/>
      </c>
      <c r="BH33" s="101" t="str">
        <f t="shared" si="27"/>
        <v/>
      </c>
      <c r="BI33" s="101" t="str">
        <f t="shared" si="27"/>
        <v/>
      </c>
      <c r="BJ33" s="101" t="str">
        <f t="shared" si="27"/>
        <v/>
      </c>
      <c r="BK33" s="101" t="str">
        <f t="shared" si="27"/>
        <v/>
      </c>
      <c r="BL33" s="101" t="str">
        <f t="shared" si="27"/>
        <v/>
      </c>
      <c r="BM33" s="101" t="str">
        <f t="shared" si="27"/>
        <v/>
      </c>
      <c r="BN33" s="101" t="str">
        <f t="shared" si="27"/>
        <v/>
      </c>
      <c r="BO33" s="101" t="str">
        <f t="shared" si="27"/>
        <v/>
      </c>
      <c r="BP33" s="101" t="str">
        <f t="shared" si="27"/>
        <v/>
      </c>
      <c r="BQ33" s="101" t="str">
        <f t="shared" si="27"/>
        <v/>
      </c>
      <c r="BR33" s="101" t="str">
        <f t="shared" si="27"/>
        <v/>
      </c>
      <c r="BS33" s="101" t="str">
        <f t="shared" si="27"/>
        <v/>
      </c>
      <c r="BT33" s="101" t="str">
        <f t="shared" si="27"/>
        <v/>
      </c>
      <c r="BU33" s="101" t="str">
        <f t="shared" si="27"/>
        <v/>
      </c>
      <c r="BV33" s="101" t="str">
        <f t="shared" si="27"/>
        <v/>
      </c>
      <c r="BW33" s="102" t="str">
        <f t="shared" si="27"/>
        <v/>
      </c>
    </row>
    <row r="34" spans="2:75" ht="15" customHeight="1" thickBot="1" x14ac:dyDescent="0.25">
      <c r="B34" s="41" t="s">
        <v>57</v>
      </c>
      <c r="C34" s="45">
        <f>G49*1000/C33</f>
        <v>27.814417833800189</v>
      </c>
      <c r="D34" s="214"/>
      <c r="E34" s="215"/>
      <c r="F34" s="46" t="s">
        <v>58</v>
      </c>
      <c r="G34" s="47">
        <v>0.27</v>
      </c>
      <c r="H34" s="48">
        <f>G33-G31</f>
        <v>23.688612521786485</v>
      </c>
      <c r="I34" s="14" t="s">
        <v>59</v>
      </c>
      <c r="J34" s="15">
        <v>0</v>
      </c>
      <c r="K34" s="208"/>
      <c r="L34" s="211"/>
      <c r="Q34" s="41" t="s">
        <v>57</v>
      </c>
      <c r="R34" s="45" t="e">
        <f>V49*1000/R33</f>
        <v>#DIV/0!</v>
      </c>
      <c r="S34" s="214"/>
      <c r="T34" s="215"/>
      <c r="U34" s="46" t="s">
        <v>58</v>
      </c>
      <c r="V34" s="47">
        <v>0.27</v>
      </c>
      <c r="W34" s="48" t="e">
        <f>V33-V31</f>
        <v>#DIV/0!</v>
      </c>
      <c r="X34" s="14" t="s">
        <v>59</v>
      </c>
      <c r="Y34" s="15">
        <v>0</v>
      </c>
      <c r="Z34" s="208"/>
      <c r="AA34" s="211"/>
      <c r="AD34" s="41" t="s">
        <v>57</v>
      </c>
      <c r="AE34" s="45" t="e">
        <f>AI49*1000/AE33</f>
        <v>#DIV/0!</v>
      </c>
      <c r="AF34" s="214"/>
      <c r="AG34" s="215"/>
      <c r="AH34" s="46" t="s">
        <v>58</v>
      </c>
      <c r="AI34" s="47">
        <v>0.27</v>
      </c>
      <c r="AJ34" s="48" t="e">
        <f>AI33-AI31</f>
        <v>#DIV/0!</v>
      </c>
      <c r="AK34" s="14" t="s">
        <v>59</v>
      </c>
      <c r="AL34" s="15">
        <v>0</v>
      </c>
      <c r="AM34" s="208"/>
      <c r="AN34" s="211"/>
      <c r="AQ34" s="41" t="s">
        <v>57</v>
      </c>
      <c r="AR34" s="45" t="e">
        <f>AV49*1000/AR33</f>
        <v>#DIV/0!</v>
      </c>
      <c r="AS34" s="214"/>
      <c r="AT34" s="215"/>
      <c r="AU34" s="46" t="s">
        <v>58</v>
      </c>
      <c r="AV34" s="47">
        <v>0.27</v>
      </c>
      <c r="AW34" s="48" t="e">
        <f>AV33-AV31</f>
        <v>#DIV/0!</v>
      </c>
      <c r="AX34" s="14" t="s">
        <v>59</v>
      </c>
      <c r="AY34" s="15">
        <v>0</v>
      </c>
      <c r="AZ34" s="208"/>
      <c r="BA34" s="211"/>
      <c r="BD34" s="103">
        <f>SUM(BD10:BD33)</f>
        <v>33</v>
      </c>
      <c r="BE34" s="103">
        <f>SUM(BE10:BE33)</f>
        <v>0</v>
      </c>
      <c r="BF34" s="103">
        <f t="shared" ref="BF34:BW34" si="28">SUM(BF10:BF33)</f>
        <v>0</v>
      </c>
      <c r="BG34" s="103">
        <f t="shared" si="28"/>
        <v>36</v>
      </c>
      <c r="BH34" s="103">
        <f t="shared" si="28"/>
        <v>0</v>
      </c>
      <c r="BI34" s="103">
        <f t="shared" si="28"/>
        <v>0</v>
      </c>
      <c r="BJ34" s="103">
        <f t="shared" si="28"/>
        <v>0</v>
      </c>
      <c r="BK34" s="103">
        <f t="shared" si="28"/>
        <v>72</v>
      </c>
      <c r="BL34" s="103">
        <f t="shared" si="28"/>
        <v>0</v>
      </c>
      <c r="BM34" s="103">
        <f t="shared" si="28"/>
        <v>0</v>
      </c>
      <c r="BN34" s="103">
        <f t="shared" si="28"/>
        <v>0</v>
      </c>
      <c r="BO34" s="103">
        <f t="shared" si="28"/>
        <v>0</v>
      </c>
      <c r="BP34" s="103">
        <f t="shared" si="28"/>
        <v>0</v>
      </c>
      <c r="BQ34" s="103">
        <f t="shared" si="28"/>
        <v>0</v>
      </c>
      <c r="BR34" s="103">
        <f t="shared" si="28"/>
        <v>0</v>
      </c>
      <c r="BS34" s="103">
        <f t="shared" si="28"/>
        <v>0</v>
      </c>
      <c r="BT34" s="103">
        <f t="shared" si="28"/>
        <v>0</v>
      </c>
      <c r="BU34" s="103">
        <f t="shared" si="28"/>
        <v>0</v>
      </c>
      <c r="BV34" s="103">
        <f t="shared" si="28"/>
        <v>0</v>
      </c>
      <c r="BW34" s="103">
        <f t="shared" si="28"/>
        <v>0</v>
      </c>
    </row>
    <row r="35" spans="2:75" ht="15" thickBot="1" x14ac:dyDescent="0.25">
      <c r="B35" s="49" t="s">
        <v>60</v>
      </c>
      <c r="C35" s="50" t="s">
        <v>61</v>
      </c>
      <c r="D35" s="51" t="s">
        <v>74</v>
      </c>
      <c r="E35" s="50" t="s">
        <v>63</v>
      </c>
      <c r="F35" s="52" t="s">
        <v>64</v>
      </c>
      <c r="G35" s="53" t="s">
        <v>65</v>
      </c>
      <c r="H35" s="54" t="s">
        <v>66</v>
      </c>
      <c r="Q35" s="49" t="s">
        <v>60</v>
      </c>
      <c r="R35" s="50" t="s">
        <v>61</v>
      </c>
      <c r="S35" s="51" t="s">
        <v>62</v>
      </c>
      <c r="T35" s="50" t="s">
        <v>63</v>
      </c>
      <c r="U35" s="52" t="s">
        <v>64</v>
      </c>
      <c r="V35" s="53" t="s">
        <v>65</v>
      </c>
      <c r="W35" s="54" t="s">
        <v>66</v>
      </c>
      <c r="AD35" s="49" t="s">
        <v>60</v>
      </c>
      <c r="AE35" s="50" t="s">
        <v>61</v>
      </c>
      <c r="AF35" s="51" t="s">
        <v>62</v>
      </c>
      <c r="AG35" s="50" t="s">
        <v>63</v>
      </c>
      <c r="AH35" s="52" t="s">
        <v>64</v>
      </c>
      <c r="AI35" s="53" t="s">
        <v>65</v>
      </c>
      <c r="AJ35" s="54" t="s">
        <v>66</v>
      </c>
      <c r="AQ35" s="49" t="s">
        <v>60</v>
      </c>
      <c r="AR35" s="50" t="s">
        <v>61</v>
      </c>
      <c r="AS35" s="51" t="s">
        <v>62</v>
      </c>
      <c r="AT35" s="50" t="s">
        <v>63</v>
      </c>
      <c r="AU35" s="52" t="s">
        <v>64</v>
      </c>
      <c r="AV35" s="53" t="s">
        <v>65</v>
      </c>
      <c r="AW35" s="54" t="s">
        <v>66</v>
      </c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</row>
    <row r="36" spans="2:75" ht="15.75" thickBot="1" x14ac:dyDescent="0.25">
      <c r="B36" s="76" t="s">
        <v>27</v>
      </c>
      <c r="C36" s="56">
        <v>135</v>
      </c>
      <c r="D36" s="55" t="s">
        <v>67</v>
      </c>
      <c r="E36" s="63">
        <f>IFERROR(VLOOKUP(B36,[1]!Tabela14[#Data],5,FALSE),"")</f>
        <v>3.8974382352941178E-2</v>
      </c>
      <c r="F36" s="58"/>
      <c r="G36" s="59">
        <f>IFERROR(E36*C36,"")</f>
        <v>5.2615416176470591</v>
      </c>
      <c r="H36" s="60"/>
      <c r="K36" s="61" t="s">
        <v>68</v>
      </c>
      <c r="L36" s="62">
        <v>3</v>
      </c>
      <c r="Q36" s="76"/>
      <c r="R36" s="56"/>
      <c r="S36" s="55"/>
      <c r="T36" s="63" t="str">
        <f>IFERROR(VLOOKUP(Q36,[1]!Tabela14[#Data],5,FALSE),"")</f>
        <v/>
      </c>
      <c r="U36" s="58"/>
      <c r="V36" s="59" t="str">
        <f>IFERROR(T36*R36,"")</f>
        <v/>
      </c>
      <c r="W36" s="60"/>
      <c r="Z36" s="61" t="s">
        <v>68</v>
      </c>
      <c r="AA36" s="62"/>
      <c r="AD36" s="76"/>
      <c r="AE36" s="56"/>
      <c r="AF36" s="55"/>
      <c r="AG36" s="63" t="str">
        <f>IFERROR(VLOOKUP(AD36,[1]!Tabela14[#Data],5,FALSE),"")</f>
        <v/>
      </c>
      <c r="AH36" s="58"/>
      <c r="AI36" s="59" t="str">
        <f>IFERROR(AG36*AE36,"")</f>
        <v/>
      </c>
      <c r="AJ36" s="60"/>
      <c r="AM36" s="61" t="s">
        <v>68</v>
      </c>
      <c r="AN36" s="62"/>
      <c r="AQ36" s="76"/>
      <c r="AR36" s="56"/>
      <c r="AS36" s="55"/>
      <c r="AT36" s="63" t="str">
        <f>IFERROR(VLOOKUP(AQ36,[1]!Tabela14[#Data],5,FALSE),"")</f>
        <v/>
      </c>
      <c r="AU36" s="58"/>
      <c r="AV36" s="59" t="str">
        <f>IFERROR(AT36*AR36,"")</f>
        <v/>
      </c>
      <c r="AW36" s="60"/>
      <c r="AZ36" s="61" t="s">
        <v>68</v>
      </c>
      <c r="BA36" s="62"/>
      <c r="BD36" s="22" t="s">
        <v>24</v>
      </c>
      <c r="BE36" s="23" t="s">
        <v>25</v>
      </c>
      <c r="BF36" s="23" t="s">
        <v>26</v>
      </c>
      <c r="BG36" s="23" t="s">
        <v>27</v>
      </c>
      <c r="BH36" s="23" t="s">
        <v>28</v>
      </c>
      <c r="BI36" s="23" t="s">
        <v>29</v>
      </c>
      <c r="BJ36" s="23" t="s">
        <v>30</v>
      </c>
      <c r="BK36" s="23" t="s">
        <v>31</v>
      </c>
      <c r="BL36" s="23" t="s">
        <v>32</v>
      </c>
      <c r="BM36" s="23" t="s">
        <v>33</v>
      </c>
      <c r="BN36" s="23" t="s">
        <v>34</v>
      </c>
      <c r="BO36" s="23" t="s">
        <v>35</v>
      </c>
      <c r="BP36" s="23" t="s">
        <v>36</v>
      </c>
      <c r="BQ36" s="23" t="s">
        <v>37</v>
      </c>
      <c r="BR36" s="23" t="s">
        <v>38</v>
      </c>
      <c r="BS36" s="23" t="s">
        <v>39</v>
      </c>
      <c r="BT36" s="23" t="s">
        <v>40</v>
      </c>
      <c r="BU36" s="23" t="s">
        <v>41</v>
      </c>
      <c r="BV36" s="23" t="s">
        <v>42</v>
      </c>
      <c r="BW36" s="24" t="s">
        <v>43</v>
      </c>
    </row>
    <row r="37" spans="2:75" ht="15.75" thickBot="1" x14ac:dyDescent="0.25">
      <c r="B37" s="76" t="s">
        <v>108</v>
      </c>
      <c r="C37" s="56">
        <v>125</v>
      </c>
      <c r="D37" s="55" t="s">
        <v>67</v>
      </c>
      <c r="E37" s="63">
        <f>IFERROR(VLOOKUP(B37,[1]!Tabela14[#Data],5,FALSE),"")</f>
        <v>6.0000000000000001E-3</v>
      </c>
      <c r="F37" s="58"/>
      <c r="G37" s="59">
        <f t="shared" ref="G37:G48" si="29">IFERROR(E37*C37,"")</f>
        <v>0.75</v>
      </c>
      <c r="H37" s="60"/>
      <c r="I37" s="67"/>
      <c r="K37" s="68" t="s">
        <v>69</v>
      </c>
      <c r="L37" s="69">
        <f>L36*L32</f>
        <v>108</v>
      </c>
      <c r="Q37" s="76"/>
      <c r="R37" s="56"/>
      <c r="S37" s="55"/>
      <c r="T37" s="63" t="str">
        <f>IFERROR(VLOOKUP(Q37,[1]!Tabela14[#Data],5,FALSE),"")</f>
        <v/>
      </c>
      <c r="U37" s="58"/>
      <c r="V37" s="59" t="str">
        <f t="shared" ref="V37:V48" si="30">IFERROR(T37*R37,"")</f>
        <v/>
      </c>
      <c r="W37" s="60"/>
      <c r="Z37" s="68" t="s">
        <v>69</v>
      </c>
      <c r="AA37" s="69">
        <f>AA32*AA36</f>
        <v>0</v>
      </c>
      <c r="AD37" s="76"/>
      <c r="AE37" s="56"/>
      <c r="AF37" s="55"/>
      <c r="AG37" s="63" t="str">
        <f>IFERROR(VLOOKUP(AD37,[1]!Tabela14[#Data],5,FALSE),"")</f>
        <v/>
      </c>
      <c r="AH37" s="58"/>
      <c r="AI37" s="59" t="str">
        <f t="shared" ref="AI37:AI48" si="31">IFERROR(AG37*AE37,"")</f>
        <v/>
      </c>
      <c r="AJ37" s="60"/>
      <c r="AM37" s="68" t="s">
        <v>69</v>
      </c>
      <c r="AN37" s="69">
        <f>AN32*AN36</f>
        <v>0</v>
      </c>
      <c r="AQ37" s="76"/>
      <c r="AR37" s="56"/>
      <c r="AS37" s="55"/>
      <c r="AT37" s="63" t="str">
        <f>IFERROR(VLOOKUP(AQ37,[1]!Tabela14[#Data],5,FALSE),"")</f>
        <v/>
      </c>
      <c r="AU37" s="58"/>
      <c r="AV37" s="59" t="str">
        <f t="shared" ref="AV37:AV48" si="32">IFERROR(AT37*AR37,"")</f>
        <v/>
      </c>
      <c r="AW37" s="60"/>
      <c r="AZ37" s="68" t="s">
        <v>69</v>
      </c>
      <c r="BA37" s="69">
        <f>BA32*BA36</f>
        <v>0</v>
      </c>
      <c r="BD37" s="105" t="str">
        <f t="shared" ref="BD37:BW37" si="33">IF($B$15=BD$9,$L$15,"")</f>
        <v/>
      </c>
      <c r="BE37" s="106" t="str">
        <f t="shared" si="33"/>
        <v/>
      </c>
      <c r="BF37" s="106" t="str">
        <f t="shared" si="33"/>
        <v/>
      </c>
      <c r="BG37" s="106" t="str">
        <f t="shared" si="33"/>
        <v/>
      </c>
      <c r="BH37" s="106" t="str">
        <f t="shared" si="33"/>
        <v/>
      </c>
      <c r="BI37" s="106" t="str">
        <f t="shared" si="33"/>
        <v/>
      </c>
      <c r="BJ37" s="106" t="str">
        <f t="shared" si="33"/>
        <v/>
      </c>
      <c r="BK37" s="106">
        <f t="shared" si="33"/>
        <v>1</v>
      </c>
      <c r="BL37" s="106" t="str">
        <f t="shared" si="33"/>
        <v/>
      </c>
      <c r="BM37" s="106" t="str">
        <f t="shared" si="33"/>
        <v/>
      </c>
      <c r="BN37" s="106" t="str">
        <f t="shared" si="33"/>
        <v/>
      </c>
      <c r="BO37" s="106" t="str">
        <f t="shared" si="33"/>
        <v/>
      </c>
      <c r="BP37" s="106" t="str">
        <f t="shared" si="33"/>
        <v/>
      </c>
      <c r="BQ37" s="106" t="str">
        <f t="shared" si="33"/>
        <v/>
      </c>
      <c r="BR37" s="106" t="str">
        <f t="shared" si="33"/>
        <v/>
      </c>
      <c r="BS37" s="106" t="str">
        <f t="shared" si="33"/>
        <v/>
      </c>
      <c r="BT37" s="106" t="str">
        <f t="shared" si="33"/>
        <v/>
      </c>
      <c r="BU37" s="106" t="str">
        <f t="shared" si="33"/>
        <v/>
      </c>
      <c r="BV37" s="106" t="str">
        <f t="shared" si="33"/>
        <v/>
      </c>
      <c r="BW37" s="107" t="str">
        <f t="shared" si="33"/>
        <v/>
      </c>
    </row>
    <row r="38" spans="2:75" ht="15" x14ac:dyDescent="0.2">
      <c r="B38" s="76" t="s">
        <v>114</v>
      </c>
      <c r="C38" s="56">
        <v>55</v>
      </c>
      <c r="D38" s="55" t="s">
        <v>67</v>
      </c>
      <c r="E38" s="63">
        <f>IFERROR(VLOOKUP(B38,[1]!Tabela14[#Data],5,FALSE),"")</f>
        <v>0.05</v>
      </c>
      <c r="F38" s="58"/>
      <c r="G38" s="59">
        <f t="shared" si="29"/>
        <v>2.75</v>
      </c>
      <c r="H38" s="60"/>
      <c r="Q38" s="76"/>
      <c r="R38" s="56"/>
      <c r="S38" s="55"/>
      <c r="T38" s="63" t="str">
        <f>IFERROR(VLOOKUP(Q38,[1]!Tabela14[#Data],5,FALSE),"")</f>
        <v/>
      </c>
      <c r="U38" s="58"/>
      <c r="V38" s="59" t="str">
        <f t="shared" si="30"/>
        <v/>
      </c>
      <c r="W38" s="60"/>
      <c r="AD38" s="76"/>
      <c r="AE38" s="56"/>
      <c r="AF38" s="55"/>
      <c r="AG38" s="63" t="str">
        <f>IFERROR(VLOOKUP(AD38,[1]!Tabela14[#Data],5,FALSE),"")</f>
        <v/>
      </c>
      <c r="AH38" s="58"/>
      <c r="AI38" s="59" t="str">
        <f t="shared" si="31"/>
        <v/>
      </c>
      <c r="AJ38" s="60"/>
      <c r="AQ38" s="76"/>
      <c r="AR38" s="56"/>
      <c r="AS38" s="55"/>
      <c r="AT38" s="63" t="str">
        <f>IFERROR(VLOOKUP(AQ38,[1]!Tabela14[#Data],5,FALSE),"")</f>
        <v/>
      </c>
      <c r="AU38" s="58"/>
      <c r="AV38" s="59" t="str">
        <f t="shared" si="32"/>
        <v/>
      </c>
      <c r="AW38" s="60"/>
      <c r="BD38" s="108" t="str">
        <f t="shared" ref="BD38:BW38" si="34">IF($B$36=BD$9,$L$36,"")</f>
        <v/>
      </c>
      <c r="BE38" s="109" t="str">
        <f t="shared" si="34"/>
        <v/>
      </c>
      <c r="BF38" s="109" t="str">
        <f t="shared" si="34"/>
        <v/>
      </c>
      <c r="BG38" s="109">
        <f t="shared" si="34"/>
        <v>3</v>
      </c>
      <c r="BH38" s="109" t="str">
        <f t="shared" si="34"/>
        <v/>
      </c>
      <c r="BI38" s="109" t="str">
        <f t="shared" si="34"/>
        <v/>
      </c>
      <c r="BJ38" s="109" t="str">
        <f t="shared" si="34"/>
        <v/>
      </c>
      <c r="BK38" s="109" t="str">
        <f t="shared" si="34"/>
        <v/>
      </c>
      <c r="BL38" s="109" t="str">
        <f t="shared" si="34"/>
        <v/>
      </c>
      <c r="BM38" s="109" t="str">
        <f t="shared" si="34"/>
        <v/>
      </c>
      <c r="BN38" s="109" t="str">
        <f t="shared" si="34"/>
        <v/>
      </c>
      <c r="BO38" s="109" t="str">
        <f t="shared" si="34"/>
        <v/>
      </c>
      <c r="BP38" s="109" t="str">
        <f t="shared" si="34"/>
        <v/>
      </c>
      <c r="BQ38" s="109" t="str">
        <f t="shared" si="34"/>
        <v/>
      </c>
      <c r="BR38" s="109" t="str">
        <f t="shared" si="34"/>
        <v/>
      </c>
      <c r="BS38" s="109" t="str">
        <f t="shared" si="34"/>
        <v/>
      </c>
      <c r="BT38" s="109" t="str">
        <f t="shared" si="34"/>
        <v/>
      </c>
      <c r="BU38" s="109" t="str">
        <f t="shared" si="34"/>
        <v/>
      </c>
      <c r="BV38" s="109" t="str">
        <f t="shared" si="34"/>
        <v/>
      </c>
      <c r="BW38" s="110" t="str">
        <f t="shared" si="34"/>
        <v/>
      </c>
    </row>
    <row r="39" spans="2:75" ht="14.45" customHeight="1" x14ac:dyDescent="0.2">
      <c r="B39" s="76"/>
      <c r="C39" s="56"/>
      <c r="D39" s="55"/>
      <c r="E39" s="63" t="str">
        <f>IFERROR(VLOOKUP(B39,[1]!Tabela14[#Data],5,FALSE),"")</f>
        <v/>
      </c>
      <c r="F39" s="58"/>
      <c r="G39" s="59" t="str">
        <f t="shared" si="29"/>
        <v/>
      </c>
      <c r="H39" s="60"/>
      <c r="K39" s="216" t="s">
        <v>70</v>
      </c>
      <c r="L39" s="217">
        <f>IFERROR(G31*L36,0)</f>
        <v>26.284624852941175</v>
      </c>
      <c r="Q39" s="76"/>
      <c r="R39" s="56"/>
      <c r="S39" s="55"/>
      <c r="T39" s="63" t="str">
        <f>IFERROR(VLOOKUP(Q39,[1]!Tabela14[#Data],5,FALSE),"")</f>
        <v/>
      </c>
      <c r="U39" s="58"/>
      <c r="V39" s="59" t="str">
        <f t="shared" si="30"/>
        <v/>
      </c>
      <c r="W39" s="60"/>
      <c r="Z39" s="216" t="s">
        <v>70</v>
      </c>
      <c r="AA39" s="217">
        <f>IFERROR(V31*AA36,0)</f>
        <v>0</v>
      </c>
      <c r="AD39" s="76"/>
      <c r="AE39" s="56"/>
      <c r="AF39" s="55"/>
      <c r="AG39" s="63" t="str">
        <f>IFERROR(VLOOKUP(AD39,[1]!Tabela14[#Data],5,FALSE),"")</f>
        <v/>
      </c>
      <c r="AH39" s="58"/>
      <c r="AI39" s="59" t="str">
        <f t="shared" si="31"/>
        <v/>
      </c>
      <c r="AJ39" s="60"/>
      <c r="AM39" s="216" t="s">
        <v>70</v>
      </c>
      <c r="AN39" s="217">
        <f>IFERROR(AI31*AN36,0)</f>
        <v>0</v>
      </c>
      <c r="AQ39" s="76"/>
      <c r="AR39" s="56"/>
      <c r="AS39" s="55"/>
      <c r="AT39" s="63" t="str">
        <f>IFERROR(VLOOKUP(AQ39,[1]!Tabela14[#Data],5,FALSE),"")</f>
        <v/>
      </c>
      <c r="AU39" s="58"/>
      <c r="AV39" s="59" t="str">
        <f>IFERROR(AT39*AR39,"")</f>
        <v/>
      </c>
      <c r="AW39" s="60"/>
      <c r="AZ39" s="216" t="s">
        <v>70</v>
      </c>
      <c r="BA39" s="217">
        <f>IFERROR(AV31*BA36,0)</f>
        <v>0</v>
      </c>
      <c r="BD39" s="108" t="str">
        <f t="shared" ref="BD39:BW39" si="35">IF($B$57=BD$9,$L$57,"")</f>
        <v/>
      </c>
      <c r="BE39" s="109" t="str">
        <f t="shared" si="35"/>
        <v/>
      </c>
      <c r="BF39" s="109" t="str">
        <f t="shared" si="35"/>
        <v/>
      </c>
      <c r="BG39" s="109" t="str">
        <f t="shared" si="35"/>
        <v/>
      </c>
      <c r="BH39" s="109" t="str">
        <f t="shared" si="35"/>
        <v/>
      </c>
      <c r="BI39" s="109" t="str">
        <f t="shared" si="35"/>
        <v/>
      </c>
      <c r="BJ39" s="109" t="str">
        <f t="shared" si="35"/>
        <v/>
      </c>
      <c r="BK39" s="109">
        <f t="shared" si="35"/>
        <v>3</v>
      </c>
      <c r="BL39" s="109" t="str">
        <f t="shared" si="35"/>
        <v/>
      </c>
      <c r="BM39" s="109" t="str">
        <f t="shared" si="35"/>
        <v/>
      </c>
      <c r="BN39" s="109" t="str">
        <f t="shared" si="35"/>
        <v/>
      </c>
      <c r="BO39" s="109" t="str">
        <f t="shared" si="35"/>
        <v/>
      </c>
      <c r="BP39" s="109" t="str">
        <f t="shared" si="35"/>
        <v/>
      </c>
      <c r="BQ39" s="109" t="str">
        <f t="shared" si="35"/>
        <v/>
      </c>
      <c r="BR39" s="109" t="str">
        <f t="shared" si="35"/>
        <v/>
      </c>
      <c r="BS39" s="109" t="str">
        <f t="shared" si="35"/>
        <v/>
      </c>
      <c r="BT39" s="109" t="str">
        <f t="shared" si="35"/>
        <v/>
      </c>
      <c r="BU39" s="109" t="str">
        <f t="shared" si="35"/>
        <v/>
      </c>
      <c r="BV39" s="109" t="str">
        <f t="shared" si="35"/>
        <v/>
      </c>
      <c r="BW39" s="110" t="str">
        <f t="shared" si="35"/>
        <v/>
      </c>
    </row>
    <row r="40" spans="2:75" ht="13.9" customHeight="1" x14ac:dyDescent="0.2">
      <c r="B40" s="76"/>
      <c r="C40" s="56" t="s">
        <v>115</v>
      </c>
      <c r="D40" s="55"/>
      <c r="E40" s="63" t="str">
        <f>IFERROR(VLOOKUP(B40,[1]!Tabela14[#Data],5,FALSE),"")</f>
        <v/>
      </c>
      <c r="F40" s="58"/>
      <c r="G40" s="59" t="str">
        <f t="shared" si="29"/>
        <v/>
      </c>
      <c r="H40" s="60"/>
      <c r="K40" s="216"/>
      <c r="L40" s="217"/>
      <c r="Q40" s="76"/>
      <c r="R40" s="56"/>
      <c r="S40" s="55"/>
      <c r="T40" s="63" t="str">
        <f>IFERROR(VLOOKUP(Q40,[1]!Tabela14[#Data],5,FALSE),"")</f>
        <v/>
      </c>
      <c r="U40" s="58"/>
      <c r="V40" s="59" t="str">
        <f t="shared" si="30"/>
        <v/>
      </c>
      <c r="W40" s="60"/>
      <c r="Z40" s="216"/>
      <c r="AA40" s="217"/>
      <c r="AD40" s="76"/>
      <c r="AE40" s="56"/>
      <c r="AF40" s="55"/>
      <c r="AG40" s="63" t="str">
        <f>IFERROR(VLOOKUP(AD40,[1]!Tabela14[#Data],5,FALSE),"")</f>
        <v/>
      </c>
      <c r="AH40" s="58"/>
      <c r="AI40" s="59" t="str">
        <f t="shared" si="31"/>
        <v/>
      </c>
      <c r="AJ40" s="60"/>
      <c r="AM40" s="216"/>
      <c r="AN40" s="217"/>
      <c r="AQ40" s="76"/>
      <c r="AR40" s="56"/>
      <c r="AS40" s="55"/>
      <c r="AT40" s="63" t="str">
        <f>IFERROR(VLOOKUP(AQ40,[1]!Tabela14[#Data],5,FALSE),"")</f>
        <v/>
      </c>
      <c r="AU40" s="58"/>
      <c r="AV40" s="59" t="str">
        <f>IFERROR(AT40*AR40,"")</f>
        <v/>
      </c>
      <c r="AW40" s="60"/>
      <c r="AZ40" s="216"/>
      <c r="BA40" s="217"/>
      <c r="BD40" s="108">
        <f t="shared" ref="BD40:BW40" si="36">IF($B$78=BD$9,$L$78,"")</f>
        <v>3</v>
      </c>
      <c r="BE40" s="109" t="str">
        <f t="shared" si="36"/>
        <v/>
      </c>
      <c r="BF40" s="109" t="str">
        <f t="shared" si="36"/>
        <v/>
      </c>
      <c r="BG40" s="109" t="str">
        <f t="shared" si="36"/>
        <v/>
      </c>
      <c r="BH40" s="109" t="str">
        <f t="shared" si="36"/>
        <v/>
      </c>
      <c r="BI40" s="109" t="str">
        <f t="shared" si="36"/>
        <v/>
      </c>
      <c r="BJ40" s="109" t="str">
        <f t="shared" si="36"/>
        <v/>
      </c>
      <c r="BK40" s="109" t="str">
        <f t="shared" si="36"/>
        <v/>
      </c>
      <c r="BL40" s="109" t="str">
        <f t="shared" si="36"/>
        <v/>
      </c>
      <c r="BM40" s="109" t="str">
        <f t="shared" si="36"/>
        <v/>
      </c>
      <c r="BN40" s="109" t="str">
        <f t="shared" si="36"/>
        <v/>
      </c>
      <c r="BO40" s="109" t="str">
        <f t="shared" si="36"/>
        <v/>
      </c>
      <c r="BP40" s="109" t="str">
        <f t="shared" si="36"/>
        <v/>
      </c>
      <c r="BQ40" s="109" t="str">
        <f t="shared" si="36"/>
        <v/>
      </c>
      <c r="BR40" s="109" t="str">
        <f t="shared" si="36"/>
        <v/>
      </c>
      <c r="BS40" s="109" t="str">
        <f t="shared" si="36"/>
        <v/>
      </c>
      <c r="BT40" s="109" t="str">
        <f t="shared" si="36"/>
        <v/>
      </c>
      <c r="BU40" s="109" t="str">
        <f t="shared" si="36"/>
        <v/>
      </c>
      <c r="BV40" s="109" t="str">
        <f t="shared" si="36"/>
        <v/>
      </c>
      <c r="BW40" s="110" t="str">
        <f t="shared" si="36"/>
        <v/>
      </c>
    </row>
    <row r="41" spans="2:75" ht="13.9" customHeight="1" x14ac:dyDescent="0.2">
      <c r="B41" s="58"/>
      <c r="C41" s="56"/>
      <c r="D41" s="55"/>
      <c r="E41" s="63" t="str">
        <f>IFERROR(VLOOKUP(B41,[1]!Tabela14[#Data],5,FALSE),"")</f>
        <v/>
      </c>
      <c r="F41" s="58"/>
      <c r="G41" s="59" t="str">
        <f t="shared" si="29"/>
        <v/>
      </c>
      <c r="H41" s="60"/>
      <c r="K41" s="216"/>
      <c r="L41" s="217"/>
      <c r="Q41" s="58"/>
      <c r="R41" s="56"/>
      <c r="S41" s="55"/>
      <c r="T41" s="63" t="str">
        <f>IFERROR(VLOOKUP(Q41,[1]!Tabela14[#Data],5,FALSE),"")</f>
        <v/>
      </c>
      <c r="U41" s="58"/>
      <c r="V41" s="59" t="str">
        <f t="shared" si="30"/>
        <v/>
      </c>
      <c r="W41" s="60"/>
      <c r="Z41" s="216"/>
      <c r="AA41" s="217"/>
      <c r="AD41" s="58"/>
      <c r="AE41" s="56"/>
      <c r="AF41" s="55"/>
      <c r="AG41" s="63" t="str">
        <f>IFERROR(VLOOKUP(AD41,[1]!Tabela14[#Data],5,FALSE),"")</f>
        <v/>
      </c>
      <c r="AH41" s="58"/>
      <c r="AI41" s="59" t="str">
        <f t="shared" si="31"/>
        <v/>
      </c>
      <c r="AJ41" s="60"/>
      <c r="AM41" s="216"/>
      <c r="AN41" s="217"/>
      <c r="AQ41" s="58"/>
      <c r="AR41" s="56"/>
      <c r="AS41" s="55"/>
      <c r="AT41" s="63" t="str">
        <f>IFERROR(VLOOKUP(AQ41,[1]!Tabela14[#Data],5,FALSE),"")</f>
        <v/>
      </c>
      <c r="AU41" s="58"/>
      <c r="AV41" s="59" t="str">
        <f>IFERROR(AT41*AR41,"")</f>
        <v/>
      </c>
      <c r="AW41" s="60"/>
      <c r="AZ41" s="216"/>
      <c r="BA41" s="217"/>
      <c r="BD41" s="108" t="str">
        <f>IF($B$99=BD$9,$L$99,"")</f>
        <v/>
      </c>
      <c r="BE41" s="109" t="str">
        <f t="shared" ref="BE41:BW41" si="37">IF($B$99=BE$9,$L$99,"")</f>
        <v/>
      </c>
      <c r="BF41" s="109" t="str">
        <f t="shared" si="37"/>
        <v/>
      </c>
      <c r="BG41" s="109" t="str">
        <f t="shared" si="37"/>
        <v/>
      </c>
      <c r="BH41" s="109" t="str">
        <f t="shared" si="37"/>
        <v/>
      </c>
      <c r="BI41" s="109" t="str">
        <f t="shared" si="37"/>
        <v/>
      </c>
      <c r="BJ41" s="109" t="str">
        <f t="shared" si="37"/>
        <v/>
      </c>
      <c r="BK41" s="109" t="str">
        <f t="shared" si="37"/>
        <v/>
      </c>
      <c r="BL41" s="109" t="str">
        <f t="shared" si="37"/>
        <v/>
      </c>
      <c r="BM41" s="109" t="str">
        <f t="shared" si="37"/>
        <v/>
      </c>
      <c r="BN41" s="109" t="str">
        <f t="shared" si="37"/>
        <v/>
      </c>
      <c r="BO41" s="109" t="str">
        <f t="shared" si="37"/>
        <v/>
      </c>
      <c r="BP41" s="109" t="str">
        <f t="shared" si="37"/>
        <v/>
      </c>
      <c r="BQ41" s="109" t="str">
        <f t="shared" si="37"/>
        <v/>
      </c>
      <c r="BR41" s="109" t="str">
        <f t="shared" si="37"/>
        <v/>
      </c>
      <c r="BS41" s="109" t="str">
        <f t="shared" si="37"/>
        <v/>
      </c>
      <c r="BT41" s="109" t="str">
        <f t="shared" si="37"/>
        <v/>
      </c>
      <c r="BU41" s="109" t="str">
        <f t="shared" si="37"/>
        <v/>
      </c>
      <c r="BV41" s="109" t="str">
        <f t="shared" si="37"/>
        <v/>
      </c>
      <c r="BW41" s="110" t="str">
        <f t="shared" si="37"/>
        <v/>
      </c>
    </row>
    <row r="42" spans="2:75" ht="13.9" customHeight="1" thickBot="1" x14ac:dyDescent="0.25">
      <c r="B42" s="55"/>
      <c r="C42" s="56"/>
      <c r="D42" s="55"/>
      <c r="E42" s="63" t="str">
        <f>IFERROR(VLOOKUP(B42,[1]!Tabela14[#Data],5,FALSE),"")</f>
        <v/>
      </c>
      <c r="F42" s="58"/>
      <c r="G42" s="59" t="str">
        <f t="shared" si="29"/>
        <v/>
      </c>
      <c r="H42" s="60"/>
      <c r="K42" s="216" t="s">
        <v>73</v>
      </c>
      <c r="L42" s="217">
        <f>J32*L36</f>
        <v>0</v>
      </c>
      <c r="Q42" s="55"/>
      <c r="R42" s="56"/>
      <c r="S42" s="55"/>
      <c r="T42" s="63" t="str">
        <f>IFERROR(VLOOKUP(Q42,[1]!Tabela14[#Data],5,FALSE),"")</f>
        <v/>
      </c>
      <c r="U42" s="58"/>
      <c r="V42" s="59" t="str">
        <f t="shared" si="30"/>
        <v/>
      </c>
      <c r="W42" s="60"/>
      <c r="Z42" s="216" t="s">
        <v>73</v>
      </c>
      <c r="AA42" s="217">
        <f>Y32*AA36</f>
        <v>0</v>
      </c>
      <c r="AD42" s="55"/>
      <c r="AE42" s="56"/>
      <c r="AF42" s="55"/>
      <c r="AG42" s="63" t="str">
        <f>IFERROR(VLOOKUP(AD42,[1]!Tabela14[#Data],5,FALSE),"")</f>
        <v/>
      </c>
      <c r="AH42" s="58"/>
      <c r="AI42" s="59" t="str">
        <f t="shared" si="31"/>
        <v/>
      </c>
      <c r="AJ42" s="60"/>
      <c r="AM42" s="216" t="s">
        <v>73</v>
      </c>
      <c r="AN42" s="217">
        <f>AL32*AN36</f>
        <v>0</v>
      </c>
      <c r="AQ42" s="55"/>
      <c r="AR42" s="56"/>
      <c r="AS42" s="55"/>
      <c r="AT42" s="63" t="str">
        <f>IFERROR(VLOOKUP(AQ42,[1]!Tabela14[#Data],5,FALSE),"")</f>
        <v/>
      </c>
      <c r="AU42" s="58"/>
      <c r="AV42" s="59" t="str">
        <f>IFERROR(AT42*AR42,"")</f>
        <v/>
      </c>
      <c r="AW42" s="60"/>
      <c r="AZ42" s="216" t="s">
        <v>73</v>
      </c>
      <c r="BA42" s="217">
        <f>AY32*BA36</f>
        <v>0</v>
      </c>
      <c r="BD42" s="111" t="str">
        <f>IF($B$120=BD$9,$L$120,"")</f>
        <v/>
      </c>
      <c r="BE42" s="112" t="str">
        <f t="shared" ref="BE42:BW42" si="38">IF($B$120=BE$9,$L$120,"")</f>
        <v/>
      </c>
      <c r="BF42" s="112" t="str">
        <f t="shared" si="38"/>
        <v/>
      </c>
      <c r="BG42" s="112" t="str">
        <f t="shared" si="38"/>
        <v/>
      </c>
      <c r="BH42" s="112" t="str">
        <f t="shared" si="38"/>
        <v/>
      </c>
      <c r="BI42" s="112" t="str">
        <f t="shared" si="38"/>
        <v/>
      </c>
      <c r="BJ42" s="112" t="str">
        <f t="shared" si="38"/>
        <v/>
      </c>
      <c r="BK42" s="112" t="str">
        <f t="shared" si="38"/>
        <v/>
      </c>
      <c r="BL42" s="112" t="str">
        <f t="shared" si="38"/>
        <v/>
      </c>
      <c r="BM42" s="112" t="str">
        <f t="shared" si="38"/>
        <v/>
      </c>
      <c r="BN42" s="112" t="str">
        <f t="shared" si="38"/>
        <v/>
      </c>
      <c r="BO42" s="112" t="str">
        <f t="shared" si="38"/>
        <v/>
      </c>
      <c r="BP42" s="112" t="str">
        <f t="shared" si="38"/>
        <v/>
      </c>
      <c r="BQ42" s="112" t="str">
        <f t="shared" si="38"/>
        <v/>
      </c>
      <c r="BR42" s="112" t="str">
        <f t="shared" si="38"/>
        <v/>
      </c>
      <c r="BS42" s="112" t="str">
        <f t="shared" si="38"/>
        <v/>
      </c>
      <c r="BT42" s="112" t="str">
        <f t="shared" si="38"/>
        <v/>
      </c>
      <c r="BU42" s="112" t="str">
        <f t="shared" si="38"/>
        <v/>
      </c>
      <c r="BV42" s="112" t="str">
        <f t="shared" si="38"/>
        <v/>
      </c>
      <c r="BW42" s="113" t="str">
        <f t="shared" si="38"/>
        <v/>
      </c>
    </row>
    <row r="43" spans="2:75" ht="13.9" customHeight="1" x14ac:dyDescent="0.2">
      <c r="B43" s="55"/>
      <c r="C43" s="56"/>
      <c r="D43" s="55"/>
      <c r="E43" s="63" t="str">
        <f>IFERROR(VLOOKUP(B43,[1]!Tabela14[#Data],5,FALSE),"")</f>
        <v/>
      </c>
      <c r="F43" s="58"/>
      <c r="G43" s="59" t="str">
        <f t="shared" si="29"/>
        <v/>
      </c>
      <c r="H43" s="60"/>
      <c r="K43" s="216"/>
      <c r="L43" s="217"/>
      <c r="Q43" s="76"/>
      <c r="R43" s="56"/>
      <c r="S43" s="55"/>
      <c r="T43" s="63" t="str">
        <f>IFERROR(VLOOKUP(Q43,[1]!Tabela14[#Data],5,FALSE),"")</f>
        <v/>
      </c>
      <c r="U43" s="58"/>
      <c r="V43" s="59" t="str">
        <f t="shared" si="30"/>
        <v/>
      </c>
      <c r="W43" s="60"/>
      <c r="Z43" s="216"/>
      <c r="AA43" s="217"/>
      <c r="AD43" s="76"/>
      <c r="AE43" s="56"/>
      <c r="AF43" s="55"/>
      <c r="AG43" s="63" t="str">
        <f>IFERROR(VLOOKUP(AD43,[1]!Tabela14[#Data],5,FALSE),"")</f>
        <v/>
      </c>
      <c r="AH43" s="58"/>
      <c r="AI43" s="59" t="str">
        <f t="shared" si="31"/>
        <v/>
      </c>
      <c r="AJ43" s="60"/>
      <c r="AM43" s="216"/>
      <c r="AN43" s="217"/>
      <c r="AQ43" s="76"/>
      <c r="AR43" s="56"/>
      <c r="AS43" s="55"/>
      <c r="AT43" s="63" t="str">
        <f>IFERROR(VLOOKUP(AQ43,[1]!Tabela14[#Data],5,FALSE),"")</f>
        <v/>
      </c>
      <c r="AU43" s="58"/>
      <c r="AV43" s="59" t="str">
        <f>IFERROR(AT43*AR43,"")</f>
        <v/>
      </c>
      <c r="AW43" s="60"/>
      <c r="AZ43" s="216"/>
      <c r="BA43" s="217"/>
      <c r="BD43" s="114" t="str">
        <f>IF($Q$15=BD$9,$AA$15,"")</f>
        <v/>
      </c>
      <c r="BE43" s="115" t="str">
        <f t="shared" ref="BE43:BW43" si="39">IF($Q$15=BE$9,$AA$15,"")</f>
        <v/>
      </c>
      <c r="BF43" s="115" t="str">
        <f t="shared" si="39"/>
        <v/>
      </c>
      <c r="BG43" s="115" t="str">
        <f t="shared" si="39"/>
        <v/>
      </c>
      <c r="BH43" s="115" t="str">
        <f t="shared" si="39"/>
        <v/>
      </c>
      <c r="BI43" s="115" t="str">
        <f t="shared" si="39"/>
        <v/>
      </c>
      <c r="BJ43" s="115" t="str">
        <f t="shared" si="39"/>
        <v/>
      </c>
      <c r="BK43" s="115" t="str">
        <f t="shared" si="39"/>
        <v/>
      </c>
      <c r="BL43" s="115" t="str">
        <f t="shared" si="39"/>
        <v/>
      </c>
      <c r="BM43" s="115" t="str">
        <f t="shared" si="39"/>
        <v/>
      </c>
      <c r="BN43" s="115" t="str">
        <f t="shared" si="39"/>
        <v/>
      </c>
      <c r="BO43" s="115" t="str">
        <f t="shared" si="39"/>
        <v/>
      </c>
      <c r="BP43" s="115" t="str">
        <f t="shared" si="39"/>
        <v/>
      </c>
      <c r="BQ43" s="115" t="str">
        <f t="shared" si="39"/>
        <v/>
      </c>
      <c r="BR43" s="115" t="str">
        <f t="shared" si="39"/>
        <v/>
      </c>
      <c r="BS43" s="115" t="str">
        <f t="shared" si="39"/>
        <v/>
      </c>
      <c r="BT43" s="115" t="str">
        <f t="shared" si="39"/>
        <v/>
      </c>
      <c r="BU43" s="115" t="str">
        <f t="shared" si="39"/>
        <v/>
      </c>
      <c r="BV43" s="115" t="str">
        <f t="shared" si="39"/>
        <v/>
      </c>
      <c r="BW43" s="116" t="str">
        <f t="shared" si="39"/>
        <v/>
      </c>
    </row>
    <row r="44" spans="2:75" ht="13.9" customHeight="1" x14ac:dyDescent="0.2">
      <c r="B44" s="76"/>
      <c r="C44" s="56"/>
      <c r="D44" s="55"/>
      <c r="E44" s="63" t="str">
        <f>IFERROR(VLOOKUP(B44,[1]!Tabela14[#Data],5,FALSE),"")</f>
        <v/>
      </c>
      <c r="F44" s="58"/>
      <c r="G44" s="59" t="str">
        <f t="shared" si="29"/>
        <v/>
      </c>
      <c r="H44" s="60"/>
      <c r="K44" s="216"/>
      <c r="L44" s="217"/>
      <c r="Q44" s="55"/>
      <c r="R44" s="56"/>
      <c r="S44" s="55"/>
      <c r="T44" s="63" t="str">
        <f>IFERROR(VLOOKUP(Q44,[1]!Tabela14[#Data],5,FALSE),"")</f>
        <v/>
      </c>
      <c r="U44" s="58"/>
      <c r="V44" s="59" t="str">
        <f t="shared" si="30"/>
        <v/>
      </c>
      <c r="W44" s="60"/>
      <c r="Z44" s="216"/>
      <c r="AA44" s="217"/>
      <c r="AD44" s="55"/>
      <c r="AE44" s="56"/>
      <c r="AF44" s="55"/>
      <c r="AG44" s="63" t="str">
        <f>IFERROR(VLOOKUP(AD44,[1]!Tabela14[#Data],5,FALSE),"")</f>
        <v/>
      </c>
      <c r="AH44" s="58"/>
      <c r="AI44" s="59" t="str">
        <f t="shared" si="31"/>
        <v/>
      </c>
      <c r="AJ44" s="60"/>
      <c r="AM44" s="216"/>
      <c r="AN44" s="217"/>
      <c r="AQ44" s="55"/>
      <c r="AR44" s="56"/>
      <c r="AS44" s="55"/>
      <c r="AT44" s="63" t="str">
        <f>IFERROR(VLOOKUP(AQ44,[1]!Tabela14[#Data],5,FALSE),"")</f>
        <v/>
      </c>
      <c r="AU44" s="58"/>
      <c r="AV44" s="59" t="str">
        <f t="shared" si="32"/>
        <v/>
      </c>
      <c r="AW44" s="60"/>
      <c r="AZ44" s="216"/>
      <c r="BA44" s="217"/>
      <c r="BD44" s="117" t="str">
        <f t="shared" ref="BD44:BW44" si="40">IF($Q$36=BD$9,$AA$36,"")</f>
        <v/>
      </c>
      <c r="BE44" s="118" t="str">
        <f t="shared" si="40"/>
        <v/>
      </c>
      <c r="BF44" s="118" t="str">
        <f t="shared" si="40"/>
        <v/>
      </c>
      <c r="BG44" s="118" t="str">
        <f t="shared" si="40"/>
        <v/>
      </c>
      <c r="BH44" s="118" t="str">
        <f t="shared" si="40"/>
        <v/>
      </c>
      <c r="BI44" s="118" t="str">
        <f t="shared" si="40"/>
        <v/>
      </c>
      <c r="BJ44" s="118" t="str">
        <f t="shared" si="40"/>
        <v/>
      </c>
      <c r="BK44" s="118" t="str">
        <f t="shared" si="40"/>
        <v/>
      </c>
      <c r="BL44" s="118" t="str">
        <f t="shared" si="40"/>
        <v/>
      </c>
      <c r="BM44" s="118" t="str">
        <f t="shared" si="40"/>
        <v/>
      </c>
      <c r="BN44" s="118" t="str">
        <f t="shared" si="40"/>
        <v/>
      </c>
      <c r="BO44" s="118" t="str">
        <f t="shared" si="40"/>
        <v/>
      </c>
      <c r="BP44" s="118" t="str">
        <f t="shared" si="40"/>
        <v/>
      </c>
      <c r="BQ44" s="118" t="str">
        <f t="shared" si="40"/>
        <v/>
      </c>
      <c r="BR44" s="118" t="str">
        <f t="shared" si="40"/>
        <v/>
      </c>
      <c r="BS44" s="118" t="str">
        <f t="shared" si="40"/>
        <v/>
      </c>
      <c r="BT44" s="118" t="str">
        <f t="shared" si="40"/>
        <v/>
      </c>
      <c r="BU44" s="118" t="str">
        <f t="shared" si="40"/>
        <v/>
      </c>
      <c r="BV44" s="118" t="str">
        <f t="shared" si="40"/>
        <v/>
      </c>
      <c r="BW44" s="119" t="str">
        <f t="shared" si="40"/>
        <v/>
      </c>
    </row>
    <row r="45" spans="2:75" ht="13.9" customHeight="1" x14ac:dyDescent="0.2">
      <c r="B45" s="55"/>
      <c r="C45" s="56"/>
      <c r="D45" s="55"/>
      <c r="E45" s="63" t="str">
        <f>IFERROR(VLOOKUP(B45,[1]!Tabela14[#Data],5,FALSE),"")</f>
        <v/>
      </c>
      <c r="F45" s="58"/>
      <c r="G45" s="59" t="str">
        <f t="shared" si="29"/>
        <v/>
      </c>
      <c r="H45" s="60"/>
      <c r="Q45" s="55"/>
      <c r="R45" s="56"/>
      <c r="S45" s="55"/>
      <c r="T45" s="63" t="str">
        <f>IFERROR(VLOOKUP(Q45,[1]!Tabela14[#Data],5,FALSE),"")</f>
        <v/>
      </c>
      <c r="U45" s="58"/>
      <c r="V45" s="59" t="str">
        <f t="shared" si="30"/>
        <v/>
      </c>
      <c r="W45" s="60"/>
      <c r="AD45" s="55"/>
      <c r="AE45" s="56"/>
      <c r="AF45" s="55"/>
      <c r="AG45" s="63" t="str">
        <f>IFERROR(VLOOKUP(AD45,[1]!Tabela14[#Data],5,FALSE),"")</f>
        <v/>
      </c>
      <c r="AH45" s="58"/>
      <c r="AI45" s="59" t="str">
        <f t="shared" si="31"/>
        <v/>
      </c>
      <c r="AJ45" s="60"/>
      <c r="AQ45" s="55"/>
      <c r="AR45" s="56"/>
      <c r="AS45" s="55"/>
      <c r="AT45" s="63" t="str">
        <f>IFERROR(VLOOKUP(AQ45,[1]!Tabela14[#Data],5,FALSE),"")</f>
        <v/>
      </c>
      <c r="AU45" s="58"/>
      <c r="AV45" s="59" t="str">
        <f t="shared" si="32"/>
        <v/>
      </c>
      <c r="AW45" s="60"/>
      <c r="BD45" s="117" t="str">
        <f>IF($Q$57=BD$9,$AA$57,"")</f>
        <v/>
      </c>
      <c r="BE45" s="118" t="str">
        <f t="shared" ref="BE45:BW45" si="41">IF($Q$57=BE$9,$AA$57,"")</f>
        <v/>
      </c>
      <c r="BF45" s="118" t="str">
        <f t="shared" si="41"/>
        <v/>
      </c>
      <c r="BG45" s="118" t="str">
        <f t="shared" si="41"/>
        <v/>
      </c>
      <c r="BH45" s="118" t="str">
        <f t="shared" si="41"/>
        <v/>
      </c>
      <c r="BI45" s="118" t="str">
        <f t="shared" si="41"/>
        <v/>
      </c>
      <c r="BJ45" s="118" t="str">
        <f t="shared" si="41"/>
        <v/>
      </c>
      <c r="BK45" s="118" t="str">
        <f t="shared" si="41"/>
        <v/>
      </c>
      <c r="BL45" s="118" t="str">
        <f t="shared" si="41"/>
        <v/>
      </c>
      <c r="BM45" s="118" t="str">
        <f t="shared" si="41"/>
        <v/>
      </c>
      <c r="BN45" s="118" t="str">
        <f t="shared" si="41"/>
        <v/>
      </c>
      <c r="BO45" s="118" t="str">
        <f t="shared" si="41"/>
        <v/>
      </c>
      <c r="BP45" s="118" t="str">
        <f t="shared" si="41"/>
        <v/>
      </c>
      <c r="BQ45" s="118" t="str">
        <f t="shared" si="41"/>
        <v/>
      </c>
      <c r="BR45" s="118" t="str">
        <f t="shared" si="41"/>
        <v/>
      </c>
      <c r="BS45" s="118" t="str">
        <f t="shared" si="41"/>
        <v/>
      </c>
      <c r="BT45" s="118" t="str">
        <f t="shared" si="41"/>
        <v/>
      </c>
      <c r="BU45" s="118" t="str">
        <f t="shared" si="41"/>
        <v/>
      </c>
      <c r="BV45" s="118" t="str">
        <f t="shared" si="41"/>
        <v/>
      </c>
      <c r="BW45" s="119" t="str">
        <f t="shared" si="41"/>
        <v/>
      </c>
    </row>
    <row r="46" spans="2:75" ht="13.9" customHeight="1" x14ac:dyDescent="0.2">
      <c r="B46" s="55"/>
      <c r="C46" s="120"/>
      <c r="D46" s="55"/>
      <c r="E46" s="63" t="str">
        <f>IFERROR(VLOOKUP(B46,[1]!Tabela14[#Data],5,FALSE),"")</f>
        <v/>
      </c>
      <c r="F46" s="58"/>
      <c r="G46" s="59" t="str">
        <f t="shared" si="29"/>
        <v/>
      </c>
      <c r="H46" s="60"/>
      <c r="Q46" s="55"/>
      <c r="R46" s="56"/>
      <c r="S46" s="55"/>
      <c r="T46" s="63" t="str">
        <f>IFERROR(VLOOKUP(Q46,[1]!Tabela14[#Data],5,FALSE),"")</f>
        <v/>
      </c>
      <c r="U46" s="58"/>
      <c r="V46" s="59" t="str">
        <f t="shared" si="30"/>
        <v/>
      </c>
      <c r="W46" s="60"/>
      <c r="AD46" s="55"/>
      <c r="AE46" s="56"/>
      <c r="AF46" s="55"/>
      <c r="AG46" s="63" t="str">
        <f>IFERROR(VLOOKUP(AD46,[1]!Tabela14[#Data],5,FALSE),"")</f>
        <v/>
      </c>
      <c r="AH46" s="58"/>
      <c r="AI46" s="59" t="str">
        <f t="shared" si="31"/>
        <v/>
      </c>
      <c r="AJ46" s="60"/>
      <c r="AQ46" s="55"/>
      <c r="AR46" s="56"/>
      <c r="AS46" s="55"/>
      <c r="AT46" s="63" t="str">
        <f>IFERROR(VLOOKUP(AQ46,[1]!Tabela14[#Data],5,FALSE),"")</f>
        <v/>
      </c>
      <c r="AU46" s="58"/>
      <c r="AV46" s="59" t="str">
        <f t="shared" si="32"/>
        <v/>
      </c>
      <c r="AW46" s="60"/>
      <c r="BD46" s="117" t="str">
        <f>IF($Q$78=BD$9,$AA$78,"")</f>
        <v/>
      </c>
      <c r="BE46" s="118" t="str">
        <f t="shared" ref="BE46:BW46" si="42">IF($Q$78=BE$9,$AA$78,"")</f>
        <v/>
      </c>
      <c r="BF46" s="118" t="str">
        <f t="shared" si="42"/>
        <v/>
      </c>
      <c r="BG46" s="118" t="str">
        <f t="shared" si="42"/>
        <v/>
      </c>
      <c r="BH46" s="118" t="str">
        <f t="shared" si="42"/>
        <v/>
      </c>
      <c r="BI46" s="118" t="str">
        <f t="shared" si="42"/>
        <v/>
      </c>
      <c r="BJ46" s="118" t="str">
        <f t="shared" si="42"/>
        <v/>
      </c>
      <c r="BK46" s="118" t="str">
        <f t="shared" si="42"/>
        <v/>
      </c>
      <c r="BL46" s="118" t="str">
        <f t="shared" si="42"/>
        <v/>
      </c>
      <c r="BM46" s="118" t="str">
        <f t="shared" si="42"/>
        <v/>
      </c>
      <c r="BN46" s="118" t="str">
        <f t="shared" si="42"/>
        <v/>
      </c>
      <c r="BO46" s="118" t="str">
        <f t="shared" si="42"/>
        <v/>
      </c>
      <c r="BP46" s="118" t="str">
        <f t="shared" si="42"/>
        <v/>
      </c>
      <c r="BQ46" s="118" t="str">
        <f t="shared" si="42"/>
        <v/>
      </c>
      <c r="BR46" s="118" t="str">
        <f t="shared" si="42"/>
        <v/>
      </c>
      <c r="BS46" s="118" t="str">
        <f t="shared" si="42"/>
        <v/>
      </c>
      <c r="BT46" s="118" t="str">
        <f t="shared" si="42"/>
        <v/>
      </c>
      <c r="BU46" s="118" t="str">
        <f t="shared" si="42"/>
        <v/>
      </c>
      <c r="BV46" s="118" t="str">
        <f t="shared" si="42"/>
        <v/>
      </c>
      <c r="BW46" s="119" t="str">
        <f t="shared" si="42"/>
        <v/>
      </c>
    </row>
    <row r="47" spans="2:75" ht="13.9" customHeight="1" x14ac:dyDescent="0.2">
      <c r="B47" s="55"/>
      <c r="C47" s="120"/>
      <c r="D47" s="55"/>
      <c r="E47" s="63" t="str">
        <f>IFERROR(VLOOKUP(B47,[1]!Tabela14[#Data],5,FALSE),"")</f>
        <v/>
      </c>
      <c r="F47" s="58"/>
      <c r="G47" s="63" t="str">
        <f t="shared" si="29"/>
        <v/>
      </c>
      <c r="H47" s="86"/>
      <c r="Q47" s="55"/>
      <c r="R47" s="56"/>
      <c r="S47" s="55"/>
      <c r="T47" s="63" t="str">
        <f>IFERROR(VLOOKUP(Q47,[1]!Tabela14[#Data],5,FALSE),"")</f>
        <v/>
      </c>
      <c r="U47" s="58"/>
      <c r="V47" s="63" t="str">
        <f t="shared" si="30"/>
        <v/>
      </c>
      <c r="W47" s="86"/>
      <c r="AD47" s="55"/>
      <c r="AE47" s="56"/>
      <c r="AF47" s="55"/>
      <c r="AG47" s="63" t="str">
        <f>IFERROR(VLOOKUP(AD47,[1]!Tabela14[#Data],5,FALSE),"")</f>
        <v/>
      </c>
      <c r="AH47" s="58"/>
      <c r="AI47" s="63" t="str">
        <f t="shared" si="31"/>
        <v/>
      </c>
      <c r="AJ47" s="86"/>
      <c r="AQ47" s="55"/>
      <c r="AR47" s="56"/>
      <c r="AS47" s="55"/>
      <c r="AT47" s="63" t="str">
        <f>IFERROR(VLOOKUP(AQ47,[1]!Tabela14[#Data],5,FALSE),"")</f>
        <v/>
      </c>
      <c r="AU47" s="58"/>
      <c r="AV47" s="63" t="str">
        <f t="shared" si="32"/>
        <v/>
      </c>
      <c r="AW47" s="86"/>
      <c r="BD47" s="117" t="str">
        <f>IF($Q$99=BD$9,$AA$99,"")</f>
        <v/>
      </c>
      <c r="BE47" s="118" t="str">
        <f t="shared" ref="BE47:BW47" si="43">IF($Q$99=BE$9,$AA$99,"")</f>
        <v/>
      </c>
      <c r="BF47" s="118" t="str">
        <f t="shared" si="43"/>
        <v/>
      </c>
      <c r="BG47" s="118" t="str">
        <f t="shared" si="43"/>
        <v/>
      </c>
      <c r="BH47" s="118" t="str">
        <f t="shared" si="43"/>
        <v/>
      </c>
      <c r="BI47" s="118" t="str">
        <f t="shared" si="43"/>
        <v/>
      </c>
      <c r="BJ47" s="118" t="str">
        <f t="shared" si="43"/>
        <v/>
      </c>
      <c r="BK47" s="118" t="str">
        <f t="shared" si="43"/>
        <v/>
      </c>
      <c r="BL47" s="118" t="str">
        <f t="shared" si="43"/>
        <v/>
      </c>
      <c r="BM47" s="118" t="str">
        <f t="shared" si="43"/>
        <v/>
      </c>
      <c r="BN47" s="118" t="str">
        <f t="shared" si="43"/>
        <v/>
      </c>
      <c r="BO47" s="118" t="str">
        <f t="shared" si="43"/>
        <v/>
      </c>
      <c r="BP47" s="118" t="str">
        <f t="shared" si="43"/>
        <v/>
      </c>
      <c r="BQ47" s="118" t="str">
        <f t="shared" si="43"/>
        <v/>
      </c>
      <c r="BR47" s="118" t="str">
        <f t="shared" si="43"/>
        <v/>
      </c>
      <c r="BS47" s="118" t="str">
        <f t="shared" si="43"/>
        <v/>
      </c>
      <c r="BT47" s="118" t="str">
        <f t="shared" si="43"/>
        <v/>
      </c>
      <c r="BU47" s="118" t="str">
        <f t="shared" si="43"/>
        <v/>
      </c>
      <c r="BV47" s="118" t="str">
        <f t="shared" si="43"/>
        <v/>
      </c>
      <c r="BW47" s="119" t="str">
        <f t="shared" si="43"/>
        <v/>
      </c>
    </row>
    <row r="48" spans="2:75" ht="13.9" customHeight="1" thickBot="1" x14ac:dyDescent="0.25">
      <c r="B48" s="58"/>
      <c r="C48" s="120"/>
      <c r="D48" s="58"/>
      <c r="E48" s="63" t="str">
        <f>IFERROR(VLOOKUP(B48,[1]!Tabela14[#Data],5,FALSE),"")</f>
        <v/>
      </c>
      <c r="F48" s="87"/>
      <c r="G48" s="88" t="str">
        <f t="shared" si="29"/>
        <v/>
      </c>
      <c r="H48" s="87"/>
      <c r="Q48" s="58"/>
      <c r="R48" s="120"/>
      <c r="S48" s="58"/>
      <c r="T48" s="63" t="str">
        <f>IFERROR(VLOOKUP(Q48,[1]!Tabela14[#Data],5,FALSE),"")</f>
        <v/>
      </c>
      <c r="U48" s="87"/>
      <c r="V48" s="88" t="str">
        <f t="shared" si="30"/>
        <v/>
      </c>
      <c r="W48" s="87"/>
      <c r="AD48" s="58"/>
      <c r="AE48" s="120"/>
      <c r="AF48" s="58"/>
      <c r="AG48" s="63" t="str">
        <f>IFERROR(VLOOKUP(AD48,[1]!Tabela14[#Data],5,FALSE),"")</f>
        <v/>
      </c>
      <c r="AH48" s="87"/>
      <c r="AI48" s="88" t="str">
        <f t="shared" si="31"/>
        <v/>
      </c>
      <c r="AJ48" s="87"/>
      <c r="AQ48" s="58"/>
      <c r="AR48" s="120"/>
      <c r="AS48" s="58"/>
      <c r="AT48" s="63" t="str">
        <f>IFERROR(VLOOKUP(AQ48,[1]!Tabela14[#Data],5,FALSE),"")</f>
        <v/>
      </c>
      <c r="AU48" s="87"/>
      <c r="AV48" s="88" t="str">
        <f t="shared" si="32"/>
        <v/>
      </c>
      <c r="AW48" s="87"/>
      <c r="BD48" s="121" t="str">
        <f>IF($Q$120=BD$9,$AA$120,"")</f>
        <v/>
      </c>
      <c r="BE48" s="122" t="str">
        <f t="shared" ref="BE48:BW48" si="44">IF($Q$120=BE$9,$AA$120,"")</f>
        <v/>
      </c>
      <c r="BF48" s="122" t="str">
        <f t="shared" si="44"/>
        <v/>
      </c>
      <c r="BG48" s="122" t="str">
        <f t="shared" si="44"/>
        <v/>
      </c>
      <c r="BH48" s="122" t="str">
        <f t="shared" si="44"/>
        <v/>
      </c>
      <c r="BI48" s="122" t="str">
        <f t="shared" si="44"/>
        <v/>
      </c>
      <c r="BJ48" s="122" t="str">
        <f t="shared" si="44"/>
        <v/>
      </c>
      <c r="BK48" s="122" t="str">
        <f t="shared" si="44"/>
        <v/>
      </c>
      <c r="BL48" s="122" t="str">
        <f t="shared" si="44"/>
        <v/>
      </c>
      <c r="BM48" s="122" t="str">
        <f t="shared" si="44"/>
        <v/>
      </c>
      <c r="BN48" s="122" t="str">
        <f t="shared" si="44"/>
        <v/>
      </c>
      <c r="BO48" s="122" t="str">
        <f t="shared" si="44"/>
        <v/>
      </c>
      <c r="BP48" s="122" t="str">
        <f t="shared" si="44"/>
        <v/>
      </c>
      <c r="BQ48" s="122" t="str">
        <f t="shared" si="44"/>
        <v/>
      </c>
      <c r="BR48" s="122" t="str">
        <f t="shared" si="44"/>
        <v/>
      </c>
      <c r="BS48" s="122" t="str">
        <f t="shared" si="44"/>
        <v/>
      </c>
      <c r="BT48" s="122" t="str">
        <f t="shared" si="44"/>
        <v/>
      </c>
      <c r="BU48" s="122" t="str">
        <f t="shared" si="44"/>
        <v/>
      </c>
      <c r="BV48" s="122" t="str">
        <f t="shared" si="44"/>
        <v/>
      </c>
      <c r="BW48" s="123" t="str">
        <f t="shared" si="44"/>
        <v/>
      </c>
    </row>
    <row r="49" spans="2:75" x14ac:dyDescent="0.2">
      <c r="B49" s="58"/>
      <c r="C49" s="120"/>
      <c r="D49" s="58"/>
      <c r="E49" s="92"/>
      <c r="F49" s="93" t="s">
        <v>21</v>
      </c>
      <c r="G49" s="94">
        <f>SUM(G36:G48)</f>
        <v>8.7615416176470582</v>
      </c>
      <c r="H49" s="60"/>
      <c r="Q49" s="58"/>
      <c r="R49" s="120"/>
      <c r="S49" s="58"/>
      <c r="T49" s="92"/>
      <c r="U49" s="93" t="s">
        <v>21</v>
      </c>
      <c r="V49" s="94">
        <f>SUM(V36:V48)</f>
        <v>0</v>
      </c>
      <c r="W49" s="60"/>
      <c r="AD49" s="58"/>
      <c r="AE49" s="120"/>
      <c r="AF49" s="58"/>
      <c r="AG49" s="92"/>
      <c r="AH49" s="93" t="s">
        <v>21</v>
      </c>
      <c r="AI49" s="94">
        <f>SUM(AI36:AI48)</f>
        <v>0</v>
      </c>
      <c r="AJ49" s="60"/>
      <c r="AQ49" s="58"/>
      <c r="AR49" s="120"/>
      <c r="AS49" s="58"/>
      <c r="AT49" s="92"/>
      <c r="AU49" s="93" t="s">
        <v>21</v>
      </c>
      <c r="AV49" s="94">
        <f>SUM(AV36:AV48)</f>
        <v>0</v>
      </c>
      <c r="AW49" s="60"/>
      <c r="BD49" s="124" t="str">
        <f>IF($AD$15=BD$9,$AN$15,"")</f>
        <v/>
      </c>
      <c r="BE49" s="125" t="str">
        <f t="shared" ref="BE49:BW49" si="45">IF($AD$15=BE$9,$AN$15,"")</f>
        <v/>
      </c>
      <c r="BF49" s="125" t="str">
        <f t="shared" si="45"/>
        <v/>
      </c>
      <c r="BG49" s="125" t="str">
        <f t="shared" si="45"/>
        <v/>
      </c>
      <c r="BH49" s="125" t="str">
        <f t="shared" si="45"/>
        <v/>
      </c>
      <c r="BI49" s="125" t="str">
        <f t="shared" si="45"/>
        <v/>
      </c>
      <c r="BJ49" s="125" t="str">
        <f t="shared" si="45"/>
        <v/>
      </c>
      <c r="BK49" s="125" t="str">
        <f t="shared" si="45"/>
        <v/>
      </c>
      <c r="BL49" s="125" t="str">
        <f t="shared" si="45"/>
        <v/>
      </c>
      <c r="BM49" s="125" t="str">
        <f t="shared" si="45"/>
        <v/>
      </c>
      <c r="BN49" s="125" t="str">
        <f t="shared" si="45"/>
        <v/>
      </c>
      <c r="BO49" s="125" t="str">
        <f t="shared" si="45"/>
        <v/>
      </c>
      <c r="BP49" s="125" t="str">
        <f t="shared" si="45"/>
        <v/>
      </c>
      <c r="BQ49" s="125" t="str">
        <f t="shared" si="45"/>
        <v/>
      </c>
      <c r="BR49" s="125" t="str">
        <f t="shared" si="45"/>
        <v/>
      </c>
      <c r="BS49" s="125" t="str">
        <f t="shared" si="45"/>
        <v/>
      </c>
      <c r="BT49" s="125" t="str">
        <f t="shared" si="45"/>
        <v/>
      </c>
      <c r="BU49" s="125" t="str">
        <f t="shared" si="45"/>
        <v/>
      </c>
      <c r="BV49" s="125" t="str">
        <f t="shared" si="45"/>
        <v/>
      </c>
      <c r="BW49" s="126" t="str">
        <f t="shared" si="45"/>
        <v/>
      </c>
    </row>
    <row r="50" spans="2:75" ht="15" thickBot="1" x14ac:dyDescent="0.25">
      <c r="BD50" s="127" t="str">
        <f>IF($AD$36=BD$9,$AN$36,"")</f>
        <v/>
      </c>
      <c r="BE50" s="128" t="str">
        <f t="shared" ref="BE50:BW50" si="46">IF($AD$36=BE$9,$AN$36,"")</f>
        <v/>
      </c>
      <c r="BF50" s="128" t="str">
        <f t="shared" si="46"/>
        <v/>
      </c>
      <c r="BG50" s="128" t="str">
        <f t="shared" si="46"/>
        <v/>
      </c>
      <c r="BH50" s="128" t="str">
        <f t="shared" si="46"/>
        <v/>
      </c>
      <c r="BI50" s="128" t="str">
        <f t="shared" si="46"/>
        <v/>
      </c>
      <c r="BJ50" s="128" t="str">
        <f t="shared" si="46"/>
        <v/>
      </c>
      <c r="BK50" s="128" t="str">
        <f t="shared" si="46"/>
        <v/>
      </c>
      <c r="BL50" s="128" t="str">
        <f t="shared" si="46"/>
        <v/>
      </c>
      <c r="BM50" s="128" t="str">
        <f t="shared" si="46"/>
        <v/>
      </c>
      <c r="BN50" s="128" t="str">
        <f t="shared" si="46"/>
        <v/>
      </c>
      <c r="BO50" s="128" t="str">
        <f t="shared" si="46"/>
        <v/>
      </c>
      <c r="BP50" s="128" t="str">
        <f t="shared" si="46"/>
        <v/>
      </c>
      <c r="BQ50" s="128" t="str">
        <f t="shared" si="46"/>
        <v/>
      </c>
      <c r="BR50" s="128" t="str">
        <f t="shared" si="46"/>
        <v/>
      </c>
      <c r="BS50" s="128" t="str">
        <f t="shared" si="46"/>
        <v/>
      </c>
      <c r="BT50" s="128" t="str">
        <f t="shared" si="46"/>
        <v/>
      </c>
      <c r="BU50" s="128" t="str">
        <f t="shared" si="46"/>
        <v/>
      </c>
      <c r="BV50" s="128" t="str">
        <f t="shared" si="46"/>
        <v/>
      </c>
      <c r="BW50" s="129" t="str">
        <f t="shared" si="46"/>
        <v/>
      </c>
    </row>
    <row r="51" spans="2:75" ht="26.25" thickBot="1" x14ac:dyDescent="0.25">
      <c r="B51" s="12" t="s">
        <v>19</v>
      </c>
      <c r="C51" s="197" t="s">
        <v>78</v>
      </c>
      <c r="D51" s="198"/>
      <c r="E51" s="199"/>
      <c r="F51" s="13" t="s">
        <v>21</v>
      </c>
      <c r="G51" s="200">
        <f>G70</f>
        <v>9.1410493365124292</v>
      </c>
      <c r="H51" s="200"/>
      <c r="I51" s="14" t="s">
        <v>22</v>
      </c>
      <c r="J51" s="15">
        <f>SUM($J$3:$J$5)</f>
        <v>2.4844999999999997</v>
      </c>
      <c r="K51" s="19" t="s">
        <v>23</v>
      </c>
      <c r="L51" s="20">
        <f>((G52+J51)/0.33)+J52</f>
        <v>36.878937383370989</v>
      </c>
      <c r="M51" s="21">
        <f>H54+J51+J52+J53+J54+J55</f>
        <v>31.436973686543595</v>
      </c>
      <c r="Q51" s="12" t="s">
        <v>19</v>
      </c>
      <c r="R51" s="197" t="s">
        <v>20</v>
      </c>
      <c r="S51" s="198"/>
      <c r="T51" s="199"/>
      <c r="U51" s="13" t="s">
        <v>21</v>
      </c>
      <c r="V51" s="200">
        <f>V70</f>
        <v>0</v>
      </c>
      <c r="W51" s="200"/>
      <c r="X51" s="14" t="s">
        <v>22</v>
      </c>
      <c r="Y51" s="15">
        <f>SUM($J$3:$J$5)</f>
        <v>2.4844999999999997</v>
      </c>
      <c r="Z51" s="19" t="s">
        <v>23</v>
      </c>
      <c r="AA51" s="20" t="e">
        <f>((V52+Y51)/0.33)+Y52</f>
        <v>#DIV/0!</v>
      </c>
      <c r="AB51" s="21" t="e">
        <f>W54+Y51+Y52+Y53+Y54+Y55</f>
        <v>#DIV/0!</v>
      </c>
      <c r="AD51" s="12" t="s">
        <v>19</v>
      </c>
      <c r="AE51" s="197" t="s">
        <v>20</v>
      </c>
      <c r="AF51" s="198"/>
      <c r="AG51" s="199"/>
      <c r="AH51" s="13" t="s">
        <v>21</v>
      </c>
      <c r="AI51" s="200">
        <f>AI70</f>
        <v>0</v>
      </c>
      <c r="AJ51" s="200"/>
      <c r="AK51" s="14" t="s">
        <v>22</v>
      </c>
      <c r="AL51" s="15">
        <f>SUM($J$3:$J$5)</f>
        <v>2.4844999999999997</v>
      </c>
      <c r="AM51" s="19" t="s">
        <v>23</v>
      </c>
      <c r="AN51" s="20" t="e">
        <f>((AI52+AL51)/0.33)+AL52</f>
        <v>#DIV/0!</v>
      </c>
      <c r="AO51" s="21" t="e">
        <f>AJ54+AL51+AL52+AL53+AL54+AL55</f>
        <v>#DIV/0!</v>
      </c>
      <c r="AQ51" s="12" t="s">
        <v>19</v>
      </c>
      <c r="AR51" s="197" t="s">
        <v>20</v>
      </c>
      <c r="AS51" s="198"/>
      <c r="AT51" s="199"/>
      <c r="AU51" s="13" t="s">
        <v>21</v>
      </c>
      <c r="AV51" s="200">
        <f>AV70</f>
        <v>0</v>
      </c>
      <c r="AW51" s="200"/>
      <c r="AX51" s="14" t="s">
        <v>22</v>
      </c>
      <c r="AY51" s="15">
        <f>SUM($J$3:$J$5)</f>
        <v>2.4844999999999997</v>
      </c>
      <c r="AZ51" s="19" t="s">
        <v>23</v>
      </c>
      <c r="BA51" s="20" t="e">
        <f>((AV52+AY51)/0.33)+AY52</f>
        <v>#DIV/0!</v>
      </c>
      <c r="BB51" s="21" t="e">
        <f>AW54+AY51+AY52+AY53+AY54+AY55</f>
        <v>#DIV/0!</v>
      </c>
      <c r="BD51" s="127" t="str">
        <f>IF($AD$57=BD$9,$AN$57,"")</f>
        <v/>
      </c>
      <c r="BE51" s="128" t="str">
        <f t="shared" ref="BE51:BW51" si="47">IF($AD$57=BE$9,$AN$57,"")</f>
        <v/>
      </c>
      <c r="BF51" s="128" t="str">
        <f t="shared" si="47"/>
        <v/>
      </c>
      <c r="BG51" s="128" t="str">
        <f t="shared" si="47"/>
        <v/>
      </c>
      <c r="BH51" s="128" t="str">
        <f t="shared" si="47"/>
        <v/>
      </c>
      <c r="BI51" s="128" t="str">
        <f t="shared" si="47"/>
        <v/>
      </c>
      <c r="BJ51" s="128" t="str">
        <f t="shared" si="47"/>
        <v/>
      </c>
      <c r="BK51" s="128" t="str">
        <f t="shared" si="47"/>
        <v/>
      </c>
      <c r="BL51" s="128" t="str">
        <f t="shared" si="47"/>
        <v/>
      </c>
      <c r="BM51" s="128" t="str">
        <f t="shared" si="47"/>
        <v/>
      </c>
      <c r="BN51" s="128" t="str">
        <f t="shared" si="47"/>
        <v/>
      </c>
      <c r="BO51" s="128" t="str">
        <f t="shared" si="47"/>
        <v/>
      </c>
      <c r="BP51" s="128" t="str">
        <f t="shared" si="47"/>
        <v/>
      </c>
      <c r="BQ51" s="128" t="str">
        <f t="shared" si="47"/>
        <v/>
      </c>
      <c r="BR51" s="128" t="str">
        <f t="shared" si="47"/>
        <v/>
      </c>
      <c r="BS51" s="128" t="str">
        <f t="shared" si="47"/>
        <v/>
      </c>
      <c r="BT51" s="128" t="str">
        <f t="shared" si="47"/>
        <v/>
      </c>
      <c r="BU51" s="128" t="str">
        <f t="shared" si="47"/>
        <v/>
      </c>
      <c r="BV51" s="128" t="str">
        <f t="shared" si="47"/>
        <v/>
      </c>
      <c r="BW51" s="129" t="str">
        <f t="shared" si="47"/>
        <v/>
      </c>
    </row>
    <row r="52" spans="2:75" ht="15" thickBot="1" x14ac:dyDescent="0.25">
      <c r="B52" s="25" t="s">
        <v>44</v>
      </c>
      <c r="C52" s="201" t="s">
        <v>45</v>
      </c>
      <c r="D52" s="202"/>
      <c r="E52" s="203"/>
      <c r="F52" s="26" t="s">
        <v>46</v>
      </c>
      <c r="G52" s="204">
        <f>C53*G51/C54</f>
        <v>9.1410493365124292</v>
      </c>
      <c r="H52" s="204"/>
      <c r="I52" s="14" t="s">
        <v>47</v>
      </c>
      <c r="J52" s="15">
        <f>$H$7*L53</f>
        <v>1.6500000000000001</v>
      </c>
      <c r="K52" s="27" t="s">
        <v>48</v>
      </c>
      <c r="L52" s="29">
        <f>L53-J54-J53-J52-J51-G52-J55</f>
        <v>19.724450663487573</v>
      </c>
      <c r="Q52" s="25" t="s">
        <v>44</v>
      </c>
      <c r="R52" s="201" t="s">
        <v>45</v>
      </c>
      <c r="S52" s="202"/>
      <c r="T52" s="203"/>
      <c r="U52" s="26" t="s">
        <v>46</v>
      </c>
      <c r="V52" s="204" t="e">
        <f>R53*V51/R54</f>
        <v>#DIV/0!</v>
      </c>
      <c r="W52" s="204"/>
      <c r="X52" s="14" t="s">
        <v>47</v>
      </c>
      <c r="Y52" s="15">
        <f>$H$7*AA53</f>
        <v>0</v>
      </c>
      <c r="Z52" s="27" t="s">
        <v>48</v>
      </c>
      <c r="AA52" s="29" t="e">
        <f>AA53-Y54-Y53-Y52-Y51-V52-Y55</f>
        <v>#DIV/0!</v>
      </c>
      <c r="AD52" s="25" t="s">
        <v>44</v>
      </c>
      <c r="AE52" s="201" t="s">
        <v>45</v>
      </c>
      <c r="AF52" s="202"/>
      <c r="AG52" s="203"/>
      <c r="AH52" s="26" t="s">
        <v>46</v>
      </c>
      <c r="AI52" s="204" t="e">
        <f>AE53*AI51/AE54</f>
        <v>#DIV/0!</v>
      </c>
      <c r="AJ52" s="204"/>
      <c r="AK52" s="14" t="s">
        <v>47</v>
      </c>
      <c r="AL52" s="15">
        <f>$H$7*AN53</f>
        <v>0</v>
      </c>
      <c r="AM52" s="27" t="s">
        <v>48</v>
      </c>
      <c r="AN52" s="29" t="e">
        <f>AN53-AL54-AL53-AL52-AL51-AI52-AL55</f>
        <v>#DIV/0!</v>
      </c>
      <c r="AQ52" s="25" t="s">
        <v>44</v>
      </c>
      <c r="AR52" s="201" t="s">
        <v>45</v>
      </c>
      <c r="AS52" s="202"/>
      <c r="AT52" s="203"/>
      <c r="AU52" s="26" t="s">
        <v>46</v>
      </c>
      <c r="AV52" s="204" t="e">
        <f>AR53*AV51/AR54</f>
        <v>#DIV/0!</v>
      </c>
      <c r="AW52" s="204"/>
      <c r="AX52" s="14" t="s">
        <v>47</v>
      </c>
      <c r="AY52" s="15">
        <f>$H$7*BA53</f>
        <v>0</v>
      </c>
      <c r="AZ52" s="27" t="s">
        <v>48</v>
      </c>
      <c r="BA52" s="29" t="e">
        <f>BA53-AY54-AY53-AY52-AY51-AV52-AY55</f>
        <v>#DIV/0!</v>
      </c>
      <c r="BD52" s="127" t="str">
        <f>IF($AD$78=BD$9,$AN$78,"")</f>
        <v/>
      </c>
      <c r="BE52" s="128" t="str">
        <f t="shared" ref="BE52:BW52" si="48">IF($AD$78=BE$9,$AN$78,"")</f>
        <v/>
      </c>
      <c r="BF52" s="128" t="str">
        <f t="shared" si="48"/>
        <v/>
      </c>
      <c r="BG52" s="128" t="str">
        <f t="shared" si="48"/>
        <v/>
      </c>
      <c r="BH52" s="128" t="str">
        <f t="shared" si="48"/>
        <v/>
      </c>
      <c r="BI52" s="128" t="str">
        <f t="shared" si="48"/>
        <v/>
      </c>
      <c r="BJ52" s="128" t="str">
        <f t="shared" si="48"/>
        <v/>
      </c>
      <c r="BK52" s="128" t="str">
        <f t="shared" si="48"/>
        <v/>
      </c>
      <c r="BL52" s="128" t="str">
        <f t="shared" si="48"/>
        <v/>
      </c>
      <c r="BM52" s="128" t="str">
        <f t="shared" si="48"/>
        <v/>
      </c>
      <c r="BN52" s="128" t="str">
        <f t="shared" si="48"/>
        <v/>
      </c>
      <c r="BO52" s="128" t="str">
        <f t="shared" si="48"/>
        <v/>
      </c>
      <c r="BP52" s="128" t="str">
        <f t="shared" si="48"/>
        <v/>
      </c>
      <c r="BQ52" s="128" t="str">
        <f t="shared" si="48"/>
        <v/>
      </c>
      <c r="BR52" s="128" t="str">
        <f t="shared" si="48"/>
        <v/>
      </c>
      <c r="BS52" s="128" t="str">
        <f t="shared" si="48"/>
        <v/>
      </c>
      <c r="BT52" s="128" t="str">
        <f t="shared" si="48"/>
        <v/>
      </c>
      <c r="BU52" s="128" t="str">
        <f t="shared" si="48"/>
        <v/>
      </c>
      <c r="BV52" s="128" t="str">
        <f t="shared" si="48"/>
        <v/>
      </c>
      <c r="BW52" s="129" t="str">
        <f t="shared" si="48"/>
        <v/>
      </c>
    </row>
    <row r="53" spans="2:75" ht="14.45" customHeight="1" x14ac:dyDescent="0.2">
      <c r="B53" s="33" t="s">
        <v>49</v>
      </c>
      <c r="C53" s="34">
        <f>SUM(C57:C69)</f>
        <v>380</v>
      </c>
      <c r="D53" s="35">
        <v>1</v>
      </c>
      <c r="E53" s="36" t="s">
        <v>50</v>
      </c>
      <c r="F53" s="37" t="s">
        <v>51</v>
      </c>
      <c r="G53" s="205">
        <f>[1]PRECIFICAÇÃO!$C$25</f>
        <v>2.9867986356323799</v>
      </c>
      <c r="H53" s="205"/>
      <c r="I53" s="14" t="s">
        <v>52</v>
      </c>
      <c r="J53" s="15">
        <v>0</v>
      </c>
      <c r="K53" s="206" t="s">
        <v>53</v>
      </c>
      <c r="L53" s="209">
        <v>33</v>
      </c>
      <c r="Q53" s="33" t="s">
        <v>49</v>
      </c>
      <c r="R53" s="34">
        <f>SUM(R57:R69)</f>
        <v>0</v>
      </c>
      <c r="S53" s="35">
        <v>1</v>
      </c>
      <c r="T53" s="36" t="s">
        <v>50</v>
      </c>
      <c r="U53" s="37" t="s">
        <v>51</v>
      </c>
      <c r="V53" s="205">
        <f>[1]PRECIFICAÇÃO!$C$25</f>
        <v>2.9867986356323799</v>
      </c>
      <c r="W53" s="205"/>
      <c r="X53" s="14" t="s">
        <v>52</v>
      </c>
      <c r="Y53" s="15">
        <v>0</v>
      </c>
      <c r="Z53" s="206" t="s">
        <v>53</v>
      </c>
      <c r="AA53" s="209"/>
      <c r="AD53" s="33" t="s">
        <v>49</v>
      </c>
      <c r="AE53" s="34">
        <f>SUM(AE57:AE69)</f>
        <v>0</v>
      </c>
      <c r="AF53" s="35">
        <v>1</v>
      </c>
      <c r="AG53" s="36" t="s">
        <v>50</v>
      </c>
      <c r="AH53" s="37" t="s">
        <v>51</v>
      </c>
      <c r="AI53" s="205">
        <f>[1]PRECIFICAÇÃO!$C$25</f>
        <v>2.9867986356323799</v>
      </c>
      <c r="AJ53" s="205"/>
      <c r="AK53" s="14" t="s">
        <v>52</v>
      </c>
      <c r="AL53" s="15">
        <v>0</v>
      </c>
      <c r="AM53" s="206" t="s">
        <v>53</v>
      </c>
      <c r="AN53" s="209"/>
      <c r="AQ53" s="33" t="s">
        <v>49</v>
      </c>
      <c r="AR53" s="34">
        <f>SUM(AR57:AR69)</f>
        <v>0</v>
      </c>
      <c r="AS53" s="35">
        <v>1</v>
      </c>
      <c r="AT53" s="36" t="s">
        <v>50</v>
      </c>
      <c r="AU53" s="37" t="s">
        <v>51</v>
      </c>
      <c r="AV53" s="205">
        <f>[1]PRECIFICAÇÃO!$C$25</f>
        <v>2.9867986356323799</v>
      </c>
      <c r="AW53" s="205"/>
      <c r="AX53" s="14" t="s">
        <v>52</v>
      </c>
      <c r="AY53" s="15">
        <v>0</v>
      </c>
      <c r="AZ53" s="206" t="s">
        <v>53</v>
      </c>
      <c r="BA53" s="209"/>
      <c r="BD53" s="127" t="str">
        <f>IF($AD$99=BD$9,$AN$99,"")</f>
        <v/>
      </c>
      <c r="BE53" s="128" t="str">
        <f t="shared" ref="BE53:BW53" si="49">IF($AD$99=BE$9,$AN$99,"")</f>
        <v/>
      </c>
      <c r="BF53" s="128" t="str">
        <f t="shared" si="49"/>
        <v/>
      </c>
      <c r="BG53" s="128" t="str">
        <f t="shared" si="49"/>
        <v/>
      </c>
      <c r="BH53" s="128" t="str">
        <f t="shared" si="49"/>
        <v/>
      </c>
      <c r="BI53" s="128" t="str">
        <f t="shared" si="49"/>
        <v/>
      </c>
      <c r="BJ53" s="128" t="str">
        <f t="shared" si="49"/>
        <v/>
      </c>
      <c r="BK53" s="128" t="str">
        <f t="shared" si="49"/>
        <v/>
      </c>
      <c r="BL53" s="128" t="str">
        <f t="shared" si="49"/>
        <v/>
      </c>
      <c r="BM53" s="128" t="str">
        <f t="shared" si="49"/>
        <v/>
      </c>
      <c r="BN53" s="128" t="str">
        <f t="shared" si="49"/>
        <v/>
      </c>
      <c r="BO53" s="128" t="str">
        <f t="shared" si="49"/>
        <v/>
      </c>
      <c r="BP53" s="128" t="str">
        <f t="shared" si="49"/>
        <v/>
      </c>
      <c r="BQ53" s="128" t="str">
        <f t="shared" si="49"/>
        <v/>
      </c>
      <c r="BR53" s="128" t="str">
        <f t="shared" si="49"/>
        <v/>
      </c>
      <c r="BS53" s="128" t="str">
        <f t="shared" si="49"/>
        <v/>
      </c>
      <c r="BT53" s="128" t="str">
        <f t="shared" si="49"/>
        <v/>
      </c>
      <c r="BU53" s="128" t="str">
        <f t="shared" si="49"/>
        <v/>
      </c>
      <c r="BV53" s="128" t="str">
        <f t="shared" si="49"/>
        <v/>
      </c>
      <c r="BW53" s="129" t="str">
        <f t="shared" si="49"/>
        <v/>
      </c>
    </row>
    <row r="54" spans="2:75" ht="14.45" customHeight="1" thickBot="1" x14ac:dyDescent="0.25">
      <c r="B54" s="41" t="s">
        <v>54</v>
      </c>
      <c r="C54" s="34">
        <f>C53*D53</f>
        <v>380</v>
      </c>
      <c r="D54" s="212"/>
      <c r="E54" s="213"/>
      <c r="F54" s="42" t="s">
        <v>55</v>
      </c>
      <c r="G54" s="43">
        <f>G52/G55</f>
        <v>33.855738283379367</v>
      </c>
      <c r="H54" s="44">
        <f>G52*G53</f>
        <v>27.302473686543596</v>
      </c>
      <c r="I54" s="14" t="s">
        <v>6</v>
      </c>
      <c r="J54" s="15">
        <v>0</v>
      </c>
      <c r="K54" s="207"/>
      <c r="L54" s="210"/>
      <c r="Q54" s="41" t="s">
        <v>54</v>
      </c>
      <c r="R54" s="34">
        <f>R53*S53</f>
        <v>0</v>
      </c>
      <c r="S54" s="212"/>
      <c r="T54" s="213"/>
      <c r="U54" s="42" t="s">
        <v>55</v>
      </c>
      <c r="V54" s="43" t="e">
        <f>V52/V55</f>
        <v>#DIV/0!</v>
      </c>
      <c r="W54" s="44" t="e">
        <f>V52*V53</f>
        <v>#DIV/0!</v>
      </c>
      <c r="X54" s="14" t="s">
        <v>6</v>
      </c>
      <c r="Y54" s="15">
        <v>0</v>
      </c>
      <c r="Z54" s="207"/>
      <c r="AA54" s="210"/>
      <c r="AD54" s="41" t="s">
        <v>54</v>
      </c>
      <c r="AE54" s="34">
        <f>AE53*AF53</f>
        <v>0</v>
      </c>
      <c r="AF54" s="212"/>
      <c r="AG54" s="213"/>
      <c r="AH54" s="42" t="s">
        <v>55</v>
      </c>
      <c r="AI54" s="43" t="e">
        <f>AI52/AI55</f>
        <v>#DIV/0!</v>
      </c>
      <c r="AJ54" s="44" t="e">
        <f>AI52*AI53</f>
        <v>#DIV/0!</v>
      </c>
      <c r="AK54" s="14" t="s">
        <v>6</v>
      </c>
      <c r="AL54" s="15">
        <v>0</v>
      </c>
      <c r="AM54" s="207"/>
      <c r="AN54" s="210"/>
      <c r="AQ54" s="41" t="s">
        <v>54</v>
      </c>
      <c r="AR54" s="34">
        <f>AR53*AS53</f>
        <v>0</v>
      </c>
      <c r="AS54" s="212"/>
      <c r="AT54" s="213"/>
      <c r="AU54" s="42" t="s">
        <v>55</v>
      </c>
      <c r="AV54" s="43" t="e">
        <f>AV52/AV55</f>
        <v>#DIV/0!</v>
      </c>
      <c r="AW54" s="44" t="e">
        <f>AV52*AV53</f>
        <v>#DIV/0!</v>
      </c>
      <c r="AX54" s="14" t="s">
        <v>6</v>
      </c>
      <c r="AY54" s="15">
        <v>0</v>
      </c>
      <c r="AZ54" s="207"/>
      <c r="BA54" s="210"/>
      <c r="BD54" s="130" t="str">
        <f>IF($AD$120=BD$9,$AN$120,"")</f>
        <v/>
      </c>
      <c r="BE54" s="131" t="str">
        <f t="shared" ref="BE54:BW54" si="50">IF($AD$120=BE$9,$AN$120,"")</f>
        <v/>
      </c>
      <c r="BF54" s="131" t="str">
        <f t="shared" si="50"/>
        <v/>
      </c>
      <c r="BG54" s="131" t="str">
        <f t="shared" si="50"/>
        <v/>
      </c>
      <c r="BH54" s="131" t="str">
        <f t="shared" si="50"/>
        <v/>
      </c>
      <c r="BI54" s="131" t="str">
        <f t="shared" si="50"/>
        <v/>
      </c>
      <c r="BJ54" s="131" t="str">
        <f t="shared" si="50"/>
        <v/>
      </c>
      <c r="BK54" s="131" t="str">
        <f t="shared" si="50"/>
        <v/>
      </c>
      <c r="BL54" s="131" t="str">
        <f t="shared" si="50"/>
        <v/>
      </c>
      <c r="BM54" s="131" t="str">
        <f t="shared" si="50"/>
        <v/>
      </c>
      <c r="BN54" s="131" t="str">
        <f t="shared" si="50"/>
        <v/>
      </c>
      <c r="BO54" s="131" t="str">
        <f t="shared" si="50"/>
        <v/>
      </c>
      <c r="BP54" s="131" t="str">
        <f t="shared" si="50"/>
        <v/>
      </c>
      <c r="BQ54" s="131" t="str">
        <f t="shared" si="50"/>
        <v/>
      </c>
      <c r="BR54" s="131" t="str">
        <f t="shared" si="50"/>
        <v/>
      </c>
      <c r="BS54" s="131" t="str">
        <f t="shared" si="50"/>
        <v/>
      </c>
      <c r="BT54" s="131" t="str">
        <f t="shared" si="50"/>
        <v/>
      </c>
      <c r="BU54" s="131" t="str">
        <f t="shared" si="50"/>
        <v/>
      </c>
      <c r="BV54" s="131" t="str">
        <f t="shared" si="50"/>
        <v/>
      </c>
      <c r="BW54" s="132" t="str">
        <f t="shared" si="50"/>
        <v/>
      </c>
    </row>
    <row r="55" spans="2:75" ht="15" customHeight="1" thickBot="1" x14ac:dyDescent="0.25">
      <c r="B55" s="41" t="s">
        <v>57</v>
      </c>
      <c r="C55" s="45">
        <f>G70*1000/C54</f>
        <v>24.055392990822181</v>
      </c>
      <c r="D55" s="214"/>
      <c r="E55" s="215"/>
      <c r="F55" s="46" t="s">
        <v>58</v>
      </c>
      <c r="G55" s="47">
        <v>0.27</v>
      </c>
      <c r="H55" s="48">
        <f>G54-G52</f>
        <v>24.714688946866936</v>
      </c>
      <c r="I55" s="14" t="s">
        <v>59</v>
      </c>
      <c r="J55" s="15">
        <v>0</v>
      </c>
      <c r="K55" s="208"/>
      <c r="L55" s="211"/>
      <c r="Q55" s="41" t="s">
        <v>57</v>
      </c>
      <c r="R55" s="45" t="e">
        <f>V70*1000/R54</f>
        <v>#DIV/0!</v>
      </c>
      <c r="S55" s="214"/>
      <c r="T55" s="215"/>
      <c r="U55" s="46" t="s">
        <v>58</v>
      </c>
      <c r="V55" s="47">
        <v>0.27</v>
      </c>
      <c r="W55" s="48" t="e">
        <f>V54-V52</f>
        <v>#DIV/0!</v>
      </c>
      <c r="X55" s="14" t="s">
        <v>59</v>
      </c>
      <c r="Y55" s="15">
        <v>0</v>
      </c>
      <c r="Z55" s="208"/>
      <c r="AA55" s="211"/>
      <c r="AD55" s="41" t="s">
        <v>57</v>
      </c>
      <c r="AE55" s="45" t="e">
        <f>AI70*1000/AE54</f>
        <v>#DIV/0!</v>
      </c>
      <c r="AF55" s="214"/>
      <c r="AG55" s="215"/>
      <c r="AH55" s="46" t="s">
        <v>58</v>
      </c>
      <c r="AI55" s="47">
        <v>0.27</v>
      </c>
      <c r="AJ55" s="48" t="e">
        <f>AI54-AI52</f>
        <v>#DIV/0!</v>
      </c>
      <c r="AK55" s="14" t="s">
        <v>59</v>
      </c>
      <c r="AL55" s="15">
        <v>0</v>
      </c>
      <c r="AM55" s="208"/>
      <c r="AN55" s="211"/>
      <c r="AQ55" s="41" t="s">
        <v>57</v>
      </c>
      <c r="AR55" s="45" t="e">
        <f>AV70*1000/AR54</f>
        <v>#DIV/0!</v>
      </c>
      <c r="AS55" s="214"/>
      <c r="AT55" s="215"/>
      <c r="AU55" s="46" t="s">
        <v>58</v>
      </c>
      <c r="AV55" s="47">
        <v>0.27</v>
      </c>
      <c r="AW55" s="48" t="e">
        <f>AV54-AV52</f>
        <v>#DIV/0!</v>
      </c>
      <c r="AX55" s="14" t="s">
        <v>59</v>
      </c>
      <c r="AY55" s="15">
        <v>0</v>
      </c>
      <c r="AZ55" s="208"/>
      <c r="BA55" s="211"/>
      <c r="BD55" s="133" t="str">
        <f>IF($AQ$15=BD$9,$BA$15,"")</f>
        <v/>
      </c>
      <c r="BE55" s="134" t="str">
        <f t="shared" ref="BE55:BW55" si="51">IF($AQ$15=BE$9,$BA$15,"")</f>
        <v/>
      </c>
      <c r="BF55" s="134" t="str">
        <f t="shared" si="51"/>
        <v/>
      </c>
      <c r="BG55" s="134" t="str">
        <f t="shared" si="51"/>
        <v/>
      </c>
      <c r="BH55" s="134" t="str">
        <f t="shared" si="51"/>
        <v/>
      </c>
      <c r="BI55" s="134" t="str">
        <f t="shared" si="51"/>
        <v/>
      </c>
      <c r="BJ55" s="134" t="str">
        <f t="shared" si="51"/>
        <v/>
      </c>
      <c r="BK55" s="134" t="str">
        <f t="shared" si="51"/>
        <v/>
      </c>
      <c r="BL55" s="134" t="str">
        <f t="shared" si="51"/>
        <v/>
      </c>
      <c r="BM55" s="134" t="str">
        <f t="shared" si="51"/>
        <v/>
      </c>
      <c r="BN55" s="134" t="str">
        <f t="shared" si="51"/>
        <v/>
      </c>
      <c r="BO55" s="134" t="str">
        <f t="shared" si="51"/>
        <v/>
      </c>
      <c r="BP55" s="134" t="str">
        <f t="shared" si="51"/>
        <v/>
      </c>
      <c r="BQ55" s="134" t="str">
        <f t="shared" si="51"/>
        <v/>
      </c>
      <c r="BR55" s="134" t="str">
        <f t="shared" si="51"/>
        <v/>
      </c>
      <c r="BS55" s="134" t="str">
        <f t="shared" si="51"/>
        <v/>
      </c>
      <c r="BT55" s="134" t="str">
        <f t="shared" si="51"/>
        <v/>
      </c>
      <c r="BU55" s="134" t="str">
        <f t="shared" si="51"/>
        <v/>
      </c>
      <c r="BV55" s="134" t="str">
        <f t="shared" si="51"/>
        <v/>
      </c>
      <c r="BW55" s="135" t="str">
        <f t="shared" si="51"/>
        <v/>
      </c>
    </row>
    <row r="56" spans="2:75" ht="15" thickBot="1" x14ac:dyDescent="0.25">
      <c r="B56" s="49" t="s">
        <v>60</v>
      </c>
      <c r="C56" s="50" t="s">
        <v>61</v>
      </c>
      <c r="D56" s="51" t="s">
        <v>67</v>
      </c>
      <c r="E56" s="50" t="s">
        <v>63</v>
      </c>
      <c r="F56" s="52" t="s">
        <v>64</v>
      </c>
      <c r="G56" s="53" t="s">
        <v>65</v>
      </c>
      <c r="H56" s="54" t="s">
        <v>66</v>
      </c>
      <c r="Q56" s="49" t="s">
        <v>60</v>
      </c>
      <c r="R56" s="50" t="s">
        <v>61</v>
      </c>
      <c r="S56" s="51" t="s">
        <v>62</v>
      </c>
      <c r="T56" s="50" t="s">
        <v>63</v>
      </c>
      <c r="U56" s="52" t="s">
        <v>64</v>
      </c>
      <c r="V56" s="53" t="s">
        <v>65</v>
      </c>
      <c r="W56" s="54" t="s">
        <v>66</v>
      </c>
      <c r="AD56" s="49" t="s">
        <v>60</v>
      </c>
      <c r="AE56" s="50" t="s">
        <v>61</v>
      </c>
      <c r="AF56" s="51" t="s">
        <v>62</v>
      </c>
      <c r="AG56" s="50" t="s">
        <v>63</v>
      </c>
      <c r="AH56" s="52" t="s">
        <v>64</v>
      </c>
      <c r="AI56" s="53" t="s">
        <v>65</v>
      </c>
      <c r="AJ56" s="54" t="s">
        <v>66</v>
      </c>
      <c r="AQ56" s="49" t="s">
        <v>60</v>
      </c>
      <c r="AR56" s="50" t="s">
        <v>61</v>
      </c>
      <c r="AS56" s="51" t="s">
        <v>62</v>
      </c>
      <c r="AT56" s="50" t="s">
        <v>63</v>
      </c>
      <c r="AU56" s="52" t="s">
        <v>64</v>
      </c>
      <c r="AV56" s="53" t="s">
        <v>65</v>
      </c>
      <c r="AW56" s="54" t="s">
        <v>66</v>
      </c>
      <c r="BD56" s="133" t="str">
        <f>IF($AQ$36=BD$9,$BA$36,"")</f>
        <v/>
      </c>
      <c r="BE56" s="134" t="str">
        <f t="shared" ref="BE56:BW56" si="52">IF($AQ$36=BE$9,$BA$36,"")</f>
        <v/>
      </c>
      <c r="BF56" s="134" t="str">
        <f t="shared" si="52"/>
        <v/>
      </c>
      <c r="BG56" s="134" t="str">
        <f t="shared" si="52"/>
        <v/>
      </c>
      <c r="BH56" s="134" t="str">
        <f t="shared" si="52"/>
        <v/>
      </c>
      <c r="BI56" s="134" t="str">
        <f t="shared" si="52"/>
        <v/>
      </c>
      <c r="BJ56" s="134" t="str">
        <f t="shared" si="52"/>
        <v/>
      </c>
      <c r="BK56" s="134" t="str">
        <f t="shared" si="52"/>
        <v/>
      </c>
      <c r="BL56" s="134" t="str">
        <f t="shared" si="52"/>
        <v/>
      </c>
      <c r="BM56" s="134" t="str">
        <f t="shared" si="52"/>
        <v/>
      </c>
      <c r="BN56" s="134" t="str">
        <f t="shared" si="52"/>
        <v/>
      </c>
      <c r="BO56" s="134" t="str">
        <f t="shared" si="52"/>
        <v/>
      </c>
      <c r="BP56" s="134" t="str">
        <f t="shared" si="52"/>
        <v/>
      </c>
      <c r="BQ56" s="134" t="str">
        <f t="shared" si="52"/>
        <v/>
      </c>
      <c r="BR56" s="134" t="str">
        <f t="shared" si="52"/>
        <v/>
      </c>
      <c r="BS56" s="134" t="str">
        <f t="shared" si="52"/>
        <v/>
      </c>
      <c r="BT56" s="134" t="str">
        <f t="shared" si="52"/>
        <v/>
      </c>
      <c r="BU56" s="134" t="str">
        <f t="shared" si="52"/>
        <v/>
      </c>
      <c r="BV56" s="134" t="str">
        <f t="shared" si="52"/>
        <v/>
      </c>
      <c r="BW56" s="135" t="str">
        <f t="shared" si="52"/>
        <v/>
      </c>
    </row>
    <row r="57" spans="2:75" ht="15" x14ac:dyDescent="0.2">
      <c r="B57" s="55" t="s">
        <v>31</v>
      </c>
      <c r="C57" s="56">
        <v>150</v>
      </c>
      <c r="D57" s="55" t="s">
        <v>67</v>
      </c>
      <c r="E57" s="63">
        <f>IFERROR(VLOOKUP(B57,[1]!Tabela14[#Data],5,FALSE),"")</f>
        <v>4.810886691063173E-2</v>
      </c>
      <c r="F57" s="58"/>
      <c r="G57" s="59">
        <f>IFERROR(E57*C57,"")</f>
        <v>7.2163300365947594</v>
      </c>
      <c r="H57" s="60"/>
      <c r="K57" s="61" t="s">
        <v>68</v>
      </c>
      <c r="L57" s="62">
        <v>3</v>
      </c>
      <c r="Q57" s="76"/>
      <c r="R57" s="56"/>
      <c r="S57" s="55"/>
      <c r="T57" s="63" t="str">
        <f>IFERROR(VLOOKUP(Q57,[1]!Tabela14[#Data],5,FALSE),"")</f>
        <v/>
      </c>
      <c r="U57" s="58"/>
      <c r="V57" s="59" t="str">
        <f>IFERROR(T57*R57,"")</f>
        <v/>
      </c>
      <c r="W57" s="60"/>
      <c r="Z57" s="61" t="s">
        <v>68</v>
      </c>
      <c r="AA57" s="62"/>
      <c r="AD57" s="76"/>
      <c r="AE57" s="56"/>
      <c r="AF57" s="55"/>
      <c r="AG57" s="63" t="str">
        <f>IFERROR(VLOOKUP(AD57,[1]!Tabela14[#Data],5,FALSE),"")</f>
        <v/>
      </c>
      <c r="AH57" s="58"/>
      <c r="AI57" s="59" t="str">
        <f>IFERROR(AG57*AE57,"")</f>
        <v/>
      </c>
      <c r="AJ57" s="60"/>
      <c r="AM57" s="61" t="s">
        <v>68</v>
      </c>
      <c r="AN57" s="62"/>
      <c r="AQ57" s="76"/>
      <c r="AR57" s="56"/>
      <c r="AS57" s="55"/>
      <c r="AT57" s="63" t="str">
        <f>IFERROR(VLOOKUP(AQ57,[1]!Tabela14[#Data],5,FALSE),"")</f>
        <v/>
      </c>
      <c r="AU57" s="58"/>
      <c r="AV57" s="59" t="str">
        <f>IFERROR(AT57*AR57,"")</f>
        <v/>
      </c>
      <c r="AW57" s="60"/>
      <c r="AZ57" s="61" t="s">
        <v>68</v>
      </c>
      <c r="BA57" s="62"/>
      <c r="BD57" s="133" t="str">
        <f>IF($AQ$57=BD$9,$BA$57,"")</f>
        <v/>
      </c>
      <c r="BE57" s="134" t="str">
        <f t="shared" ref="BE57:BW57" si="53">IF($AQ$57=BE$9,$BA$57,"")</f>
        <v/>
      </c>
      <c r="BF57" s="134" t="str">
        <f t="shared" si="53"/>
        <v/>
      </c>
      <c r="BG57" s="134" t="str">
        <f t="shared" si="53"/>
        <v/>
      </c>
      <c r="BH57" s="134" t="str">
        <f t="shared" si="53"/>
        <v/>
      </c>
      <c r="BI57" s="134" t="str">
        <f t="shared" si="53"/>
        <v/>
      </c>
      <c r="BJ57" s="134" t="str">
        <f t="shared" si="53"/>
        <v/>
      </c>
      <c r="BK57" s="134" t="str">
        <f t="shared" si="53"/>
        <v/>
      </c>
      <c r="BL57" s="134" t="str">
        <f t="shared" si="53"/>
        <v/>
      </c>
      <c r="BM57" s="134" t="str">
        <f t="shared" si="53"/>
        <v/>
      </c>
      <c r="BN57" s="134" t="str">
        <f t="shared" si="53"/>
        <v/>
      </c>
      <c r="BO57" s="134" t="str">
        <f t="shared" si="53"/>
        <v/>
      </c>
      <c r="BP57" s="134" t="str">
        <f t="shared" si="53"/>
        <v/>
      </c>
      <c r="BQ57" s="134" t="str">
        <f t="shared" si="53"/>
        <v/>
      </c>
      <c r="BR57" s="134" t="str">
        <f t="shared" si="53"/>
        <v/>
      </c>
      <c r="BS57" s="134" t="str">
        <f t="shared" si="53"/>
        <v/>
      </c>
      <c r="BT57" s="134" t="str">
        <f t="shared" si="53"/>
        <v/>
      </c>
      <c r="BU57" s="134" t="str">
        <f t="shared" si="53"/>
        <v/>
      </c>
      <c r="BV57" s="134" t="str">
        <f t="shared" si="53"/>
        <v/>
      </c>
      <c r="BW57" s="135" t="str">
        <f t="shared" si="53"/>
        <v/>
      </c>
    </row>
    <row r="58" spans="2:75" ht="15.75" thickBot="1" x14ac:dyDescent="0.25">
      <c r="B58" s="55" t="s">
        <v>108</v>
      </c>
      <c r="C58" s="56">
        <v>125</v>
      </c>
      <c r="D58" s="55" t="s">
        <v>67</v>
      </c>
      <c r="E58" s="63">
        <f>IFERROR(VLOOKUP(B58,[1]!Tabela14[#Data],5,FALSE),"")</f>
        <v>6.0000000000000001E-3</v>
      </c>
      <c r="F58" s="58"/>
      <c r="G58" s="59">
        <f t="shared" ref="G58:G69" si="54">IFERROR(E58*C58,"")</f>
        <v>0.75</v>
      </c>
      <c r="H58" s="60"/>
      <c r="K58" s="68" t="s">
        <v>69</v>
      </c>
      <c r="L58" s="69">
        <f>L53*L57</f>
        <v>99</v>
      </c>
      <c r="Q58" s="76"/>
      <c r="R58" s="56"/>
      <c r="S58" s="55"/>
      <c r="T58" s="63" t="str">
        <f>IFERROR(VLOOKUP(Q58,[1]!Tabela14[#Data],5,FALSE),"")</f>
        <v/>
      </c>
      <c r="U58" s="58"/>
      <c r="V58" s="59" t="str">
        <f t="shared" ref="V58:V69" si="55">IFERROR(T58*R58,"")</f>
        <v/>
      </c>
      <c r="W58" s="60"/>
      <c r="Z58" s="68" t="s">
        <v>69</v>
      </c>
      <c r="AA58" s="69">
        <f>AA53*AA57</f>
        <v>0</v>
      </c>
      <c r="AD58" s="76"/>
      <c r="AE58" s="56"/>
      <c r="AF58" s="55"/>
      <c r="AG58" s="63" t="str">
        <f>IFERROR(VLOOKUP(AD58,[1]!Tabela14[#Data],5,FALSE),"")</f>
        <v/>
      </c>
      <c r="AH58" s="58"/>
      <c r="AI58" s="59" t="str">
        <f t="shared" ref="AI58:AI69" si="56">IFERROR(AG58*AE58,"")</f>
        <v/>
      </c>
      <c r="AJ58" s="60"/>
      <c r="AM58" s="68" t="s">
        <v>69</v>
      </c>
      <c r="AN58" s="69">
        <f>AN53*AN57</f>
        <v>0</v>
      </c>
      <c r="AQ58" s="76"/>
      <c r="AR58" s="56"/>
      <c r="AS58" s="55"/>
      <c r="AT58" s="63" t="str">
        <f>IFERROR(VLOOKUP(AQ58,[1]!Tabela14[#Data],5,FALSE),"")</f>
        <v/>
      </c>
      <c r="AU58" s="58"/>
      <c r="AV58" s="59" t="str">
        <f t="shared" ref="AV58:AV69" si="57">IFERROR(AT58*AR58,"")</f>
        <v/>
      </c>
      <c r="AW58" s="60"/>
      <c r="AZ58" s="68" t="s">
        <v>69</v>
      </c>
      <c r="BA58" s="69">
        <f>BA53*BA57</f>
        <v>0</v>
      </c>
      <c r="BD58" s="133" t="str">
        <f>IF($AQ$78=BD$9,$BA$78,"")</f>
        <v/>
      </c>
      <c r="BE58" s="134" t="str">
        <f t="shared" ref="BE58:BW58" si="58">IF($AQ$78=BE$9,$BA$78,"")</f>
        <v/>
      </c>
      <c r="BF58" s="134" t="str">
        <f t="shared" si="58"/>
        <v/>
      </c>
      <c r="BG58" s="134" t="str">
        <f t="shared" si="58"/>
        <v/>
      </c>
      <c r="BH58" s="134" t="str">
        <f t="shared" si="58"/>
        <v/>
      </c>
      <c r="BI58" s="134" t="str">
        <f t="shared" si="58"/>
        <v/>
      </c>
      <c r="BJ58" s="134" t="str">
        <f t="shared" si="58"/>
        <v/>
      </c>
      <c r="BK58" s="134" t="str">
        <f t="shared" si="58"/>
        <v/>
      </c>
      <c r="BL58" s="134" t="str">
        <f t="shared" si="58"/>
        <v/>
      </c>
      <c r="BM58" s="134" t="str">
        <f t="shared" si="58"/>
        <v/>
      </c>
      <c r="BN58" s="134" t="str">
        <f t="shared" si="58"/>
        <v/>
      </c>
      <c r="BO58" s="134" t="str">
        <f t="shared" si="58"/>
        <v/>
      </c>
      <c r="BP58" s="134" t="str">
        <f t="shared" si="58"/>
        <v/>
      </c>
      <c r="BQ58" s="134" t="str">
        <f t="shared" si="58"/>
        <v/>
      </c>
      <c r="BR58" s="134" t="str">
        <f t="shared" si="58"/>
        <v/>
      </c>
      <c r="BS58" s="134" t="str">
        <f t="shared" si="58"/>
        <v/>
      </c>
      <c r="BT58" s="134" t="str">
        <f t="shared" si="58"/>
        <v/>
      </c>
      <c r="BU58" s="134" t="str">
        <f t="shared" si="58"/>
        <v/>
      </c>
      <c r="BV58" s="134" t="str">
        <f t="shared" si="58"/>
        <v/>
      </c>
      <c r="BW58" s="135" t="str">
        <f t="shared" si="58"/>
        <v/>
      </c>
    </row>
    <row r="59" spans="2:75" ht="15" x14ac:dyDescent="0.2">
      <c r="B59" s="55" t="s">
        <v>75</v>
      </c>
      <c r="C59" s="56">
        <v>35</v>
      </c>
      <c r="D59" s="55" t="s">
        <v>67</v>
      </c>
      <c r="E59" s="63">
        <f>IFERROR(VLOOKUP(B59,[1]!Tabela14[#Data],5,FALSE),"")</f>
        <v>8.5374875000000013E-3</v>
      </c>
      <c r="F59" s="58"/>
      <c r="G59" s="59">
        <f t="shared" si="54"/>
        <v>0.29881206250000003</v>
      </c>
      <c r="H59" s="60"/>
      <c r="Q59" s="76"/>
      <c r="R59" s="56"/>
      <c r="S59" s="55"/>
      <c r="T59" s="63" t="str">
        <f>IFERROR(VLOOKUP(Q59,[1]!Tabela14[#Data],5,FALSE),"")</f>
        <v/>
      </c>
      <c r="U59" s="58"/>
      <c r="V59" s="59" t="str">
        <f t="shared" si="55"/>
        <v/>
      </c>
      <c r="W59" s="60"/>
      <c r="AD59" s="76"/>
      <c r="AE59" s="56"/>
      <c r="AF59" s="55"/>
      <c r="AG59" s="63" t="str">
        <f>IFERROR(VLOOKUP(AD59,[1]!Tabela14[#Data],5,FALSE),"")</f>
        <v/>
      </c>
      <c r="AH59" s="58"/>
      <c r="AI59" s="59" t="str">
        <f t="shared" si="56"/>
        <v/>
      </c>
      <c r="AJ59" s="60"/>
      <c r="AQ59" s="76"/>
      <c r="AR59" s="56"/>
      <c r="AS59" s="55"/>
      <c r="AT59" s="63" t="str">
        <f>IFERROR(VLOOKUP(AQ59,[1]!Tabela14[#Data],5,FALSE),"")</f>
        <v/>
      </c>
      <c r="AU59" s="58"/>
      <c r="AV59" s="59" t="str">
        <f t="shared" si="57"/>
        <v/>
      </c>
      <c r="AW59" s="60"/>
      <c r="BD59" s="133" t="str">
        <f>IF($AQ$99=BD$9,$BA$99,"")</f>
        <v/>
      </c>
      <c r="BE59" s="134" t="str">
        <f t="shared" ref="BE59:BW59" si="59">IF($AQ$99=BE$9,$BA$99,"")</f>
        <v/>
      </c>
      <c r="BF59" s="134" t="str">
        <f t="shared" si="59"/>
        <v/>
      </c>
      <c r="BG59" s="134" t="str">
        <f t="shared" si="59"/>
        <v/>
      </c>
      <c r="BH59" s="134" t="str">
        <f t="shared" si="59"/>
        <v/>
      </c>
      <c r="BI59" s="134" t="str">
        <f t="shared" si="59"/>
        <v/>
      </c>
      <c r="BJ59" s="134" t="str">
        <f t="shared" si="59"/>
        <v/>
      </c>
      <c r="BK59" s="134" t="str">
        <f t="shared" si="59"/>
        <v/>
      </c>
      <c r="BL59" s="134" t="str">
        <f t="shared" si="59"/>
        <v/>
      </c>
      <c r="BM59" s="134" t="str">
        <f t="shared" si="59"/>
        <v/>
      </c>
      <c r="BN59" s="134" t="str">
        <f t="shared" si="59"/>
        <v/>
      </c>
      <c r="BO59" s="134" t="str">
        <f t="shared" si="59"/>
        <v/>
      </c>
      <c r="BP59" s="134" t="str">
        <f t="shared" si="59"/>
        <v/>
      </c>
      <c r="BQ59" s="134" t="str">
        <f t="shared" si="59"/>
        <v/>
      </c>
      <c r="BR59" s="134" t="str">
        <f t="shared" si="59"/>
        <v/>
      </c>
      <c r="BS59" s="134" t="str">
        <f t="shared" si="59"/>
        <v/>
      </c>
      <c r="BT59" s="134" t="str">
        <f t="shared" si="59"/>
        <v/>
      </c>
      <c r="BU59" s="134" t="str">
        <f t="shared" si="59"/>
        <v/>
      </c>
      <c r="BV59" s="134" t="str">
        <f t="shared" si="59"/>
        <v/>
      </c>
      <c r="BW59" s="135" t="str">
        <f t="shared" si="59"/>
        <v/>
      </c>
    </row>
    <row r="60" spans="2:75" ht="14.45" customHeight="1" thickBot="1" x14ac:dyDescent="0.25">
      <c r="B60" s="55" t="s">
        <v>76</v>
      </c>
      <c r="C60" s="56">
        <v>35</v>
      </c>
      <c r="D60" s="55" t="s">
        <v>67</v>
      </c>
      <c r="E60" s="63">
        <f>IFERROR(VLOOKUP(B60,[1]!Tabela14[#Data],5,FALSE),"")</f>
        <v>8.9618568232662198E-3</v>
      </c>
      <c r="F60" s="58"/>
      <c r="G60" s="59">
        <f t="shared" si="54"/>
        <v>0.3136649888143177</v>
      </c>
      <c r="H60" s="60"/>
      <c r="K60" s="216" t="s">
        <v>70</v>
      </c>
      <c r="L60" s="217">
        <f>IFERROR(G52*L57,0)</f>
        <v>27.423148009537286</v>
      </c>
      <c r="Q60" s="76"/>
      <c r="R60" s="56"/>
      <c r="S60" s="55"/>
      <c r="T60" s="63" t="str">
        <f>IFERROR(VLOOKUP(Q60,[1]!Tabela14[#Data],5,FALSE),"")</f>
        <v/>
      </c>
      <c r="U60" s="58"/>
      <c r="V60" s="59" t="str">
        <f t="shared" si="55"/>
        <v/>
      </c>
      <c r="W60" s="60"/>
      <c r="Z60" s="216" t="s">
        <v>70</v>
      </c>
      <c r="AA60" s="217">
        <f>IFERROR(V52*AA57,0)</f>
        <v>0</v>
      </c>
      <c r="AD60" s="76"/>
      <c r="AE60" s="56"/>
      <c r="AF60" s="55"/>
      <c r="AG60" s="63" t="str">
        <f>IFERROR(VLOOKUP(AD60,[1]!Tabela14[#Data],5,FALSE),"")</f>
        <v/>
      </c>
      <c r="AH60" s="58"/>
      <c r="AI60" s="59" t="str">
        <f t="shared" si="56"/>
        <v/>
      </c>
      <c r="AJ60" s="60"/>
      <c r="AM60" s="216" t="s">
        <v>70</v>
      </c>
      <c r="AN60" s="217">
        <f>IFERROR(AI52*AN57,0)</f>
        <v>0</v>
      </c>
      <c r="AQ60" s="76"/>
      <c r="AR60" s="56"/>
      <c r="AS60" s="55"/>
      <c r="AT60" s="63" t="str">
        <f>IFERROR(VLOOKUP(AQ60,[1]!Tabela14[#Data],5,FALSE),"")</f>
        <v/>
      </c>
      <c r="AU60" s="58"/>
      <c r="AV60" s="59" t="str">
        <f t="shared" si="57"/>
        <v/>
      </c>
      <c r="AW60" s="60"/>
      <c r="AZ60" s="216" t="s">
        <v>70</v>
      </c>
      <c r="BA60" s="217">
        <f>IFERROR(AV52*BA57,0)</f>
        <v>0</v>
      </c>
      <c r="BD60" s="136" t="str">
        <f>IF($AQ$120=BD$9,$BA$120,"")</f>
        <v/>
      </c>
      <c r="BE60" s="137" t="str">
        <f t="shared" ref="BE60:BW60" si="60">IF($AQ$120=BE$9,$BA$120,"")</f>
        <v/>
      </c>
      <c r="BF60" s="137" t="str">
        <f t="shared" si="60"/>
        <v/>
      </c>
      <c r="BG60" s="137" t="str">
        <f t="shared" si="60"/>
        <v/>
      </c>
      <c r="BH60" s="137" t="str">
        <f t="shared" si="60"/>
        <v/>
      </c>
      <c r="BI60" s="137" t="str">
        <f t="shared" si="60"/>
        <v/>
      </c>
      <c r="BJ60" s="137" t="str">
        <f t="shared" si="60"/>
        <v/>
      </c>
      <c r="BK60" s="137" t="str">
        <f t="shared" si="60"/>
        <v/>
      </c>
      <c r="BL60" s="137" t="str">
        <f t="shared" si="60"/>
        <v/>
      </c>
      <c r="BM60" s="137" t="str">
        <f t="shared" si="60"/>
        <v/>
      </c>
      <c r="BN60" s="137" t="str">
        <f t="shared" si="60"/>
        <v/>
      </c>
      <c r="BO60" s="137" t="str">
        <f t="shared" si="60"/>
        <v/>
      </c>
      <c r="BP60" s="137" t="str">
        <f t="shared" si="60"/>
        <v/>
      </c>
      <c r="BQ60" s="137" t="str">
        <f t="shared" si="60"/>
        <v/>
      </c>
      <c r="BR60" s="137" t="str">
        <f t="shared" si="60"/>
        <v/>
      </c>
      <c r="BS60" s="137" t="str">
        <f t="shared" si="60"/>
        <v/>
      </c>
      <c r="BT60" s="137" t="str">
        <f t="shared" si="60"/>
        <v/>
      </c>
      <c r="BU60" s="137" t="str">
        <f t="shared" si="60"/>
        <v/>
      </c>
      <c r="BV60" s="137" t="str">
        <f t="shared" si="60"/>
        <v/>
      </c>
      <c r="BW60" s="138" t="str">
        <f t="shared" si="60"/>
        <v/>
      </c>
    </row>
    <row r="61" spans="2:75" ht="15" x14ac:dyDescent="0.2">
      <c r="B61" s="55" t="s">
        <v>77</v>
      </c>
      <c r="C61" s="56">
        <v>35</v>
      </c>
      <c r="D61" s="55" t="s">
        <v>67</v>
      </c>
      <c r="E61" s="63">
        <f>IFERROR(VLOOKUP(B61,[1]!Tabela14[#Data],5,FALSE),"")</f>
        <v>1.6064064245810059E-2</v>
      </c>
      <c r="F61" s="58"/>
      <c r="G61" s="59">
        <f t="shared" si="54"/>
        <v>0.56224224860335204</v>
      </c>
      <c r="H61" s="60"/>
      <c r="K61" s="216"/>
      <c r="L61" s="217"/>
      <c r="Q61" s="76"/>
      <c r="R61" s="56"/>
      <c r="S61" s="55"/>
      <c r="T61" s="63" t="str">
        <f>IFERROR(VLOOKUP(Q61,[1]!Tabela14[#Data],5,FALSE),"")</f>
        <v/>
      </c>
      <c r="U61" s="58"/>
      <c r="V61" s="59" t="str">
        <f t="shared" si="55"/>
        <v/>
      </c>
      <c r="W61" s="60"/>
      <c r="Z61" s="216"/>
      <c r="AA61" s="217"/>
      <c r="AD61" s="76"/>
      <c r="AE61" s="56"/>
      <c r="AF61" s="55"/>
      <c r="AG61" s="63" t="str">
        <f>IFERROR(VLOOKUP(AD61,[1]!Tabela14[#Data],5,FALSE),"")</f>
        <v/>
      </c>
      <c r="AH61" s="58"/>
      <c r="AI61" s="59" t="str">
        <f t="shared" si="56"/>
        <v/>
      </c>
      <c r="AJ61" s="60"/>
      <c r="AM61" s="216"/>
      <c r="AN61" s="217"/>
      <c r="AQ61" s="76"/>
      <c r="AR61" s="56"/>
      <c r="AS61" s="55"/>
      <c r="AT61" s="63" t="str">
        <f>IFERROR(VLOOKUP(AQ61,[1]!Tabela14[#Data],5,FALSE),"")</f>
        <v/>
      </c>
      <c r="AU61" s="58"/>
      <c r="AV61" s="59" t="str">
        <f t="shared" si="57"/>
        <v/>
      </c>
      <c r="AW61" s="60"/>
      <c r="AZ61" s="216"/>
      <c r="BA61" s="217"/>
      <c r="BD61" s="139">
        <f>SUM(BD37:BD60)</f>
        <v>3</v>
      </c>
      <c r="BE61" s="139">
        <f t="shared" ref="BE61:BW61" si="61">SUM(BE37:BE60)</f>
        <v>0</v>
      </c>
      <c r="BF61" s="139">
        <f t="shared" si="61"/>
        <v>0</v>
      </c>
      <c r="BG61" s="139">
        <f t="shared" si="61"/>
        <v>3</v>
      </c>
      <c r="BH61" s="139">
        <f t="shared" si="61"/>
        <v>0</v>
      </c>
      <c r="BI61" s="139">
        <f t="shared" si="61"/>
        <v>0</v>
      </c>
      <c r="BJ61" s="139">
        <f t="shared" si="61"/>
        <v>0</v>
      </c>
      <c r="BK61" s="139">
        <f t="shared" si="61"/>
        <v>4</v>
      </c>
      <c r="BL61" s="139">
        <f t="shared" si="61"/>
        <v>0</v>
      </c>
      <c r="BM61" s="139">
        <f t="shared" si="61"/>
        <v>0</v>
      </c>
      <c r="BN61" s="139">
        <f t="shared" si="61"/>
        <v>0</v>
      </c>
      <c r="BO61" s="139">
        <f>SUM(BO37:BO60)</f>
        <v>0</v>
      </c>
      <c r="BP61" s="139">
        <f t="shared" si="61"/>
        <v>0</v>
      </c>
      <c r="BQ61" s="139">
        <f t="shared" si="61"/>
        <v>0</v>
      </c>
      <c r="BR61" s="139">
        <f t="shared" si="61"/>
        <v>0</v>
      </c>
      <c r="BS61" s="139">
        <f t="shared" si="61"/>
        <v>0</v>
      </c>
      <c r="BT61" s="139">
        <f t="shared" si="61"/>
        <v>0</v>
      </c>
      <c r="BU61" s="139">
        <f t="shared" si="61"/>
        <v>0</v>
      </c>
      <c r="BV61" s="139">
        <f t="shared" si="61"/>
        <v>0</v>
      </c>
      <c r="BW61" s="139">
        <f t="shared" si="61"/>
        <v>0</v>
      </c>
    </row>
    <row r="62" spans="2:75" ht="15.75" thickBot="1" x14ac:dyDescent="0.25">
      <c r="B62" s="76"/>
      <c r="C62" s="56"/>
      <c r="D62" s="55"/>
      <c r="E62" s="63" t="str">
        <f>IFERROR(VLOOKUP(B62,[1]!Tabela14[#Data],5,FALSE),"")</f>
        <v/>
      </c>
      <c r="F62" s="58"/>
      <c r="G62" s="59" t="str">
        <f t="shared" si="54"/>
        <v/>
      </c>
      <c r="H62" s="60"/>
      <c r="K62" s="216"/>
      <c r="L62" s="217"/>
      <c r="Q62" s="58"/>
      <c r="R62" s="56"/>
      <c r="S62" s="55"/>
      <c r="T62" s="63" t="str">
        <f>IFERROR(VLOOKUP(Q62,[1]!Tabela14[#Data],5,FALSE),"")</f>
        <v/>
      </c>
      <c r="U62" s="58"/>
      <c r="V62" s="59" t="str">
        <f t="shared" si="55"/>
        <v/>
      </c>
      <c r="W62" s="60"/>
      <c r="Z62" s="216"/>
      <c r="AA62" s="217"/>
      <c r="AD62" s="58"/>
      <c r="AE62" s="56"/>
      <c r="AF62" s="55"/>
      <c r="AG62" s="63" t="str">
        <f>IFERROR(VLOOKUP(AD62,[1]!Tabela14[#Data],5,FALSE),"")</f>
        <v/>
      </c>
      <c r="AH62" s="58"/>
      <c r="AI62" s="59" t="str">
        <f t="shared" si="56"/>
        <v/>
      </c>
      <c r="AJ62" s="60"/>
      <c r="AM62" s="216"/>
      <c r="AN62" s="217"/>
      <c r="AQ62" s="58"/>
      <c r="AR62" s="56"/>
      <c r="AS62" s="55"/>
      <c r="AT62" s="63" t="str">
        <f>IFERROR(VLOOKUP(AQ62,[1]!Tabela14[#Data],5,FALSE),"")</f>
        <v/>
      </c>
      <c r="AU62" s="58"/>
      <c r="AV62" s="59" t="str">
        <f t="shared" si="57"/>
        <v/>
      </c>
      <c r="AW62" s="60"/>
      <c r="AZ62" s="216"/>
      <c r="BA62" s="217"/>
    </row>
    <row r="63" spans="2:75" ht="15.75" thickBot="1" x14ac:dyDescent="0.25">
      <c r="B63" s="55"/>
      <c r="C63" s="56"/>
      <c r="D63" s="55"/>
      <c r="E63" s="63" t="str">
        <f>IFERROR(VLOOKUP(B63,[1]!Tabela14[#Data],5,FALSE),"")</f>
        <v/>
      </c>
      <c r="F63" s="58"/>
      <c r="G63" s="59" t="str">
        <f t="shared" si="54"/>
        <v/>
      </c>
      <c r="H63" s="60"/>
      <c r="K63" s="216" t="s">
        <v>73</v>
      </c>
      <c r="L63" s="217">
        <f>J53*L57</f>
        <v>0</v>
      </c>
      <c r="Q63" s="55"/>
      <c r="R63" s="56"/>
      <c r="S63" s="55"/>
      <c r="T63" s="63" t="str">
        <f>IFERROR(VLOOKUP(Q63,[1]!Tabela14[#Data],5,FALSE),"")</f>
        <v/>
      </c>
      <c r="U63" s="58"/>
      <c r="V63" s="59" t="str">
        <f t="shared" si="55"/>
        <v/>
      </c>
      <c r="W63" s="60"/>
      <c r="Z63" s="216" t="s">
        <v>73</v>
      </c>
      <c r="AA63" s="217">
        <f>Y53*AA57</f>
        <v>0</v>
      </c>
      <c r="AD63" s="55"/>
      <c r="AE63" s="56"/>
      <c r="AF63" s="55"/>
      <c r="AG63" s="63" t="str">
        <f>IFERROR(VLOOKUP(AD63,[1]!Tabela14[#Data],5,FALSE),"")</f>
        <v/>
      </c>
      <c r="AH63" s="58"/>
      <c r="AI63" s="59" t="str">
        <f t="shared" si="56"/>
        <v/>
      </c>
      <c r="AJ63" s="60"/>
      <c r="AM63" s="216" t="s">
        <v>73</v>
      </c>
      <c r="AN63" s="217">
        <f>AL53*AN57</f>
        <v>0</v>
      </c>
      <c r="AQ63" s="55"/>
      <c r="AR63" s="56"/>
      <c r="AS63" s="55"/>
      <c r="AT63" s="63" t="str">
        <f>IFERROR(VLOOKUP(AQ63,[1]!Tabela14[#Data],5,FALSE),"")</f>
        <v/>
      </c>
      <c r="AU63" s="58"/>
      <c r="AV63" s="59" t="str">
        <f t="shared" si="57"/>
        <v/>
      </c>
      <c r="AW63" s="60"/>
      <c r="AZ63" s="216" t="s">
        <v>73</v>
      </c>
      <c r="BA63" s="217">
        <f>AY53*BA57</f>
        <v>0</v>
      </c>
      <c r="BD63" s="22" t="s">
        <v>24</v>
      </c>
      <c r="BE63" s="23" t="s">
        <v>25</v>
      </c>
      <c r="BF63" s="23" t="s">
        <v>26</v>
      </c>
      <c r="BG63" s="23" t="s">
        <v>27</v>
      </c>
      <c r="BH63" s="23" t="s">
        <v>28</v>
      </c>
      <c r="BI63" s="23" t="s">
        <v>29</v>
      </c>
      <c r="BJ63" s="23" t="s">
        <v>30</v>
      </c>
      <c r="BK63" s="23" t="s">
        <v>31</v>
      </c>
      <c r="BL63" s="23" t="s">
        <v>32</v>
      </c>
      <c r="BM63" s="23" t="s">
        <v>33</v>
      </c>
      <c r="BN63" s="23" t="s">
        <v>34</v>
      </c>
      <c r="BO63" s="23" t="s">
        <v>35</v>
      </c>
      <c r="BP63" s="23" t="s">
        <v>36</v>
      </c>
      <c r="BQ63" s="23" t="s">
        <v>37</v>
      </c>
      <c r="BR63" s="23" t="s">
        <v>38</v>
      </c>
      <c r="BS63" s="23" t="s">
        <v>39</v>
      </c>
      <c r="BT63" s="23" t="s">
        <v>40</v>
      </c>
      <c r="BU63" s="23" t="s">
        <v>41</v>
      </c>
      <c r="BV63" s="23" t="s">
        <v>42</v>
      </c>
      <c r="BW63" s="24" t="s">
        <v>43</v>
      </c>
    </row>
    <row r="64" spans="2:75" ht="15" x14ac:dyDescent="0.2">
      <c r="B64" s="55"/>
      <c r="C64" s="56"/>
      <c r="D64" s="55"/>
      <c r="E64" s="63" t="str">
        <f>IFERROR(VLOOKUP(B64,[1]!Tabela14[#Data],5,FALSE),"")</f>
        <v/>
      </c>
      <c r="F64" s="58"/>
      <c r="G64" s="59" t="str">
        <f t="shared" si="54"/>
        <v/>
      </c>
      <c r="H64" s="60"/>
      <c r="K64" s="216"/>
      <c r="L64" s="217"/>
      <c r="Q64" s="55"/>
      <c r="R64" s="56"/>
      <c r="S64" s="55"/>
      <c r="T64" s="63" t="str">
        <f>IFERROR(VLOOKUP(Q64,[1]!Tabela14[#Data],5,FALSE),"")</f>
        <v/>
      </c>
      <c r="U64" s="58"/>
      <c r="V64" s="59" t="str">
        <f t="shared" si="55"/>
        <v/>
      </c>
      <c r="W64" s="60"/>
      <c r="Z64" s="216"/>
      <c r="AA64" s="217"/>
      <c r="AD64" s="55"/>
      <c r="AE64" s="56"/>
      <c r="AF64" s="55"/>
      <c r="AG64" s="63" t="str">
        <f>IFERROR(VLOOKUP(AD64,[1]!Tabela14[#Data],5,FALSE),"")</f>
        <v/>
      </c>
      <c r="AH64" s="58"/>
      <c r="AI64" s="59" t="str">
        <f t="shared" si="56"/>
        <v/>
      </c>
      <c r="AJ64" s="60"/>
      <c r="AM64" s="216"/>
      <c r="AN64" s="217"/>
      <c r="AQ64" s="55"/>
      <c r="AR64" s="56"/>
      <c r="AS64" s="55"/>
      <c r="AT64" s="63" t="str">
        <f>IFERROR(VLOOKUP(AQ64,[1]!Tabela14[#Data],5,FALSE),"")</f>
        <v/>
      </c>
      <c r="AU64" s="58"/>
      <c r="AV64" s="59" t="str">
        <f t="shared" si="57"/>
        <v/>
      </c>
      <c r="AW64" s="60"/>
      <c r="AZ64" s="216"/>
      <c r="BA64" s="217"/>
      <c r="BD64" s="30" t="str">
        <f t="shared" ref="BD64:BW76" si="62">IFERROR(BD10*BD37,"")</f>
        <v/>
      </c>
      <c r="BE64" s="31" t="str">
        <f t="shared" si="62"/>
        <v/>
      </c>
      <c r="BF64" s="31" t="str">
        <f t="shared" si="62"/>
        <v/>
      </c>
      <c r="BG64" s="31" t="str">
        <f t="shared" si="62"/>
        <v/>
      </c>
      <c r="BH64" s="31" t="str">
        <f t="shared" si="62"/>
        <v/>
      </c>
      <c r="BI64" s="31" t="str">
        <f t="shared" si="62"/>
        <v/>
      </c>
      <c r="BJ64" s="31" t="str">
        <f t="shared" si="62"/>
        <v/>
      </c>
      <c r="BK64" s="31">
        <f t="shared" si="62"/>
        <v>39</v>
      </c>
      <c r="BL64" s="31" t="str">
        <f t="shared" si="62"/>
        <v/>
      </c>
      <c r="BM64" s="31" t="str">
        <f t="shared" si="62"/>
        <v/>
      </c>
      <c r="BN64" s="31" t="str">
        <f t="shared" si="62"/>
        <v/>
      </c>
      <c r="BO64" s="31" t="str">
        <f t="shared" si="62"/>
        <v/>
      </c>
      <c r="BP64" s="31" t="str">
        <f t="shared" si="62"/>
        <v/>
      </c>
      <c r="BQ64" s="31" t="str">
        <f t="shared" si="62"/>
        <v/>
      </c>
      <c r="BR64" s="31" t="str">
        <f t="shared" si="62"/>
        <v/>
      </c>
      <c r="BS64" s="31" t="str">
        <f t="shared" si="62"/>
        <v/>
      </c>
      <c r="BT64" s="31" t="str">
        <f t="shared" si="62"/>
        <v/>
      </c>
      <c r="BU64" s="31" t="str">
        <f t="shared" si="62"/>
        <v/>
      </c>
      <c r="BV64" s="31" t="str">
        <f t="shared" si="62"/>
        <v/>
      </c>
      <c r="BW64" s="32" t="str">
        <f t="shared" si="62"/>
        <v/>
      </c>
    </row>
    <row r="65" spans="2:75" ht="15" x14ac:dyDescent="0.2">
      <c r="B65" s="55"/>
      <c r="C65" s="56"/>
      <c r="D65" s="55"/>
      <c r="E65" s="63" t="str">
        <f>IFERROR(VLOOKUP(B65,[1]!Tabela14[#Data],5,FALSE),"")</f>
        <v/>
      </c>
      <c r="F65" s="58"/>
      <c r="G65" s="59" t="str">
        <f t="shared" si="54"/>
        <v/>
      </c>
      <c r="H65" s="60"/>
      <c r="K65" s="216"/>
      <c r="L65" s="217"/>
      <c r="Q65" s="58"/>
      <c r="R65" s="120"/>
      <c r="S65" s="58"/>
      <c r="T65" s="63" t="str">
        <f>IFERROR(VLOOKUP(Q65,[1]!Tabela14[#Data],5,FALSE),"")</f>
        <v/>
      </c>
      <c r="U65" s="58"/>
      <c r="V65" s="59" t="str">
        <f t="shared" si="55"/>
        <v/>
      </c>
      <c r="W65" s="60"/>
      <c r="Z65" s="216"/>
      <c r="AA65" s="217"/>
      <c r="AD65" s="58"/>
      <c r="AE65" s="120"/>
      <c r="AF65" s="58"/>
      <c r="AG65" s="63" t="str">
        <f>IFERROR(VLOOKUP(AD65,[1]!Tabela14[#Data],5,FALSE),"")</f>
        <v/>
      </c>
      <c r="AH65" s="58"/>
      <c r="AI65" s="59" t="str">
        <f t="shared" si="56"/>
        <v/>
      </c>
      <c r="AJ65" s="60"/>
      <c r="AM65" s="216"/>
      <c r="AN65" s="217"/>
      <c r="AQ65" s="58"/>
      <c r="AR65" s="120"/>
      <c r="AS65" s="58"/>
      <c r="AT65" s="63" t="str">
        <f>IFERROR(VLOOKUP(AQ65,[1]!Tabela14[#Data],5,FALSE),"")</f>
        <v/>
      </c>
      <c r="AU65" s="58"/>
      <c r="AV65" s="59" t="str">
        <f t="shared" si="57"/>
        <v/>
      </c>
      <c r="AW65" s="60"/>
      <c r="AZ65" s="216"/>
      <c r="BA65" s="217"/>
      <c r="BD65" s="38" t="str">
        <f t="shared" si="62"/>
        <v/>
      </c>
      <c r="BE65" s="39" t="str">
        <f t="shared" si="62"/>
        <v/>
      </c>
      <c r="BF65" s="39" t="str">
        <f t="shared" si="62"/>
        <v/>
      </c>
      <c r="BG65" s="39">
        <f t="shared" si="62"/>
        <v>108</v>
      </c>
      <c r="BH65" s="39" t="str">
        <f t="shared" si="62"/>
        <v/>
      </c>
      <c r="BI65" s="39" t="str">
        <f t="shared" si="62"/>
        <v/>
      </c>
      <c r="BJ65" s="39" t="str">
        <f t="shared" si="62"/>
        <v/>
      </c>
      <c r="BK65" s="39" t="str">
        <f t="shared" si="62"/>
        <v/>
      </c>
      <c r="BL65" s="39" t="str">
        <f t="shared" si="62"/>
        <v/>
      </c>
      <c r="BM65" s="39" t="str">
        <f t="shared" si="62"/>
        <v/>
      </c>
      <c r="BN65" s="39" t="str">
        <f t="shared" si="62"/>
        <v/>
      </c>
      <c r="BO65" s="39" t="str">
        <f t="shared" si="62"/>
        <v/>
      </c>
      <c r="BP65" s="39" t="str">
        <f t="shared" si="62"/>
        <v/>
      </c>
      <c r="BQ65" s="39" t="str">
        <f t="shared" si="62"/>
        <v/>
      </c>
      <c r="BR65" s="39" t="str">
        <f t="shared" si="62"/>
        <v/>
      </c>
      <c r="BS65" s="39" t="str">
        <f t="shared" si="62"/>
        <v/>
      </c>
      <c r="BT65" s="39" t="str">
        <f t="shared" si="62"/>
        <v/>
      </c>
      <c r="BU65" s="39" t="str">
        <f t="shared" si="62"/>
        <v/>
      </c>
      <c r="BV65" s="39" t="str">
        <f t="shared" si="62"/>
        <v/>
      </c>
      <c r="BW65" s="40" t="str">
        <f t="shared" si="62"/>
        <v/>
      </c>
    </row>
    <row r="66" spans="2:75" ht="15" x14ac:dyDescent="0.2">
      <c r="B66" s="55"/>
      <c r="C66" s="56"/>
      <c r="D66" s="55"/>
      <c r="E66" s="63" t="str">
        <f>IFERROR(VLOOKUP(B66,[1]!Tabela14[#Data],5,FALSE),"")</f>
        <v/>
      </c>
      <c r="F66" s="58"/>
      <c r="G66" s="59" t="str">
        <f t="shared" si="54"/>
        <v/>
      </c>
      <c r="H66" s="60"/>
      <c r="Q66" s="55"/>
      <c r="R66" s="56"/>
      <c r="S66" s="55"/>
      <c r="T66" s="63" t="str">
        <f>IFERROR(VLOOKUP(Q66,[1]!Tabela14[#Data],5,FALSE),"")</f>
        <v/>
      </c>
      <c r="U66" s="58"/>
      <c r="V66" s="59" t="str">
        <f t="shared" si="55"/>
        <v/>
      </c>
      <c r="W66" s="60"/>
      <c r="AD66" s="55"/>
      <c r="AE66" s="56"/>
      <c r="AF66" s="55"/>
      <c r="AG66" s="63" t="str">
        <f>IFERROR(VLOOKUP(AD66,[1]!Tabela14[#Data],5,FALSE),"")</f>
        <v/>
      </c>
      <c r="AH66" s="58"/>
      <c r="AI66" s="59" t="str">
        <f t="shared" si="56"/>
        <v/>
      </c>
      <c r="AJ66" s="60"/>
      <c r="AQ66" s="55"/>
      <c r="AR66" s="56"/>
      <c r="AS66" s="55"/>
      <c r="AT66" s="63" t="str">
        <f>IFERROR(VLOOKUP(AQ66,[1]!Tabela14[#Data],5,FALSE),"")</f>
        <v/>
      </c>
      <c r="AU66" s="58"/>
      <c r="AV66" s="59" t="str">
        <f t="shared" si="57"/>
        <v/>
      </c>
      <c r="AW66" s="60"/>
      <c r="BD66" s="38" t="str">
        <f t="shared" si="62"/>
        <v/>
      </c>
      <c r="BE66" s="39" t="str">
        <f t="shared" si="62"/>
        <v/>
      </c>
      <c r="BF66" s="39" t="str">
        <f t="shared" si="62"/>
        <v/>
      </c>
      <c r="BG66" s="39" t="str">
        <f t="shared" si="62"/>
        <v/>
      </c>
      <c r="BH66" s="39" t="str">
        <f t="shared" si="62"/>
        <v/>
      </c>
      <c r="BI66" s="39" t="str">
        <f t="shared" si="62"/>
        <v/>
      </c>
      <c r="BJ66" s="39" t="str">
        <f t="shared" si="62"/>
        <v/>
      </c>
      <c r="BK66" s="39">
        <f t="shared" si="62"/>
        <v>99</v>
      </c>
      <c r="BL66" s="39" t="str">
        <f t="shared" si="62"/>
        <v/>
      </c>
      <c r="BM66" s="39" t="str">
        <f t="shared" si="62"/>
        <v/>
      </c>
      <c r="BN66" s="39" t="str">
        <f t="shared" si="62"/>
        <v/>
      </c>
      <c r="BO66" s="39" t="str">
        <f t="shared" si="62"/>
        <v/>
      </c>
      <c r="BP66" s="39" t="str">
        <f t="shared" si="62"/>
        <v/>
      </c>
      <c r="BQ66" s="39" t="str">
        <f t="shared" si="62"/>
        <v/>
      </c>
      <c r="BR66" s="39" t="str">
        <f t="shared" si="62"/>
        <v/>
      </c>
      <c r="BS66" s="39" t="str">
        <f t="shared" si="62"/>
        <v/>
      </c>
      <c r="BT66" s="39" t="str">
        <f t="shared" si="62"/>
        <v/>
      </c>
      <c r="BU66" s="39" t="str">
        <f t="shared" si="62"/>
        <v/>
      </c>
      <c r="BV66" s="39" t="str">
        <f t="shared" si="62"/>
        <v/>
      </c>
      <c r="BW66" s="40" t="str">
        <f t="shared" si="62"/>
        <v/>
      </c>
    </row>
    <row r="67" spans="2:75" ht="15" x14ac:dyDescent="0.2">
      <c r="B67" s="55"/>
      <c r="C67" s="56"/>
      <c r="D67" s="55"/>
      <c r="E67" s="63" t="str">
        <f>IFERROR(VLOOKUP(B67,[1]!Tabela14[#Data],5,FALSE),"")</f>
        <v/>
      </c>
      <c r="F67" s="58"/>
      <c r="G67" s="59" t="str">
        <f t="shared" si="54"/>
        <v/>
      </c>
      <c r="H67" s="60"/>
      <c r="Q67" s="55"/>
      <c r="R67" s="56"/>
      <c r="S67" s="55"/>
      <c r="T67" s="63" t="str">
        <f>IFERROR(VLOOKUP(Q67,[1]!Tabela14[#Data],5,FALSE),"")</f>
        <v/>
      </c>
      <c r="U67" s="58"/>
      <c r="V67" s="59" t="str">
        <f t="shared" si="55"/>
        <v/>
      </c>
      <c r="W67" s="60"/>
      <c r="AD67" s="55"/>
      <c r="AE67" s="56"/>
      <c r="AF67" s="55"/>
      <c r="AG67" s="63" t="str">
        <f>IFERROR(VLOOKUP(AD67,[1]!Tabela14[#Data],5,FALSE),"")</f>
        <v/>
      </c>
      <c r="AH67" s="58"/>
      <c r="AI67" s="59" t="str">
        <f t="shared" si="56"/>
        <v/>
      </c>
      <c r="AJ67" s="60"/>
      <c r="AQ67" s="55"/>
      <c r="AR67" s="56"/>
      <c r="AS67" s="55"/>
      <c r="AT67" s="63" t="str">
        <f>IFERROR(VLOOKUP(AQ67,[1]!Tabela14[#Data],5,FALSE),"")</f>
        <v/>
      </c>
      <c r="AU67" s="58"/>
      <c r="AV67" s="59" t="str">
        <f t="shared" si="57"/>
        <v/>
      </c>
      <c r="AW67" s="60"/>
      <c r="BD67" s="38">
        <f t="shared" si="62"/>
        <v>99</v>
      </c>
      <c r="BE67" s="39" t="str">
        <f t="shared" si="62"/>
        <v/>
      </c>
      <c r="BF67" s="39" t="str">
        <f t="shared" si="62"/>
        <v/>
      </c>
      <c r="BG67" s="39" t="str">
        <f t="shared" si="62"/>
        <v/>
      </c>
      <c r="BH67" s="39" t="str">
        <f t="shared" si="62"/>
        <v/>
      </c>
      <c r="BI67" s="39" t="str">
        <f t="shared" si="62"/>
        <v/>
      </c>
      <c r="BJ67" s="39" t="str">
        <f t="shared" si="62"/>
        <v/>
      </c>
      <c r="BK67" s="39" t="str">
        <f t="shared" si="62"/>
        <v/>
      </c>
      <c r="BL67" s="39" t="str">
        <f t="shared" si="62"/>
        <v/>
      </c>
      <c r="BM67" s="39" t="str">
        <f t="shared" si="62"/>
        <v/>
      </c>
      <c r="BN67" s="39" t="str">
        <f t="shared" si="62"/>
        <v/>
      </c>
      <c r="BO67" s="39" t="str">
        <f t="shared" si="62"/>
        <v/>
      </c>
      <c r="BP67" s="39" t="str">
        <f t="shared" si="62"/>
        <v/>
      </c>
      <c r="BQ67" s="39" t="str">
        <f t="shared" si="62"/>
        <v/>
      </c>
      <c r="BR67" s="39" t="str">
        <f t="shared" si="62"/>
        <v/>
      </c>
      <c r="BS67" s="39" t="str">
        <f t="shared" si="62"/>
        <v/>
      </c>
      <c r="BT67" s="39" t="str">
        <f t="shared" si="62"/>
        <v/>
      </c>
      <c r="BU67" s="39" t="str">
        <f t="shared" si="62"/>
        <v/>
      </c>
      <c r="BV67" s="39" t="str">
        <f t="shared" si="62"/>
        <v/>
      </c>
      <c r="BW67" s="40" t="str">
        <f t="shared" si="62"/>
        <v/>
      </c>
    </row>
    <row r="68" spans="2:75" x14ac:dyDescent="0.2">
      <c r="B68" s="58"/>
      <c r="C68" s="120"/>
      <c r="D68" s="58"/>
      <c r="E68" s="63" t="str">
        <f>IFERROR(VLOOKUP(B68,[1]!Tabela14[#Data],5,FALSE),"")</f>
        <v/>
      </c>
      <c r="F68" s="58"/>
      <c r="G68" s="63" t="str">
        <f t="shared" si="54"/>
        <v/>
      </c>
      <c r="H68" s="86"/>
      <c r="Q68" s="58"/>
      <c r="R68" s="120"/>
      <c r="S68" s="58"/>
      <c r="T68" s="63" t="str">
        <f>IFERROR(VLOOKUP(Q68,[1]!Tabela14[#Data],5,FALSE),"")</f>
        <v/>
      </c>
      <c r="U68" s="58"/>
      <c r="V68" s="63" t="str">
        <f t="shared" si="55"/>
        <v/>
      </c>
      <c r="W68" s="86"/>
      <c r="AD68" s="58"/>
      <c r="AE68" s="120"/>
      <c r="AF68" s="58"/>
      <c r="AG68" s="63" t="str">
        <f>IFERROR(VLOOKUP(AD68,[1]!Tabela14[#Data],5,FALSE),"")</f>
        <v/>
      </c>
      <c r="AH68" s="58"/>
      <c r="AI68" s="63" t="str">
        <f t="shared" si="56"/>
        <v/>
      </c>
      <c r="AJ68" s="86"/>
      <c r="AQ68" s="58"/>
      <c r="AR68" s="120"/>
      <c r="AS68" s="58"/>
      <c r="AT68" s="63" t="str">
        <f>IFERROR(VLOOKUP(AQ68,[1]!Tabela14[#Data],5,FALSE),"")</f>
        <v/>
      </c>
      <c r="AU68" s="58"/>
      <c r="AV68" s="63" t="str">
        <f t="shared" si="57"/>
        <v/>
      </c>
      <c r="AW68" s="86"/>
      <c r="BD68" s="38" t="str">
        <f t="shared" si="62"/>
        <v/>
      </c>
      <c r="BE68" s="39" t="str">
        <f t="shared" si="62"/>
        <v/>
      </c>
      <c r="BF68" s="39" t="str">
        <f t="shared" si="62"/>
        <v/>
      </c>
      <c r="BG68" s="39" t="str">
        <f t="shared" si="62"/>
        <v/>
      </c>
      <c r="BH68" s="39" t="str">
        <f t="shared" si="62"/>
        <v/>
      </c>
      <c r="BI68" s="39" t="str">
        <f t="shared" si="62"/>
        <v/>
      </c>
      <c r="BJ68" s="39" t="str">
        <f t="shared" si="62"/>
        <v/>
      </c>
      <c r="BK68" s="39" t="str">
        <f t="shared" si="62"/>
        <v/>
      </c>
      <c r="BL68" s="39" t="str">
        <f t="shared" si="62"/>
        <v/>
      </c>
      <c r="BM68" s="39" t="str">
        <f t="shared" si="62"/>
        <v/>
      </c>
      <c r="BN68" s="39" t="str">
        <f t="shared" si="62"/>
        <v/>
      </c>
      <c r="BO68" s="39" t="str">
        <f t="shared" si="62"/>
        <v/>
      </c>
      <c r="BP68" s="39" t="str">
        <f t="shared" si="62"/>
        <v/>
      </c>
      <c r="BQ68" s="39" t="str">
        <f t="shared" si="62"/>
        <v/>
      </c>
      <c r="BR68" s="39" t="str">
        <f t="shared" si="62"/>
        <v/>
      </c>
      <c r="BS68" s="39" t="str">
        <f t="shared" si="62"/>
        <v/>
      </c>
      <c r="BT68" s="39" t="str">
        <f t="shared" si="62"/>
        <v/>
      </c>
      <c r="BU68" s="39" t="str">
        <f t="shared" si="62"/>
        <v/>
      </c>
      <c r="BV68" s="39" t="str">
        <f t="shared" si="62"/>
        <v/>
      </c>
      <c r="BW68" s="40" t="str">
        <f t="shared" si="62"/>
        <v/>
      </c>
    </row>
    <row r="69" spans="2:75" ht="15" thickBot="1" x14ac:dyDescent="0.25">
      <c r="B69" s="58"/>
      <c r="C69" s="120"/>
      <c r="D69" s="58"/>
      <c r="E69" s="63" t="str">
        <f>IFERROR(VLOOKUP(B69,[1]!Tabela14[#Data],5,FALSE),"")</f>
        <v/>
      </c>
      <c r="F69" s="87"/>
      <c r="G69" s="88" t="str">
        <f t="shared" si="54"/>
        <v/>
      </c>
      <c r="H69" s="87"/>
      <c r="Q69" s="58"/>
      <c r="R69" s="120"/>
      <c r="S69" s="58"/>
      <c r="T69" s="63" t="str">
        <f>IFERROR(VLOOKUP(Q69,[1]!Tabela14[#Data],5,FALSE),"")</f>
        <v/>
      </c>
      <c r="U69" s="87"/>
      <c r="V69" s="88" t="str">
        <f t="shared" si="55"/>
        <v/>
      </c>
      <c r="W69" s="87"/>
      <c r="AD69" s="58"/>
      <c r="AE69" s="120"/>
      <c r="AF69" s="58"/>
      <c r="AG69" s="63" t="str">
        <f>IFERROR(VLOOKUP(AD69,[1]!Tabela14[#Data],5,FALSE),"")</f>
        <v/>
      </c>
      <c r="AH69" s="87"/>
      <c r="AI69" s="88" t="str">
        <f t="shared" si="56"/>
        <v/>
      </c>
      <c r="AJ69" s="87"/>
      <c r="AQ69" s="58"/>
      <c r="AR69" s="120"/>
      <c r="AS69" s="58"/>
      <c r="AT69" s="63" t="str">
        <f>IFERROR(VLOOKUP(AQ69,[1]!Tabela14[#Data],5,FALSE),"")</f>
        <v/>
      </c>
      <c r="AU69" s="87"/>
      <c r="AV69" s="88" t="str">
        <f t="shared" si="57"/>
        <v/>
      </c>
      <c r="AW69" s="87"/>
      <c r="BD69" s="64" t="str">
        <f t="shared" si="62"/>
        <v/>
      </c>
      <c r="BE69" s="65" t="str">
        <f t="shared" si="62"/>
        <v/>
      </c>
      <c r="BF69" s="65" t="str">
        <f t="shared" si="62"/>
        <v/>
      </c>
      <c r="BG69" s="65" t="str">
        <f t="shared" si="62"/>
        <v/>
      </c>
      <c r="BH69" s="65" t="str">
        <f t="shared" si="62"/>
        <v/>
      </c>
      <c r="BI69" s="65" t="str">
        <f t="shared" si="62"/>
        <v/>
      </c>
      <c r="BJ69" s="65" t="str">
        <f t="shared" si="62"/>
        <v/>
      </c>
      <c r="BK69" s="65" t="str">
        <f t="shared" si="62"/>
        <v/>
      </c>
      <c r="BL69" s="65" t="str">
        <f t="shared" si="62"/>
        <v/>
      </c>
      <c r="BM69" s="65" t="str">
        <f t="shared" si="62"/>
        <v/>
      </c>
      <c r="BN69" s="65" t="str">
        <f t="shared" si="62"/>
        <v/>
      </c>
      <c r="BO69" s="65" t="str">
        <f t="shared" si="62"/>
        <v/>
      </c>
      <c r="BP69" s="65" t="str">
        <f t="shared" si="62"/>
        <v/>
      </c>
      <c r="BQ69" s="65" t="str">
        <f t="shared" si="62"/>
        <v/>
      </c>
      <c r="BR69" s="65" t="str">
        <f t="shared" si="62"/>
        <v/>
      </c>
      <c r="BS69" s="65" t="str">
        <f t="shared" si="62"/>
        <v/>
      </c>
      <c r="BT69" s="65" t="str">
        <f t="shared" si="62"/>
        <v/>
      </c>
      <c r="BU69" s="65" t="str">
        <f t="shared" si="62"/>
        <v/>
      </c>
      <c r="BV69" s="65" t="str">
        <f t="shared" si="62"/>
        <v/>
      </c>
      <c r="BW69" s="66" t="str">
        <f t="shared" si="62"/>
        <v/>
      </c>
    </row>
    <row r="70" spans="2:75" x14ac:dyDescent="0.2">
      <c r="B70" s="58"/>
      <c r="C70" s="120"/>
      <c r="D70" s="58"/>
      <c r="E70" s="92"/>
      <c r="F70" s="93" t="s">
        <v>21</v>
      </c>
      <c r="G70" s="94">
        <f>SUM(G57:G69)</f>
        <v>9.1410493365124292</v>
      </c>
      <c r="H70" s="60"/>
      <c r="Q70" s="58"/>
      <c r="R70" s="120"/>
      <c r="S70" s="58"/>
      <c r="T70" s="92"/>
      <c r="U70" s="93" t="s">
        <v>21</v>
      </c>
      <c r="V70" s="94">
        <f>SUM(V57:V69)</f>
        <v>0</v>
      </c>
      <c r="W70" s="60"/>
      <c r="AD70" s="58"/>
      <c r="AE70" s="120"/>
      <c r="AF70" s="58"/>
      <c r="AG70" s="92"/>
      <c r="AH70" s="93" t="s">
        <v>21</v>
      </c>
      <c r="AI70" s="94">
        <f>SUM(AI57:AI69)</f>
        <v>0</v>
      </c>
      <c r="AJ70" s="60"/>
      <c r="AQ70" s="58"/>
      <c r="AR70" s="120"/>
      <c r="AS70" s="58"/>
      <c r="AT70" s="92"/>
      <c r="AU70" s="93" t="s">
        <v>21</v>
      </c>
      <c r="AV70" s="94">
        <f>SUM(AV57:AV69)</f>
        <v>0</v>
      </c>
      <c r="AW70" s="60"/>
      <c r="BD70" s="70" t="str">
        <f t="shared" si="62"/>
        <v/>
      </c>
      <c r="BE70" s="71" t="str">
        <f t="shared" si="62"/>
        <v/>
      </c>
      <c r="BF70" s="71" t="str">
        <f t="shared" si="62"/>
        <v/>
      </c>
      <c r="BG70" s="71" t="str">
        <f t="shared" si="62"/>
        <v/>
      </c>
      <c r="BH70" s="71" t="str">
        <f t="shared" si="62"/>
        <v/>
      </c>
      <c r="BI70" s="71" t="str">
        <f t="shared" si="62"/>
        <v/>
      </c>
      <c r="BJ70" s="71" t="str">
        <f t="shared" si="62"/>
        <v/>
      </c>
      <c r="BK70" s="71" t="str">
        <f t="shared" si="62"/>
        <v/>
      </c>
      <c r="BL70" s="71" t="str">
        <f t="shared" si="62"/>
        <v/>
      </c>
      <c r="BM70" s="71" t="str">
        <f t="shared" si="62"/>
        <v/>
      </c>
      <c r="BN70" s="71" t="str">
        <f t="shared" si="62"/>
        <v/>
      </c>
      <c r="BO70" s="71" t="str">
        <f t="shared" si="62"/>
        <v/>
      </c>
      <c r="BP70" s="71" t="str">
        <f t="shared" si="62"/>
        <v/>
      </c>
      <c r="BQ70" s="71" t="str">
        <f t="shared" si="62"/>
        <v/>
      </c>
      <c r="BR70" s="71" t="str">
        <f t="shared" si="62"/>
        <v/>
      </c>
      <c r="BS70" s="71" t="str">
        <f t="shared" si="62"/>
        <v/>
      </c>
      <c r="BT70" s="71" t="str">
        <f t="shared" si="62"/>
        <v/>
      </c>
      <c r="BU70" s="71" t="str">
        <f t="shared" si="62"/>
        <v/>
      </c>
      <c r="BV70" s="71" t="str">
        <f t="shared" si="62"/>
        <v/>
      </c>
      <c r="BW70" s="72" t="str">
        <f t="shared" si="62"/>
        <v/>
      </c>
    </row>
    <row r="71" spans="2:75" ht="15" thickBot="1" x14ac:dyDescent="0.25">
      <c r="BD71" s="73" t="str">
        <f t="shared" si="62"/>
        <v/>
      </c>
      <c r="BE71" s="74" t="str">
        <f t="shared" si="62"/>
        <v/>
      </c>
      <c r="BF71" s="74" t="str">
        <f t="shared" si="62"/>
        <v/>
      </c>
      <c r="BG71" s="74" t="str">
        <f t="shared" si="62"/>
        <v/>
      </c>
      <c r="BH71" s="74" t="str">
        <f t="shared" si="62"/>
        <v/>
      </c>
      <c r="BI71" s="74" t="str">
        <f t="shared" si="62"/>
        <v/>
      </c>
      <c r="BJ71" s="74" t="str">
        <f t="shared" si="62"/>
        <v/>
      </c>
      <c r="BK71" s="74" t="str">
        <f t="shared" si="62"/>
        <v/>
      </c>
      <c r="BL71" s="74" t="str">
        <f t="shared" si="62"/>
        <v/>
      </c>
      <c r="BM71" s="74" t="str">
        <f t="shared" si="62"/>
        <v/>
      </c>
      <c r="BN71" s="74" t="str">
        <f t="shared" si="62"/>
        <v/>
      </c>
      <c r="BO71" s="74" t="str">
        <f t="shared" si="62"/>
        <v/>
      </c>
      <c r="BP71" s="74" t="str">
        <f t="shared" si="62"/>
        <v/>
      </c>
      <c r="BQ71" s="74" t="str">
        <f t="shared" si="62"/>
        <v/>
      </c>
      <c r="BR71" s="74" t="str">
        <f t="shared" si="62"/>
        <v/>
      </c>
      <c r="BS71" s="74" t="str">
        <f t="shared" si="62"/>
        <v/>
      </c>
      <c r="BT71" s="74" t="str">
        <f t="shared" si="62"/>
        <v/>
      </c>
      <c r="BU71" s="74" t="str">
        <f t="shared" si="62"/>
        <v/>
      </c>
      <c r="BV71" s="74" t="str">
        <f t="shared" si="62"/>
        <v/>
      </c>
      <c r="BW71" s="75" t="str">
        <f t="shared" si="62"/>
        <v/>
      </c>
    </row>
    <row r="72" spans="2:75" ht="26.25" thickBot="1" x14ac:dyDescent="0.25">
      <c r="B72" s="12" t="s">
        <v>19</v>
      </c>
      <c r="C72" s="197" t="s">
        <v>78</v>
      </c>
      <c r="D72" s="198"/>
      <c r="E72" s="199"/>
      <c r="F72" s="13" t="s">
        <v>21</v>
      </c>
      <c r="G72" s="200">
        <f>G91</f>
        <v>7.9094629662465605</v>
      </c>
      <c r="H72" s="200"/>
      <c r="I72" s="14" t="s">
        <v>22</v>
      </c>
      <c r="J72" s="15">
        <f>SUM($J$3:$J$5)</f>
        <v>2.4844999999999997</v>
      </c>
      <c r="K72" s="19" t="s">
        <v>23</v>
      </c>
      <c r="L72" s="20">
        <f>((G73+J72)/0.33)+J73</f>
        <v>33.146857473474427</v>
      </c>
      <c r="M72" s="21">
        <f>H75+J72+J73+J74+J75+J76</f>
        <v>27.758473196170062</v>
      </c>
      <c r="Q72" s="12" t="s">
        <v>19</v>
      </c>
      <c r="R72" s="197" t="s">
        <v>78</v>
      </c>
      <c r="S72" s="198"/>
      <c r="T72" s="199"/>
      <c r="U72" s="13" t="s">
        <v>21</v>
      </c>
      <c r="V72" s="200">
        <f>V91</f>
        <v>0</v>
      </c>
      <c r="W72" s="200"/>
      <c r="X72" s="14" t="s">
        <v>22</v>
      </c>
      <c r="Y72" s="15">
        <f>SUM($J$3:$J$5)</f>
        <v>2.4844999999999997</v>
      </c>
      <c r="Z72" s="19" t="s">
        <v>23</v>
      </c>
      <c r="AA72" s="20" t="e">
        <f>((V73+Y72)/0.33)+Y73</f>
        <v>#DIV/0!</v>
      </c>
      <c r="AB72" s="21" t="e">
        <f>W75+Y72+Y73+Y74+Y75+Y76</f>
        <v>#DIV/0!</v>
      </c>
      <c r="AD72" s="12" t="s">
        <v>19</v>
      </c>
      <c r="AE72" s="197" t="s">
        <v>78</v>
      </c>
      <c r="AF72" s="198"/>
      <c r="AG72" s="199"/>
      <c r="AH72" s="13" t="s">
        <v>21</v>
      </c>
      <c r="AI72" s="200">
        <f>AI91</f>
        <v>0</v>
      </c>
      <c r="AJ72" s="200"/>
      <c r="AK72" s="14" t="s">
        <v>22</v>
      </c>
      <c r="AL72" s="15">
        <f>SUM($J$3:$J$5)</f>
        <v>2.4844999999999997</v>
      </c>
      <c r="AM72" s="19" t="s">
        <v>23</v>
      </c>
      <c r="AN72" s="20" t="e">
        <f>((AI73+AL72)/0.33)+AL73</f>
        <v>#DIV/0!</v>
      </c>
      <c r="AO72" s="21" t="e">
        <f>AJ75+AL72+AL73+AL74+AL75+AL76</f>
        <v>#DIV/0!</v>
      </c>
      <c r="AQ72" s="12" t="s">
        <v>19</v>
      </c>
      <c r="AR72" s="197" t="s">
        <v>78</v>
      </c>
      <c r="AS72" s="198"/>
      <c r="AT72" s="199"/>
      <c r="AU72" s="13" t="s">
        <v>21</v>
      </c>
      <c r="AV72" s="200">
        <f>AV91</f>
        <v>0</v>
      </c>
      <c r="AW72" s="200"/>
      <c r="AX72" s="14" t="s">
        <v>22</v>
      </c>
      <c r="AY72" s="15">
        <f>SUM($J$3:$J$5)</f>
        <v>2.4844999999999997</v>
      </c>
      <c r="AZ72" s="19" t="s">
        <v>23</v>
      </c>
      <c r="BA72" s="20" t="e">
        <f>((AV73+AY72)/0.33)+AY73</f>
        <v>#DIV/0!</v>
      </c>
      <c r="BB72" s="21" t="e">
        <f>AW75+AY72+AY73+AY74+AY75+AY76</f>
        <v>#DIV/0!</v>
      </c>
      <c r="BD72" s="73" t="str">
        <f t="shared" si="62"/>
        <v/>
      </c>
      <c r="BE72" s="74" t="str">
        <f t="shared" si="62"/>
        <v/>
      </c>
      <c r="BF72" s="74" t="str">
        <f t="shared" si="62"/>
        <v/>
      </c>
      <c r="BG72" s="74" t="str">
        <f t="shared" si="62"/>
        <v/>
      </c>
      <c r="BH72" s="74" t="str">
        <f t="shared" si="62"/>
        <v/>
      </c>
      <c r="BI72" s="74" t="str">
        <f t="shared" si="62"/>
        <v/>
      </c>
      <c r="BJ72" s="74" t="str">
        <f t="shared" si="62"/>
        <v/>
      </c>
      <c r="BK72" s="74" t="str">
        <f t="shared" si="62"/>
        <v/>
      </c>
      <c r="BL72" s="74" t="str">
        <f t="shared" si="62"/>
        <v/>
      </c>
      <c r="BM72" s="74" t="str">
        <f t="shared" si="62"/>
        <v/>
      </c>
      <c r="BN72" s="74" t="str">
        <f t="shared" si="62"/>
        <v/>
      </c>
      <c r="BO72" s="74" t="str">
        <f t="shared" si="62"/>
        <v/>
      </c>
      <c r="BP72" s="74" t="str">
        <f t="shared" si="62"/>
        <v/>
      </c>
      <c r="BQ72" s="74" t="str">
        <f t="shared" si="62"/>
        <v/>
      </c>
      <c r="BR72" s="74" t="str">
        <f t="shared" si="62"/>
        <v/>
      </c>
      <c r="BS72" s="74" t="str">
        <f t="shared" si="62"/>
        <v/>
      </c>
      <c r="BT72" s="74" t="str">
        <f t="shared" si="62"/>
        <v/>
      </c>
      <c r="BU72" s="74" t="str">
        <f t="shared" si="62"/>
        <v/>
      </c>
      <c r="BV72" s="74" t="str">
        <f t="shared" si="62"/>
        <v/>
      </c>
      <c r="BW72" s="75" t="str">
        <f t="shared" si="62"/>
        <v/>
      </c>
    </row>
    <row r="73" spans="2:75" ht="15" thickBot="1" x14ac:dyDescent="0.25">
      <c r="B73" s="25" t="s">
        <v>44</v>
      </c>
      <c r="C73" s="201" t="s">
        <v>45</v>
      </c>
      <c r="D73" s="202"/>
      <c r="E73" s="203"/>
      <c r="F73" s="26" t="s">
        <v>46</v>
      </c>
      <c r="G73" s="204">
        <f>C74*G72/C75</f>
        <v>7.9094629662465605</v>
      </c>
      <c r="H73" s="204"/>
      <c r="I73" s="14" t="s">
        <v>47</v>
      </c>
      <c r="J73" s="15">
        <f>$H$7*L74</f>
        <v>1.6500000000000001</v>
      </c>
      <c r="K73" s="27" t="s">
        <v>48</v>
      </c>
      <c r="L73" s="29">
        <f>L74-J75-J74-J73-J72-G73-J76</f>
        <v>20.956037033753439</v>
      </c>
      <c r="Q73" s="25" t="s">
        <v>44</v>
      </c>
      <c r="R73" s="201" t="s">
        <v>45</v>
      </c>
      <c r="S73" s="202"/>
      <c r="T73" s="203"/>
      <c r="U73" s="26" t="s">
        <v>46</v>
      </c>
      <c r="V73" s="204" t="e">
        <f>R74*V72/R75</f>
        <v>#DIV/0!</v>
      </c>
      <c r="W73" s="204"/>
      <c r="X73" s="14" t="s">
        <v>47</v>
      </c>
      <c r="Y73" s="15">
        <f>$H$7*AA74</f>
        <v>0</v>
      </c>
      <c r="Z73" s="27" t="s">
        <v>48</v>
      </c>
      <c r="AA73" s="29" t="e">
        <f>AA74-Y75-Y74-Y73-Y72-V73-Y76</f>
        <v>#DIV/0!</v>
      </c>
      <c r="AD73" s="25" t="s">
        <v>44</v>
      </c>
      <c r="AE73" s="201" t="s">
        <v>45</v>
      </c>
      <c r="AF73" s="202"/>
      <c r="AG73" s="203"/>
      <c r="AH73" s="26" t="s">
        <v>46</v>
      </c>
      <c r="AI73" s="204" t="e">
        <f>AE74*AI72/AE75</f>
        <v>#DIV/0!</v>
      </c>
      <c r="AJ73" s="204"/>
      <c r="AK73" s="14" t="s">
        <v>47</v>
      </c>
      <c r="AL73" s="15">
        <f>$H$7*AN74</f>
        <v>0</v>
      </c>
      <c r="AM73" s="27" t="s">
        <v>48</v>
      </c>
      <c r="AN73" s="29" t="e">
        <f>AN74-AL75-AL74-AL73-AL72-AI73-AL76</f>
        <v>#DIV/0!</v>
      </c>
      <c r="AQ73" s="25" t="s">
        <v>44</v>
      </c>
      <c r="AR73" s="201" t="s">
        <v>45</v>
      </c>
      <c r="AS73" s="202"/>
      <c r="AT73" s="203"/>
      <c r="AU73" s="26" t="s">
        <v>46</v>
      </c>
      <c r="AV73" s="204" t="e">
        <f>AR74*AV72/AR75</f>
        <v>#DIV/0!</v>
      </c>
      <c r="AW73" s="204"/>
      <c r="AX73" s="14" t="s">
        <v>47</v>
      </c>
      <c r="AY73" s="15">
        <f>$H$7*BA74</f>
        <v>0</v>
      </c>
      <c r="AZ73" s="27" t="s">
        <v>48</v>
      </c>
      <c r="BA73" s="29" t="e">
        <f>BA74-AY75-AY74-AY73-AY72-AV73-AY76</f>
        <v>#DIV/0!</v>
      </c>
      <c r="BD73" s="73" t="str">
        <f t="shared" si="62"/>
        <v/>
      </c>
      <c r="BE73" s="74" t="str">
        <f t="shared" si="62"/>
        <v/>
      </c>
      <c r="BF73" s="74" t="str">
        <f t="shared" si="62"/>
        <v/>
      </c>
      <c r="BG73" s="74" t="str">
        <f t="shared" si="62"/>
        <v/>
      </c>
      <c r="BH73" s="74" t="str">
        <f t="shared" si="62"/>
        <v/>
      </c>
      <c r="BI73" s="74" t="str">
        <f t="shared" si="62"/>
        <v/>
      </c>
      <c r="BJ73" s="74" t="str">
        <f t="shared" si="62"/>
        <v/>
      </c>
      <c r="BK73" s="74" t="str">
        <f t="shared" si="62"/>
        <v/>
      </c>
      <c r="BL73" s="74" t="str">
        <f t="shared" si="62"/>
        <v/>
      </c>
      <c r="BM73" s="74" t="str">
        <f t="shared" si="62"/>
        <v/>
      </c>
      <c r="BN73" s="74" t="str">
        <f t="shared" si="62"/>
        <v/>
      </c>
      <c r="BO73" s="74" t="str">
        <f t="shared" si="62"/>
        <v/>
      </c>
      <c r="BP73" s="74" t="str">
        <f t="shared" si="62"/>
        <v/>
      </c>
      <c r="BQ73" s="74" t="str">
        <f t="shared" si="62"/>
        <v/>
      </c>
      <c r="BR73" s="74" t="str">
        <f t="shared" si="62"/>
        <v/>
      </c>
      <c r="BS73" s="74" t="str">
        <f t="shared" si="62"/>
        <v/>
      </c>
      <c r="BT73" s="74" t="str">
        <f t="shared" si="62"/>
        <v/>
      </c>
      <c r="BU73" s="74" t="str">
        <f t="shared" si="62"/>
        <v/>
      </c>
      <c r="BV73" s="74" t="str">
        <f t="shared" si="62"/>
        <v/>
      </c>
      <c r="BW73" s="75" t="str">
        <f t="shared" si="62"/>
        <v/>
      </c>
    </row>
    <row r="74" spans="2:75" ht="14.45" customHeight="1" x14ac:dyDescent="0.2">
      <c r="B74" s="33" t="s">
        <v>49</v>
      </c>
      <c r="C74" s="34">
        <f>SUM(C78:C90)</f>
        <v>475</v>
      </c>
      <c r="D74" s="35">
        <v>1</v>
      </c>
      <c r="E74" s="36" t="s">
        <v>50</v>
      </c>
      <c r="F74" s="37" t="s">
        <v>51</v>
      </c>
      <c r="G74" s="205">
        <f>[1]PRECIFICAÇÃO!$C$25</f>
        <v>2.9867986356323799</v>
      </c>
      <c r="H74" s="205"/>
      <c r="I74" s="14" t="s">
        <v>52</v>
      </c>
      <c r="J74" s="15">
        <v>0</v>
      </c>
      <c r="K74" s="206" t="s">
        <v>53</v>
      </c>
      <c r="L74" s="209">
        <v>33</v>
      </c>
      <c r="Q74" s="33" t="s">
        <v>49</v>
      </c>
      <c r="R74" s="34">
        <f>SUM(R78:R90)</f>
        <v>0</v>
      </c>
      <c r="S74" s="35">
        <v>1</v>
      </c>
      <c r="T74" s="36" t="s">
        <v>50</v>
      </c>
      <c r="U74" s="37" t="s">
        <v>51</v>
      </c>
      <c r="V74" s="205">
        <f>[1]PRECIFICAÇÃO!$C$25</f>
        <v>2.9867986356323799</v>
      </c>
      <c r="W74" s="205"/>
      <c r="X74" s="14" t="s">
        <v>52</v>
      </c>
      <c r="Y74" s="15">
        <v>0</v>
      </c>
      <c r="Z74" s="206" t="s">
        <v>53</v>
      </c>
      <c r="AA74" s="209"/>
      <c r="AD74" s="33" t="s">
        <v>49</v>
      </c>
      <c r="AE74" s="34">
        <f>SUM(AE78:AE90)</f>
        <v>0</v>
      </c>
      <c r="AF74" s="35">
        <v>1</v>
      </c>
      <c r="AG74" s="36" t="s">
        <v>50</v>
      </c>
      <c r="AH74" s="37" t="s">
        <v>51</v>
      </c>
      <c r="AI74" s="205">
        <f>[1]PRECIFICAÇÃO!$C$25</f>
        <v>2.9867986356323799</v>
      </c>
      <c r="AJ74" s="205"/>
      <c r="AK74" s="14" t="s">
        <v>52</v>
      </c>
      <c r="AL74" s="15">
        <v>0</v>
      </c>
      <c r="AM74" s="206" t="s">
        <v>53</v>
      </c>
      <c r="AN74" s="209"/>
      <c r="AQ74" s="33" t="s">
        <v>49</v>
      </c>
      <c r="AR74" s="34">
        <f>SUM(AR78:AR90)</f>
        <v>0</v>
      </c>
      <c r="AS74" s="35">
        <v>1</v>
      </c>
      <c r="AT74" s="36" t="s">
        <v>50</v>
      </c>
      <c r="AU74" s="37" t="s">
        <v>51</v>
      </c>
      <c r="AV74" s="205">
        <f>[1]PRECIFICAÇÃO!$C$25</f>
        <v>2.9867986356323799</v>
      </c>
      <c r="AW74" s="205"/>
      <c r="AX74" s="14" t="s">
        <v>52</v>
      </c>
      <c r="AY74" s="15">
        <v>0</v>
      </c>
      <c r="AZ74" s="206" t="s">
        <v>53</v>
      </c>
      <c r="BA74" s="209"/>
      <c r="BD74" s="73" t="str">
        <f t="shared" si="62"/>
        <v/>
      </c>
      <c r="BE74" s="74" t="str">
        <f t="shared" si="62"/>
        <v/>
      </c>
      <c r="BF74" s="74" t="str">
        <f t="shared" si="62"/>
        <v/>
      </c>
      <c r="BG74" s="74" t="str">
        <f t="shared" si="62"/>
        <v/>
      </c>
      <c r="BH74" s="74" t="str">
        <f t="shared" si="62"/>
        <v/>
      </c>
      <c r="BI74" s="74" t="str">
        <f t="shared" si="62"/>
        <v/>
      </c>
      <c r="BJ74" s="74" t="str">
        <f t="shared" si="62"/>
        <v/>
      </c>
      <c r="BK74" s="74" t="str">
        <f t="shared" si="62"/>
        <v/>
      </c>
      <c r="BL74" s="74" t="str">
        <f t="shared" si="62"/>
        <v/>
      </c>
      <c r="BM74" s="74" t="str">
        <f t="shared" si="62"/>
        <v/>
      </c>
      <c r="BN74" s="74" t="str">
        <f t="shared" si="62"/>
        <v/>
      </c>
      <c r="BO74" s="74" t="str">
        <f t="shared" si="62"/>
        <v/>
      </c>
      <c r="BP74" s="74" t="str">
        <f t="shared" si="62"/>
        <v/>
      </c>
      <c r="BQ74" s="74" t="str">
        <f t="shared" si="62"/>
        <v/>
      </c>
      <c r="BR74" s="74" t="str">
        <f t="shared" si="62"/>
        <v/>
      </c>
      <c r="BS74" s="74" t="str">
        <f t="shared" si="62"/>
        <v/>
      </c>
      <c r="BT74" s="74" t="str">
        <f t="shared" si="62"/>
        <v/>
      </c>
      <c r="BU74" s="74" t="str">
        <f t="shared" si="62"/>
        <v/>
      </c>
      <c r="BV74" s="74" t="str">
        <f t="shared" si="62"/>
        <v/>
      </c>
      <c r="BW74" s="75" t="str">
        <f t="shared" si="62"/>
        <v/>
      </c>
    </row>
    <row r="75" spans="2:75" ht="14.45" customHeight="1" thickBot="1" x14ac:dyDescent="0.25">
      <c r="B75" s="41" t="s">
        <v>54</v>
      </c>
      <c r="C75" s="34">
        <f>C74*D74</f>
        <v>475</v>
      </c>
      <c r="D75" s="212"/>
      <c r="E75" s="213"/>
      <c r="F75" s="42" t="s">
        <v>55</v>
      </c>
      <c r="G75" s="43">
        <f>G73/G76</f>
        <v>29.294307282394666</v>
      </c>
      <c r="H75" s="44">
        <f>G73*G74</f>
        <v>23.623973196170063</v>
      </c>
      <c r="I75" s="14" t="s">
        <v>6</v>
      </c>
      <c r="J75" s="15">
        <v>0</v>
      </c>
      <c r="K75" s="207"/>
      <c r="L75" s="210"/>
      <c r="Q75" s="41" t="s">
        <v>54</v>
      </c>
      <c r="R75" s="34">
        <f>R74*S74</f>
        <v>0</v>
      </c>
      <c r="S75" s="212"/>
      <c r="T75" s="213"/>
      <c r="U75" s="42" t="s">
        <v>55</v>
      </c>
      <c r="V75" s="43" t="e">
        <f>V73/V76</f>
        <v>#DIV/0!</v>
      </c>
      <c r="W75" s="44" t="e">
        <f>V73*V74</f>
        <v>#DIV/0!</v>
      </c>
      <c r="X75" s="14" t="s">
        <v>6</v>
      </c>
      <c r="Y75" s="15">
        <v>0</v>
      </c>
      <c r="Z75" s="207"/>
      <c r="AA75" s="210"/>
      <c r="AD75" s="41" t="s">
        <v>54</v>
      </c>
      <c r="AE75" s="34">
        <f>AE74*AF74</f>
        <v>0</v>
      </c>
      <c r="AF75" s="212"/>
      <c r="AG75" s="213"/>
      <c r="AH75" s="42" t="s">
        <v>55</v>
      </c>
      <c r="AI75" s="43" t="e">
        <f>AI73/AI76</f>
        <v>#DIV/0!</v>
      </c>
      <c r="AJ75" s="44" t="e">
        <f>AI73*AI74</f>
        <v>#DIV/0!</v>
      </c>
      <c r="AK75" s="14" t="s">
        <v>6</v>
      </c>
      <c r="AL75" s="15">
        <v>0</v>
      </c>
      <c r="AM75" s="207"/>
      <c r="AN75" s="210"/>
      <c r="AQ75" s="41" t="s">
        <v>54</v>
      </c>
      <c r="AR75" s="34">
        <f>AR74*AS74</f>
        <v>0</v>
      </c>
      <c r="AS75" s="212"/>
      <c r="AT75" s="213"/>
      <c r="AU75" s="42" t="s">
        <v>55</v>
      </c>
      <c r="AV75" s="43" t="e">
        <f>AV73/AV76</f>
        <v>#DIV/0!</v>
      </c>
      <c r="AW75" s="44" t="e">
        <f>AV73*AV74</f>
        <v>#DIV/0!</v>
      </c>
      <c r="AX75" s="14" t="s">
        <v>6</v>
      </c>
      <c r="AY75" s="15">
        <v>0</v>
      </c>
      <c r="AZ75" s="207"/>
      <c r="BA75" s="210"/>
      <c r="BD75" s="77" t="str">
        <f t="shared" si="62"/>
        <v/>
      </c>
      <c r="BE75" s="78" t="str">
        <f t="shared" si="62"/>
        <v/>
      </c>
      <c r="BF75" s="78" t="str">
        <f t="shared" si="62"/>
        <v/>
      </c>
      <c r="BG75" s="78" t="str">
        <f t="shared" si="62"/>
        <v/>
      </c>
      <c r="BH75" s="78" t="str">
        <f t="shared" si="62"/>
        <v/>
      </c>
      <c r="BI75" s="78" t="str">
        <f t="shared" si="62"/>
        <v/>
      </c>
      <c r="BJ75" s="78" t="str">
        <f t="shared" si="62"/>
        <v/>
      </c>
      <c r="BK75" s="78" t="str">
        <f t="shared" si="62"/>
        <v/>
      </c>
      <c r="BL75" s="78" t="str">
        <f t="shared" si="62"/>
        <v/>
      </c>
      <c r="BM75" s="78" t="str">
        <f t="shared" si="62"/>
        <v/>
      </c>
      <c r="BN75" s="78" t="str">
        <f t="shared" si="62"/>
        <v/>
      </c>
      <c r="BO75" s="78" t="str">
        <f t="shared" si="62"/>
        <v/>
      </c>
      <c r="BP75" s="78" t="str">
        <f t="shared" si="62"/>
        <v/>
      </c>
      <c r="BQ75" s="78" t="str">
        <f t="shared" si="62"/>
        <v/>
      </c>
      <c r="BR75" s="78" t="str">
        <f t="shared" si="62"/>
        <v/>
      </c>
      <c r="BS75" s="78" t="str">
        <f t="shared" si="62"/>
        <v/>
      </c>
      <c r="BT75" s="78" t="str">
        <f t="shared" si="62"/>
        <v/>
      </c>
      <c r="BU75" s="78" t="str">
        <f t="shared" si="62"/>
        <v/>
      </c>
      <c r="BV75" s="78" t="str">
        <f t="shared" si="62"/>
        <v/>
      </c>
      <c r="BW75" s="79" t="str">
        <f t="shared" si="62"/>
        <v/>
      </c>
    </row>
    <row r="76" spans="2:75" ht="15" customHeight="1" thickBot="1" x14ac:dyDescent="0.25">
      <c r="B76" s="41" t="s">
        <v>57</v>
      </c>
      <c r="C76" s="45">
        <f>G91*1000/C75</f>
        <v>16.651500981571708</v>
      </c>
      <c r="D76" s="214"/>
      <c r="E76" s="215"/>
      <c r="F76" s="46" t="s">
        <v>58</v>
      </c>
      <c r="G76" s="47">
        <v>0.27</v>
      </c>
      <c r="H76" s="48">
        <f>G75-G73</f>
        <v>21.384844316148104</v>
      </c>
      <c r="I76" s="14" t="s">
        <v>59</v>
      </c>
      <c r="J76" s="15">
        <v>0</v>
      </c>
      <c r="K76" s="208"/>
      <c r="L76" s="211"/>
      <c r="Q76" s="41" t="s">
        <v>57</v>
      </c>
      <c r="R76" s="45" t="e">
        <f>V91*1000/R75</f>
        <v>#DIV/0!</v>
      </c>
      <c r="S76" s="214"/>
      <c r="T76" s="215"/>
      <c r="U76" s="46" t="s">
        <v>58</v>
      </c>
      <c r="V76" s="47">
        <v>0.27</v>
      </c>
      <c r="W76" s="48" t="e">
        <f>V75-V73</f>
        <v>#DIV/0!</v>
      </c>
      <c r="X76" s="14" t="s">
        <v>59</v>
      </c>
      <c r="Y76" s="15">
        <v>0</v>
      </c>
      <c r="Z76" s="208"/>
      <c r="AA76" s="211"/>
      <c r="AD76" s="41" t="s">
        <v>57</v>
      </c>
      <c r="AE76" s="45" t="e">
        <f>AI91*1000/AE75</f>
        <v>#DIV/0!</v>
      </c>
      <c r="AF76" s="214"/>
      <c r="AG76" s="215"/>
      <c r="AH76" s="46" t="s">
        <v>58</v>
      </c>
      <c r="AI76" s="47">
        <v>0.27</v>
      </c>
      <c r="AJ76" s="48" t="e">
        <f>AI75-AI73</f>
        <v>#DIV/0!</v>
      </c>
      <c r="AK76" s="14" t="s">
        <v>59</v>
      </c>
      <c r="AL76" s="15">
        <v>0</v>
      </c>
      <c r="AM76" s="208"/>
      <c r="AN76" s="211"/>
      <c r="AQ76" s="41" t="s">
        <v>57</v>
      </c>
      <c r="AR76" s="45" t="e">
        <f>AV91*1000/AR75</f>
        <v>#DIV/0!</v>
      </c>
      <c r="AS76" s="214"/>
      <c r="AT76" s="215"/>
      <c r="AU76" s="46" t="s">
        <v>58</v>
      </c>
      <c r="AV76" s="47">
        <v>0.27</v>
      </c>
      <c r="AW76" s="48" t="e">
        <f>AV75-AV73</f>
        <v>#DIV/0!</v>
      </c>
      <c r="AX76" s="14" t="s">
        <v>59</v>
      </c>
      <c r="AY76" s="15">
        <v>0</v>
      </c>
      <c r="AZ76" s="208"/>
      <c r="BA76" s="211"/>
      <c r="BD76" s="80" t="str">
        <f t="shared" si="62"/>
        <v/>
      </c>
      <c r="BE76" s="81" t="str">
        <f t="shared" si="62"/>
        <v/>
      </c>
      <c r="BF76" s="81" t="str">
        <f t="shared" si="62"/>
        <v/>
      </c>
      <c r="BG76" s="81" t="str">
        <f t="shared" si="62"/>
        <v/>
      </c>
      <c r="BH76" s="81" t="str">
        <f t="shared" si="62"/>
        <v/>
      </c>
      <c r="BI76" s="81" t="str">
        <f t="shared" si="62"/>
        <v/>
      </c>
      <c r="BJ76" s="81" t="str">
        <f t="shared" si="62"/>
        <v/>
      </c>
      <c r="BK76" s="81" t="str">
        <f t="shared" si="62"/>
        <v/>
      </c>
      <c r="BL76" s="81" t="str">
        <f t="shared" si="62"/>
        <v/>
      </c>
      <c r="BM76" s="81" t="str">
        <f t="shared" si="62"/>
        <v/>
      </c>
      <c r="BN76" s="81" t="str">
        <f t="shared" si="62"/>
        <v/>
      </c>
      <c r="BO76" s="81" t="str">
        <f t="shared" si="62"/>
        <v/>
      </c>
      <c r="BP76" s="81" t="str">
        <f t="shared" si="62"/>
        <v/>
      </c>
      <c r="BQ76" s="81" t="str">
        <f t="shared" si="62"/>
        <v/>
      </c>
      <c r="BR76" s="81" t="str">
        <f t="shared" si="62"/>
        <v/>
      </c>
      <c r="BS76" s="81" t="str">
        <f t="shared" ref="BS76:BW80" si="63">IFERROR(BS22*BS49,"")</f>
        <v/>
      </c>
      <c r="BT76" s="81" t="str">
        <f t="shared" si="63"/>
        <v/>
      </c>
      <c r="BU76" s="81" t="str">
        <f t="shared" si="63"/>
        <v/>
      </c>
      <c r="BV76" s="81" t="str">
        <f t="shared" si="63"/>
        <v/>
      </c>
      <c r="BW76" s="82" t="str">
        <f t="shared" si="63"/>
        <v/>
      </c>
    </row>
    <row r="77" spans="2:75" ht="15" thickBot="1" x14ac:dyDescent="0.25">
      <c r="B77" s="49" t="s">
        <v>60</v>
      </c>
      <c r="C77" s="50" t="s">
        <v>61</v>
      </c>
      <c r="D77" s="51" t="s">
        <v>62</v>
      </c>
      <c r="E77" s="50" t="s">
        <v>63</v>
      </c>
      <c r="F77" s="52" t="s">
        <v>64</v>
      </c>
      <c r="G77" s="53" t="s">
        <v>65</v>
      </c>
      <c r="H77" s="54" t="s">
        <v>66</v>
      </c>
      <c r="Q77" s="49" t="s">
        <v>60</v>
      </c>
      <c r="R77" s="50" t="s">
        <v>61</v>
      </c>
      <c r="S77" s="51" t="s">
        <v>62</v>
      </c>
      <c r="T77" s="50" t="s">
        <v>63</v>
      </c>
      <c r="U77" s="52" t="s">
        <v>64</v>
      </c>
      <c r="V77" s="53" t="s">
        <v>65</v>
      </c>
      <c r="W77" s="54" t="s">
        <v>66</v>
      </c>
      <c r="AD77" s="49" t="s">
        <v>60</v>
      </c>
      <c r="AE77" s="50" t="s">
        <v>61</v>
      </c>
      <c r="AF77" s="51" t="s">
        <v>62</v>
      </c>
      <c r="AG77" s="50" t="s">
        <v>63</v>
      </c>
      <c r="AH77" s="52" t="s">
        <v>64</v>
      </c>
      <c r="AI77" s="53" t="s">
        <v>65</v>
      </c>
      <c r="AJ77" s="54" t="s">
        <v>66</v>
      </c>
      <c r="AQ77" s="49" t="s">
        <v>60</v>
      </c>
      <c r="AR77" s="50" t="s">
        <v>61</v>
      </c>
      <c r="AS77" s="51" t="s">
        <v>62</v>
      </c>
      <c r="AT77" s="50" t="s">
        <v>63</v>
      </c>
      <c r="AU77" s="52" t="s">
        <v>64</v>
      </c>
      <c r="AV77" s="53" t="s">
        <v>65</v>
      </c>
      <c r="AW77" s="54" t="s">
        <v>66</v>
      </c>
      <c r="BD77" s="83" t="str">
        <f t="shared" ref="BD77:BW87" si="64">IFERROR(BD23*BD50,"")</f>
        <v/>
      </c>
      <c r="BE77" s="84" t="str">
        <f t="shared" si="64"/>
        <v/>
      </c>
      <c r="BF77" s="84" t="str">
        <f t="shared" si="64"/>
        <v/>
      </c>
      <c r="BG77" s="84" t="str">
        <f t="shared" si="64"/>
        <v/>
      </c>
      <c r="BH77" s="84" t="str">
        <f t="shared" si="64"/>
        <v/>
      </c>
      <c r="BI77" s="84" t="str">
        <f t="shared" si="64"/>
        <v/>
      </c>
      <c r="BJ77" s="84" t="str">
        <f t="shared" si="64"/>
        <v/>
      </c>
      <c r="BK77" s="84" t="str">
        <f t="shared" si="64"/>
        <v/>
      </c>
      <c r="BL77" s="84" t="str">
        <f t="shared" si="64"/>
        <v/>
      </c>
      <c r="BM77" s="84" t="str">
        <f t="shared" si="64"/>
        <v/>
      </c>
      <c r="BN77" s="84" t="str">
        <f t="shared" si="64"/>
        <v/>
      </c>
      <c r="BO77" s="84" t="str">
        <f t="shared" si="64"/>
        <v/>
      </c>
      <c r="BP77" s="84" t="str">
        <f t="shared" si="64"/>
        <v/>
      </c>
      <c r="BQ77" s="84" t="str">
        <f t="shared" si="64"/>
        <v/>
      </c>
      <c r="BR77" s="84" t="str">
        <f t="shared" si="64"/>
        <v/>
      </c>
      <c r="BS77" s="84" t="str">
        <f t="shared" si="64"/>
        <v/>
      </c>
      <c r="BT77" s="84" t="str">
        <f t="shared" si="64"/>
        <v/>
      </c>
      <c r="BU77" s="84" t="str">
        <f t="shared" si="64"/>
        <v/>
      </c>
      <c r="BV77" s="84" t="str">
        <f t="shared" si="63"/>
        <v/>
      </c>
      <c r="BW77" s="85" t="str">
        <f t="shared" si="64"/>
        <v/>
      </c>
    </row>
    <row r="78" spans="2:75" ht="15" x14ac:dyDescent="0.2">
      <c r="B78" s="55" t="s">
        <v>24</v>
      </c>
      <c r="C78" s="56">
        <v>150</v>
      </c>
      <c r="D78" s="55" t="s">
        <v>67</v>
      </c>
      <c r="E78" s="63">
        <f>IFERROR(VLOOKUP(B78,[1]!Tabela14[#Data],5,FALSE),"")</f>
        <v>2.8762886507936503E-2</v>
      </c>
      <c r="F78" s="58"/>
      <c r="G78" s="59">
        <f>IFERROR(E78*C78,"")</f>
        <v>4.3144329761904752</v>
      </c>
      <c r="H78" s="60"/>
      <c r="K78" s="61" t="s">
        <v>68</v>
      </c>
      <c r="L78" s="62">
        <v>3</v>
      </c>
      <c r="Q78" s="76"/>
      <c r="R78" s="56"/>
      <c r="S78" s="55"/>
      <c r="T78" s="63" t="str">
        <f>IFERROR(VLOOKUP(Q78,[1]!Tabela14[#Data],5,FALSE),"")</f>
        <v/>
      </c>
      <c r="U78" s="58"/>
      <c r="V78" s="59" t="str">
        <f>IFERROR(T78*R78,"")</f>
        <v/>
      </c>
      <c r="W78" s="60"/>
      <c r="Z78" s="61" t="s">
        <v>68</v>
      </c>
      <c r="AA78" s="62"/>
      <c r="AD78" s="76"/>
      <c r="AE78" s="56"/>
      <c r="AF78" s="55"/>
      <c r="AG78" s="63" t="str">
        <f>IFERROR(VLOOKUP(AD78,[1]!Tabela14[#Data],5,FALSE),"")</f>
        <v/>
      </c>
      <c r="AH78" s="58"/>
      <c r="AI78" s="59" t="str">
        <f>IFERROR(AG78*AE78,"")</f>
        <v/>
      </c>
      <c r="AJ78" s="60"/>
      <c r="AM78" s="61" t="s">
        <v>68</v>
      </c>
      <c r="AN78" s="62"/>
      <c r="AQ78" s="76"/>
      <c r="AR78" s="56"/>
      <c r="AS78" s="55"/>
      <c r="AT78" s="63" t="str">
        <f>IFERROR(VLOOKUP(AQ78,[1]!Tabela14[#Data],5,FALSE),"")</f>
        <v/>
      </c>
      <c r="AU78" s="58"/>
      <c r="AV78" s="59" t="str">
        <f>IFERROR(AT78*AR78,"")</f>
        <v/>
      </c>
      <c r="AW78" s="60"/>
      <c r="AZ78" s="61" t="s">
        <v>68</v>
      </c>
      <c r="BA78" s="62"/>
      <c r="BD78" s="83" t="str">
        <f t="shared" si="64"/>
        <v/>
      </c>
      <c r="BE78" s="84" t="str">
        <f t="shared" si="64"/>
        <v/>
      </c>
      <c r="BF78" s="84" t="str">
        <f t="shared" si="64"/>
        <v/>
      </c>
      <c r="BG78" s="84" t="str">
        <f t="shared" si="64"/>
        <v/>
      </c>
      <c r="BH78" s="84" t="str">
        <f t="shared" si="64"/>
        <v/>
      </c>
      <c r="BI78" s="84" t="str">
        <f t="shared" si="64"/>
        <v/>
      </c>
      <c r="BJ78" s="84" t="str">
        <f t="shared" si="64"/>
        <v/>
      </c>
      <c r="BK78" s="84" t="str">
        <f t="shared" si="64"/>
        <v/>
      </c>
      <c r="BL78" s="84" t="str">
        <f t="shared" si="64"/>
        <v/>
      </c>
      <c r="BM78" s="84" t="str">
        <f t="shared" si="64"/>
        <v/>
      </c>
      <c r="BN78" s="84" t="str">
        <f t="shared" si="64"/>
        <v/>
      </c>
      <c r="BO78" s="84" t="str">
        <f t="shared" si="64"/>
        <v/>
      </c>
      <c r="BP78" s="84" t="str">
        <f t="shared" si="64"/>
        <v/>
      </c>
      <c r="BQ78" s="84" t="str">
        <f t="shared" si="64"/>
        <v/>
      </c>
      <c r="BR78" s="84" t="str">
        <f t="shared" si="64"/>
        <v/>
      </c>
      <c r="BS78" s="84" t="str">
        <f t="shared" si="64"/>
        <v/>
      </c>
      <c r="BT78" s="84" t="str">
        <f t="shared" si="64"/>
        <v/>
      </c>
      <c r="BU78" s="84" t="str">
        <f t="shared" si="64"/>
        <v/>
      </c>
      <c r="BV78" s="84" t="str">
        <f t="shared" si="63"/>
        <v/>
      </c>
      <c r="BW78" s="85" t="str">
        <f t="shared" si="64"/>
        <v/>
      </c>
    </row>
    <row r="79" spans="2:75" ht="15.75" thickBot="1" x14ac:dyDescent="0.25">
      <c r="B79" s="55" t="s">
        <v>111</v>
      </c>
      <c r="C79" s="56">
        <v>20</v>
      </c>
      <c r="D79" s="55" t="s">
        <v>67</v>
      </c>
      <c r="E79" s="63">
        <f>IFERROR(VLOOKUP(B79,[1]!Tabela14[#Data],5,FALSE),"")</f>
        <v>5.2499999999999998E-2</v>
      </c>
      <c r="F79" s="58"/>
      <c r="G79" s="59">
        <f>IFERROR(E79*C79,"")</f>
        <v>1.05</v>
      </c>
      <c r="H79" s="60"/>
      <c r="K79" s="68" t="s">
        <v>69</v>
      </c>
      <c r="L79" s="69">
        <f>L74*L78</f>
        <v>99</v>
      </c>
      <c r="Q79" s="76"/>
      <c r="R79" s="56"/>
      <c r="S79" s="55"/>
      <c r="T79" s="63" t="str">
        <f>IFERROR(VLOOKUP(Q79,[1]!Tabela14[#Data],5,FALSE),"")</f>
        <v/>
      </c>
      <c r="U79" s="58"/>
      <c r="V79" s="59" t="str">
        <f t="shared" ref="V79:V90" si="65">IFERROR(T79*R79,"")</f>
        <v/>
      </c>
      <c r="W79" s="60"/>
      <c r="Z79" s="68" t="s">
        <v>69</v>
      </c>
      <c r="AA79" s="69">
        <f>AA74*AA78</f>
        <v>0</v>
      </c>
      <c r="AD79" s="76"/>
      <c r="AE79" s="56"/>
      <c r="AF79" s="55"/>
      <c r="AG79" s="63" t="str">
        <f>IFERROR(VLOOKUP(AD79,[1]!Tabela14[#Data],5,FALSE),"")</f>
        <v/>
      </c>
      <c r="AH79" s="58"/>
      <c r="AI79" s="59" t="str">
        <f t="shared" ref="AI79:AI90" si="66">IFERROR(AG79*AE79,"")</f>
        <v/>
      </c>
      <c r="AJ79" s="60"/>
      <c r="AM79" s="68" t="s">
        <v>69</v>
      </c>
      <c r="AN79" s="69">
        <f>AN74*AN78</f>
        <v>0</v>
      </c>
      <c r="AQ79" s="76"/>
      <c r="AR79" s="56"/>
      <c r="AS79" s="55"/>
      <c r="AT79" s="63" t="str">
        <f>IFERROR(VLOOKUP(AQ79,[1]!Tabela14[#Data],5,FALSE),"")</f>
        <v/>
      </c>
      <c r="AU79" s="58"/>
      <c r="AV79" s="59" t="str">
        <f t="shared" ref="AV79:AV90" si="67">IFERROR(AT79*AR79,"")</f>
        <v/>
      </c>
      <c r="AW79" s="60"/>
      <c r="AZ79" s="68" t="s">
        <v>69</v>
      </c>
      <c r="BA79" s="69">
        <f>BA74*BA78</f>
        <v>0</v>
      </c>
      <c r="BD79" s="83" t="str">
        <f t="shared" si="64"/>
        <v/>
      </c>
      <c r="BE79" s="84" t="str">
        <f t="shared" si="64"/>
        <v/>
      </c>
      <c r="BF79" s="84" t="str">
        <f t="shared" si="64"/>
        <v/>
      </c>
      <c r="BG79" s="84" t="str">
        <f t="shared" si="64"/>
        <v/>
      </c>
      <c r="BH79" s="84" t="str">
        <f t="shared" si="64"/>
        <v/>
      </c>
      <c r="BI79" s="84" t="str">
        <f t="shared" si="64"/>
        <v/>
      </c>
      <c r="BJ79" s="84" t="str">
        <f t="shared" si="64"/>
        <v/>
      </c>
      <c r="BK79" s="84" t="str">
        <f t="shared" si="64"/>
        <v/>
      </c>
      <c r="BL79" s="84" t="str">
        <f t="shared" si="64"/>
        <v/>
      </c>
      <c r="BM79" s="84" t="str">
        <f t="shared" si="64"/>
        <v/>
      </c>
      <c r="BN79" s="84" t="str">
        <f t="shared" si="64"/>
        <v/>
      </c>
      <c r="BO79" s="84" t="str">
        <f t="shared" si="64"/>
        <v/>
      </c>
      <c r="BP79" s="84" t="str">
        <f t="shared" si="64"/>
        <v/>
      </c>
      <c r="BQ79" s="84" t="str">
        <f t="shared" si="64"/>
        <v/>
      </c>
      <c r="BR79" s="84" t="str">
        <f t="shared" si="64"/>
        <v/>
      </c>
      <c r="BS79" s="84" t="str">
        <f t="shared" si="64"/>
        <v/>
      </c>
      <c r="BT79" s="84" t="str">
        <f t="shared" si="64"/>
        <v/>
      </c>
      <c r="BU79" s="84" t="str">
        <f t="shared" si="64"/>
        <v/>
      </c>
      <c r="BV79" s="84" t="str">
        <f t="shared" si="63"/>
        <v/>
      </c>
      <c r="BW79" s="85" t="str">
        <f t="shared" si="64"/>
        <v/>
      </c>
    </row>
    <row r="80" spans="2:75" ht="15" x14ac:dyDescent="0.2">
      <c r="B80" s="55" t="s">
        <v>112</v>
      </c>
      <c r="C80" s="56">
        <v>80</v>
      </c>
      <c r="D80" s="55" t="s">
        <v>67</v>
      </c>
      <c r="E80" s="63">
        <f>IFERROR(VLOOKUP(B80,[1]!Tabela14[#Data],5,FALSE),"")</f>
        <v>1.2297659673659672E-2</v>
      </c>
      <c r="F80" s="58"/>
      <c r="G80" s="59">
        <f>IFERROR(E80*C80,"")</f>
        <v>0.98381277389277377</v>
      </c>
      <c r="H80" s="60"/>
      <c r="Q80" s="76"/>
      <c r="R80" s="56"/>
      <c r="S80" s="55"/>
      <c r="T80" s="63" t="str">
        <f>IFERROR(VLOOKUP(Q80,[1]!Tabela14[#Data],5,FALSE),"")</f>
        <v/>
      </c>
      <c r="U80" s="58"/>
      <c r="V80" s="59" t="str">
        <f t="shared" si="65"/>
        <v/>
      </c>
      <c r="W80" s="60"/>
      <c r="AD80" s="76"/>
      <c r="AE80" s="56"/>
      <c r="AF80" s="55"/>
      <c r="AG80" s="63" t="str">
        <f>IFERROR(VLOOKUP(AD80,[1]!Tabela14[#Data],5,FALSE),"")</f>
        <v/>
      </c>
      <c r="AH80" s="58"/>
      <c r="AI80" s="59" t="str">
        <f t="shared" si="66"/>
        <v/>
      </c>
      <c r="AJ80" s="60"/>
      <c r="AQ80" s="76"/>
      <c r="AR80" s="56"/>
      <c r="AS80" s="55"/>
      <c r="AT80" s="63" t="str">
        <f>IFERROR(VLOOKUP(AQ80,[1]!Tabela14[#Data],5,FALSE),"")</f>
        <v/>
      </c>
      <c r="AU80" s="58"/>
      <c r="AV80" s="59" t="str">
        <f t="shared" si="67"/>
        <v/>
      </c>
      <c r="AW80" s="60"/>
      <c r="BD80" s="83" t="str">
        <f t="shared" si="64"/>
        <v/>
      </c>
      <c r="BE80" s="84" t="str">
        <f t="shared" si="64"/>
        <v/>
      </c>
      <c r="BF80" s="84" t="str">
        <f t="shared" si="64"/>
        <v/>
      </c>
      <c r="BG80" s="84" t="str">
        <f t="shared" si="64"/>
        <v/>
      </c>
      <c r="BH80" s="84" t="str">
        <f t="shared" si="64"/>
        <v/>
      </c>
      <c r="BI80" s="84" t="str">
        <f t="shared" si="64"/>
        <v/>
      </c>
      <c r="BJ80" s="84" t="str">
        <f t="shared" si="64"/>
        <v/>
      </c>
      <c r="BK80" s="84" t="str">
        <f t="shared" si="64"/>
        <v/>
      </c>
      <c r="BL80" s="84" t="str">
        <f t="shared" si="64"/>
        <v/>
      </c>
      <c r="BM80" s="84" t="str">
        <f t="shared" si="64"/>
        <v/>
      </c>
      <c r="BN80" s="84" t="str">
        <f t="shared" si="64"/>
        <v/>
      </c>
      <c r="BO80" s="84" t="str">
        <f t="shared" si="64"/>
        <v/>
      </c>
      <c r="BP80" s="84" t="str">
        <f t="shared" si="64"/>
        <v/>
      </c>
      <c r="BQ80" s="84" t="str">
        <f t="shared" si="64"/>
        <v/>
      </c>
      <c r="BR80" s="84" t="str">
        <f t="shared" si="64"/>
        <v/>
      </c>
      <c r="BS80" s="84" t="str">
        <f t="shared" si="64"/>
        <v/>
      </c>
      <c r="BT80" s="84" t="str">
        <f t="shared" si="64"/>
        <v/>
      </c>
      <c r="BU80" s="84" t="str">
        <f t="shared" si="64"/>
        <v/>
      </c>
      <c r="BV80" s="84" t="str">
        <f t="shared" si="63"/>
        <v/>
      </c>
      <c r="BW80" s="85" t="str">
        <f t="shared" si="64"/>
        <v/>
      </c>
    </row>
    <row r="81" spans="2:75" ht="14.45" customHeight="1" thickBot="1" x14ac:dyDescent="0.25">
      <c r="B81" s="55" t="s">
        <v>109</v>
      </c>
      <c r="C81" s="56">
        <v>125</v>
      </c>
      <c r="D81" s="55" t="s">
        <v>67</v>
      </c>
      <c r="E81" s="63">
        <f>IFERROR(VLOOKUP(B81,[1]!Tabela14[#Data],5,FALSE),"")</f>
        <v>5.4900000000000001E-3</v>
      </c>
      <c r="F81" s="58"/>
      <c r="G81" s="59">
        <f>IFERROR(E81*C81,"")</f>
        <v>0.68625000000000003</v>
      </c>
      <c r="H81" s="60"/>
      <c r="K81" s="216" t="s">
        <v>70</v>
      </c>
      <c r="L81" s="217">
        <f>IFERROR(G73*L78,0)</f>
        <v>23.728388898739681</v>
      </c>
      <c r="Q81" s="76"/>
      <c r="R81" s="56"/>
      <c r="S81" s="55"/>
      <c r="T81" s="63" t="str">
        <f>IFERROR(VLOOKUP(Q81,[1]!Tabela14[#Data],5,FALSE),"")</f>
        <v/>
      </c>
      <c r="U81" s="58"/>
      <c r="V81" s="59" t="str">
        <f t="shared" si="65"/>
        <v/>
      </c>
      <c r="W81" s="60"/>
      <c r="Z81" s="216" t="s">
        <v>70</v>
      </c>
      <c r="AA81" s="217">
        <f>IFERROR(V73*AA78,0)</f>
        <v>0</v>
      </c>
      <c r="AD81" s="76"/>
      <c r="AE81" s="56"/>
      <c r="AF81" s="55"/>
      <c r="AG81" s="63" t="str">
        <f>IFERROR(VLOOKUP(AD81,[1]!Tabela14[#Data],5,FALSE),"")</f>
        <v/>
      </c>
      <c r="AH81" s="58"/>
      <c r="AI81" s="59" t="str">
        <f t="shared" si="66"/>
        <v/>
      </c>
      <c r="AJ81" s="60"/>
      <c r="AM81" s="216" t="s">
        <v>70</v>
      </c>
      <c r="AN81" s="217">
        <f>IFERROR(AI73*AN78,0)</f>
        <v>0</v>
      </c>
      <c r="AQ81" s="76"/>
      <c r="AR81" s="56"/>
      <c r="AS81" s="55"/>
      <c r="AT81" s="63" t="str">
        <f>IFERROR(VLOOKUP(AQ81,[1]!Tabela14[#Data],5,FALSE),"")</f>
        <v/>
      </c>
      <c r="AU81" s="58"/>
      <c r="AV81" s="59" t="str">
        <f t="shared" si="67"/>
        <v/>
      </c>
      <c r="AW81" s="60"/>
      <c r="AZ81" s="216" t="s">
        <v>70</v>
      </c>
      <c r="BA81" s="217">
        <f>IFERROR(AV73*BA78,0)</f>
        <v>0</v>
      </c>
      <c r="BD81" s="89" t="str">
        <f t="shared" ref="BD81:BW81" si="68">IFERROR(BD27*BD55,"")</f>
        <v/>
      </c>
      <c r="BE81" s="84" t="str">
        <f>IFERROR(BE27*BE54,"")</f>
        <v/>
      </c>
      <c r="BF81" s="90" t="str">
        <f t="shared" si="68"/>
        <v/>
      </c>
      <c r="BG81" s="90" t="str">
        <f t="shared" si="68"/>
        <v/>
      </c>
      <c r="BH81" s="90" t="str">
        <f t="shared" si="68"/>
        <v/>
      </c>
      <c r="BI81" s="90" t="str">
        <f t="shared" si="68"/>
        <v/>
      </c>
      <c r="BJ81" s="90" t="str">
        <f t="shared" si="68"/>
        <v/>
      </c>
      <c r="BK81" s="84" t="str">
        <f>IFERROR(BK27*BK54,"")</f>
        <v/>
      </c>
      <c r="BL81" s="90" t="str">
        <f t="shared" si="68"/>
        <v/>
      </c>
      <c r="BM81" s="84" t="str">
        <f t="shared" si="64"/>
        <v/>
      </c>
      <c r="BN81" s="90" t="str">
        <f t="shared" si="68"/>
        <v/>
      </c>
      <c r="BO81" s="90" t="str">
        <f t="shared" si="68"/>
        <v/>
      </c>
      <c r="BP81" s="90" t="str">
        <f t="shared" si="68"/>
        <v/>
      </c>
      <c r="BQ81" s="90" t="str">
        <f t="shared" si="68"/>
        <v/>
      </c>
      <c r="BR81" s="90" t="str">
        <f t="shared" si="68"/>
        <v/>
      </c>
      <c r="BS81" s="90" t="str">
        <f t="shared" si="68"/>
        <v/>
      </c>
      <c r="BT81" s="90" t="str">
        <f t="shared" si="68"/>
        <v/>
      </c>
      <c r="BU81" s="90" t="str">
        <f t="shared" si="68"/>
        <v/>
      </c>
      <c r="BV81" s="90" t="str">
        <f>IFERROR(BV27*BV55,"")</f>
        <v/>
      </c>
      <c r="BW81" s="91" t="str">
        <f t="shared" si="68"/>
        <v/>
      </c>
    </row>
    <row r="82" spans="2:75" ht="15" x14ac:dyDescent="0.2">
      <c r="B82" s="55" t="s">
        <v>76</v>
      </c>
      <c r="C82" s="56">
        <v>50</v>
      </c>
      <c r="D82" s="55" t="s">
        <v>67</v>
      </c>
      <c r="E82" s="63">
        <f>IFERROR(VLOOKUP(B82,[1]!Tabela14[#Data],5,FALSE),"")</f>
        <v>8.9618568232662198E-3</v>
      </c>
      <c r="F82" s="58"/>
      <c r="G82" s="59">
        <f>IFERROR(E82*C82,"")</f>
        <v>0.448092841163311</v>
      </c>
      <c r="H82" s="60"/>
      <c r="K82" s="216"/>
      <c r="L82" s="217"/>
      <c r="Q82" s="76"/>
      <c r="R82" s="56"/>
      <c r="S82" s="55"/>
      <c r="T82" s="63" t="str">
        <f>IFERROR(VLOOKUP(Q82,[1]!Tabela14[#Data],5,FALSE),"")</f>
        <v/>
      </c>
      <c r="U82" s="58"/>
      <c r="V82" s="59" t="str">
        <f t="shared" si="65"/>
        <v/>
      </c>
      <c r="W82" s="60"/>
      <c r="Z82" s="216"/>
      <c r="AA82" s="217"/>
      <c r="AD82" s="76"/>
      <c r="AE82" s="56"/>
      <c r="AF82" s="55"/>
      <c r="AG82" s="63" t="str">
        <f>IFERROR(VLOOKUP(AD82,[1]!Tabela14[#Data],5,FALSE),"")</f>
        <v/>
      </c>
      <c r="AH82" s="58"/>
      <c r="AI82" s="59" t="str">
        <f t="shared" si="66"/>
        <v/>
      </c>
      <c r="AJ82" s="60"/>
      <c r="AM82" s="216"/>
      <c r="AN82" s="217"/>
      <c r="AQ82" s="76"/>
      <c r="AR82" s="56"/>
      <c r="AS82" s="55"/>
      <c r="AT82" s="63" t="str">
        <f>IFERROR(VLOOKUP(AQ82,[1]!Tabela14[#Data],5,FALSE),"")</f>
        <v/>
      </c>
      <c r="AU82" s="58"/>
      <c r="AV82" s="59" t="str">
        <f t="shared" si="67"/>
        <v/>
      </c>
      <c r="AW82" s="60"/>
      <c r="AZ82" s="216"/>
      <c r="BA82" s="217"/>
      <c r="BD82" s="95" t="str">
        <f t="shared" ref="BD82:BW87" si="69">IFERROR(BD28*BD55,"")</f>
        <v/>
      </c>
      <c r="BE82" s="96" t="str">
        <f t="shared" si="69"/>
        <v/>
      </c>
      <c r="BF82" s="96" t="str">
        <f t="shared" si="69"/>
        <v/>
      </c>
      <c r="BG82" s="96" t="str">
        <f t="shared" si="69"/>
        <v/>
      </c>
      <c r="BH82" s="96" t="str">
        <f t="shared" si="69"/>
        <v/>
      </c>
      <c r="BI82" s="96" t="str">
        <f t="shared" si="69"/>
        <v/>
      </c>
      <c r="BJ82" s="96" t="str">
        <f t="shared" si="69"/>
        <v/>
      </c>
      <c r="BK82" s="96" t="str">
        <f t="shared" si="69"/>
        <v/>
      </c>
      <c r="BL82" s="96" t="str">
        <f t="shared" si="69"/>
        <v/>
      </c>
      <c r="BM82" s="96" t="str">
        <f t="shared" si="64"/>
        <v/>
      </c>
      <c r="BN82" s="96" t="str">
        <f t="shared" si="69"/>
        <v/>
      </c>
      <c r="BO82" s="96" t="str">
        <f t="shared" si="69"/>
        <v/>
      </c>
      <c r="BP82" s="96" t="str">
        <f t="shared" si="69"/>
        <v/>
      </c>
      <c r="BQ82" s="96" t="str">
        <f t="shared" si="69"/>
        <v/>
      </c>
      <c r="BR82" s="96" t="str">
        <f t="shared" si="69"/>
        <v/>
      </c>
      <c r="BS82" s="96" t="str">
        <f t="shared" si="69"/>
        <v/>
      </c>
      <c r="BT82" s="96" t="str">
        <f t="shared" si="69"/>
        <v/>
      </c>
      <c r="BU82" s="96" t="str">
        <f t="shared" si="69"/>
        <v/>
      </c>
      <c r="BV82" s="96" t="str">
        <f t="shared" si="69"/>
        <v/>
      </c>
      <c r="BW82" s="97" t="str">
        <f t="shared" si="69"/>
        <v/>
      </c>
    </row>
    <row r="83" spans="2:75" ht="15" x14ac:dyDescent="0.2">
      <c r="B83" s="55" t="s">
        <v>75</v>
      </c>
      <c r="C83" s="56">
        <v>50</v>
      </c>
      <c r="D83" s="55" t="s">
        <v>67</v>
      </c>
      <c r="E83" s="63">
        <f>IFERROR(VLOOKUP(B83,[1]!Tabela14[#Data],5,FALSE),"")</f>
        <v>8.5374875000000013E-3</v>
      </c>
      <c r="F83" s="58"/>
      <c r="G83" s="59">
        <f t="shared" ref="G83:G90" si="70">IFERROR(E83*C83,"")</f>
        <v>0.42687437500000008</v>
      </c>
      <c r="H83" s="60"/>
      <c r="K83" s="216"/>
      <c r="L83" s="217"/>
      <c r="Q83" s="76"/>
      <c r="R83" s="56"/>
      <c r="S83" s="55"/>
      <c r="T83" s="63" t="str">
        <f>IFERROR(VLOOKUP(Q83,[1]!Tabela14[#Data],5,FALSE),"")</f>
        <v/>
      </c>
      <c r="U83" s="58"/>
      <c r="V83" s="59" t="str">
        <f t="shared" si="65"/>
        <v/>
      </c>
      <c r="W83" s="60"/>
      <c r="Z83" s="216"/>
      <c r="AA83" s="217"/>
      <c r="AD83" s="76"/>
      <c r="AE83" s="56"/>
      <c r="AF83" s="55"/>
      <c r="AG83" s="63" t="str">
        <f>IFERROR(VLOOKUP(AD83,[1]!Tabela14[#Data],5,FALSE),"")</f>
        <v/>
      </c>
      <c r="AH83" s="58"/>
      <c r="AI83" s="59" t="str">
        <f t="shared" si="66"/>
        <v/>
      </c>
      <c r="AJ83" s="60"/>
      <c r="AM83" s="216"/>
      <c r="AN83" s="217"/>
      <c r="AQ83" s="76"/>
      <c r="AR83" s="56"/>
      <c r="AS83" s="55"/>
      <c r="AT83" s="63" t="str">
        <f>IFERROR(VLOOKUP(AQ83,[1]!Tabela14[#Data],5,FALSE),"")</f>
        <v/>
      </c>
      <c r="AU83" s="58"/>
      <c r="AV83" s="59" t="str">
        <f t="shared" si="67"/>
        <v/>
      </c>
      <c r="AW83" s="60"/>
      <c r="AZ83" s="216"/>
      <c r="BA83" s="217"/>
      <c r="BD83" s="95" t="str">
        <f t="shared" si="69"/>
        <v/>
      </c>
      <c r="BE83" s="96" t="str">
        <f t="shared" si="69"/>
        <v/>
      </c>
      <c r="BF83" s="96" t="str">
        <f t="shared" si="69"/>
        <v/>
      </c>
      <c r="BG83" s="96" t="str">
        <f t="shared" si="69"/>
        <v/>
      </c>
      <c r="BH83" s="96" t="str">
        <f t="shared" si="69"/>
        <v/>
      </c>
      <c r="BI83" s="96" t="str">
        <f t="shared" si="69"/>
        <v/>
      </c>
      <c r="BJ83" s="96" t="str">
        <f t="shared" si="69"/>
        <v/>
      </c>
      <c r="BK83" s="96" t="str">
        <f t="shared" si="69"/>
        <v/>
      </c>
      <c r="BL83" s="96" t="str">
        <f t="shared" si="69"/>
        <v/>
      </c>
      <c r="BM83" s="96" t="str">
        <f t="shared" si="64"/>
        <v/>
      </c>
      <c r="BN83" s="96" t="str">
        <f t="shared" si="69"/>
        <v/>
      </c>
      <c r="BO83" s="96" t="str">
        <f t="shared" si="69"/>
        <v/>
      </c>
      <c r="BP83" s="96" t="str">
        <f t="shared" si="69"/>
        <v/>
      </c>
      <c r="BQ83" s="96" t="str">
        <f t="shared" si="69"/>
        <v/>
      </c>
      <c r="BR83" s="96" t="str">
        <f t="shared" si="69"/>
        <v/>
      </c>
      <c r="BS83" s="96" t="str">
        <f t="shared" si="69"/>
        <v/>
      </c>
      <c r="BT83" s="96" t="str">
        <f t="shared" si="69"/>
        <v/>
      </c>
      <c r="BU83" s="96" t="str">
        <f t="shared" si="69"/>
        <v/>
      </c>
      <c r="BV83" s="96" t="str">
        <f t="shared" si="69"/>
        <v/>
      </c>
      <c r="BW83" s="97" t="str">
        <f t="shared" si="69"/>
        <v/>
      </c>
    </row>
    <row r="84" spans="2:75" ht="15" x14ac:dyDescent="0.2">
      <c r="B84" s="76"/>
      <c r="C84" s="56"/>
      <c r="D84" s="55"/>
      <c r="E84" s="63" t="str">
        <f>IFERROR(VLOOKUP(B84,[1]!Tabela14[#Data],5,FALSE),"")</f>
        <v/>
      </c>
      <c r="F84" s="58"/>
      <c r="G84" s="59" t="str">
        <f t="shared" si="70"/>
        <v/>
      </c>
      <c r="H84" s="60"/>
      <c r="K84" s="216" t="s">
        <v>73</v>
      </c>
      <c r="L84" s="217">
        <f>J74*L78</f>
        <v>0</v>
      </c>
      <c r="Q84" s="55"/>
      <c r="R84" s="56"/>
      <c r="S84" s="55"/>
      <c r="T84" s="63" t="str">
        <f>IFERROR(VLOOKUP(Q84,[1]!Tabela14[#Data],5,FALSE),"")</f>
        <v/>
      </c>
      <c r="U84" s="58"/>
      <c r="V84" s="59" t="str">
        <f t="shared" si="65"/>
        <v/>
      </c>
      <c r="W84" s="60"/>
      <c r="Z84" s="216" t="s">
        <v>73</v>
      </c>
      <c r="AA84" s="217">
        <f>Y74*AA78</f>
        <v>0</v>
      </c>
      <c r="AD84" s="55"/>
      <c r="AE84" s="56"/>
      <c r="AF84" s="55"/>
      <c r="AG84" s="63" t="str">
        <f>IFERROR(VLOOKUP(AD84,[1]!Tabela14[#Data],5,FALSE),"")</f>
        <v/>
      </c>
      <c r="AH84" s="58"/>
      <c r="AI84" s="59" t="str">
        <f t="shared" si="66"/>
        <v/>
      </c>
      <c r="AJ84" s="60"/>
      <c r="AM84" s="216" t="s">
        <v>73</v>
      </c>
      <c r="AN84" s="217">
        <f>AL74*AN78</f>
        <v>0</v>
      </c>
      <c r="AQ84" s="55"/>
      <c r="AR84" s="56"/>
      <c r="AS84" s="55"/>
      <c r="AT84" s="63" t="str">
        <f>IFERROR(VLOOKUP(AQ84,[1]!Tabela14[#Data],5,FALSE),"")</f>
        <v/>
      </c>
      <c r="AU84" s="58"/>
      <c r="AV84" s="59" t="str">
        <f t="shared" si="67"/>
        <v/>
      </c>
      <c r="AW84" s="60"/>
      <c r="AZ84" s="216" t="s">
        <v>73</v>
      </c>
      <c r="BA84" s="217">
        <f>AY74*BA78</f>
        <v>0</v>
      </c>
      <c r="BD84" s="95" t="str">
        <f t="shared" si="69"/>
        <v/>
      </c>
      <c r="BE84" s="96" t="str">
        <f t="shared" si="69"/>
        <v/>
      </c>
      <c r="BF84" s="96" t="str">
        <f t="shared" si="69"/>
        <v/>
      </c>
      <c r="BG84" s="96" t="str">
        <f t="shared" si="69"/>
        <v/>
      </c>
      <c r="BH84" s="96" t="str">
        <f t="shared" si="69"/>
        <v/>
      </c>
      <c r="BI84" s="96" t="str">
        <f t="shared" si="69"/>
        <v/>
      </c>
      <c r="BJ84" s="96" t="str">
        <f t="shared" si="69"/>
        <v/>
      </c>
      <c r="BK84" s="96" t="str">
        <f t="shared" si="69"/>
        <v/>
      </c>
      <c r="BL84" s="96" t="str">
        <f t="shared" si="69"/>
        <v/>
      </c>
      <c r="BM84" s="96" t="str">
        <f t="shared" si="64"/>
        <v/>
      </c>
      <c r="BN84" s="96" t="str">
        <f t="shared" si="69"/>
        <v/>
      </c>
      <c r="BO84" s="96" t="str">
        <f t="shared" si="69"/>
        <v/>
      </c>
      <c r="BP84" s="96" t="str">
        <f t="shared" si="69"/>
        <v/>
      </c>
      <c r="BQ84" s="96" t="str">
        <f t="shared" si="69"/>
        <v/>
      </c>
      <c r="BR84" s="96" t="str">
        <f t="shared" si="69"/>
        <v/>
      </c>
      <c r="BS84" s="96" t="str">
        <f t="shared" si="69"/>
        <v/>
      </c>
      <c r="BT84" s="96" t="str">
        <f t="shared" si="69"/>
        <v/>
      </c>
      <c r="BU84" s="96" t="str">
        <f t="shared" si="69"/>
        <v/>
      </c>
      <c r="BV84" s="96" t="str">
        <f t="shared" si="69"/>
        <v/>
      </c>
      <c r="BW84" s="97" t="str">
        <f t="shared" si="69"/>
        <v/>
      </c>
    </row>
    <row r="85" spans="2:75" ht="15" x14ac:dyDescent="0.2">
      <c r="B85" s="55"/>
      <c r="C85" s="56" t="s">
        <v>113</v>
      </c>
      <c r="D85" s="55"/>
      <c r="E85" s="63" t="str">
        <f>IFERROR(VLOOKUP(B85,[1]!Tabela14[#Data],5,FALSE),"")</f>
        <v/>
      </c>
      <c r="F85" s="58"/>
      <c r="G85" s="59" t="str">
        <f t="shared" si="70"/>
        <v/>
      </c>
      <c r="H85" s="60"/>
      <c r="K85" s="216"/>
      <c r="L85" s="217"/>
      <c r="Q85" s="55"/>
      <c r="R85" s="56"/>
      <c r="S85" s="55"/>
      <c r="T85" s="63" t="str">
        <f>IFERROR(VLOOKUP(Q85,[1]!Tabela14[#Data],5,FALSE),"")</f>
        <v/>
      </c>
      <c r="U85" s="58"/>
      <c r="V85" s="59" t="str">
        <f t="shared" si="65"/>
        <v/>
      </c>
      <c r="W85" s="60"/>
      <c r="Z85" s="216"/>
      <c r="AA85" s="217"/>
      <c r="AD85" s="55"/>
      <c r="AE85" s="56"/>
      <c r="AF85" s="55"/>
      <c r="AG85" s="63" t="str">
        <f>IFERROR(VLOOKUP(AD85,[1]!Tabela14[#Data],5,FALSE),"")</f>
        <v/>
      </c>
      <c r="AH85" s="58"/>
      <c r="AI85" s="59" t="str">
        <f t="shared" si="66"/>
        <v/>
      </c>
      <c r="AJ85" s="60"/>
      <c r="AM85" s="216"/>
      <c r="AN85" s="217"/>
      <c r="AQ85" s="55"/>
      <c r="AR85" s="56"/>
      <c r="AS85" s="55"/>
      <c r="AT85" s="63" t="str">
        <f>IFERROR(VLOOKUP(AQ85,[1]!Tabela14[#Data],5,FALSE),"")</f>
        <v/>
      </c>
      <c r="AU85" s="58"/>
      <c r="AV85" s="59" t="str">
        <f t="shared" si="67"/>
        <v/>
      </c>
      <c r="AW85" s="60"/>
      <c r="AZ85" s="216"/>
      <c r="BA85" s="217"/>
      <c r="BD85" s="95" t="str">
        <f t="shared" si="69"/>
        <v/>
      </c>
      <c r="BE85" s="96" t="str">
        <f t="shared" si="69"/>
        <v/>
      </c>
      <c r="BF85" s="96" t="str">
        <f t="shared" si="69"/>
        <v/>
      </c>
      <c r="BG85" s="96" t="str">
        <f t="shared" si="69"/>
        <v/>
      </c>
      <c r="BH85" s="96" t="str">
        <f t="shared" si="69"/>
        <v/>
      </c>
      <c r="BI85" s="96" t="str">
        <f t="shared" si="69"/>
        <v/>
      </c>
      <c r="BJ85" s="96" t="str">
        <f t="shared" si="69"/>
        <v/>
      </c>
      <c r="BK85" s="96" t="str">
        <f t="shared" si="69"/>
        <v/>
      </c>
      <c r="BL85" s="96" t="str">
        <f t="shared" si="69"/>
        <v/>
      </c>
      <c r="BM85" s="96" t="str">
        <f t="shared" si="64"/>
        <v/>
      </c>
      <c r="BN85" s="96" t="str">
        <f t="shared" si="69"/>
        <v/>
      </c>
      <c r="BO85" s="96" t="str">
        <f t="shared" si="69"/>
        <v/>
      </c>
      <c r="BP85" s="96" t="str">
        <f t="shared" si="69"/>
        <v/>
      </c>
      <c r="BQ85" s="96" t="str">
        <f t="shared" si="69"/>
        <v/>
      </c>
      <c r="BR85" s="96" t="str">
        <f t="shared" si="69"/>
        <v/>
      </c>
      <c r="BS85" s="96" t="str">
        <f t="shared" si="69"/>
        <v/>
      </c>
      <c r="BT85" s="96" t="str">
        <f t="shared" si="69"/>
        <v/>
      </c>
      <c r="BU85" s="96" t="str">
        <f t="shared" si="69"/>
        <v/>
      </c>
      <c r="BV85" s="96" t="str">
        <f t="shared" si="69"/>
        <v/>
      </c>
      <c r="BW85" s="97" t="str">
        <f t="shared" si="69"/>
        <v/>
      </c>
    </row>
    <row r="86" spans="2:75" ht="15" x14ac:dyDescent="0.2">
      <c r="B86" s="55"/>
      <c r="C86" s="56"/>
      <c r="D86" s="55"/>
      <c r="E86" s="63" t="str">
        <f>IFERROR(VLOOKUP(B86,[1]!Tabela14[#Data],5,FALSE),"")</f>
        <v/>
      </c>
      <c r="F86" s="58"/>
      <c r="G86" s="59" t="str">
        <f t="shared" si="70"/>
        <v/>
      </c>
      <c r="H86" s="60"/>
      <c r="K86" s="216"/>
      <c r="L86" s="217"/>
      <c r="Q86" s="58"/>
      <c r="R86" s="140"/>
      <c r="S86" s="58"/>
      <c r="T86" s="63" t="str">
        <f>IFERROR(VLOOKUP(Q86,[1]!Tabela14[#Data],5,FALSE),"")</f>
        <v/>
      </c>
      <c r="U86" s="58"/>
      <c r="V86" s="59" t="str">
        <f t="shared" si="65"/>
        <v/>
      </c>
      <c r="W86" s="60"/>
      <c r="Z86" s="216"/>
      <c r="AA86" s="217"/>
      <c r="AD86" s="58"/>
      <c r="AE86" s="140"/>
      <c r="AF86" s="58"/>
      <c r="AG86" s="63" t="str">
        <f>IFERROR(VLOOKUP(AD86,[1]!Tabela14[#Data],5,FALSE),"")</f>
        <v/>
      </c>
      <c r="AH86" s="58"/>
      <c r="AI86" s="59" t="str">
        <f t="shared" si="66"/>
        <v/>
      </c>
      <c r="AJ86" s="60"/>
      <c r="AM86" s="216"/>
      <c r="AN86" s="217"/>
      <c r="AQ86" s="58"/>
      <c r="AR86" s="140"/>
      <c r="AS86" s="58"/>
      <c r="AT86" s="63" t="str">
        <f>IFERROR(VLOOKUP(AQ86,[1]!Tabela14[#Data],5,FALSE),"")</f>
        <v/>
      </c>
      <c r="AU86" s="58"/>
      <c r="AV86" s="59" t="str">
        <f t="shared" si="67"/>
        <v/>
      </c>
      <c r="AW86" s="60"/>
      <c r="AZ86" s="216"/>
      <c r="BA86" s="217"/>
      <c r="BD86" s="95" t="str">
        <f t="shared" si="69"/>
        <v/>
      </c>
      <c r="BE86" s="96" t="str">
        <f t="shared" si="69"/>
        <v/>
      </c>
      <c r="BF86" s="96" t="str">
        <f t="shared" si="69"/>
        <v/>
      </c>
      <c r="BG86" s="96" t="str">
        <f t="shared" si="69"/>
        <v/>
      </c>
      <c r="BH86" s="96" t="str">
        <f t="shared" si="69"/>
        <v/>
      </c>
      <c r="BI86" s="96" t="str">
        <f t="shared" si="69"/>
        <v/>
      </c>
      <c r="BJ86" s="96" t="str">
        <f t="shared" si="69"/>
        <v/>
      </c>
      <c r="BK86" s="96" t="str">
        <f t="shared" si="69"/>
        <v/>
      </c>
      <c r="BL86" s="96" t="str">
        <f t="shared" si="69"/>
        <v/>
      </c>
      <c r="BM86" s="96" t="str">
        <f t="shared" si="64"/>
        <v/>
      </c>
      <c r="BN86" s="96" t="str">
        <f t="shared" si="69"/>
        <v/>
      </c>
      <c r="BO86" s="96" t="str">
        <f t="shared" si="69"/>
        <v/>
      </c>
      <c r="BP86" s="96" t="str">
        <f t="shared" si="69"/>
        <v/>
      </c>
      <c r="BQ86" s="96" t="str">
        <f t="shared" si="69"/>
        <v/>
      </c>
      <c r="BR86" s="96" t="str">
        <f t="shared" si="69"/>
        <v/>
      </c>
      <c r="BS86" s="96" t="str">
        <f t="shared" si="69"/>
        <v/>
      </c>
      <c r="BT86" s="96" t="str">
        <f t="shared" si="69"/>
        <v/>
      </c>
      <c r="BU86" s="96" t="str">
        <f t="shared" si="69"/>
        <v/>
      </c>
      <c r="BV86" s="96" t="str">
        <f t="shared" si="69"/>
        <v/>
      </c>
      <c r="BW86" s="97" t="str">
        <f t="shared" si="69"/>
        <v/>
      </c>
    </row>
    <row r="87" spans="2:75" ht="15" thickBot="1" x14ac:dyDescent="0.25">
      <c r="B87" s="58"/>
      <c r="C87" s="120"/>
      <c r="D87" s="58"/>
      <c r="E87" s="63" t="str">
        <f>IFERROR(VLOOKUP(B87,[1]!Tabela14[#Data],5,FALSE),"")</f>
        <v/>
      </c>
      <c r="F87" s="58"/>
      <c r="G87" s="59" t="str">
        <f t="shared" si="70"/>
        <v/>
      </c>
      <c r="H87" s="60"/>
      <c r="Q87" s="58"/>
      <c r="R87" s="120"/>
      <c r="S87" s="58"/>
      <c r="T87" s="63" t="str">
        <f>IFERROR(VLOOKUP(Q87,[1]!Tabela14[#Data],5,FALSE),"")</f>
        <v/>
      </c>
      <c r="U87" s="58"/>
      <c r="V87" s="59" t="str">
        <f t="shared" si="65"/>
        <v/>
      </c>
      <c r="W87" s="60"/>
      <c r="AD87" s="58"/>
      <c r="AE87" s="120"/>
      <c r="AF87" s="58"/>
      <c r="AG87" s="63" t="str">
        <f>IFERROR(VLOOKUP(AD87,[1]!Tabela14[#Data],5,FALSE),"")</f>
        <v/>
      </c>
      <c r="AH87" s="58"/>
      <c r="AI87" s="59" t="str">
        <f t="shared" si="66"/>
        <v/>
      </c>
      <c r="AJ87" s="60"/>
      <c r="AQ87" s="58"/>
      <c r="AR87" s="120"/>
      <c r="AS87" s="58"/>
      <c r="AT87" s="63" t="str">
        <f>IFERROR(VLOOKUP(AQ87,[1]!Tabela14[#Data],5,FALSE),"")</f>
        <v/>
      </c>
      <c r="AU87" s="58"/>
      <c r="AV87" s="59" t="str">
        <f t="shared" si="67"/>
        <v/>
      </c>
      <c r="AW87" s="60"/>
      <c r="BD87" s="100" t="str">
        <f t="shared" si="69"/>
        <v/>
      </c>
      <c r="BE87" s="101" t="str">
        <f t="shared" si="69"/>
        <v/>
      </c>
      <c r="BF87" s="101" t="str">
        <f t="shared" si="69"/>
        <v/>
      </c>
      <c r="BG87" s="101" t="str">
        <f t="shared" si="69"/>
        <v/>
      </c>
      <c r="BH87" s="101" t="str">
        <f t="shared" si="69"/>
        <v/>
      </c>
      <c r="BI87" s="101" t="str">
        <f t="shared" si="69"/>
        <v/>
      </c>
      <c r="BJ87" s="101" t="str">
        <f t="shared" si="69"/>
        <v/>
      </c>
      <c r="BK87" s="101" t="str">
        <f t="shared" si="69"/>
        <v/>
      </c>
      <c r="BL87" s="101" t="str">
        <f t="shared" si="69"/>
        <v/>
      </c>
      <c r="BM87" s="101" t="str">
        <f t="shared" si="64"/>
        <v/>
      </c>
      <c r="BN87" s="101" t="str">
        <f t="shared" si="69"/>
        <v/>
      </c>
      <c r="BO87" s="101" t="str">
        <f t="shared" si="69"/>
        <v/>
      </c>
      <c r="BP87" s="101" t="str">
        <f t="shared" si="69"/>
        <v/>
      </c>
      <c r="BQ87" s="101" t="str">
        <f t="shared" si="69"/>
        <v/>
      </c>
      <c r="BR87" s="101" t="str">
        <f t="shared" si="69"/>
        <v/>
      </c>
      <c r="BS87" s="101" t="str">
        <f t="shared" si="69"/>
        <v/>
      </c>
      <c r="BT87" s="101" t="str">
        <f t="shared" si="69"/>
        <v/>
      </c>
      <c r="BU87" s="101" t="str">
        <f t="shared" si="69"/>
        <v/>
      </c>
      <c r="BV87" s="101" t="str">
        <f t="shared" si="69"/>
        <v/>
      </c>
      <c r="BW87" s="102" t="str">
        <f t="shared" si="69"/>
        <v/>
      </c>
    </row>
    <row r="88" spans="2:75" x14ac:dyDescent="0.2">
      <c r="B88" s="58"/>
      <c r="C88" s="120"/>
      <c r="D88" s="58"/>
      <c r="E88" s="63" t="str">
        <f>IFERROR(VLOOKUP(B88,[1]!Tabela14[#Data],5,FALSE),"")</f>
        <v/>
      </c>
      <c r="F88" s="58"/>
      <c r="G88" s="59" t="str">
        <f t="shared" si="70"/>
        <v/>
      </c>
      <c r="H88" s="60"/>
      <c r="Q88" s="58"/>
      <c r="R88" s="120"/>
      <c r="S88" s="58"/>
      <c r="T88" s="63" t="str">
        <f>IFERROR(VLOOKUP(Q88,[1]!Tabela14[#Data],5,FALSE),"")</f>
        <v/>
      </c>
      <c r="U88" s="58"/>
      <c r="V88" s="59" t="str">
        <f t="shared" si="65"/>
        <v/>
      </c>
      <c r="W88" s="60"/>
      <c r="AD88" s="58"/>
      <c r="AE88" s="120"/>
      <c r="AF88" s="58"/>
      <c r="AG88" s="63" t="str">
        <f>IFERROR(VLOOKUP(AD88,[1]!Tabela14[#Data],5,FALSE),"")</f>
        <v/>
      </c>
      <c r="AH88" s="58"/>
      <c r="AI88" s="59" t="str">
        <f t="shared" si="66"/>
        <v/>
      </c>
      <c r="AJ88" s="60"/>
      <c r="AQ88" s="58"/>
      <c r="AR88" s="120"/>
      <c r="AS88" s="58"/>
      <c r="AT88" s="63" t="str">
        <f>IFERROR(VLOOKUP(AQ88,[1]!Tabela14[#Data],5,FALSE),"")</f>
        <v/>
      </c>
      <c r="AU88" s="58"/>
      <c r="AV88" s="59" t="str">
        <f t="shared" si="67"/>
        <v/>
      </c>
      <c r="AW88" s="60"/>
      <c r="BD88" s="141">
        <f>SUM(BD64:BD87)</f>
        <v>99</v>
      </c>
      <c r="BE88" s="141">
        <f>SUM(BE64:BE87)</f>
        <v>0</v>
      </c>
      <c r="BF88" s="141">
        <f t="shared" ref="BF88:BW88" si="71">SUM(BF64:BF87)</f>
        <v>0</v>
      </c>
      <c r="BG88" s="141">
        <f t="shared" si="71"/>
        <v>108</v>
      </c>
      <c r="BH88" s="141">
        <f t="shared" si="71"/>
        <v>0</v>
      </c>
      <c r="BI88" s="141">
        <f t="shared" si="71"/>
        <v>0</v>
      </c>
      <c r="BJ88" s="141">
        <f t="shared" si="71"/>
        <v>0</v>
      </c>
      <c r="BK88" s="141">
        <f t="shared" si="71"/>
        <v>138</v>
      </c>
      <c r="BL88" s="141">
        <f t="shared" si="71"/>
        <v>0</v>
      </c>
      <c r="BM88" s="141">
        <f t="shared" si="71"/>
        <v>0</v>
      </c>
      <c r="BN88" s="141">
        <f t="shared" si="71"/>
        <v>0</v>
      </c>
      <c r="BO88" s="141">
        <f t="shared" si="71"/>
        <v>0</v>
      </c>
      <c r="BP88" s="141">
        <f t="shared" si="71"/>
        <v>0</v>
      </c>
      <c r="BQ88" s="141">
        <f t="shared" si="71"/>
        <v>0</v>
      </c>
      <c r="BR88" s="141">
        <f t="shared" si="71"/>
        <v>0</v>
      </c>
      <c r="BS88" s="141">
        <f t="shared" si="71"/>
        <v>0</v>
      </c>
      <c r="BT88" s="141">
        <f t="shared" si="71"/>
        <v>0</v>
      </c>
      <c r="BU88" s="141">
        <f t="shared" si="71"/>
        <v>0</v>
      </c>
      <c r="BV88" s="141">
        <f t="shared" si="71"/>
        <v>0</v>
      </c>
      <c r="BW88" s="141">
        <f t="shared" si="71"/>
        <v>0</v>
      </c>
    </row>
    <row r="89" spans="2:75" x14ac:dyDescent="0.2">
      <c r="B89" s="58"/>
      <c r="C89" s="120"/>
      <c r="D89" s="58"/>
      <c r="E89" s="63" t="str">
        <f>IFERROR(VLOOKUP(B89,[1]!Tabela14[#Data],5,FALSE),"")</f>
        <v/>
      </c>
      <c r="F89" s="58"/>
      <c r="G89" s="63" t="str">
        <f t="shared" si="70"/>
        <v/>
      </c>
      <c r="H89" s="86"/>
      <c r="Q89" s="58"/>
      <c r="R89" s="120"/>
      <c r="S89" s="58"/>
      <c r="T89" s="63" t="str">
        <f>IFERROR(VLOOKUP(Q89,[1]!Tabela14[#Data],5,FALSE),"")</f>
        <v/>
      </c>
      <c r="U89" s="58"/>
      <c r="V89" s="63" t="str">
        <f t="shared" si="65"/>
        <v/>
      </c>
      <c r="W89" s="86"/>
      <c r="AD89" s="58"/>
      <c r="AE89" s="120"/>
      <c r="AF89" s="58"/>
      <c r="AG89" s="63" t="str">
        <f>IFERROR(VLOOKUP(AD89,[1]!Tabela14[#Data],5,FALSE),"")</f>
        <v/>
      </c>
      <c r="AH89" s="58"/>
      <c r="AI89" s="63" t="str">
        <f t="shared" si="66"/>
        <v/>
      </c>
      <c r="AJ89" s="86"/>
      <c r="AQ89" s="58"/>
      <c r="AR89" s="120"/>
      <c r="AS89" s="58"/>
      <c r="AT89" s="63" t="str">
        <f>IFERROR(VLOOKUP(AQ89,[1]!Tabela14[#Data],5,FALSE),"")</f>
        <v/>
      </c>
      <c r="AU89" s="58"/>
      <c r="AV89" s="63" t="str">
        <f t="shared" si="67"/>
        <v/>
      </c>
      <c r="AW89" s="86"/>
    </row>
    <row r="90" spans="2:75" x14ac:dyDescent="0.2">
      <c r="B90" s="58"/>
      <c r="C90" s="120"/>
      <c r="D90" s="58"/>
      <c r="E90" s="63" t="str">
        <f>IFERROR(VLOOKUP(B90,[1]!Tabela14[#Data],5,FALSE),"")</f>
        <v/>
      </c>
      <c r="F90" s="87"/>
      <c r="G90" s="88" t="str">
        <f t="shared" si="70"/>
        <v/>
      </c>
      <c r="H90" s="87"/>
      <c r="Q90" s="58"/>
      <c r="R90" s="120"/>
      <c r="S90" s="58"/>
      <c r="T90" s="63" t="str">
        <f>IFERROR(VLOOKUP(Q90,[1]!Tabela14[#Data],5,FALSE),"")</f>
        <v/>
      </c>
      <c r="U90" s="87"/>
      <c r="V90" s="88" t="str">
        <f t="shared" si="65"/>
        <v/>
      </c>
      <c r="W90" s="87"/>
      <c r="AD90" s="58"/>
      <c r="AE90" s="120"/>
      <c r="AF90" s="58"/>
      <c r="AG90" s="63" t="str">
        <f>IFERROR(VLOOKUP(AD90,[1]!Tabela14[#Data],5,FALSE),"")</f>
        <v/>
      </c>
      <c r="AH90" s="87"/>
      <c r="AI90" s="88" t="str">
        <f t="shared" si="66"/>
        <v/>
      </c>
      <c r="AJ90" s="87"/>
      <c r="AQ90" s="58"/>
      <c r="AR90" s="120"/>
      <c r="AS90" s="58"/>
      <c r="AT90" s="63" t="str">
        <f>IFERROR(VLOOKUP(AQ90,[1]!Tabela14[#Data],5,FALSE),"")</f>
        <v/>
      </c>
      <c r="AU90" s="87"/>
      <c r="AV90" s="88" t="str">
        <f t="shared" si="67"/>
        <v/>
      </c>
      <c r="AW90" s="87"/>
      <c r="BD90" s="142">
        <f t="shared" ref="BD90:BW90" si="72">IFERROR(BD88/BD61,0)</f>
        <v>33</v>
      </c>
      <c r="BE90" s="142">
        <f>IFERROR(BE88/BE61,0)</f>
        <v>0</v>
      </c>
      <c r="BF90" s="142">
        <f t="shared" si="72"/>
        <v>0</v>
      </c>
      <c r="BG90" s="142">
        <f t="shared" si="72"/>
        <v>36</v>
      </c>
      <c r="BH90" s="142">
        <f t="shared" si="72"/>
        <v>0</v>
      </c>
      <c r="BI90" s="142">
        <f t="shared" si="72"/>
        <v>0</v>
      </c>
      <c r="BJ90" s="142">
        <f t="shared" si="72"/>
        <v>0</v>
      </c>
      <c r="BK90" s="142">
        <f>IFERROR(BK88/BK61,0)</f>
        <v>34.5</v>
      </c>
      <c r="BL90" s="142">
        <f t="shared" si="72"/>
        <v>0</v>
      </c>
      <c r="BM90" s="142">
        <f t="shared" si="72"/>
        <v>0</v>
      </c>
      <c r="BN90" s="142">
        <f t="shared" si="72"/>
        <v>0</v>
      </c>
      <c r="BO90" s="142">
        <f t="shared" si="72"/>
        <v>0</v>
      </c>
      <c r="BP90" s="142">
        <f t="shared" si="72"/>
        <v>0</v>
      </c>
      <c r="BQ90" s="142">
        <f t="shared" si="72"/>
        <v>0</v>
      </c>
      <c r="BR90" s="142">
        <f t="shared" si="72"/>
        <v>0</v>
      </c>
      <c r="BS90" s="142">
        <f t="shared" si="72"/>
        <v>0</v>
      </c>
      <c r="BT90" s="142">
        <f t="shared" si="72"/>
        <v>0</v>
      </c>
      <c r="BU90" s="142">
        <f t="shared" si="72"/>
        <v>0</v>
      </c>
      <c r="BV90" s="142">
        <f t="shared" si="72"/>
        <v>0</v>
      </c>
      <c r="BW90" s="142">
        <f t="shared" si="72"/>
        <v>0</v>
      </c>
    </row>
    <row r="91" spans="2:75" x14ac:dyDescent="0.2">
      <c r="B91" s="58"/>
      <c r="C91" s="120"/>
      <c r="D91" s="58"/>
      <c r="E91" s="92"/>
      <c r="F91" s="93" t="s">
        <v>21</v>
      </c>
      <c r="G91" s="94">
        <f>SUM(G78:G90)</f>
        <v>7.9094629662465605</v>
      </c>
      <c r="H91" s="60"/>
      <c r="Q91" s="58"/>
      <c r="R91" s="120"/>
      <c r="S91" s="58"/>
      <c r="T91" s="92"/>
      <c r="U91" s="93" t="s">
        <v>21</v>
      </c>
      <c r="V91" s="94">
        <f>SUM(V78:V90)</f>
        <v>0</v>
      </c>
      <c r="W91" s="60"/>
      <c r="AD91" s="58"/>
      <c r="AE91" s="120"/>
      <c r="AF91" s="58"/>
      <c r="AG91" s="92"/>
      <c r="AH91" s="93" t="s">
        <v>21</v>
      </c>
      <c r="AI91" s="94">
        <f>SUM(AI78:AI90)</f>
        <v>0</v>
      </c>
      <c r="AJ91" s="60"/>
      <c r="AQ91" s="58"/>
      <c r="AR91" s="120"/>
      <c r="AS91" s="58"/>
      <c r="AT91" s="92"/>
      <c r="AU91" s="93" t="s">
        <v>21</v>
      </c>
      <c r="AV91" s="94">
        <f>SUM(AV78:AV90)</f>
        <v>0</v>
      </c>
      <c r="AW91" s="60"/>
    </row>
    <row r="92" spans="2:75" ht="15" thickBot="1" x14ac:dyDescent="0.25"/>
    <row r="93" spans="2:75" ht="26.25" thickBot="1" x14ac:dyDescent="0.25">
      <c r="B93" s="12" t="s">
        <v>19</v>
      </c>
      <c r="C93" s="197" t="s">
        <v>78</v>
      </c>
      <c r="D93" s="198"/>
      <c r="E93" s="199"/>
      <c r="F93" s="13" t="s">
        <v>21</v>
      </c>
      <c r="G93" s="200">
        <f>G112</f>
        <v>0</v>
      </c>
      <c r="H93" s="200"/>
      <c r="I93" s="14" t="s">
        <v>22</v>
      </c>
      <c r="J93" s="15">
        <f>SUM($J$3:$J$5)</f>
        <v>2.4844999999999997</v>
      </c>
      <c r="K93" s="19" t="s">
        <v>23</v>
      </c>
      <c r="L93" s="20" t="e">
        <f>((G94+J93)/0.33)+J94</f>
        <v>#DIV/0!</v>
      </c>
      <c r="M93" s="21" t="e">
        <f>H96+J93+J94+J95+J96+J97</f>
        <v>#DIV/0!</v>
      </c>
      <c r="Q93" s="12" t="s">
        <v>19</v>
      </c>
      <c r="R93" s="197" t="s">
        <v>78</v>
      </c>
      <c r="S93" s="198"/>
      <c r="T93" s="199"/>
      <c r="U93" s="13" t="s">
        <v>21</v>
      </c>
      <c r="V93" s="200">
        <f>V112</f>
        <v>0</v>
      </c>
      <c r="W93" s="200"/>
      <c r="X93" s="14" t="s">
        <v>22</v>
      </c>
      <c r="Y93" s="15">
        <f>SUM($J$3:$J$5)</f>
        <v>2.4844999999999997</v>
      </c>
      <c r="Z93" s="19" t="s">
        <v>23</v>
      </c>
      <c r="AA93" s="20" t="e">
        <f>((V94+Y93)/0.33)+Y94</f>
        <v>#DIV/0!</v>
      </c>
      <c r="AB93" s="21" t="e">
        <f>W96+Y93+Y94+Y95+Y96+Y97</f>
        <v>#DIV/0!</v>
      </c>
      <c r="AD93" s="12" t="s">
        <v>19</v>
      </c>
      <c r="AE93" s="197" t="s">
        <v>78</v>
      </c>
      <c r="AF93" s="198"/>
      <c r="AG93" s="199"/>
      <c r="AH93" s="13" t="s">
        <v>21</v>
      </c>
      <c r="AI93" s="200">
        <f>AI112</f>
        <v>0</v>
      </c>
      <c r="AJ93" s="200"/>
      <c r="AK93" s="14" t="s">
        <v>22</v>
      </c>
      <c r="AL93" s="15">
        <f>SUM($J$3:$J$5)</f>
        <v>2.4844999999999997</v>
      </c>
      <c r="AM93" s="19" t="s">
        <v>23</v>
      </c>
      <c r="AN93" s="20" t="e">
        <f>((AI94+AL93)/0.33)+AL94</f>
        <v>#DIV/0!</v>
      </c>
      <c r="AO93" s="21" t="e">
        <f>AJ96+AL93+AL94+AL95+AL96+AL97</f>
        <v>#DIV/0!</v>
      </c>
      <c r="AQ93" s="12" t="s">
        <v>19</v>
      </c>
      <c r="AR93" s="197" t="s">
        <v>78</v>
      </c>
      <c r="AS93" s="198"/>
      <c r="AT93" s="199"/>
      <c r="AU93" s="13" t="s">
        <v>21</v>
      </c>
      <c r="AV93" s="200">
        <f>AV112</f>
        <v>0</v>
      </c>
      <c r="AW93" s="200"/>
      <c r="AX93" s="14" t="s">
        <v>22</v>
      </c>
      <c r="AY93" s="15">
        <f>SUM($J$3:$J$5)</f>
        <v>2.4844999999999997</v>
      </c>
      <c r="AZ93" s="19" t="s">
        <v>23</v>
      </c>
      <c r="BA93" s="20" t="e">
        <f>((AV94+AY93)/0.33)+AY94</f>
        <v>#DIV/0!</v>
      </c>
      <c r="BB93" s="21" t="e">
        <f>AW96+AY93+AY94+AY95+AY96+AY97</f>
        <v>#DIV/0!</v>
      </c>
    </row>
    <row r="94" spans="2:75" ht="15" thickBot="1" x14ac:dyDescent="0.25">
      <c r="B94" s="25" t="s">
        <v>44</v>
      </c>
      <c r="C94" s="201" t="s">
        <v>45</v>
      </c>
      <c r="D94" s="202"/>
      <c r="E94" s="203"/>
      <c r="F94" s="26" t="s">
        <v>46</v>
      </c>
      <c r="G94" s="204" t="e">
        <f>C95*G93/C96</f>
        <v>#DIV/0!</v>
      </c>
      <c r="H94" s="204"/>
      <c r="I94" s="14" t="s">
        <v>47</v>
      </c>
      <c r="J94" s="15">
        <f>$H$7*L95</f>
        <v>0</v>
      </c>
      <c r="K94" s="27" t="s">
        <v>48</v>
      </c>
      <c r="L94" s="29" t="e">
        <f>L95-J96-J95-J94-J93-G94-J97</f>
        <v>#DIV/0!</v>
      </c>
      <c r="Q94" s="25" t="s">
        <v>44</v>
      </c>
      <c r="R94" s="201" t="s">
        <v>45</v>
      </c>
      <c r="S94" s="202"/>
      <c r="T94" s="203"/>
      <c r="U94" s="26" t="s">
        <v>46</v>
      </c>
      <c r="V94" s="204" t="e">
        <f>R95*V93/R96</f>
        <v>#DIV/0!</v>
      </c>
      <c r="W94" s="204"/>
      <c r="X94" s="14" t="s">
        <v>47</v>
      </c>
      <c r="Y94" s="15">
        <f>$H$7*AA95</f>
        <v>0</v>
      </c>
      <c r="Z94" s="27" t="s">
        <v>48</v>
      </c>
      <c r="AA94" s="29" t="e">
        <f>AA95-Y96-Y95-Y94-Y93-V94-Y97</f>
        <v>#DIV/0!</v>
      </c>
      <c r="AD94" s="25" t="s">
        <v>44</v>
      </c>
      <c r="AE94" s="201" t="s">
        <v>45</v>
      </c>
      <c r="AF94" s="202"/>
      <c r="AG94" s="203"/>
      <c r="AH94" s="26" t="s">
        <v>46</v>
      </c>
      <c r="AI94" s="204" t="e">
        <f>AE95*AI93/AE96</f>
        <v>#DIV/0!</v>
      </c>
      <c r="AJ94" s="204"/>
      <c r="AK94" s="14" t="s">
        <v>47</v>
      </c>
      <c r="AL94" s="15">
        <f>$H$7*AN95</f>
        <v>0</v>
      </c>
      <c r="AM94" s="27" t="s">
        <v>48</v>
      </c>
      <c r="AN94" s="29" t="e">
        <f>AN95-AL96-AL95-AL94-AL93-AI94-AL97</f>
        <v>#DIV/0!</v>
      </c>
      <c r="AQ94" s="25" t="s">
        <v>44</v>
      </c>
      <c r="AR94" s="201" t="s">
        <v>45</v>
      </c>
      <c r="AS94" s="202"/>
      <c r="AT94" s="203"/>
      <c r="AU94" s="26" t="s">
        <v>46</v>
      </c>
      <c r="AV94" s="204" t="e">
        <f>AR95*AV93/AR96</f>
        <v>#DIV/0!</v>
      </c>
      <c r="AW94" s="204"/>
      <c r="AX94" s="14" t="s">
        <v>47</v>
      </c>
      <c r="AY94" s="15">
        <f>$H$7*BA95</f>
        <v>0</v>
      </c>
      <c r="AZ94" s="27" t="s">
        <v>48</v>
      </c>
      <c r="BA94" s="29" t="e">
        <f>BA95-AY96-AY95-AY94-AY93-AV94-AY97</f>
        <v>#DIV/0!</v>
      </c>
    </row>
    <row r="95" spans="2:75" ht="13.9" customHeight="1" x14ac:dyDescent="0.2">
      <c r="B95" s="33" t="s">
        <v>49</v>
      </c>
      <c r="C95" s="34">
        <f>SUM(C99:C111)</f>
        <v>0</v>
      </c>
      <c r="D95" s="35">
        <v>1</v>
      </c>
      <c r="E95" s="36" t="s">
        <v>50</v>
      </c>
      <c r="F95" s="37" t="s">
        <v>51</v>
      </c>
      <c r="G95" s="205">
        <f>[1]PRECIFICAÇÃO!$C$25</f>
        <v>2.9867986356323799</v>
      </c>
      <c r="H95" s="205"/>
      <c r="I95" s="14" t="s">
        <v>52</v>
      </c>
      <c r="J95" s="15">
        <v>0</v>
      </c>
      <c r="K95" s="206" t="s">
        <v>53</v>
      </c>
      <c r="L95" s="209"/>
      <c r="Q95" s="33" t="s">
        <v>49</v>
      </c>
      <c r="R95" s="34">
        <f>SUM(R99:R111)</f>
        <v>0</v>
      </c>
      <c r="S95" s="35">
        <v>1</v>
      </c>
      <c r="T95" s="36" t="s">
        <v>50</v>
      </c>
      <c r="U95" s="37" t="s">
        <v>51</v>
      </c>
      <c r="V95" s="205">
        <f>[1]PRECIFICAÇÃO!$C$25</f>
        <v>2.9867986356323799</v>
      </c>
      <c r="W95" s="205"/>
      <c r="X95" s="14" t="s">
        <v>52</v>
      </c>
      <c r="Y95" s="15">
        <v>0</v>
      </c>
      <c r="Z95" s="206" t="s">
        <v>53</v>
      </c>
      <c r="AA95" s="209"/>
      <c r="AD95" s="33" t="s">
        <v>49</v>
      </c>
      <c r="AE95" s="34">
        <f>SUM(AE99:AE111)</f>
        <v>0</v>
      </c>
      <c r="AF95" s="35">
        <v>1</v>
      </c>
      <c r="AG95" s="36" t="s">
        <v>50</v>
      </c>
      <c r="AH95" s="37" t="s">
        <v>51</v>
      </c>
      <c r="AI95" s="205">
        <f>[1]PRECIFICAÇÃO!$C$25</f>
        <v>2.9867986356323799</v>
      </c>
      <c r="AJ95" s="205"/>
      <c r="AK95" s="14" t="s">
        <v>52</v>
      </c>
      <c r="AL95" s="15">
        <v>0</v>
      </c>
      <c r="AM95" s="206" t="s">
        <v>53</v>
      </c>
      <c r="AN95" s="209"/>
      <c r="AQ95" s="33" t="s">
        <v>49</v>
      </c>
      <c r="AR95" s="34">
        <f>SUM(AR99:AR111)</f>
        <v>0</v>
      </c>
      <c r="AS95" s="35">
        <v>1</v>
      </c>
      <c r="AT95" s="36" t="s">
        <v>50</v>
      </c>
      <c r="AU95" s="37" t="s">
        <v>51</v>
      </c>
      <c r="AV95" s="205">
        <f>[1]PRECIFICAÇÃO!$C$25</f>
        <v>2.9867986356323799</v>
      </c>
      <c r="AW95" s="205"/>
      <c r="AX95" s="14" t="s">
        <v>52</v>
      </c>
      <c r="AY95" s="15">
        <v>0</v>
      </c>
      <c r="AZ95" s="206" t="s">
        <v>53</v>
      </c>
      <c r="BA95" s="209"/>
    </row>
    <row r="96" spans="2:75" ht="13.9" customHeight="1" x14ac:dyDescent="0.2">
      <c r="B96" s="41" t="s">
        <v>54</v>
      </c>
      <c r="C96" s="34">
        <f>C95*D95</f>
        <v>0</v>
      </c>
      <c r="D96" s="212"/>
      <c r="E96" s="213"/>
      <c r="F96" s="42" t="s">
        <v>55</v>
      </c>
      <c r="G96" s="43" t="e">
        <f>G94/G97</f>
        <v>#DIV/0!</v>
      </c>
      <c r="H96" s="44" t="e">
        <f>G94*G95</f>
        <v>#DIV/0!</v>
      </c>
      <c r="I96" s="14" t="s">
        <v>6</v>
      </c>
      <c r="J96" s="15">
        <v>0</v>
      </c>
      <c r="K96" s="207"/>
      <c r="L96" s="210"/>
      <c r="Q96" s="41" t="s">
        <v>54</v>
      </c>
      <c r="R96" s="34">
        <f>R95*S95</f>
        <v>0</v>
      </c>
      <c r="S96" s="212"/>
      <c r="T96" s="213"/>
      <c r="U96" s="42" t="s">
        <v>55</v>
      </c>
      <c r="V96" s="43" t="e">
        <f>V94/V97</f>
        <v>#DIV/0!</v>
      </c>
      <c r="W96" s="44" t="e">
        <f>V94*V95</f>
        <v>#DIV/0!</v>
      </c>
      <c r="X96" s="14" t="s">
        <v>6</v>
      </c>
      <c r="Y96" s="15">
        <v>0</v>
      </c>
      <c r="Z96" s="207"/>
      <c r="AA96" s="210"/>
      <c r="AD96" s="41" t="s">
        <v>54</v>
      </c>
      <c r="AE96" s="34">
        <f>AE95*AF95</f>
        <v>0</v>
      </c>
      <c r="AF96" s="212"/>
      <c r="AG96" s="213"/>
      <c r="AH96" s="42" t="s">
        <v>55</v>
      </c>
      <c r="AI96" s="43" t="e">
        <f>AI94/AI97</f>
        <v>#DIV/0!</v>
      </c>
      <c r="AJ96" s="44" t="e">
        <f>AI94*AI95</f>
        <v>#DIV/0!</v>
      </c>
      <c r="AK96" s="14" t="s">
        <v>6</v>
      </c>
      <c r="AL96" s="15">
        <v>0</v>
      </c>
      <c r="AM96" s="207"/>
      <c r="AN96" s="210"/>
      <c r="AQ96" s="41" t="s">
        <v>54</v>
      </c>
      <c r="AR96" s="34">
        <f>AR95*AS95</f>
        <v>0</v>
      </c>
      <c r="AS96" s="212"/>
      <c r="AT96" s="213"/>
      <c r="AU96" s="42" t="s">
        <v>55</v>
      </c>
      <c r="AV96" s="43" t="e">
        <f>AV94/AV97</f>
        <v>#DIV/0!</v>
      </c>
      <c r="AW96" s="44" t="e">
        <f>AV94*AV95</f>
        <v>#DIV/0!</v>
      </c>
      <c r="AX96" s="14" t="s">
        <v>6</v>
      </c>
      <c r="AY96" s="15">
        <v>0</v>
      </c>
      <c r="AZ96" s="207"/>
      <c r="BA96" s="210"/>
    </row>
    <row r="97" spans="2:53" ht="14.45" customHeight="1" thickBot="1" x14ac:dyDescent="0.25">
      <c r="B97" s="41" t="s">
        <v>57</v>
      </c>
      <c r="C97" s="45" t="e">
        <f>G112*1000/C96</f>
        <v>#DIV/0!</v>
      </c>
      <c r="D97" s="214"/>
      <c r="E97" s="215"/>
      <c r="F97" s="46" t="s">
        <v>58</v>
      </c>
      <c r="G97" s="47">
        <v>0.27</v>
      </c>
      <c r="H97" s="48" t="e">
        <f>G96-G94</f>
        <v>#DIV/0!</v>
      </c>
      <c r="I97" s="14" t="s">
        <v>59</v>
      </c>
      <c r="J97" s="15">
        <v>0</v>
      </c>
      <c r="K97" s="208"/>
      <c r="L97" s="211"/>
      <c r="Q97" s="41" t="s">
        <v>57</v>
      </c>
      <c r="R97" s="45" t="e">
        <f>V112*1000/R96</f>
        <v>#DIV/0!</v>
      </c>
      <c r="S97" s="214"/>
      <c r="T97" s="215"/>
      <c r="U97" s="46" t="s">
        <v>58</v>
      </c>
      <c r="V97" s="47">
        <v>0.27</v>
      </c>
      <c r="W97" s="48" t="e">
        <f>V96-V94</f>
        <v>#DIV/0!</v>
      </c>
      <c r="X97" s="14" t="s">
        <v>59</v>
      </c>
      <c r="Y97" s="15">
        <v>0</v>
      </c>
      <c r="Z97" s="208"/>
      <c r="AA97" s="211"/>
      <c r="AD97" s="41" t="s">
        <v>57</v>
      </c>
      <c r="AE97" s="45" t="e">
        <f>AI112*1000/AE96</f>
        <v>#DIV/0!</v>
      </c>
      <c r="AF97" s="214"/>
      <c r="AG97" s="215"/>
      <c r="AH97" s="46" t="s">
        <v>58</v>
      </c>
      <c r="AI97" s="47">
        <v>0.27</v>
      </c>
      <c r="AJ97" s="48" t="e">
        <f>AI96-AI94</f>
        <v>#DIV/0!</v>
      </c>
      <c r="AK97" s="14" t="s">
        <v>59</v>
      </c>
      <c r="AL97" s="15">
        <v>0</v>
      </c>
      <c r="AM97" s="208"/>
      <c r="AN97" s="211"/>
      <c r="AQ97" s="41" t="s">
        <v>57</v>
      </c>
      <c r="AR97" s="45" t="e">
        <f>AV112*1000/AR96</f>
        <v>#DIV/0!</v>
      </c>
      <c r="AS97" s="214"/>
      <c r="AT97" s="215"/>
      <c r="AU97" s="46" t="s">
        <v>58</v>
      </c>
      <c r="AV97" s="47">
        <v>0.27</v>
      </c>
      <c r="AW97" s="48" t="e">
        <f>AV96-AV94</f>
        <v>#DIV/0!</v>
      </c>
      <c r="AX97" s="14" t="s">
        <v>59</v>
      </c>
      <c r="AY97" s="15">
        <v>0</v>
      </c>
      <c r="AZ97" s="208"/>
      <c r="BA97" s="211"/>
    </row>
    <row r="98" spans="2:53" ht="15" thickBot="1" x14ac:dyDescent="0.25">
      <c r="B98" s="49" t="s">
        <v>60</v>
      </c>
      <c r="C98" s="50" t="s">
        <v>61</v>
      </c>
      <c r="D98" s="51" t="s">
        <v>62</v>
      </c>
      <c r="E98" s="50" t="s">
        <v>63</v>
      </c>
      <c r="F98" s="52" t="s">
        <v>64</v>
      </c>
      <c r="G98" s="53" t="s">
        <v>65</v>
      </c>
      <c r="H98" s="54" t="s">
        <v>66</v>
      </c>
      <c r="Q98" s="49" t="s">
        <v>60</v>
      </c>
      <c r="R98" s="50" t="s">
        <v>61</v>
      </c>
      <c r="S98" s="51" t="s">
        <v>62</v>
      </c>
      <c r="T98" s="50" t="s">
        <v>63</v>
      </c>
      <c r="U98" s="52" t="s">
        <v>64</v>
      </c>
      <c r="V98" s="53" t="s">
        <v>65</v>
      </c>
      <c r="W98" s="54" t="s">
        <v>66</v>
      </c>
      <c r="AD98" s="49" t="s">
        <v>60</v>
      </c>
      <c r="AE98" s="50" t="s">
        <v>61</v>
      </c>
      <c r="AF98" s="51" t="s">
        <v>62</v>
      </c>
      <c r="AG98" s="50" t="s">
        <v>63</v>
      </c>
      <c r="AH98" s="52" t="s">
        <v>64</v>
      </c>
      <c r="AI98" s="53" t="s">
        <v>65</v>
      </c>
      <c r="AJ98" s="54" t="s">
        <v>66</v>
      </c>
      <c r="AQ98" s="49" t="s">
        <v>60</v>
      </c>
      <c r="AR98" s="50" t="s">
        <v>61</v>
      </c>
      <c r="AS98" s="51" t="s">
        <v>62</v>
      </c>
      <c r="AT98" s="50" t="s">
        <v>63</v>
      </c>
      <c r="AU98" s="52" t="s">
        <v>64</v>
      </c>
      <c r="AV98" s="53" t="s">
        <v>65</v>
      </c>
      <c r="AW98" s="54" t="s">
        <v>66</v>
      </c>
    </row>
    <row r="99" spans="2:53" ht="15" x14ac:dyDescent="0.2">
      <c r="B99" s="55"/>
      <c r="C99" s="56"/>
      <c r="D99" s="55"/>
      <c r="E99" s="63" t="str">
        <f>IFERROR(VLOOKUP(B99,[1]!Tabela14[#Data],5,FALSE),"")</f>
        <v/>
      </c>
      <c r="F99" s="58"/>
      <c r="G99" s="59" t="str">
        <f>IFERROR(E99*C99,"")</f>
        <v/>
      </c>
      <c r="H99" s="60"/>
      <c r="K99" s="61" t="s">
        <v>68</v>
      </c>
      <c r="L99" s="62"/>
      <c r="Q99" s="76"/>
      <c r="R99" s="56"/>
      <c r="S99" s="55"/>
      <c r="T99" s="63" t="str">
        <f>IFERROR(VLOOKUP(Q99,[1]!Tabela14[#Data],5,FALSE),"")</f>
        <v/>
      </c>
      <c r="U99" s="58"/>
      <c r="V99" s="59" t="str">
        <f>IFERROR(T99*R99,"")</f>
        <v/>
      </c>
      <c r="W99" s="60"/>
      <c r="Z99" s="61" t="s">
        <v>68</v>
      </c>
      <c r="AA99" s="62"/>
      <c r="AD99" s="76"/>
      <c r="AE99" s="56"/>
      <c r="AF99" s="55"/>
      <c r="AG99" s="63" t="str">
        <f>IFERROR(VLOOKUP(AD99,[1]!Tabela14[#Data],5,FALSE),"")</f>
        <v/>
      </c>
      <c r="AH99" s="58"/>
      <c r="AI99" s="59" t="str">
        <f>IFERROR(AG99*AE99,"")</f>
        <v/>
      </c>
      <c r="AJ99" s="60"/>
      <c r="AM99" s="61" t="s">
        <v>68</v>
      </c>
      <c r="AN99" s="62"/>
      <c r="AQ99" s="76"/>
      <c r="AR99" s="56"/>
      <c r="AS99" s="55"/>
      <c r="AT99" s="63" t="str">
        <f>IFERROR(VLOOKUP(AQ99,[1]!Tabela14[#Data],5,FALSE),"")</f>
        <v/>
      </c>
      <c r="AU99" s="58"/>
      <c r="AV99" s="59" t="str">
        <f>IFERROR(AT99*AR99,"")</f>
        <v/>
      </c>
      <c r="AW99" s="60"/>
      <c r="AZ99" s="61" t="s">
        <v>68</v>
      </c>
      <c r="BA99" s="62"/>
    </row>
    <row r="100" spans="2:53" ht="15.75" thickBot="1" x14ac:dyDescent="0.25">
      <c r="B100" s="55"/>
      <c r="C100" s="56"/>
      <c r="D100" s="55"/>
      <c r="E100" s="63" t="str">
        <f>IFERROR(VLOOKUP(B100,[1]!Tabela14[#Data],5,FALSE),"")</f>
        <v/>
      </c>
      <c r="F100" s="58"/>
      <c r="G100" s="59" t="str">
        <f t="shared" ref="G100:G111" si="73">IFERROR(E100*C100,"")</f>
        <v/>
      </c>
      <c r="H100" s="60"/>
      <c r="K100" s="68" t="s">
        <v>69</v>
      </c>
      <c r="L100" s="69">
        <f>L95*L99</f>
        <v>0</v>
      </c>
      <c r="Q100" s="76"/>
      <c r="R100" s="56"/>
      <c r="S100" s="55"/>
      <c r="T100" s="63" t="str">
        <f>IFERROR(VLOOKUP(Q100,[1]!Tabela14[#Data],5,FALSE),"")</f>
        <v/>
      </c>
      <c r="U100" s="58"/>
      <c r="V100" s="59" t="str">
        <f t="shared" ref="V100:V111" si="74">IFERROR(T100*R100,"")</f>
        <v/>
      </c>
      <c r="W100" s="60"/>
      <c r="Z100" s="68" t="s">
        <v>69</v>
      </c>
      <c r="AA100" s="69">
        <f>AA95*AA99</f>
        <v>0</v>
      </c>
      <c r="AD100" s="76"/>
      <c r="AE100" s="56"/>
      <c r="AF100" s="55"/>
      <c r="AG100" s="63" t="str">
        <f>IFERROR(VLOOKUP(AD100,[1]!Tabela14[#Data],5,FALSE),"")</f>
        <v/>
      </c>
      <c r="AH100" s="58"/>
      <c r="AI100" s="59" t="str">
        <f t="shared" ref="AI100:AI111" si="75">IFERROR(AG100*AE100,"")</f>
        <v/>
      </c>
      <c r="AJ100" s="60"/>
      <c r="AM100" s="68" t="s">
        <v>69</v>
      </c>
      <c r="AN100" s="69">
        <f>AN95*AN99</f>
        <v>0</v>
      </c>
      <c r="AQ100" s="76"/>
      <c r="AR100" s="56"/>
      <c r="AS100" s="55"/>
      <c r="AT100" s="63" t="str">
        <f>IFERROR(VLOOKUP(AQ100,[1]!Tabela14[#Data],5,FALSE),"")</f>
        <v/>
      </c>
      <c r="AU100" s="58"/>
      <c r="AV100" s="59" t="str">
        <f t="shared" ref="AV100:AV111" si="76">IFERROR(AT100*AR100,"")</f>
        <v/>
      </c>
      <c r="AW100" s="60"/>
      <c r="AZ100" s="68" t="s">
        <v>69</v>
      </c>
      <c r="BA100" s="69">
        <f>BA95*BA99</f>
        <v>0</v>
      </c>
    </row>
    <row r="101" spans="2:53" ht="15" x14ac:dyDescent="0.2">
      <c r="B101" s="55"/>
      <c r="C101" s="56"/>
      <c r="D101" s="55"/>
      <c r="E101" s="63" t="str">
        <f>IFERROR(VLOOKUP(B101,[1]!Tabela14[#Data],5,FALSE),"")</f>
        <v/>
      </c>
      <c r="F101" s="58"/>
      <c r="G101" s="59" t="str">
        <f t="shared" si="73"/>
        <v/>
      </c>
      <c r="H101" s="60"/>
      <c r="Q101" s="76"/>
      <c r="R101" s="56"/>
      <c r="S101" s="55"/>
      <c r="T101" s="63" t="str">
        <f>IFERROR(VLOOKUP(Q101,[1]!Tabela14[#Data],5,FALSE),"")</f>
        <v/>
      </c>
      <c r="U101" s="58"/>
      <c r="V101" s="59" t="str">
        <f t="shared" si="74"/>
        <v/>
      </c>
      <c r="W101" s="60"/>
      <c r="AD101" s="76"/>
      <c r="AE101" s="56"/>
      <c r="AF101" s="55"/>
      <c r="AG101" s="63" t="str">
        <f>IFERROR(VLOOKUP(AD101,[1]!Tabela14[#Data],5,FALSE),"")</f>
        <v/>
      </c>
      <c r="AH101" s="58"/>
      <c r="AI101" s="59" t="str">
        <f t="shared" si="75"/>
        <v/>
      </c>
      <c r="AJ101" s="60"/>
      <c r="AQ101" s="76"/>
      <c r="AR101" s="56"/>
      <c r="AS101" s="55"/>
      <c r="AT101" s="63" t="str">
        <f>IFERROR(VLOOKUP(AQ101,[1]!Tabela14[#Data],5,FALSE),"")</f>
        <v/>
      </c>
      <c r="AU101" s="58"/>
      <c r="AV101" s="59" t="str">
        <f t="shared" si="76"/>
        <v/>
      </c>
      <c r="AW101" s="60"/>
    </row>
    <row r="102" spans="2:53" ht="13.9" customHeight="1" x14ac:dyDescent="0.2">
      <c r="B102" s="55"/>
      <c r="C102" s="56"/>
      <c r="D102" s="55"/>
      <c r="E102" s="63" t="str">
        <f>IFERROR(VLOOKUP(B102,[1]!Tabela14[#Data],5,FALSE),"")</f>
        <v/>
      </c>
      <c r="F102" s="58"/>
      <c r="G102" s="59" t="str">
        <f t="shared" si="73"/>
        <v/>
      </c>
      <c r="H102" s="60"/>
      <c r="K102" s="216" t="s">
        <v>70</v>
      </c>
      <c r="L102" s="217">
        <f>IFERROR(G94*L99,0)</f>
        <v>0</v>
      </c>
      <c r="Q102" s="76"/>
      <c r="R102" s="56"/>
      <c r="S102" s="55"/>
      <c r="T102" s="63" t="str">
        <f>IFERROR(VLOOKUP(Q102,[1]!Tabela14[#Data],5,FALSE),"")</f>
        <v/>
      </c>
      <c r="U102" s="58"/>
      <c r="V102" s="59" t="str">
        <f t="shared" si="74"/>
        <v/>
      </c>
      <c r="W102" s="60"/>
      <c r="Z102" s="216" t="s">
        <v>70</v>
      </c>
      <c r="AA102" s="217">
        <f>IFERROR(V94*AA99,0)</f>
        <v>0</v>
      </c>
      <c r="AD102" s="76"/>
      <c r="AE102" s="56"/>
      <c r="AF102" s="55"/>
      <c r="AG102" s="63" t="str">
        <f>IFERROR(VLOOKUP(AD102,[1]!Tabela14[#Data],5,FALSE),"")</f>
        <v/>
      </c>
      <c r="AH102" s="58"/>
      <c r="AI102" s="59" t="str">
        <f t="shared" si="75"/>
        <v/>
      </c>
      <c r="AJ102" s="60"/>
      <c r="AM102" s="216" t="s">
        <v>70</v>
      </c>
      <c r="AN102" s="217">
        <f>IFERROR(AI94*AN99,0)</f>
        <v>0</v>
      </c>
      <c r="AQ102" s="76"/>
      <c r="AR102" s="56"/>
      <c r="AS102" s="55"/>
      <c r="AT102" s="63" t="str">
        <f>IFERROR(VLOOKUP(AQ102,[1]!Tabela14[#Data],5,FALSE),"")</f>
        <v/>
      </c>
      <c r="AU102" s="58"/>
      <c r="AV102" s="59" t="str">
        <f t="shared" si="76"/>
        <v/>
      </c>
      <c r="AW102" s="60"/>
      <c r="AZ102" s="216" t="s">
        <v>70</v>
      </c>
      <c r="BA102" s="217">
        <f>IFERROR(AV94*BA99,0)</f>
        <v>0</v>
      </c>
    </row>
    <row r="103" spans="2:53" ht="15" x14ac:dyDescent="0.2">
      <c r="B103" s="55"/>
      <c r="C103" s="56"/>
      <c r="D103" s="55"/>
      <c r="E103" s="63" t="str">
        <f>IFERROR(VLOOKUP(B103,[1]!Tabela14[#Data],5,FALSE),"")</f>
        <v/>
      </c>
      <c r="F103" s="58"/>
      <c r="G103" s="59" t="str">
        <f t="shared" si="73"/>
        <v/>
      </c>
      <c r="H103" s="60"/>
      <c r="K103" s="216"/>
      <c r="L103" s="217"/>
      <c r="Q103" s="76"/>
      <c r="R103" s="56"/>
      <c r="S103" s="55"/>
      <c r="T103" s="63" t="str">
        <f>IFERROR(VLOOKUP(Q103,[1]!Tabela14[#Data],5,FALSE),"")</f>
        <v/>
      </c>
      <c r="U103" s="58"/>
      <c r="V103" s="59" t="str">
        <f t="shared" si="74"/>
        <v/>
      </c>
      <c r="W103" s="60"/>
      <c r="Z103" s="216"/>
      <c r="AA103" s="217"/>
      <c r="AD103" s="76"/>
      <c r="AE103" s="56"/>
      <c r="AF103" s="55"/>
      <c r="AG103" s="63" t="str">
        <f>IFERROR(VLOOKUP(AD103,[1]!Tabela14[#Data],5,FALSE),"")</f>
        <v/>
      </c>
      <c r="AH103" s="58"/>
      <c r="AI103" s="59" t="str">
        <f t="shared" si="75"/>
        <v/>
      </c>
      <c r="AJ103" s="60"/>
      <c r="AM103" s="216"/>
      <c r="AN103" s="217"/>
      <c r="AQ103" s="76"/>
      <c r="AR103" s="56"/>
      <c r="AS103" s="55"/>
      <c r="AT103" s="63" t="str">
        <f>IFERROR(VLOOKUP(AQ103,[1]!Tabela14[#Data],5,FALSE),"")</f>
        <v/>
      </c>
      <c r="AU103" s="58"/>
      <c r="AV103" s="59" t="str">
        <f t="shared" si="76"/>
        <v/>
      </c>
      <c r="AW103" s="60"/>
      <c r="AZ103" s="216"/>
      <c r="BA103" s="217"/>
    </row>
    <row r="104" spans="2:53" ht="15" x14ac:dyDescent="0.2">
      <c r="B104" s="55"/>
      <c r="C104" s="56"/>
      <c r="D104" s="55"/>
      <c r="E104" s="63" t="str">
        <f>IFERROR(VLOOKUP(B104,[1]!Tabela14[#Data],5,FALSE),"")</f>
        <v/>
      </c>
      <c r="F104" s="58"/>
      <c r="G104" s="59" t="str">
        <f t="shared" si="73"/>
        <v/>
      </c>
      <c r="H104" s="60"/>
      <c r="K104" s="216"/>
      <c r="L104" s="217"/>
      <c r="Q104" s="76"/>
      <c r="R104" s="56"/>
      <c r="S104" s="55"/>
      <c r="T104" s="63" t="str">
        <f>IFERROR(VLOOKUP(Q104,[1]!Tabela14[#Data],5,FALSE),"")</f>
        <v/>
      </c>
      <c r="U104" s="58"/>
      <c r="V104" s="59" t="str">
        <f t="shared" si="74"/>
        <v/>
      </c>
      <c r="W104" s="60"/>
      <c r="Z104" s="216"/>
      <c r="AA104" s="217"/>
      <c r="AD104" s="76"/>
      <c r="AE104" s="56"/>
      <c r="AF104" s="55"/>
      <c r="AG104" s="63" t="str">
        <f>IFERROR(VLOOKUP(AD104,[1]!Tabela14[#Data],5,FALSE),"")</f>
        <v/>
      </c>
      <c r="AH104" s="58"/>
      <c r="AI104" s="59" t="str">
        <f t="shared" si="75"/>
        <v/>
      </c>
      <c r="AJ104" s="60"/>
      <c r="AM104" s="216"/>
      <c r="AN104" s="217"/>
      <c r="AQ104" s="76"/>
      <c r="AR104" s="56"/>
      <c r="AS104" s="55"/>
      <c r="AT104" s="63" t="str">
        <f>IFERROR(VLOOKUP(AQ104,[1]!Tabela14[#Data],5,FALSE),"")</f>
        <v/>
      </c>
      <c r="AU104" s="58"/>
      <c r="AV104" s="59" t="str">
        <f t="shared" si="76"/>
        <v/>
      </c>
      <c r="AW104" s="60"/>
      <c r="AZ104" s="216"/>
      <c r="BA104" s="217"/>
    </row>
    <row r="105" spans="2:53" ht="15" x14ac:dyDescent="0.2">
      <c r="B105" s="55"/>
      <c r="C105" s="56"/>
      <c r="D105" s="55"/>
      <c r="E105" s="63" t="str">
        <f>IFERROR(VLOOKUP(B105,[1]!Tabela14[#Data],5,FALSE),"")</f>
        <v/>
      </c>
      <c r="F105" s="58"/>
      <c r="G105" s="59" t="str">
        <f t="shared" si="73"/>
        <v/>
      </c>
      <c r="H105" s="60"/>
      <c r="K105" s="216" t="s">
        <v>73</v>
      </c>
      <c r="L105" s="217">
        <f>J95*L99</f>
        <v>0</v>
      </c>
      <c r="Q105" s="55"/>
      <c r="R105" s="56"/>
      <c r="S105" s="55"/>
      <c r="T105" s="63" t="str">
        <f>IFERROR(VLOOKUP(Q105,[1]!Tabela14[#Data],5,FALSE),"")</f>
        <v/>
      </c>
      <c r="U105" s="58"/>
      <c r="V105" s="59" t="str">
        <f t="shared" si="74"/>
        <v/>
      </c>
      <c r="W105" s="60"/>
      <c r="Z105" s="216" t="s">
        <v>73</v>
      </c>
      <c r="AA105" s="217">
        <f>Y95*AA99</f>
        <v>0</v>
      </c>
      <c r="AD105" s="55"/>
      <c r="AE105" s="56"/>
      <c r="AF105" s="55"/>
      <c r="AG105" s="63" t="str">
        <f>IFERROR(VLOOKUP(AD105,[1]!Tabela14[#Data],5,FALSE),"")</f>
        <v/>
      </c>
      <c r="AH105" s="58"/>
      <c r="AI105" s="59" t="str">
        <f t="shared" si="75"/>
        <v/>
      </c>
      <c r="AJ105" s="60"/>
      <c r="AM105" s="216" t="s">
        <v>73</v>
      </c>
      <c r="AN105" s="217">
        <f>AL95*AN99</f>
        <v>0</v>
      </c>
      <c r="AQ105" s="55"/>
      <c r="AR105" s="56"/>
      <c r="AS105" s="55"/>
      <c r="AT105" s="63" t="str">
        <f>IFERROR(VLOOKUP(AQ105,[1]!Tabela14[#Data],5,FALSE),"")</f>
        <v/>
      </c>
      <c r="AU105" s="58"/>
      <c r="AV105" s="59" t="str">
        <f t="shared" si="76"/>
        <v/>
      </c>
      <c r="AW105" s="60"/>
      <c r="AZ105" s="216" t="s">
        <v>73</v>
      </c>
      <c r="BA105" s="217">
        <f>AY95*BA99</f>
        <v>0</v>
      </c>
    </row>
    <row r="106" spans="2:53" ht="15" x14ac:dyDescent="0.2">
      <c r="B106" s="55"/>
      <c r="C106" s="56"/>
      <c r="D106" s="55"/>
      <c r="E106" s="63" t="str">
        <f>IFERROR(VLOOKUP(B106,[1]!Tabela14[#Data],5,FALSE),"")</f>
        <v/>
      </c>
      <c r="F106" s="58"/>
      <c r="G106" s="59" t="str">
        <f t="shared" si="73"/>
        <v/>
      </c>
      <c r="H106" s="60"/>
      <c r="K106" s="216"/>
      <c r="L106" s="217"/>
      <c r="Q106" s="55"/>
      <c r="R106" s="56"/>
      <c r="S106" s="55"/>
      <c r="T106" s="63" t="str">
        <f>IFERROR(VLOOKUP(Q106,[1]!Tabela14[#Data],5,FALSE),"")</f>
        <v/>
      </c>
      <c r="U106" s="58"/>
      <c r="V106" s="59" t="str">
        <f t="shared" si="74"/>
        <v/>
      </c>
      <c r="W106" s="60"/>
      <c r="Z106" s="216"/>
      <c r="AA106" s="217"/>
      <c r="AD106" s="55"/>
      <c r="AE106" s="56"/>
      <c r="AF106" s="55"/>
      <c r="AG106" s="63" t="str">
        <f>IFERROR(VLOOKUP(AD106,[1]!Tabela14[#Data],5,FALSE),"")</f>
        <v/>
      </c>
      <c r="AH106" s="58"/>
      <c r="AI106" s="59" t="str">
        <f t="shared" si="75"/>
        <v/>
      </c>
      <c r="AJ106" s="60"/>
      <c r="AM106" s="216"/>
      <c r="AN106" s="217"/>
      <c r="AQ106" s="55"/>
      <c r="AR106" s="56"/>
      <c r="AS106" s="55"/>
      <c r="AT106" s="63" t="str">
        <f>IFERROR(VLOOKUP(AQ106,[1]!Tabela14[#Data],5,FALSE),"")</f>
        <v/>
      </c>
      <c r="AU106" s="58"/>
      <c r="AV106" s="59" t="str">
        <f t="shared" si="76"/>
        <v/>
      </c>
      <c r="AW106" s="60"/>
      <c r="AZ106" s="216"/>
      <c r="BA106" s="217"/>
    </row>
    <row r="107" spans="2:53" ht="13.9" customHeight="1" x14ac:dyDescent="0.2">
      <c r="B107" s="76"/>
      <c r="C107" s="56"/>
      <c r="D107" s="55"/>
      <c r="E107" s="63" t="str">
        <f>IFERROR(VLOOKUP(B107,[1]!Tabela14[#Data],5,FALSE),"")</f>
        <v/>
      </c>
      <c r="F107" s="58"/>
      <c r="G107" s="59" t="str">
        <f t="shared" si="73"/>
        <v/>
      </c>
      <c r="H107" s="60"/>
      <c r="K107" s="216"/>
      <c r="L107" s="217"/>
      <c r="Q107" s="76"/>
      <c r="R107" s="56"/>
      <c r="S107" s="55"/>
      <c r="T107" s="63" t="str">
        <f>IFERROR(VLOOKUP(Q107,[1]!Tabela14[#Data],5,FALSE),"")</f>
        <v/>
      </c>
      <c r="U107" s="58"/>
      <c r="V107" s="59" t="str">
        <f t="shared" si="74"/>
        <v/>
      </c>
      <c r="W107" s="60"/>
      <c r="Z107" s="216"/>
      <c r="AA107" s="217"/>
      <c r="AD107" s="76"/>
      <c r="AE107" s="56"/>
      <c r="AF107" s="55"/>
      <c r="AG107" s="63" t="str">
        <f>IFERROR(VLOOKUP(AD107,[1]!Tabela14[#Data],5,FALSE),"")</f>
        <v/>
      </c>
      <c r="AH107" s="58"/>
      <c r="AI107" s="59" t="str">
        <f t="shared" si="75"/>
        <v/>
      </c>
      <c r="AJ107" s="60"/>
      <c r="AM107" s="216"/>
      <c r="AN107" s="217"/>
      <c r="AQ107" s="76"/>
      <c r="AR107" s="56"/>
      <c r="AS107" s="55"/>
      <c r="AT107" s="63" t="str">
        <f>IFERROR(VLOOKUP(AQ107,[1]!Tabela14[#Data],5,FALSE),"")</f>
        <v/>
      </c>
      <c r="AU107" s="58"/>
      <c r="AV107" s="59" t="str">
        <f t="shared" si="76"/>
        <v/>
      </c>
      <c r="AW107" s="60"/>
      <c r="AZ107" s="216"/>
      <c r="BA107" s="217"/>
    </row>
    <row r="108" spans="2:53" ht="13.9" customHeight="1" x14ac:dyDescent="0.2">
      <c r="B108" s="55"/>
      <c r="C108" s="56"/>
      <c r="D108" s="55"/>
      <c r="E108" s="63" t="str">
        <f>IFERROR(VLOOKUP(B108,[1]!Tabela14[#Data],5,FALSE),"")</f>
        <v/>
      </c>
      <c r="F108" s="58"/>
      <c r="G108" s="59" t="str">
        <f t="shared" si="73"/>
        <v/>
      </c>
      <c r="H108" s="60"/>
      <c r="Q108" s="55"/>
      <c r="R108" s="56"/>
      <c r="S108" s="55"/>
      <c r="T108" s="63" t="str">
        <f>IFERROR(VLOOKUP(Q108,[1]!Tabela14[#Data],5,FALSE),"")</f>
        <v/>
      </c>
      <c r="U108" s="58"/>
      <c r="V108" s="59" t="str">
        <f t="shared" si="74"/>
        <v/>
      </c>
      <c r="W108" s="60"/>
      <c r="AD108" s="55"/>
      <c r="AE108" s="56"/>
      <c r="AF108" s="55"/>
      <c r="AG108" s="63" t="str">
        <f>IFERROR(VLOOKUP(AD108,[1]!Tabela14[#Data],5,FALSE),"")</f>
        <v/>
      </c>
      <c r="AH108" s="58"/>
      <c r="AI108" s="59" t="str">
        <f t="shared" si="75"/>
        <v/>
      </c>
      <c r="AJ108" s="60"/>
      <c r="AQ108" s="55"/>
      <c r="AR108" s="56"/>
      <c r="AS108" s="55"/>
      <c r="AT108" s="63" t="str">
        <f>IFERROR(VLOOKUP(AQ108,[1]!Tabela14[#Data],5,FALSE),"")</f>
        <v/>
      </c>
      <c r="AU108" s="58"/>
      <c r="AV108" s="59" t="str">
        <f t="shared" si="76"/>
        <v/>
      </c>
      <c r="AW108" s="60"/>
    </row>
    <row r="109" spans="2:53" ht="13.9" customHeight="1" x14ac:dyDescent="0.2">
      <c r="B109" s="55"/>
      <c r="C109" s="56"/>
      <c r="D109" s="55"/>
      <c r="E109" s="63" t="str">
        <f>IFERROR(VLOOKUP(B109,[1]!Tabela14[#Data],5,FALSE),"")</f>
        <v/>
      </c>
      <c r="F109" s="58"/>
      <c r="G109" s="59" t="str">
        <f t="shared" si="73"/>
        <v/>
      </c>
      <c r="H109" s="60"/>
      <c r="Q109" s="55"/>
      <c r="R109" s="56"/>
      <c r="S109" s="55"/>
      <c r="T109" s="63" t="str">
        <f>IFERROR(VLOOKUP(Q109,[1]!Tabela14[#Data],5,FALSE),"")</f>
        <v/>
      </c>
      <c r="U109" s="58"/>
      <c r="V109" s="59" t="str">
        <f t="shared" si="74"/>
        <v/>
      </c>
      <c r="W109" s="60"/>
      <c r="AD109" s="55"/>
      <c r="AE109" s="56"/>
      <c r="AF109" s="55"/>
      <c r="AG109" s="63" t="str">
        <f>IFERROR(VLOOKUP(AD109,[1]!Tabela14[#Data],5,FALSE),"")</f>
        <v/>
      </c>
      <c r="AH109" s="58"/>
      <c r="AI109" s="59" t="str">
        <f t="shared" si="75"/>
        <v/>
      </c>
      <c r="AJ109" s="60"/>
      <c r="AQ109" s="55"/>
      <c r="AR109" s="56"/>
      <c r="AS109" s="55"/>
      <c r="AT109" s="63" t="str">
        <f>IFERROR(VLOOKUP(AQ109,[1]!Tabela14[#Data],5,FALSE),"")</f>
        <v/>
      </c>
      <c r="AU109" s="58"/>
      <c r="AV109" s="59" t="str">
        <f t="shared" si="76"/>
        <v/>
      </c>
      <c r="AW109" s="60"/>
    </row>
    <row r="110" spans="2:53" ht="13.9" customHeight="1" x14ac:dyDescent="0.2">
      <c r="B110" s="58"/>
      <c r="C110" s="120"/>
      <c r="D110" s="58"/>
      <c r="E110" s="63" t="str">
        <f>IFERROR(VLOOKUP(B110,[1]!Tabela14[#Data],5,FALSE),"")</f>
        <v/>
      </c>
      <c r="F110" s="58"/>
      <c r="G110" s="63" t="str">
        <f t="shared" si="73"/>
        <v/>
      </c>
      <c r="H110" s="86"/>
      <c r="Q110" s="58"/>
      <c r="R110" s="120"/>
      <c r="S110" s="58"/>
      <c r="T110" s="63" t="str">
        <f>IFERROR(VLOOKUP(Q110,[1]!Tabela14[#Data],5,FALSE),"")</f>
        <v/>
      </c>
      <c r="U110" s="58"/>
      <c r="V110" s="63" t="str">
        <f t="shared" si="74"/>
        <v/>
      </c>
      <c r="W110" s="86"/>
      <c r="AD110" s="58"/>
      <c r="AE110" s="120"/>
      <c r="AF110" s="58"/>
      <c r="AG110" s="63" t="str">
        <f>IFERROR(VLOOKUP(AD110,[1]!Tabela14[#Data],5,FALSE),"")</f>
        <v/>
      </c>
      <c r="AH110" s="58"/>
      <c r="AI110" s="63" t="str">
        <f t="shared" si="75"/>
        <v/>
      </c>
      <c r="AJ110" s="86"/>
      <c r="AQ110" s="58"/>
      <c r="AR110" s="120"/>
      <c r="AS110" s="58"/>
      <c r="AT110" s="63" t="str">
        <f>IFERROR(VLOOKUP(AQ110,[1]!Tabela14[#Data],5,FALSE),"")</f>
        <v/>
      </c>
      <c r="AU110" s="58"/>
      <c r="AV110" s="63" t="str">
        <f t="shared" si="76"/>
        <v/>
      </c>
      <c r="AW110" s="86"/>
    </row>
    <row r="111" spans="2:53" x14ac:dyDescent="0.2">
      <c r="B111" s="58"/>
      <c r="C111" s="120"/>
      <c r="D111" s="58"/>
      <c r="E111" s="63" t="str">
        <f>IFERROR(VLOOKUP(B111,[1]!Tabela14[#Data],5,FALSE),"")</f>
        <v/>
      </c>
      <c r="F111" s="87"/>
      <c r="G111" s="88" t="str">
        <f t="shared" si="73"/>
        <v/>
      </c>
      <c r="H111" s="87"/>
      <c r="Q111" s="58"/>
      <c r="R111" s="120"/>
      <c r="S111" s="58"/>
      <c r="T111" s="63" t="str">
        <f>IFERROR(VLOOKUP(Q111,[1]!Tabela14[#Data],5,FALSE),"")</f>
        <v/>
      </c>
      <c r="U111" s="87"/>
      <c r="V111" s="88" t="str">
        <f t="shared" si="74"/>
        <v/>
      </c>
      <c r="W111" s="87"/>
      <c r="AD111" s="58"/>
      <c r="AE111" s="120"/>
      <c r="AF111" s="58"/>
      <c r="AG111" s="63" t="str">
        <f>IFERROR(VLOOKUP(AD111,[1]!Tabela14[#Data],5,FALSE),"")</f>
        <v/>
      </c>
      <c r="AH111" s="87"/>
      <c r="AI111" s="88" t="str">
        <f t="shared" si="75"/>
        <v/>
      </c>
      <c r="AJ111" s="87"/>
      <c r="AQ111" s="58"/>
      <c r="AR111" s="120"/>
      <c r="AS111" s="58"/>
      <c r="AT111" s="63" t="str">
        <f>IFERROR(VLOOKUP(AQ111,[1]!Tabela14[#Data],5,FALSE),"")</f>
        <v/>
      </c>
      <c r="AU111" s="87"/>
      <c r="AV111" s="88" t="str">
        <f t="shared" si="76"/>
        <v/>
      </c>
      <c r="AW111" s="87"/>
    </row>
    <row r="112" spans="2:53" x14ac:dyDescent="0.2">
      <c r="B112" s="58"/>
      <c r="C112" s="120"/>
      <c r="D112" s="58"/>
      <c r="E112" s="92"/>
      <c r="F112" s="93" t="s">
        <v>21</v>
      </c>
      <c r="G112" s="94">
        <f>SUM(G99:G111)</f>
        <v>0</v>
      </c>
      <c r="H112" s="60"/>
      <c r="Q112" s="58"/>
      <c r="R112" s="120"/>
      <c r="S112" s="58"/>
      <c r="T112" s="92"/>
      <c r="U112" s="93" t="s">
        <v>21</v>
      </c>
      <c r="V112" s="94">
        <f>SUM(V99:V111)</f>
        <v>0</v>
      </c>
      <c r="W112" s="60"/>
      <c r="AD112" s="58"/>
      <c r="AE112" s="120"/>
      <c r="AF112" s="58"/>
      <c r="AG112" s="92"/>
      <c r="AH112" s="93" t="s">
        <v>21</v>
      </c>
      <c r="AI112" s="94">
        <f>SUM(AI99:AI111)</f>
        <v>0</v>
      </c>
      <c r="AJ112" s="60"/>
      <c r="AQ112" s="58"/>
      <c r="AR112" s="120"/>
      <c r="AS112" s="58"/>
      <c r="AT112" s="92"/>
      <c r="AU112" s="93" t="s">
        <v>21</v>
      </c>
      <c r="AV112" s="94">
        <f>SUM(AV99:AV111)</f>
        <v>0</v>
      </c>
      <c r="AW112" s="60"/>
    </row>
    <row r="113" spans="2:54" ht="15" thickBot="1" x14ac:dyDescent="0.25"/>
    <row r="114" spans="2:54" ht="26.25" thickBot="1" x14ac:dyDescent="0.25">
      <c r="B114" s="12" t="s">
        <v>19</v>
      </c>
      <c r="C114" s="197" t="s">
        <v>78</v>
      </c>
      <c r="D114" s="198"/>
      <c r="E114" s="199"/>
      <c r="F114" s="13" t="s">
        <v>21</v>
      </c>
      <c r="G114" s="200">
        <f>G133</f>
        <v>0</v>
      </c>
      <c r="H114" s="200"/>
      <c r="I114" s="14" t="s">
        <v>22</v>
      </c>
      <c r="J114" s="15">
        <f>SUM($J$3:$J$5)</f>
        <v>2.4844999999999997</v>
      </c>
      <c r="K114" s="19" t="s">
        <v>23</v>
      </c>
      <c r="L114" s="20" t="e">
        <f>((G115+J114)/0.33)+J115</f>
        <v>#DIV/0!</v>
      </c>
      <c r="M114" s="21" t="e">
        <f>H117+J114+J115+J116+J117+J118</f>
        <v>#DIV/0!</v>
      </c>
      <c r="Q114" s="12" t="s">
        <v>19</v>
      </c>
      <c r="R114" s="197" t="s">
        <v>78</v>
      </c>
      <c r="S114" s="198"/>
      <c r="T114" s="199"/>
      <c r="U114" s="13" t="s">
        <v>21</v>
      </c>
      <c r="V114" s="200">
        <f>V133</f>
        <v>0</v>
      </c>
      <c r="W114" s="200"/>
      <c r="X114" s="14" t="s">
        <v>22</v>
      </c>
      <c r="Y114" s="15">
        <f>SUM($J$3:$J$5)</f>
        <v>2.4844999999999997</v>
      </c>
      <c r="Z114" s="19" t="s">
        <v>23</v>
      </c>
      <c r="AA114" s="20" t="e">
        <f>((V115+Y114)/0.33)+Y115</f>
        <v>#DIV/0!</v>
      </c>
      <c r="AB114" s="21" t="e">
        <f>W117+Y114+Y115+Y116+Y117+Y118</f>
        <v>#DIV/0!</v>
      </c>
      <c r="AD114" s="12" t="s">
        <v>19</v>
      </c>
      <c r="AE114" s="197" t="s">
        <v>78</v>
      </c>
      <c r="AF114" s="198"/>
      <c r="AG114" s="199"/>
      <c r="AH114" s="13" t="s">
        <v>21</v>
      </c>
      <c r="AI114" s="200">
        <f>AI133</f>
        <v>0</v>
      </c>
      <c r="AJ114" s="200"/>
      <c r="AK114" s="14" t="s">
        <v>22</v>
      </c>
      <c r="AL114" s="15">
        <f>SUM($J$3:$J$5)</f>
        <v>2.4844999999999997</v>
      </c>
      <c r="AM114" s="19" t="s">
        <v>23</v>
      </c>
      <c r="AN114" s="20" t="e">
        <f>((AI115+AL114)/0.33)+AL115</f>
        <v>#DIV/0!</v>
      </c>
      <c r="AO114" s="21" t="e">
        <f>AJ117+AL114+AL115+AL116+AL117+AL118</f>
        <v>#DIV/0!</v>
      </c>
      <c r="AQ114" s="12" t="s">
        <v>19</v>
      </c>
      <c r="AR114" s="197" t="s">
        <v>78</v>
      </c>
      <c r="AS114" s="198"/>
      <c r="AT114" s="199"/>
      <c r="AU114" s="13" t="s">
        <v>21</v>
      </c>
      <c r="AV114" s="200">
        <f>AV133</f>
        <v>0</v>
      </c>
      <c r="AW114" s="200"/>
      <c r="AX114" s="14" t="s">
        <v>22</v>
      </c>
      <c r="AY114" s="15">
        <f>SUM($J$3:$J$5)</f>
        <v>2.4844999999999997</v>
      </c>
      <c r="AZ114" s="19" t="s">
        <v>23</v>
      </c>
      <c r="BA114" s="20" t="e">
        <f>((AV115+AY114)/0.33)+AY115</f>
        <v>#DIV/0!</v>
      </c>
      <c r="BB114" s="21" t="e">
        <f>AW117+AY114+AY115+AY116+AY117+AY118</f>
        <v>#DIV/0!</v>
      </c>
    </row>
    <row r="115" spans="2:54" ht="15" thickBot="1" x14ac:dyDescent="0.25">
      <c r="B115" s="25" t="s">
        <v>44</v>
      </c>
      <c r="C115" s="201" t="s">
        <v>45</v>
      </c>
      <c r="D115" s="202"/>
      <c r="E115" s="203"/>
      <c r="F115" s="26" t="s">
        <v>46</v>
      </c>
      <c r="G115" s="204" t="e">
        <f>C116*G114/C117</f>
        <v>#DIV/0!</v>
      </c>
      <c r="H115" s="204"/>
      <c r="I115" s="14" t="s">
        <v>47</v>
      </c>
      <c r="J115" s="15">
        <f>$H$7*L116</f>
        <v>0</v>
      </c>
      <c r="K115" s="27" t="s">
        <v>48</v>
      </c>
      <c r="L115" s="29" t="e">
        <f>L116-J117-J116-J115-J114-G115-J118</f>
        <v>#DIV/0!</v>
      </c>
      <c r="Q115" s="25" t="s">
        <v>44</v>
      </c>
      <c r="R115" s="201" t="s">
        <v>45</v>
      </c>
      <c r="S115" s="202"/>
      <c r="T115" s="203"/>
      <c r="U115" s="26" t="s">
        <v>46</v>
      </c>
      <c r="V115" s="204" t="e">
        <f>R116*V114/R117</f>
        <v>#DIV/0!</v>
      </c>
      <c r="W115" s="204"/>
      <c r="X115" s="14" t="s">
        <v>47</v>
      </c>
      <c r="Y115" s="15">
        <f>$H$7*AA116</f>
        <v>0</v>
      </c>
      <c r="Z115" s="27" t="s">
        <v>48</v>
      </c>
      <c r="AA115" s="29" t="e">
        <f>AA116-Y117-Y116-Y115-Y114-V115-Y118</f>
        <v>#DIV/0!</v>
      </c>
      <c r="AD115" s="25" t="s">
        <v>44</v>
      </c>
      <c r="AE115" s="201" t="s">
        <v>45</v>
      </c>
      <c r="AF115" s="202"/>
      <c r="AG115" s="203"/>
      <c r="AH115" s="26" t="s">
        <v>46</v>
      </c>
      <c r="AI115" s="204" t="e">
        <f>AE116*AI114/AE117</f>
        <v>#DIV/0!</v>
      </c>
      <c r="AJ115" s="204"/>
      <c r="AK115" s="14" t="s">
        <v>47</v>
      </c>
      <c r="AL115" s="15">
        <f>$H$7*AN116</f>
        <v>0</v>
      </c>
      <c r="AM115" s="27" t="s">
        <v>48</v>
      </c>
      <c r="AN115" s="29" t="e">
        <f>AN116-AL117-AL116-AL115-AL114-AI115-AL118</f>
        <v>#DIV/0!</v>
      </c>
      <c r="AQ115" s="25" t="s">
        <v>44</v>
      </c>
      <c r="AR115" s="201" t="s">
        <v>45</v>
      </c>
      <c r="AS115" s="202"/>
      <c r="AT115" s="203"/>
      <c r="AU115" s="26" t="s">
        <v>46</v>
      </c>
      <c r="AV115" s="204" t="e">
        <f>AR116*AV114/AR117</f>
        <v>#DIV/0!</v>
      </c>
      <c r="AW115" s="204"/>
      <c r="AX115" s="14" t="s">
        <v>47</v>
      </c>
      <c r="AY115" s="15">
        <f>$H$7*BA116</f>
        <v>0</v>
      </c>
      <c r="AZ115" s="27" t="s">
        <v>48</v>
      </c>
      <c r="BA115" s="29" t="e">
        <f>BA116-AY117-AY116-AY115-AY114-AV115-AY118</f>
        <v>#DIV/0!</v>
      </c>
    </row>
    <row r="116" spans="2:54" ht="13.9" customHeight="1" x14ac:dyDescent="0.2">
      <c r="B116" s="33" t="s">
        <v>49</v>
      </c>
      <c r="C116" s="34">
        <f>SUM(C120:C132)</f>
        <v>0</v>
      </c>
      <c r="D116" s="35">
        <v>1</v>
      </c>
      <c r="E116" s="36" t="s">
        <v>50</v>
      </c>
      <c r="F116" s="37" t="s">
        <v>51</v>
      </c>
      <c r="G116" s="205">
        <f>[1]PRECIFICAÇÃO!$C$25</f>
        <v>2.9867986356323799</v>
      </c>
      <c r="H116" s="205"/>
      <c r="I116" s="14" t="s">
        <v>52</v>
      </c>
      <c r="J116" s="15">
        <v>0</v>
      </c>
      <c r="K116" s="206" t="s">
        <v>53</v>
      </c>
      <c r="L116" s="209"/>
      <c r="Q116" s="33" t="s">
        <v>49</v>
      </c>
      <c r="R116" s="34">
        <f>SUM(R120:R132)</f>
        <v>0</v>
      </c>
      <c r="S116" s="35">
        <v>1</v>
      </c>
      <c r="T116" s="36" t="s">
        <v>50</v>
      </c>
      <c r="U116" s="37" t="s">
        <v>51</v>
      </c>
      <c r="V116" s="205">
        <f>[1]PRECIFICAÇÃO!$C$25</f>
        <v>2.9867986356323799</v>
      </c>
      <c r="W116" s="205"/>
      <c r="X116" s="14" t="s">
        <v>52</v>
      </c>
      <c r="Y116" s="15">
        <v>0</v>
      </c>
      <c r="Z116" s="206" t="s">
        <v>53</v>
      </c>
      <c r="AA116" s="209"/>
      <c r="AD116" s="33" t="s">
        <v>49</v>
      </c>
      <c r="AE116" s="34">
        <f>SUM(AE120:AE132)</f>
        <v>0</v>
      </c>
      <c r="AF116" s="35">
        <v>1</v>
      </c>
      <c r="AG116" s="36" t="s">
        <v>50</v>
      </c>
      <c r="AH116" s="37" t="s">
        <v>51</v>
      </c>
      <c r="AI116" s="205">
        <f>[1]PRECIFICAÇÃO!$C$25</f>
        <v>2.9867986356323799</v>
      </c>
      <c r="AJ116" s="205"/>
      <c r="AK116" s="14" t="s">
        <v>52</v>
      </c>
      <c r="AL116" s="15">
        <v>0</v>
      </c>
      <c r="AM116" s="206" t="s">
        <v>53</v>
      </c>
      <c r="AN116" s="209"/>
      <c r="AQ116" s="33" t="s">
        <v>49</v>
      </c>
      <c r="AR116" s="34">
        <f>SUM(AR120:AR132)</f>
        <v>0</v>
      </c>
      <c r="AS116" s="35">
        <v>1</v>
      </c>
      <c r="AT116" s="36" t="s">
        <v>50</v>
      </c>
      <c r="AU116" s="37" t="s">
        <v>51</v>
      </c>
      <c r="AV116" s="205">
        <f>[1]PRECIFICAÇÃO!$C$25</f>
        <v>2.9867986356323799</v>
      </c>
      <c r="AW116" s="205"/>
      <c r="AX116" s="14" t="s">
        <v>52</v>
      </c>
      <c r="AY116" s="15">
        <v>0</v>
      </c>
      <c r="AZ116" s="206" t="s">
        <v>53</v>
      </c>
      <c r="BA116" s="209"/>
    </row>
    <row r="117" spans="2:54" ht="13.9" customHeight="1" x14ac:dyDescent="0.2">
      <c r="B117" s="41" t="s">
        <v>54</v>
      </c>
      <c r="C117" s="34">
        <f>C116*D116</f>
        <v>0</v>
      </c>
      <c r="D117" s="212"/>
      <c r="E117" s="213"/>
      <c r="F117" s="42" t="s">
        <v>55</v>
      </c>
      <c r="G117" s="43" t="e">
        <f>G115/G118</f>
        <v>#DIV/0!</v>
      </c>
      <c r="H117" s="44" t="e">
        <f>G115*G116</f>
        <v>#DIV/0!</v>
      </c>
      <c r="I117" s="14" t="s">
        <v>6</v>
      </c>
      <c r="J117" s="15">
        <v>0</v>
      </c>
      <c r="K117" s="207"/>
      <c r="L117" s="210"/>
      <c r="Q117" s="41" t="s">
        <v>54</v>
      </c>
      <c r="R117" s="34">
        <f>R116*S116</f>
        <v>0</v>
      </c>
      <c r="S117" s="212"/>
      <c r="T117" s="213"/>
      <c r="U117" s="42" t="s">
        <v>55</v>
      </c>
      <c r="V117" s="43" t="e">
        <f>V115/V118</f>
        <v>#DIV/0!</v>
      </c>
      <c r="W117" s="44" t="e">
        <f>V115*V116</f>
        <v>#DIV/0!</v>
      </c>
      <c r="X117" s="14" t="s">
        <v>6</v>
      </c>
      <c r="Y117" s="15">
        <v>0</v>
      </c>
      <c r="Z117" s="207"/>
      <c r="AA117" s="210"/>
      <c r="AD117" s="41" t="s">
        <v>54</v>
      </c>
      <c r="AE117" s="34">
        <f>AE116*AF116</f>
        <v>0</v>
      </c>
      <c r="AF117" s="212"/>
      <c r="AG117" s="213"/>
      <c r="AH117" s="42" t="s">
        <v>55</v>
      </c>
      <c r="AI117" s="43" t="e">
        <f>AI115/AI118</f>
        <v>#DIV/0!</v>
      </c>
      <c r="AJ117" s="44" t="e">
        <f>AI115*AI116</f>
        <v>#DIV/0!</v>
      </c>
      <c r="AK117" s="14" t="s">
        <v>6</v>
      </c>
      <c r="AL117" s="15">
        <v>0</v>
      </c>
      <c r="AM117" s="207"/>
      <c r="AN117" s="210"/>
      <c r="AQ117" s="41" t="s">
        <v>54</v>
      </c>
      <c r="AR117" s="34">
        <f>AR116*AS116</f>
        <v>0</v>
      </c>
      <c r="AS117" s="212"/>
      <c r="AT117" s="213"/>
      <c r="AU117" s="42" t="s">
        <v>55</v>
      </c>
      <c r="AV117" s="43" t="e">
        <f>AV115/AV118</f>
        <v>#DIV/0!</v>
      </c>
      <c r="AW117" s="44" t="e">
        <f>AV115*AV116</f>
        <v>#DIV/0!</v>
      </c>
      <c r="AX117" s="14" t="s">
        <v>6</v>
      </c>
      <c r="AY117" s="15">
        <v>0</v>
      </c>
      <c r="AZ117" s="207"/>
      <c r="BA117" s="210"/>
    </row>
    <row r="118" spans="2:54" ht="14.45" customHeight="1" thickBot="1" x14ac:dyDescent="0.25">
      <c r="B118" s="41" t="s">
        <v>57</v>
      </c>
      <c r="C118" s="45" t="e">
        <f>G133*1000/C117</f>
        <v>#DIV/0!</v>
      </c>
      <c r="D118" s="214"/>
      <c r="E118" s="215"/>
      <c r="F118" s="46" t="s">
        <v>58</v>
      </c>
      <c r="G118" s="47">
        <v>0.27</v>
      </c>
      <c r="H118" s="48" t="e">
        <f>G117-G115</f>
        <v>#DIV/0!</v>
      </c>
      <c r="I118" s="14" t="s">
        <v>59</v>
      </c>
      <c r="J118" s="15">
        <v>0</v>
      </c>
      <c r="K118" s="208"/>
      <c r="L118" s="211"/>
      <c r="Q118" s="41" t="s">
        <v>57</v>
      </c>
      <c r="R118" s="45" t="e">
        <f>V133*1000/R117</f>
        <v>#DIV/0!</v>
      </c>
      <c r="S118" s="214"/>
      <c r="T118" s="215"/>
      <c r="U118" s="46" t="s">
        <v>58</v>
      </c>
      <c r="V118" s="47">
        <v>0.27</v>
      </c>
      <c r="W118" s="48" t="e">
        <f>V117-V115</f>
        <v>#DIV/0!</v>
      </c>
      <c r="X118" s="14" t="s">
        <v>59</v>
      </c>
      <c r="Y118" s="15">
        <v>0</v>
      </c>
      <c r="Z118" s="208"/>
      <c r="AA118" s="211"/>
      <c r="AD118" s="41" t="s">
        <v>57</v>
      </c>
      <c r="AE118" s="45" t="e">
        <f>AI133*1000/AE117</f>
        <v>#DIV/0!</v>
      </c>
      <c r="AF118" s="214"/>
      <c r="AG118" s="215"/>
      <c r="AH118" s="46" t="s">
        <v>58</v>
      </c>
      <c r="AI118" s="47">
        <v>0.27</v>
      </c>
      <c r="AJ118" s="48" t="e">
        <f>AI117-AI115</f>
        <v>#DIV/0!</v>
      </c>
      <c r="AK118" s="14" t="s">
        <v>59</v>
      </c>
      <c r="AL118" s="15">
        <v>0</v>
      </c>
      <c r="AM118" s="208"/>
      <c r="AN118" s="211"/>
      <c r="AQ118" s="41" t="s">
        <v>57</v>
      </c>
      <c r="AR118" s="45" t="e">
        <f>AV133*1000/AR117</f>
        <v>#DIV/0!</v>
      </c>
      <c r="AS118" s="214"/>
      <c r="AT118" s="215"/>
      <c r="AU118" s="46" t="s">
        <v>58</v>
      </c>
      <c r="AV118" s="47">
        <v>0.27</v>
      </c>
      <c r="AW118" s="48" t="e">
        <f>AV117-AV115</f>
        <v>#DIV/0!</v>
      </c>
      <c r="AX118" s="14" t="s">
        <v>59</v>
      </c>
      <c r="AY118" s="15">
        <v>0</v>
      </c>
      <c r="AZ118" s="208"/>
      <c r="BA118" s="211"/>
    </row>
    <row r="119" spans="2:54" ht="15" thickBot="1" x14ac:dyDescent="0.25">
      <c r="B119" s="49" t="s">
        <v>60</v>
      </c>
      <c r="C119" s="50" t="s">
        <v>61</v>
      </c>
      <c r="D119" s="51" t="s">
        <v>62</v>
      </c>
      <c r="E119" s="50" t="s">
        <v>63</v>
      </c>
      <c r="F119" s="52" t="s">
        <v>64</v>
      </c>
      <c r="G119" s="53" t="s">
        <v>65</v>
      </c>
      <c r="H119" s="54" t="s">
        <v>66</v>
      </c>
      <c r="Q119" s="49" t="s">
        <v>60</v>
      </c>
      <c r="R119" s="50" t="s">
        <v>61</v>
      </c>
      <c r="S119" s="51" t="s">
        <v>62</v>
      </c>
      <c r="T119" s="50" t="s">
        <v>63</v>
      </c>
      <c r="U119" s="52" t="s">
        <v>64</v>
      </c>
      <c r="V119" s="53" t="s">
        <v>65</v>
      </c>
      <c r="W119" s="54" t="s">
        <v>66</v>
      </c>
      <c r="AD119" s="49" t="s">
        <v>60</v>
      </c>
      <c r="AE119" s="50" t="s">
        <v>61</v>
      </c>
      <c r="AF119" s="51" t="s">
        <v>62</v>
      </c>
      <c r="AG119" s="50" t="s">
        <v>63</v>
      </c>
      <c r="AH119" s="52" t="s">
        <v>64</v>
      </c>
      <c r="AI119" s="53" t="s">
        <v>65</v>
      </c>
      <c r="AJ119" s="54" t="s">
        <v>66</v>
      </c>
      <c r="AQ119" s="49" t="s">
        <v>60</v>
      </c>
      <c r="AR119" s="50" t="s">
        <v>61</v>
      </c>
      <c r="AS119" s="51" t="s">
        <v>62</v>
      </c>
      <c r="AT119" s="50" t="s">
        <v>63</v>
      </c>
      <c r="AU119" s="52" t="s">
        <v>64</v>
      </c>
      <c r="AV119" s="53" t="s">
        <v>65</v>
      </c>
      <c r="AW119" s="54" t="s">
        <v>66</v>
      </c>
    </row>
    <row r="120" spans="2:54" ht="15" x14ac:dyDescent="0.2">
      <c r="B120" s="55"/>
      <c r="C120" s="56"/>
      <c r="D120" s="55"/>
      <c r="E120" s="63" t="str">
        <f>IFERROR(VLOOKUP(B120,[1]!Tabela14[#Data],5,FALSE),"")</f>
        <v/>
      </c>
      <c r="F120" s="58"/>
      <c r="G120" s="59" t="str">
        <f>IFERROR(E120*C120,"")</f>
        <v/>
      </c>
      <c r="H120" s="60"/>
      <c r="K120" s="61" t="s">
        <v>68</v>
      </c>
      <c r="L120" s="62"/>
      <c r="Q120" s="76"/>
      <c r="R120" s="56"/>
      <c r="S120" s="55"/>
      <c r="T120" s="63" t="str">
        <f>IFERROR(VLOOKUP(Q120,[1]!Tabela14[#Data],5,FALSE),"")</f>
        <v/>
      </c>
      <c r="U120" s="58"/>
      <c r="V120" s="59" t="str">
        <f>IFERROR(T120*R120,"")</f>
        <v/>
      </c>
      <c r="W120" s="60"/>
      <c r="Z120" s="61" t="s">
        <v>68</v>
      </c>
      <c r="AA120" s="62"/>
      <c r="AD120" s="76"/>
      <c r="AE120" s="56"/>
      <c r="AF120" s="55"/>
      <c r="AG120" s="63" t="str">
        <f>IFERROR(VLOOKUP(AD120,[1]!Tabela14[#Data],5,FALSE),"")</f>
        <v/>
      </c>
      <c r="AH120" s="58"/>
      <c r="AI120" s="59" t="str">
        <f>IFERROR(AG120*AE120,"")</f>
        <v/>
      </c>
      <c r="AJ120" s="60"/>
      <c r="AM120" s="61" t="s">
        <v>68</v>
      </c>
      <c r="AN120" s="62"/>
      <c r="AQ120" s="76"/>
      <c r="AR120" s="56"/>
      <c r="AS120" s="55"/>
      <c r="AT120" s="63" t="str">
        <f>IFERROR(VLOOKUP(AQ120,[1]!Tabela14[#Data],5,FALSE),"")</f>
        <v/>
      </c>
      <c r="AU120" s="58"/>
      <c r="AV120" s="59" t="str">
        <f>IFERROR(AT120*AR120,"")</f>
        <v/>
      </c>
      <c r="AW120" s="60"/>
      <c r="AZ120" s="61" t="s">
        <v>68</v>
      </c>
      <c r="BA120" s="62"/>
    </row>
    <row r="121" spans="2:54" ht="15.75" thickBot="1" x14ac:dyDescent="0.25">
      <c r="B121" s="55"/>
      <c r="C121" s="56"/>
      <c r="D121" s="55"/>
      <c r="E121" s="63" t="str">
        <f>IFERROR(VLOOKUP(B121,[1]!Tabela14[#Data],5,FALSE),"")</f>
        <v/>
      </c>
      <c r="F121" s="58"/>
      <c r="G121" s="59" t="str">
        <f>IFERROR(E121*C121,"")</f>
        <v/>
      </c>
      <c r="H121" s="60"/>
      <c r="K121" s="68" t="s">
        <v>69</v>
      </c>
      <c r="L121" s="69">
        <f>L116*L120</f>
        <v>0</v>
      </c>
      <c r="Q121" s="76"/>
      <c r="R121" s="56"/>
      <c r="S121" s="55"/>
      <c r="T121" s="63" t="str">
        <f>IFERROR(VLOOKUP(Q121,[1]!Tabela14[#Data],5,FALSE),"")</f>
        <v/>
      </c>
      <c r="U121" s="58"/>
      <c r="V121" s="59" t="str">
        <f t="shared" ref="V121:V132" si="77">IFERROR(T121*R121,"")</f>
        <v/>
      </c>
      <c r="W121" s="60"/>
      <c r="Z121" s="68" t="s">
        <v>69</v>
      </c>
      <c r="AA121" s="69">
        <f>AA116*AA120</f>
        <v>0</v>
      </c>
      <c r="AD121" s="76"/>
      <c r="AE121" s="56"/>
      <c r="AF121" s="55"/>
      <c r="AG121" s="63" t="str">
        <f>IFERROR(VLOOKUP(AD121,[1]!Tabela14[#Data],5,FALSE),"")</f>
        <v/>
      </c>
      <c r="AH121" s="58"/>
      <c r="AI121" s="59" t="str">
        <f t="shared" ref="AI121:AI132" si="78">IFERROR(AG121*AE121,"")</f>
        <v/>
      </c>
      <c r="AJ121" s="60"/>
      <c r="AM121" s="68" t="s">
        <v>69</v>
      </c>
      <c r="AN121" s="69">
        <f>AN116*AN120</f>
        <v>0</v>
      </c>
      <c r="AQ121" s="76"/>
      <c r="AR121" s="56"/>
      <c r="AS121" s="55"/>
      <c r="AT121" s="63" t="str">
        <f>IFERROR(VLOOKUP(AQ121,[1]!Tabela14[#Data],5,FALSE),"")</f>
        <v/>
      </c>
      <c r="AU121" s="58"/>
      <c r="AV121" s="59" t="str">
        <f t="shared" ref="AV121:AV132" si="79">IFERROR(AT121*AR121,"")</f>
        <v/>
      </c>
      <c r="AW121" s="60"/>
      <c r="AZ121" s="68" t="s">
        <v>69</v>
      </c>
      <c r="BA121" s="69">
        <f>BA116*BA120</f>
        <v>0</v>
      </c>
    </row>
    <row r="122" spans="2:54" ht="15" x14ac:dyDescent="0.2">
      <c r="B122" s="55"/>
      <c r="C122" s="56"/>
      <c r="D122" s="55"/>
      <c r="E122" s="63" t="str">
        <f>IFERROR(VLOOKUP(B122,[1]!Tabela14[#Data],5,FALSE),"")</f>
        <v/>
      </c>
      <c r="F122" s="58"/>
      <c r="G122" s="59" t="str">
        <f t="shared" ref="G122:G132" si="80">IFERROR(E122*C122,"")</f>
        <v/>
      </c>
      <c r="H122" s="60"/>
      <c r="Q122" s="76"/>
      <c r="R122" s="56"/>
      <c r="S122" s="55"/>
      <c r="T122" s="63" t="str">
        <f>IFERROR(VLOOKUP(Q122,[1]!Tabela14[#Data],5,FALSE),"")</f>
        <v/>
      </c>
      <c r="U122" s="58"/>
      <c r="V122" s="59" t="str">
        <f t="shared" si="77"/>
        <v/>
      </c>
      <c r="W122" s="60"/>
      <c r="AD122" s="76"/>
      <c r="AE122" s="56"/>
      <c r="AF122" s="55"/>
      <c r="AG122" s="63" t="str">
        <f>IFERROR(VLOOKUP(AD122,[1]!Tabela14[#Data],5,FALSE),"")</f>
        <v/>
      </c>
      <c r="AH122" s="58"/>
      <c r="AI122" s="59" t="str">
        <f t="shared" si="78"/>
        <v/>
      </c>
      <c r="AJ122" s="60"/>
      <c r="AQ122" s="76"/>
      <c r="AR122" s="56"/>
      <c r="AS122" s="55"/>
      <c r="AT122" s="63" t="str">
        <f>IFERROR(VLOOKUP(AQ122,[1]!Tabela14[#Data],5,FALSE),"")</f>
        <v/>
      </c>
      <c r="AU122" s="58"/>
      <c r="AV122" s="59" t="str">
        <f t="shared" si="79"/>
        <v/>
      </c>
      <c r="AW122" s="60"/>
    </row>
    <row r="123" spans="2:54" ht="14.45" customHeight="1" x14ac:dyDescent="0.2">
      <c r="B123" s="76"/>
      <c r="C123" s="56"/>
      <c r="D123" s="55"/>
      <c r="E123" s="63" t="str">
        <f>IFERROR(VLOOKUP(B123,[1]!Tabela14[#Data],5,FALSE),"")</f>
        <v/>
      </c>
      <c r="F123" s="58"/>
      <c r="G123" s="59" t="str">
        <f t="shared" si="80"/>
        <v/>
      </c>
      <c r="H123" s="60"/>
      <c r="K123" s="216" t="s">
        <v>70</v>
      </c>
      <c r="L123" s="217">
        <f>IFERROR(G115*L120,0)</f>
        <v>0</v>
      </c>
      <c r="Q123" s="76"/>
      <c r="R123" s="56"/>
      <c r="S123" s="55"/>
      <c r="T123" s="63" t="str">
        <f>IFERROR(VLOOKUP(Q123,[1]!Tabela14[#Data],5,FALSE),"")</f>
        <v/>
      </c>
      <c r="U123" s="58"/>
      <c r="V123" s="59" t="str">
        <f t="shared" si="77"/>
        <v/>
      </c>
      <c r="W123" s="60"/>
      <c r="Z123" s="216" t="s">
        <v>70</v>
      </c>
      <c r="AA123" s="217">
        <f>IFERROR(V115*AA120,0)</f>
        <v>0</v>
      </c>
      <c r="AD123" s="76"/>
      <c r="AE123" s="56"/>
      <c r="AF123" s="55"/>
      <c r="AG123" s="63" t="str">
        <f>IFERROR(VLOOKUP(AD123,[1]!Tabela14[#Data],5,FALSE),"")</f>
        <v/>
      </c>
      <c r="AH123" s="58"/>
      <c r="AI123" s="59" t="str">
        <f t="shared" si="78"/>
        <v/>
      </c>
      <c r="AJ123" s="60"/>
      <c r="AM123" s="216" t="s">
        <v>70</v>
      </c>
      <c r="AN123" s="217">
        <f>IFERROR(AI115*AN120,0)</f>
        <v>0</v>
      </c>
      <c r="AQ123" s="76"/>
      <c r="AR123" s="56"/>
      <c r="AS123" s="55"/>
      <c r="AT123" s="63" t="str">
        <f>IFERROR(VLOOKUP(AQ123,[1]!Tabela14[#Data],5,FALSE),"")</f>
        <v/>
      </c>
      <c r="AU123" s="58"/>
      <c r="AV123" s="59" t="str">
        <f t="shared" si="79"/>
        <v/>
      </c>
      <c r="AW123" s="60"/>
      <c r="AZ123" s="216" t="s">
        <v>70</v>
      </c>
      <c r="BA123" s="217">
        <f>IFERROR(AV115*BA120,0)</f>
        <v>0</v>
      </c>
    </row>
    <row r="124" spans="2:54" ht="15" x14ac:dyDescent="0.2">
      <c r="B124" s="58"/>
      <c r="C124" s="56"/>
      <c r="D124" s="55"/>
      <c r="E124" s="63" t="str">
        <f>IFERROR(VLOOKUP(B124,[1]!Tabela14[#Data],5,FALSE),"")</f>
        <v/>
      </c>
      <c r="F124" s="58"/>
      <c r="G124" s="59" t="str">
        <f t="shared" si="80"/>
        <v/>
      </c>
      <c r="H124" s="60"/>
      <c r="K124" s="216"/>
      <c r="L124" s="217"/>
      <c r="Q124" s="76"/>
      <c r="R124" s="56"/>
      <c r="S124" s="55"/>
      <c r="T124" s="63" t="str">
        <f>IFERROR(VLOOKUP(Q124,[1]!Tabela14[#Data],5,FALSE),"")</f>
        <v/>
      </c>
      <c r="U124" s="58"/>
      <c r="V124" s="59" t="str">
        <f t="shared" si="77"/>
        <v/>
      </c>
      <c r="W124" s="60"/>
      <c r="Z124" s="216"/>
      <c r="AA124" s="217"/>
      <c r="AD124" s="76"/>
      <c r="AE124" s="56"/>
      <c r="AF124" s="55"/>
      <c r="AG124" s="63" t="str">
        <f>IFERROR(VLOOKUP(AD124,[1]!Tabela14[#Data],5,FALSE),"")</f>
        <v/>
      </c>
      <c r="AH124" s="58"/>
      <c r="AI124" s="59" t="str">
        <f t="shared" si="78"/>
        <v/>
      </c>
      <c r="AJ124" s="60"/>
      <c r="AM124" s="216"/>
      <c r="AN124" s="217"/>
      <c r="AQ124" s="76"/>
      <c r="AR124" s="56"/>
      <c r="AS124" s="55"/>
      <c r="AT124" s="63" t="str">
        <f>IFERROR(VLOOKUP(AQ124,[1]!Tabela14[#Data],5,FALSE),"")</f>
        <v/>
      </c>
      <c r="AU124" s="58"/>
      <c r="AV124" s="59" t="str">
        <f t="shared" si="79"/>
        <v/>
      </c>
      <c r="AW124" s="60"/>
      <c r="AZ124" s="216"/>
      <c r="BA124" s="217"/>
    </row>
    <row r="125" spans="2:54" ht="15" x14ac:dyDescent="0.2">
      <c r="B125" s="55"/>
      <c r="C125" s="56"/>
      <c r="D125" s="55"/>
      <c r="E125" s="63" t="str">
        <f>IFERROR(VLOOKUP(B125,[1]!Tabela14[#Data],5,FALSE),"")</f>
        <v/>
      </c>
      <c r="F125" s="58"/>
      <c r="G125" s="59" t="str">
        <f t="shared" si="80"/>
        <v/>
      </c>
      <c r="H125" s="60"/>
      <c r="K125" s="216"/>
      <c r="L125" s="217"/>
      <c r="Q125" s="55"/>
      <c r="R125" s="56"/>
      <c r="S125" s="55"/>
      <c r="T125" s="63" t="str">
        <f>IFERROR(VLOOKUP(Q125,[1]!Tabela14[#Data],5,FALSE),"")</f>
        <v/>
      </c>
      <c r="U125" s="58"/>
      <c r="V125" s="59" t="str">
        <f t="shared" si="77"/>
        <v/>
      </c>
      <c r="W125" s="60"/>
      <c r="Z125" s="216"/>
      <c r="AA125" s="217"/>
      <c r="AD125" s="55"/>
      <c r="AE125" s="56"/>
      <c r="AF125" s="55"/>
      <c r="AG125" s="63" t="str">
        <f>IFERROR(VLOOKUP(AD125,[1]!Tabela14[#Data],5,FALSE),"")</f>
        <v/>
      </c>
      <c r="AH125" s="58"/>
      <c r="AI125" s="59" t="str">
        <f t="shared" si="78"/>
        <v/>
      </c>
      <c r="AJ125" s="60"/>
      <c r="AM125" s="216"/>
      <c r="AN125" s="217"/>
      <c r="AQ125" s="55"/>
      <c r="AR125" s="56"/>
      <c r="AS125" s="55"/>
      <c r="AT125" s="63" t="str">
        <f>IFERROR(VLOOKUP(AQ125,[1]!Tabela14[#Data],5,FALSE),"")</f>
        <v/>
      </c>
      <c r="AU125" s="58"/>
      <c r="AV125" s="59" t="str">
        <f t="shared" si="79"/>
        <v/>
      </c>
      <c r="AW125" s="60"/>
      <c r="AZ125" s="216"/>
      <c r="BA125" s="217"/>
    </row>
    <row r="126" spans="2:54" ht="14.45" customHeight="1" x14ac:dyDescent="0.2">
      <c r="B126" s="55"/>
      <c r="C126" s="56"/>
      <c r="D126" s="55"/>
      <c r="E126" s="63" t="str">
        <f>IFERROR(VLOOKUP(B126,[1]!Tabela14[#Data],5,FALSE),"")</f>
        <v/>
      </c>
      <c r="F126" s="58"/>
      <c r="G126" s="59" t="str">
        <f t="shared" si="80"/>
        <v/>
      </c>
      <c r="H126" s="60"/>
      <c r="K126" s="216" t="s">
        <v>73</v>
      </c>
      <c r="L126" s="217">
        <f>J116*L120</f>
        <v>0</v>
      </c>
      <c r="Q126" s="55"/>
      <c r="R126" s="56"/>
      <c r="S126" s="55"/>
      <c r="T126" s="63" t="str">
        <f>IFERROR(VLOOKUP(Q126,[1]!Tabela14[#Data],5,FALSE),"")</f>
        <v/>
      </c>
      <c r="U126" s="58"/>
      <c r="V126" s="59" t="str">
        <f t="shared" si="77"/>
        <v/>
      </c>
      <c r="W126" s="60"/>
      <c r="Z126" s="216" t="s">
        <v>73</v>
      </c>
      <c r="AA126" s="217">
        <f>Y116*AA120</f>
        <v>0</v>
      </c>
      <c r="AD126" s="55"/>
      <c r="AE126" s="56"/>
      <c r="AF126" s="55"/>
      <c r="AG126" s="63" t="str">
        <f>IFERROR(VLOOKUP(AD126,[1]!Tabela14[#Data],5,FALSE),"")</f>
        <v/>
      </c>
      <c r="AH126" s="58"/>
      <c r="AI126" s="59" t="str">
        <f t="shared" si="78"/>
        <v/>
      </c>
      <c r="AJ126" s="60"/>
      <c r="AM126" s="216" t="s">
        <v>73</v>
      </c>
      <c r="AN126" s="217">
        <f>AL116*AN120</f>
        <v>0</v>
      </c>
      <c r="AQ126" s="55"/>
      <c r="AR126" s="56"/>
      <c r="AS126" s="55"/>
      <c r="AT126" s="63" t="str">
        <f>IFERROR(VLOOKUP(AQ126,[1]!Tabela14[#Data],5,FALSE),"")</f>
        <v/>
      </c>
      <c r="AU126" s="58"/>
      <c r="AV126" s="59" t="str">
        <f t="shared" si="79"/>
        <v/>
      </c>
      <c r="AW126" s="60"/>
      <c r="AZ126" s="216" t="s">
        <v>73</v>
      </c>
      <c r="BA126" s="217">
        <f>AY116*BA120</f>
        <v>0</v>
      </c>
    </row>
    <row r="127" spans="2:54" ht="15" x14ac:dyDescent="0.2">
      <c r="B127" s="58"/>
      <c r="C127" s="143"/>
      <c r="D127" s="58"/>
      <c r="E127" s="63" t="str">
        <f>IFERROR(VLOOKUP(B127,[1]!Tabela14[#Data],5,FALSE),"")</f>
        <v/>
      </c>
      <c r="F127" s="58"/>
      <c r="G127" s="59" t="str">
        <f t="shared" si="80"/>
        <v/>
      </c>
      <c r="H127" s="60"/>
      <c r="K127" s="216"/>
      <c r="L127" s="217"/>
      <c r="Q127" s="58"/>
      <c r="R127" s="143"/>
      <c r="S127" s="58"/>
      <c r="T127" s="63" t="str">
        <f>IFERROR(VLOOKUP(Q127,[1]!Tabela14[#Data],5,FALSE),"")</f>
        <v/>
      </c>
      <c r="U127" s="58"/>
      <c r="V127" s="59" t="str">
        <f t="shared" si="77"/>
        <v/>
      </c>
      <c r="W127" s="60"/>
      <c r="Z127" s="216"/>
      <c r="AA127" s="217"/>
      <c r="AD127" s="58"/>
      <c r="AE127" s="143"/>
      <c r="AF127" s="58"/>
      <c r="AG127" s="63" t="str">
        <f>IFERROR(VLOOKUP(AD127,[1]!Tabela14[#Data],5,FALSE),"")</f>
        <v/>
      </c>
      <c r="AH127" s="58"/>
      <c r="AI127" s="59" t="str">
        <f t="shared" si="78"/>
        <v/>
      </c>
      <c r="AJ127" s="60"/>
      <c r="AM127" s="216"/>
      <c r="AN127" s="217"/>
      <c r="AQ127" s="58"/>
      <c r="AR127" s="143"/>
      <c r="AS127" s="58"/>
      <c r="AT127" s="63" t="str">
        <f>IFERROR(VLOOKUP(AQ127,[1]!Tabela14[#Data],5,FALSE),"")</f>
        <v/>
      </c>
      <c r="AU127" s="58"/>
      <c r="AV127" s="59" t="str">
        <f t="shared" si="79"/>
        <v/>
      </c>
      <c r="AW127" s="60"/>
      <c r="AZ127" s="216"/>
      <c r="BA127" s="217"/>
    </row>
    <row r="128" spans="2:54" ht="13.9" customHeight="1" x14ac:dyDescent="0.2">
      <c r="B128" s="58"/>
      <c r="C128" s="120"/>
      <c r="D128" s="58"/>
      <c r="E128" s="63" t="str">
        <f>IFERROR(VLOOKUP(B128,[1]!Tabela14[#Data],5,FALSE),"")</f>
        <v/>
      </c>
      <c r="F128" s="58"/>
      <c r="G128" s="59" t="str">
        <f t="shared" si="80"/>
        <v/>
      </c>
      <c r="H128" s="60"/>
      <c r="K128" s="216"/>
      <c r="L128" s="217"/>
      <c r="Q128" s="58"/>
      <c r="R128" s="120"/>
      <c r="S128" s="58"/>
      <c r="T128" s="63" t="str">
        <f>IFERROR(VLOOKUP(Q128,[1]!Tabela14[#Data],5,FALSE),"")</f>
        <v/>
      </c>
      <c r="U128" s="58"/>
      <c r="V128" s="59" t="str">
        <f t="shared" si="77"/>
        <v/>
      </c>
      <c r="W128" s="60"/>
      <c r="Z128" s="216"/>
      <c r="AA128" s="217"/>
      <c r="AD128" s="58"/>
      <c r="AE128" s="120"/>
      <c r="AF128" s="58"/>
      <c r="AG128" s="63" t="str">
        <f>IFERROR(VLOOKUP(AD128,[1]!Tabela14[#Data],5,FALSE),"")</f>
        <v/>
      </c>
      <c r="AH128" s="58"/>
      <c r="AI128" s="59" t="str">
        <f t="shared" si="78"/>
        <v/>
      </c>
      <c r="AJ128" s="60"/>
      <c r="AM128" s="216"/>
      <c r="AN128" s="217"/>
      <c r="AQ128" s="58"/>
      <c r="AR128" s="120"/>
      <c r="AS128" s="58"/>
      <c r="AT128" s="63" t="str">
        <f>IFERROR(VLOOKUP(AQ128,[1]!Tabela14[#Data],5,FALSE),"")</f>
        <v/>
      </c>
      <c r="AU128" s="58"/>
      <c r="AV128" s="59" t="str">
        <f t="shared" si="79"/>
        <v/>
      </c>
      <c r="AW128" s="60"/>
      <c r="AZ128" s="216"/>
      <c r="BA128" s="217"/>
    </row>
    <row r="129" spans="2:51" ht="13.9" customHeight="1" x14ac:dyDescent="0.2">
      <c r="B129" s="58"/>
      <c r="C129" s="120"/>
      <c r="D129" s="58"/>
      <c r="E129" s="63" t="str">
        <f>IFERROR(VLOOKUP(B129,[1]!Tabela14[#Data],5,FALSE),"")</f>
        <v/>
      </c>
      <c r="F129" s="58"/>
      <c r="G129" s="59" t="str">
        <f t="shared" si="80"/>
        <v/>
      </c>
      <c r="H129" s="60"/>
      <c r="Q129" s="58"/>
      <c r="R129" s="120"/>
      <c r="S129" s="58"/>
      <c r="T129" s="63" t="str">
        <f>IFERROR(VLOOKUP(Q129,[1]!Tabela14[#Data],5,FALSE),"")</f>
        <v/>
      </c>
      <c r="U129" s="58"/>
      <c r="V129" s="59" t="str">
        <f t="shared" si="77"/>
        <v/>
      </c>
      <c r="W129" s="60"/>
      <c r="AD129" s="58"/>
      <c r="AE129" s="120"/>
      <c r="AF129" s="58"/>
      <c r="AG129" s="63" t="str">
        <f>IFERROR(VLOOKUP(AD129,[1]!Tabela14[#Data],5,FALSE),"")</f>
        <v/>
      </c>
      <c r="AH129" s="58"/>
      <c r="AI129" s="59" t="str">
        <f t="shared" si="78"/>
        <v/>
      </c>
      <c r="AJ129" s="60"/>
      <c r="AQ129" s="58"/>
      <c r="AR129" s="120"/>
      <c r="AS129" s="58"/>
      <c r="AT129" s="63" t="str">
        <f>IFERROR(VLOOKUP(AQ129,[1]!Tabela14[#Data],5,FALSE),"")</f>
        <v/>
      </c>
      <c r="AU129" s="58"/>
      <c r="AV129" s="59" t="str">
        <f t="shared" si="79"/>
        <v/>
      </c>
      <c r="AW129" s="60"/>
    </row>
    <row r="130" spans="2:51" ht="14.45" customHeight="1" x14ac:dyDescent="0.2">
      <c r="B130" s="58"/>
      <c r="C130" s="120"/>
      <c r="D130" s="58"/>
      <c r="E130" s="63" t="str">
        <f>IFERROR(VLOOKUP(B130,[1]!Tabela14[#Data],5,FALSE),"")</f>
        <v/>
      </c>
      <c r="F130" s="58"/>
      <c r="G130" s="59" t="str">
        <f t="shared" si="80"/>
        <v/>
      </c>
      <c r="H130" s="60"/>
      <c r="Q130" s="58"/>
      <c r="R130" s="120"/>
      <c r="S130" s="58"/>
      <c r="T130" s="63" t="str">
        <f>IFERROR(VLOOKUP(Q130,[1]!Tabela14[#Data],5,FALSE),"")</f>
        <v/>
      </c>
      <c r="U130" s="58"/>
      <c r="V130" s="59" t="str">
        <f t="shared" si="77"/>
        <v/>
      </c>
      <c r="W130" s="60"/>
      <c r="AD130" s="58"/>
      <c r="AE130" s="120"/>
      <c r="AF130" s="58"/>
      <c r="AG130" s="63" t="str">
        <f>IFERROR(VLOOKUP(AD130,[1]!Tabela14[#Data],5,FALSE),"")</f>
        <v/>
      </c>
      <c r="AH130" s="58"/>
      <c r="AI130" s="59" t="str">
        <f t="shared" si="78"/>
        <v/>
      </c>
      <c r="AJ130" s="60"/>
      <c r="AQ130" s="58"/>
      <c r="AR130" s="120"/>
      <c r="AS130" s="58"/>
      <c r="AT130" s="63" t="str">
        <f>IFERROR(VLOOKUP(AQ130,[1]!Tabela14[#Data],5,FALSE),"")</f>
        <v/>
      </c>
      <c r="AU130" s="58"/>
      <c r="AV130" s="59" t="str">
        <f t="shared" si="79"/>
        <v/>
      </c>
      <c r="AW130" s="60"/>
    </row>
    <row r="131" spans="2:51" x14ac:dyDescent="0.2">
      <c r="B131" s="58"/>
      <c r="C131" s="120"/>
      <c r="D131" s="58"/>
      <c r="E131" s="63" t="str">
        <f>IFERROR(VLOOKUP(B131,[1]!Tabela14[#Data],5,FALSE),"")</f>
        <v/>
      </c>
      <c r="F131" s="58"/>
      <c r="G131" s="63" t="str">
        <f t="shared" si="80"/>
        <v/>
      </c>
      <c r="H131" s="86"/>
      <c r="Q131" s="58"/>
      <c r="R131" s="120"/>
      <c r="S131" s="58"/>
      <c r="T131" s="63" t="str">
        <f>IFERROR(VLOOKUP(Q131,[1]!Tabela14[#Data],5,FALSE),"")</f>
        <v/>
      </c>
      <c r="U131" s="58"/>
      <c r="V131" s="63" t="str">
        <f t="shared" si="77"/>
        <v/>
      </c>
      <c r="W131" s="86"/>
      <c r="AD131" s="58"/>
      <c r="AE131" s="120"/>
      <c r="AF131" s="58"/>
      <c r="AG131" s="63" t="str">
        <f>IFERROR(VLOOKUP(AD131,[1]!Tabela14[#Data],5,FALSE),"")</f>
        <v/>
      </c>
      <c r="AH131" s="58"/>
      <c r="AI131" s="63" t="str">
        <f t="shared" si="78"/>
        <v/>
      </c>
      <c r="AJ131" s="86"/>
      <c r="AQ131" s="58"/>
      <c r="AR131" s="120"/>
      <c r="AS131" s="58"/>
      <c r="AT131" s="63" t="str">
        <f>IFERROR(VLOOKUP(AQ131,[1]!Tabela14[#Data],5,FALSE),"")</f>
        <v/>
      </c>
      <c r="AU131" s="58"/>
      <c r="AV131" s="63" t="str">
        <f t="shared" si="79"/>
        <v/>
      </c>
      <c r="AW131" s="86"/>
    </row>
    <row r="132" spans="2:51" x14ac:dyDescent="0.2">
      <c r="B132" s="58"/>
      <c r="C132" s="120"/>
      <c r="D132" s="58"/>
      <c r="E132" s="63" t="str">
        <f>IFERROR(VLOOKUP(B132,[1]!Tabela14[#Data],5,FALSE),"")</f>
        <v/>
      </c>
      <c r="F132" s="87"/>
      <c r="G132" s="88" t="str">
        <f t="shared" si="80"/>
        <v/>
      </c>
      <c r="H132" s="87"/>
      <c r="Q132" s="58"/>
      <c r="R132" s="120"/>
      <c r="S132" s="58"/>
      <c r="T132" s="63" t="str">
        <f>IFERROR(VLOOKUP(Q132,[1]!Tabela14[#Data],5,FALSE),"")</f>
        <v/>
      </c>
      <c r="U132" s="87"/>
      <c r="V132" s="88" t="str">
        <f t="shared" si="77"/>
        <v/>
      </c>
      <c r="W132" s="87"/>
      <c r="AD132" s="58"/>
      <c r="AE132" s="120"/>
      <c r="AF132" s="58"/>
      <c r="AG132" s="63" t="str">
        <f>IFERROR(VLOOKUP(AD132,[1]!Tabela14[#Data],5,FALSE),"")</f>
        <v/>
      </c>
      <c r="AH132" s="87"/>
      <c r="AI132" s="88" t="str">
        <f t="shared" si="78"/>
        <v/>
      </c>
      <c r="AJ132" s="87"/>
      <c r="AQ132" s="58"/>
      <c r="AR132" s="120"/>
      <c r="AS132" s="58"/>
      <c r="AT132" s="63" t="str">
        <f>IFERROR(VLOOKUP(AQ132,[1]!Tabela14[#Data],5,FALSE),"")</f>
        <v/>
      </c>
      <c r="AU132" s="87"/>
      <c r="AV132" s="88" t="str">
        <f t="shared" si="79"/>
        <v/>
      </c>
      <c r="AW132" s="87"/>
    </row>
    <row r="133" spans="2:51" x14ac:dyDescent="0.2">
      <c r="B133" s="58"/>
      <c r="C133" s="120"/>
      <c r="D133" s="58"/>
      <c r="E133" s="92"/>
      <c r="F133" s="93" t="s">
        <v>21</v>
      </c>
      <c r="G133" s="94">
        <f>SUM(G120:G132)</f>
        <v>0</v>
      </c>
      <c r="H133" s="60"/>
      <c r="Q133" s="58"/>
      <c r="R133" s="120"/>
      <c r="S133" s="58"/>
      <c r="T133" s="92"/>
      <c r="U133" s="93" t="s">
        <v>21</v>
      </c>
      <c r="V133" s="94">
        <f>SUM(V120:V132)</f>
        <v>0</v>
      </c>
      <c r="W133" s="60"/>
      <c r="AD133" s="58"/>
      <c r="AE133" s="120"/>
      <c r="AF133" s="58"/>
      <c r="AG133" s="92"/>
      <c r="AH133" s="93" t="s">
        <v>21</v>
      </c>
      <c r="AI133" s="94">
        <f>SUM(AI120:AI132)</f>
        <v>0</v>
      </c>
      <c r="AJ133" s="60"/>
      <c r="AQ133" s="58"/>
      <c r="AR133" s="120"/>
      <c r="AS133" s="58"/>
      <c r="AT133" s="92"/>
      <c r="AU133" s="93" t="s">
        <v>21</v>
      </c>
      <c r="AV133" s="94">
        <f>SUM(AV120:AV132)</f>
        <v>0</v>
      </c>
      <c r="AW133" s="60"/>
    </row>
    <row r="135" spans="2:51" ht="15" thickBot="1" x14ac:dyDescent="0.25"/>
    <row r="136" spans="2:51" x14ac:dyDescent="0.2">
      <c r="B136" s="234" t="s">
        <v>79</v>
      </c>
      <c r="C136" s="235"/>
      <c r="D136" s="235"/>
      <c r="E136" s="235"/>
      <c r="F136" s="235"/>
      <c r="G136" s="235"/>
      <c r="H136" s="235"/>
      <c r="I136" s="235"/>
      <c r="J136" s="236"/>
      <c r="Q136" s="234" t="s">
        <v>80</v>
      </c>
      <c r="R136" s="235"/>
      <c r="S136" s="235"/>
      <c r="T136" s="235"/>
      <c r="U136" s="235"/>
      <c r="V136" s="235"/>
      <c r="W136" s="235"/>
      <c r="X136" s="235"/>
      <c r="Y136" s="236"/>
      <c r="AD136" s="234" t="s">
        <v>81</v>
      </c>
      <c r="AE136" s="235"/>
      <c r="AF136" s="235"/>
      <c r="AG136" s="235"/>
      <c r="AH136" s="235"/>
      <c r="AI136" s="235"/>
      <c r="AJ136" s="235"/>
      <c r="AK136" s="235"/>
      <c r="AL136" s="236"/>
      <c r="AQ136" s="234" t="s">
        <v>82</v>
      </c>
      <c r="AR136" s="235"/>
      <c r="AS136" s="235"/>
      <c r="AT136" s="235"/>
      <c r="AU136" s="235"/>
      <c r="AV136" s="235"/>
      <c r="AW136" s="235"/>
      <c r="AX136" s="235"/>
      <c r="AY136" s="236"/>
    </row>
    <row r="137" spans="2:51" x14ac:dyDescent="0.2">
      <c r="B137" s="237"/>
      <c r="C137" s="238"/>
      <c r="D137" s="238"/>
      <c r="E137" s="238"/>
      <c r="F137" s="238"/>
      <c r="G137" s="238"/>
      <c r="H137" s="238"/>
      <c r="I137" s="238"/>
      <c r="J137" s="239"/>
      <c r="Q137" s="237"/>
      <c r="R137" s="238"/>
      <c r="S137" s="238"/>
      <c r="T137" s="238"/>
      <c r="U137" s="238"/>
      <c r="V137" s="238"/>
      <c r="W137" s="238"/>
      <c r="X137" s="238"/>
      <c r="Y137" s="239"/>
      <c r="AD137" s="237"/>
      <c r="AE137" s="238"/>
      <c r="AF137" s="238"/>
      <c r="AG137" s="238"/>
      <c r="AH137" s="238"/>
      <c r="AI137" s="238"/>
      <c r="AJ137" s="238"/>
      <c r="AK137" s="238"/>
      <c r="AL137" s="239"/>
      <c r="AQ137" s="237"/>
      <c r="AR137" s="238"/>
      <c r="AS137" s="238"/>
      <c r="AT137" s="238"/>
      <c r="AU137" s="238"/>
      <c r="AV137" s="238"/>
      <c r="AW137" s="238"/>
      <c r="AX137" s="238"/>
      <c r="AY137" s="239"/>
    </row>
    <row r="138" spans="2:51" ht="15" thickBot="1" x14ac:dyDescent="0.25">
      <c r="B138" s="240"/>
      <c r="C138" s="241"/>
      <c r="D138" s="241"/>
      <c r="E138" s="241"/>
      <c r="F138" s="241"/>
      <c r="G138" s="241"/>
      <c r="H138" s="241"/>
      <c r="I138" s="241"/>
      <c r="J138" s="242"/>
      <c r="Q138" s="240"/>
      <c r="R138" s="241"/>
      <c r="S138" s="241"/>
      <c r="T138" s="241"/>
      <c r="U138" s="241"/>
      <c r="V138" s="241"/>
      <c r="W138" s="241"/>
      <c r="X138" s="241"/>
      <c r="Y138" s="242"/>
      <c r="AD138" s="240"/>
      <c r="AE138" s="241"/>
      <c r="AF138" s="241"/>
      <c r="AG138" s="241"/>
      <c r="AH138" s="241"/>
      <c r="AI138" s="241"/>
      <c r="AJ138" s="241"/>
      <c r="AK138" s="241"/>
      <c r="AL138" s="242"/>
      <c r="AQ138" s="240"/>
      <c r="AR138" s="241"/>
      <c r="AS138" s="241"/>
      <c r="AT138" s="241"/>
      <c r="AU138" s="241"/>
      <c r="AV138" s="241"/>
      <c r="AW138" s="241"/>
      <c r="AX138" s="241"/>
      <c r="AY138" s="242"/>
    </row>
    <row r="139" spans="2:51" ht="15" thickBot="1" x14ac:dyDescent="0.25"/>
    <row r="140" spans="2:51" ht="15" thickBot="1" x14ac:dyDescent="0.25">
      <c r="B140" s="144" t="s">
        <v>83</v>
      </c>
      <c r="C140" s="145">
        <f>SUM(D140:H140)</f>
        <v>10</v>
      </c>
      <c r="D140" s="146">
        <f>L15</f>
        <v>1</v>
      </c>
      <c r="E140" s="147">
        <f>L36</f>
        <v>3</v>
      </c>
      <c r="F140" s="147">
        <f>L57</f>
        <v>3</v>
      </c>
      <c r="G140" s="243">
        <f>L78</f>
        <v>3</v>
      </c>
      <c r="H140" s="243"/>
      <c r="I140" s="147">
        <f>L99</f>
        <v>0</v>
      </c>
      <c r="J140" s="147">
        <f>L120</f>
        <v>0</v>
      </c>
      <c r="Q140" s="144" t="s">
        <v>83</v>
      </c>
      <c r="R140" s="145">
        <f>SUM(S140:W140)</f>
        <v>0</v>
      </c>
      <c r="S140" s="146">
        <f>AA15</f>
        <v>0</v>
      </c>
      <c r="T140" s="147">
        <f>AA36</f>
        <v>0</v>
      </c>
      <c r="U140" s="147">
        <f>AA57</f>
        <v>0</v>
      </c>
      <c r="V140" s="243">
        <f>AA78</f>
        <v>0</v>
      </c>
      <c r="W140" s="243"/>
      <c r="X140" s="147">
        <f>AA99</f>
        <v>0</v>
      </c>
      <c r="Y140" s="147">
        <f>AA120</f>
        <v>0</v>
      </c>
      <c r="AD140" s="144" t="s">
        <v>83</v>
      </c>
      <c r="AE140" s="145">
        <f>SUM(AF140:AJ140)</f>
        <v>0</v>
      </c>
      <c r="AF140" s="146">
        <f>AN15</f>
        <v>0</v>
      </c>
      <c r="AG140" s="147">
        <f>AN36</f>
        <v>0</v>
      </c>
      <c r="AH140" s="147">
        <f>AN57</f>
        <v>0</v>
      </c>
      <c r="AI140" s="243">
        <f>AN78</f>
        <v>0</v>
      </c>
      <c r="AJ140" s="243"/>
      <c r="AK140" s="147">
        <f>AN99</f>
        <v>0</v>
      </c>
      <c r="AL140" s="147">
        <f>AN120</f>
        <v>0</v>
      </c>
      <c r="AQ140" s="144" t="s">
        <v>83</v>
      </c>
      <c r="AR140" s="145">
        <f>SUM(AS140:AW140)</f>
        <v>0</v>
      </c>
      <c r="AS140" s="146">
        <f>BA15</f>
        <v>0</v>
      </c>
      <c r="AT140" s="147">
        <f>BA36</f>
        <v>0</v>
      </c>
      <c r="AU140" s="147">
        <f>BA57</f>
        <v>0</v>
      </c>
      <c r="AV140" s="243">
        <f>BA78</f>
        <v>0</v>
      </c>
      <c r="AW140" s="243"/>
      <c r="AX140" s="147">
        <f>BA99</f>
        <v>0</v>
      </c>
      <c r="AY140" s="147">
        <f>BA120</f>
        <v>0</v>
      </c>
    </row>
    <row r="141" spans="2:51" x14ac:dyDescent="0.2">
      <c r="D141" s="104">
        <f>L16</f>
        <v>39</v>
      </c>
      <c r="E141" s="104">
        <f>L37</f>
        <v>108</v>
      </c>
      <c r="F141" s="104">
        <f>L58</f>
        <v>99</v>
      </c>
      <c r="G141" s="218">
        <f>L79</f>
        <v>99</v>
      </c>
      <c r="H141" s="218"/>
      <c r="I141" s="148">
        <f>L100</f>
        <v>0</v>
      </c>
      <c r="J141" s="148">
        <f>L121</f>
        <v>0</v>
      </c>
      <c r="S141" s="104">
        <f>AA16</f>
        <v>0</v>
      </c>
      <c r="T141" s="104">
        <f>AA37</f>
        <v>0</v>
      </c>
      <c r="U141" s="104">
        <f>AA58</f>
        <v>0</v>
      </c>
      <c r="V141" s="218">
        <f>AA79</f>
        <v>0</v>
      </c>
      <c r="W141" s="218"/>
      <c r="X141" s="148">
        <f>AA100</f>
        <v>0</v>
      </c>
      <c r="Y141" s="148">
        <f>AA121</f>
        <v>0</v>
      </c>
      <c r="AF141" s="104">
        <f>AN16</f>
        <v>0</v>
      </c>
      <c r="AG141" s="104">
        <f>AN37</f>
        <v>0</v>
      </c>
      <c r="AH141" s="104">
        <f>AN58</f>
        <v>0</v>
      </c>
      <c r="AI141" s="218">
        <f>AN79</f>
        <v>0</v>
      </c>
      <c r="AJ141" s="218"/>
      <c r="AK141" s="148">
        <f>AN100</f>
        <v>0</v>
      </c>
      <c r="AL141" s="148">
        <f>AN121</f>
        <v>0</v>
      </c>
      <c r="AS141" s="104">
        <f>BA16</f>
        <v>0</v>
      </c>
      <c r="AT141" s="104">
        <f>BA37</f>
        <v>0</v>
      </c>
      <c r="AU141" s="104">
        <f>BA58</f>
        <v>0</v>
      </c>
      <c r="AV141" s="218">
        <f>BA79</f>
        <v>0</v>
      </c>
      <c r="AW141" s="218"/>
      <c r="AX141" s="148">
        <f>BA100</f>
        <v>0</v>
      </c>
      <c r="AY141" s="148">
        <f>BA121</f>
        <v>0</v>
      </c>
    </row>
    <row r="142" spans="2:51" x14ac:dyDescent="0.2">
      <c r="C142" s="149" t="s">
        <v>84</v>
      </c>
      <c r="D142" s="150">
        <f>SUM(D141:J141)</f>
        <v>345</v>
      </c>
      <c r="E142" s="150"/>
      <c r="F142" s="150"/>
      <c r="G142" s="150"/>
      <c r="H142" s="150"/>
      <c r="R142" s="149" t="s">
        <v>84</v>
      </c>
      <c r="S142" s="150">
        <f>SUM(S141:Y141)</f>
        <v>0</v>
      </c>
      <c r="T142" s="150"/>
      <c r="U142" s="150"/>
      <c r="V142" s="150"/>
      <c r="W142" s="150"/>
      <c r="AE142" s="149" t="s">
        <v>84</v>
      </c>
      <c r="AF142" s="150">
        <f>SUM(AF141:AL141)</f>
        <v>0</v>
      </c>
      <c r="AG142" s="150"/>
      <c r="AH142" s="150"/>
      <c r="AI142" s="150"/>
      <c r="AJ142" s="150"/>
      <c r="AR142" s="149" t="s">
        <v>84</v>
      </c>
      <c r="AS142" s="150">
        <f>SUM(AS141:AY141)</f>
        <v>0</v>
      </c>
      <c r="AT142" s="150"/>
      <c r="AU142" s="150"/>
      <c r="AV142" s="150"/>
      <c r="AW142" s="150"/>
    </row>
    <row r="143" spans="2:51" x14ac:dyDescent="0.2">
      <c r="C143" s="149"/>
      <c r="R143" s="149"/>
      <c r="S143" s="151"/>
      <c r="T143" s="39"/>
      <c r="AE143" s="149"/>
      <c r="AF143" s="151"/>
      <c r="AG143" s="39"/>
      <c r="AR143" s="149"/>
      <c r="AS143" s="151"/>
      <c r="AT143" s="39"/>
    </row>
    <row r="147" spans="2:9" ht="15" thickBot="1" x14ac:dyDescent="0.25"/>
    <row r="148" spans="2:9" x14ac:dyDescent="0.2">
      <c r="B148" s="219" t="s">
        <v>85</v>
      </c>
      <c r="C148" s="220"/>
      <c r="D148" s="220"/>
      <c r="E148" s="220"/>
      <c r="F148" s="220"/>
      <c r="G148" s="220"/>
      <c r="H148" s="221"/>
    </row>
    <row r="149" spans="2:9" x14ac:dyDescent="0.2">
      <c r="B149" s="222"/>
      <c r="C149" s="223"/>
      <c r="D149" s="223"/>
      <c r="E149" s="223"/>
      <c r="F149" s="223"/>
      <c r="G149" s="223"/>
      <c r="H149" s="224"/>
    </row>
    <row r="150" spans="2:9" ht="15" thickBot="1" x14ac:dyDescent="0.25">
      <c r="B150" s="225"/>
      <c r="C150" s="226"/>
      <c r="D150" s="226"/>
      <c r="E150" s="226"/>
      <c r="F150" s="226"/>
      <c r="G150" s="226"/>
      <c r="H150" s="227"/>
    </row>
    <row r="151" spans="2:9" ht="15" thickBot="1" x14ac:dyDescent="0.25">
      <c r="B151" s="152"/>
      <c r="C151" s="153"/>
      <c r="D151" s="153"/>
      <c r="E151" s="153"/>
      <c r="F151" s="153"/>
      <c r="G151" s="153"/>
      <c r="H151" s="154"/>
    </row>
    <row r="152" spans="2:9" x14ac:dyDescent="0.2">
      <c r="B152" s="155" t="s">
        <v>86</v>
      </c>
      <c r="C152" s="156">
        <f>D142+S142+AF142+AS142</f>
        <v>345</v>
      </c>
      <c r="E152" s="157" t="s">
        <v>87</v>
      </c>
      <c r="F152" s="22"/>
      <c r="G152" s="158" t="s">
        <v>2</v>
      </c>
      <c r="H152" s="159" t="s">
        <v>88</v>
      </c>
      <c r="I152" s="154" t="s">
        <v>84</v>
      </c>
    </row>
    <row r="153" spans="2:9" x14ac:dyDescent="0.2">
      <c r="B153" s="160"/>
      <c r="D153" s="156">
        <f>C152+C154</f>
        <v>360.00450000000001</v>
      </c>
      <c r="E153" s="161">
        <f>C152/G173</f>
        <v>34.5</v>
      </c>
      <c r="F153" s="160" t="s">
        <v>24</v>
      </c>
      <c r="G153" s="162">
        <f>BD61</f>
        <v>3</v>
      </c>
      <c r="H153" s="163">
        <f>BD90</f>
        <v>33</v>
      </c>
      <c r="I153" s="40">
        <f t="shared" ref="I153:I172" si="81">H153*G153</f>
        <v>99</v>
      </c>
    </row>
    <row r="154" spans="2:9" x14ac:dyDescent="0.2">
      <c r="B154" s="155" t="s">
        <v>89</v>
      </c>
      <c r="C154" s="164">
        <f>C4*(E3+(E3*5/100))</f>
        <v>15.004499999999998</v>
      </c>
      <c r="D154" s="156"/>
      <c r="E154" s="161"/>
      <c r="F154" s="160" t="s">
        <v>35</v>
      </c>
      <c r="G154" s="162">
        <f>BO61</f>
        <v>0</v>
      </c>
      <c r="H154" s="163">
        <f>BO90</f>
        <v>0</v>
      </c>
      <c r="I154" s="40">
        <f t="shared" si="81"/>
        <v>0</v>
      </c>
    </row>
    <row r="155" spans="2:9" x14ac:dyDescent="0.2">
      <c r="B155" s="160"/>
      <c r="D155" s="156"/>
      <c r="E155" s="165">
        <f>(C152+C154)/G173</f>
        <v>36.000450000000001</v>
      </c>
      <c r="F155" s="160" t="s">
        <v>25</v>
      </c>
      <c r="G155" s="162">
        <f>BE61</f>
        <v>0</v>
      </c>
      <c r="H155" s="163">
        <f>BE90</f>
        <v>0</v>
      </c>
      <c r="I155" s="40">
        <f t="shared" si="81"/>
        <v>0</v>
      </c>
    </row>
    <row r="156" spans="2:9" ht="15" thickBot="1" x14ac:dyDescent="0.25">
      <c r="B156" s="155" t="s">
        <v>52</v>
      </c>
      <c r="C156" s="151"/>
      <c r="D156" s="156"/>
      <c r="E156" s="165"/>
      <c r="F156" s="160" t="s">
        <v>90</v>
      </c>
      <c r="G156" s="162">
        <f>BL61</f>
        <v>0</v>
      </c>
      <c r="H156" s="163">
        <f>BL90</f>
        <v>0</v>
      </c>
      <c r="I156" s="40">
        <f t="shared" si="81"/>
        <v>0</v>
      </c>
    </row>
    <row r="157" spans="2:9" ht="15" thickBot="1" x14ac:dyDescent="0.25">
      <c r="B157" s="166" t="s">
        <v>91</v>
      </c>
      <c r="C157" s="167" t="s">
        <v>72</v>
      </c>
      <c r="D157" s="168"/>
      <c r="E157" s="165"/>
      <c r="F157" s="160" t="s">
        <v>33</v>
      </c>
      <c r="G157" s="162">
        <f>BM61</f>
        <v>0</v>
      </c>
      <c r="H157" s="163">
        <f>BM90</f>
        <v>0</v>
      </c>
      <c r="I157" s="40">
        <f>H157*G157</f>
        <v>0</v>
      </c>
    </row>
    <row r="158" spans="2:9" x14ac:dyDescent="0.2">
      <c r="B158" s="169"/>
      <c r="C158" s="170"/>
      <c r="D158" s="171"/>
      <c r="E158" s="165"/>
      <c r="F158" s="160" t="s">
        <v>40</v>
      </c>
      <c r="G158" s="162">
        <f>BT61</f>
        <v>0</v>
      </c>
      <c r="H158" s="163">
        <f>BT90</f>
        <v>0</v>
      </c>
      <c r="I158" s="40">
        <f>H158*G158</f>
        <v>0</v>
      </c>
    </row>
    <row r="159" spans="2:9" x14ac:dyDescent="0.2">
      <c r="B159" s="169"/>
      <c r="C159" s="170"/>
      <c r="D159" s="171"/>
      <c r="E159" s="165"/>
      <c r="F159" s="160" t="s">
        <v>39</v>
      </c>
      <c r="G159" s="162">
        <f>BS61</f>
        <v>0</v>
      </c>
      <c r="H159" s="163">
        <f>BS90</f>
        <v>0</v>
      </c>
      <c r="I159" s="40">
        <f>H159*G159</f>
        <v>0</v>
      </c>
    </row>
    <row r="160" spans="2:9" x14ac:dyDescent="0.2">
      <c r="B160" s="169"/>
      <c r="C160" s="170"/>
      <c r="D160" s="171"/>
      <c r="E160" s="165"/>
      <c r="F160" s="160" t="s">
        <v>38</v>
      </c>
      <c r="G160" s="162">
        <f>BR61</f>
        <v>0</v>
      </c>
      <c r="H160" s="163">
        <f>BR90</f>
        <v>0</v>
      </c>
      <c r="I160" s="40">
        <f t="shared" ref="I160:I165" si="82">H160*G160</f>
        <v>0</v>
      </c>
    </row>
    <row r="161" spans="2:9" x14ac:dyDescent="0.2">
      <c r="B161" s="169"/>
      <c r="C161" s="170"/>
      <c r="D161" s="171"/>
      <c r="E161" s="165"/>
      <c r="F161" s="160" t="s">
        <v>30</v>
      </c>
      <c r="G161" s="162">
        <f>BJ61</f>
        <v>0</v>
      </c>
      <c r="H161" s="163">
        <f>BJ90</f>
        <v>0</v>
      </c>
      <c r="I161" s="40">
        <f t="shared" si="82"/>
        <v>0</v>
      </c>
    </row>
    <row r="162" spans="2:9" x14ac:dyDescent="0.2">
      <c r="B162" s="169"/>
      <c r="C162" s="170"/>
      <c r="D162" s="171"/>
      <c r="E162" s="165"/>
      <c r="F162" s="160" t="s">
        <v>37</v>
      </c>
      <c r="G162" s="162">
        <f>BQ61</f>
        <v>0</v>
      </c>
      <c r="H162" s="163">
        <f>BQ90</f>
        <v>0</v>
      </c>
      <c r="I162" s="40">
        <f t="shared" si="82"/>
        <v>0</v>
      </c>
    </row>
    <row r="163" spans="2:9" x14ac:dyDescent="0.2">
      <c r="B163" s="169"/>
      <c r="C163" s="170"/>
      <c r="D163" s="171"/>
      <c r="E163" s="165"/>
      <c r="F163" s="160" t="s">
        <v>41</v>
      </c>
      <c r="G163" s="162">
        <f>BU61</f>
        <v>0</v>
      </c>
      <c r="H163" s="163">
        <f>BU90</f>
        <v>0</v>
      </c>
      <c r="I163" s="40">
        <f t="shared" si="82"/>
        <v>0</v>
      </c>
    </row>
    <row r="164" spans="2:9" ht="15" thickBot="1" x14ac:dyDescent="0.25">
      <c r="B164" s="172"/>
      <c r="C164" s="173"/>
      <c r="D164" s="173"/>
      <c r="E164" s="165"/>
      <c r="F164" s="160" t="s">
        <v>29</v>
      </c>
      <c r="G164" s="162">
        <f>BI61</f>
        <v>0</v>
      </c>
      <c r="H164" s="163">
        <f>BI90</f>
        <v>0</v>
      </c>
      <c r="I164" s="40">
        <f t="shared" si="82"/>
        <v>0</v>
      </c>
    </row>
    <row r="165" spans="2:9" x14ac:dyDescent="0.2">
      <c r="B165" s="228" t="s">
        <v>92</v>
      </c>
      <c r="C165" s="230">
        <f>IF(G173&gt;30,C152-(10*C152/100),IF(G173&gt;10,C152-(5*C152/100),IF(G173&gt;=0,C152,"")))</f>
        <v>345</v>
      </c>
      <c r="D165" s="232">
        <f>IF(G173&gt;30,C152-(15*C152/100),IF(G173&gt;10,C152-(10*C152/100),IF(C157="SIM",C152-(10*C152/100),IF(G173&gt;=0,C152-(5*C152/100),""))))</f>
        <v>327.75</v>
      </c>
      <c r="E165" s="165"/>
      <c r="F165" s="160" t="s">
        <v>34</v>
      </c>
      <c r="G165" s="162">
        <f>BN61</f>
        <v>0</v>
      </c>
      <c r="H165" s="163">
        <f>BN90</f>
        <v>0</v>
      </c>
      <c r="I165" s="40">
        <f t="shared" si="82"/>
        <v>0</v>
      </c>
    </row>
    <row r="166" spans="2:9" ht="15" thickBot="1" x14ac:dyDescent="0.25">
      <c r="B166" s="229"/>
      <c r="C166" s="231"/>
      <c r="D166" s="233"/>
      <c r="E166" s="165"/>
      <c r="F166" s="160" t="s">
        <v>31</v>
      </c>
      <c r="G166" s="162">
        <f>BK61</f>
        <v>4</v>
      </c>
      <c r="H166" s="163">
        <f>BK90</f>
        <v>34.5</v>
      </c>
      <c r="I166" s="40">
        <f t="shared" si="81"/>
        <v>138</v>
      </c>
    </row>
    <row r="167" spans="2:9" x14ac:dyDescent="0.2">
      <c r="B167" s="244" t="s">
        <v>93</v>
      </c>
      <c r="C167" s="246" t="s">
        <v>94</v>
      </c>
      <c r="D167" s="248" t="s">
        <v>95</v>
      </c>
      <c r="E167" s="165"/>
      <c r="F167" s="160" t="s">
        <v>36</v>
      </c>
      <c r="G167" s="162">
        <f>BP61</f>
        <v>0</v>
      </c>
      <c r="H167" s="163">
        <f>BP90</f>
        <v>0</v>
      </c>
      <c r="I167" s="40">
        <f t="shared" si="81"/>
        <v>0</v>
      </c>
    </row>
    <row r="168" spans="2:9" ht="15" thickBot="1" x14ac:dyDescent="0.25">
      <c r="B168" s="245"/>
      <c r="C168" s="247"/>
      <c r="D168" s="249"/>
      <c r="E168" s="165"/>
      <c r="F168" s="160" t="s">
        <v>26</v>
      </c>
      <c r="G168" s="162">
        <f>BF61</f>
        <v>0</v>
      </c>
      <c r="H168" s="163">
        <f>BF90</f>
        <v>0</v>
      </c>
      <c r="I168" s="40">
        <f t="shared" si="81"/>
        <v>0</v>
      </c>
    </row>
    <row r="169" spans="2:9" x14ac:dyDescent="0.2">
      <c r="B169" s="244" t="s">
        <v>96</v>
      </c>
      <c r="C169" s="251">
        <f>IF(G173&gt;30,10,IF(G173&gt;10,5,IF(G173&gt;4,0,"")))</f>
        <v>0</v>
      </c>
      <c r="D169" s="254">
        <f>IF(G173&gt;30,15,IF(G173&gt;10,10,IF(C157="SIM",10,IF(G173&gt;4,5,""))))</f>
        <v>5</v>
      </c>
      <c r="E169" s="258">
        <f>D173/G173</f>
        <v>34.275449999999999</v>
      </c>
      <c r="F169" s="160" t="s">
        <v>27</v>
      </c>
      <c r="G169" s="162">
        <f>BG61</f>
        <v>3</v>
      </c>
      <c r="H169" s="163">
        <f>BG90</f>
        <v>36</v>
      </c>
      <c r="I169" s="40">
        <f t="shared" si="81"/>
        <v>108</v>
      </c>
    </row>
    <row r="170" spans="2:9" x14ac:dyDescent="0.2">
      <c r="B170" s="250"/>
      <c r="C170" s="252"/>
      <c r="D170" s="255"/>
      <c r="E170" s="258"/>
      <c r="F170" s="160" t="s">
        <v>42</v>
      </c>
      <c r="G170" s="162">
        <f>BV61</f>
        <v>0</v>
      </c>
      <c r="H170" s="163">
        <f>BV90</f>
        <v>0</v>
      </c>
      <c r="I170" s="40">
        <f t="shared" si="81"/>
        <v>0</v>
      </c>
    </row>
    <row r="171" spans="2:9" x14ac:dyDescent="0.2">
      <c r="B171" s="250"/>
      <c r="C171" s="252"/>
      <c r="D171" s="255"/>
      <c r="E171" s="258"/>
      <c r="F171" s="160" t="s">
        <v>43</v>
      </c>
      <c r="G171" s="162">
        <f>BW61</f>
        <v>0</v>
      </c>
      <c r="H171" s="163">
        <f>BW90</f>
        <v>0</v>
      </c>
      <c r="I171" s="40">
        <f t="shared" si="81"/>
        <v>0</v>
      </c>
    </row>
    <row r="172" spans="2:9" ht="15" thickBot="1" x14ac:dyDescent="0.25">
      <c r="B172" s="245"/>
      <c r="C172" s="253"/>
      <c r="D172" s="256"/>
      <c r="E172" s="259"/>
      <c r="F172" s="176" t="s">
        <v>28</v>
      </c>
      <c r="G172" s="177">
        <f>BH61</f>
        <v>0</v>
      </c>
      <c r="H172" s="178">
        <f>BH90</f>
        <v>0</v>
      </c>
      <c r="I172" s="66">
        <f t="shared" si="81"/>
        <v>0</v>
      </c>
    </row>
    <row r="173" spans="2:9" ht="15" thickBot="1" x14ac:dyDescent="0.25">
      <c r="B173" s="179" t="s">
        <v>97</v>
      </c>
      <c r="C173" s="180">
        <f>C165+C154</f>
        <v>360.00450000000001</v>
      </c>
      <c r="D173" s="181">
        <f>D165+C154</f>
        <v>342.75450000000001</v>
      </c>
      <c r="E173" s="260">
        <f>D173-C154</f>
        <v>327.75</v>
      </c>
      <c r="F173" s="228" t="s">
        <v>10</v>
      </c>
      <c r="G173" s="262">
        <f>SUM(G153:G172)</f>
        <v>10</v>
      </c>
      <c r="H173" s="263"/>
    </row>
    <row r="174" spans="2:9" ht="15" thickBot="1" x14ac:dyDescent="0.25">
      <c r="B174" s="266"/>
      <c r="C174" s="267"/>
      <c r="D174" s="268"/>
      <c r="E174" s="261"/>
      <c r="F174" s="229"/>
      <c r="G174" s="264"/>
      <c r="H174" s="265"/>
    </row>
    <row r="175" spans="2:9" ht="15" thickBot="1" x14ac:dyDescent="0.25">
      <c r="B175" s="269" t="s">
        <v>98</v>
      </c>
      <c r="C175" s="270"/>
      <c r="D175" s="270"/>
      <c r="E175" s="270"/>
      <c r="F175" s="270"/>
      <c r="G175" s="270"/>
      <c r="H175" s="271"/>
    </row>
    <row r="176" spans="2:9" x14ac:dyDescent="0.2">
      <c r="B176" s="160" t="s">
        <v>22</v>
      </c>
      <c r="C176" s="39">
        <f>SUM($I$3:$I$5)</f>
        <v>19.875999999999998</v>
      </c>
      <c r="E176" s="1" t="s">
        <v>99</v>
      </c>
      <c r="F176" s="39">
        <f>D173-C180</f>
        <v>220.6747173018133</v>
      </c>
      <c r="H176" s="182"/>
    </row>
    <row r="177" spans="2:10" x14ac:dyDescent="0.2">
      <c r="B177" s="160" t="s">
        <v>100</v>
      </c>
      <c r="C177" s="39">
        <f>L18+L39+L60+L81+AA18+AA39+AA60+AA81+AN81+AN60+AN39+AN18+BA18+BA39+BA60+BA81</f>
        <v>87.199282698186735</v>
      </c>
      <c r="E177" s="1" t="s">
        <v>101</v>
      </c>
      <c r="F177" s="39">
        <f>D173*[1]PRECIFICAÇÃO!D16</f>
        <v>157.02706837171175</v>
      </c>
      <c r="G177" s="183"/>
      <c r="H177" s="182"/>
    </row>
    <row r="178" spans="2:10" x14ac:dyDescent="0.2">
      <c r="B178" s="160" t="s">
        <v>102</v>
      </c>
      <c r="C178" s="39">
        <f>L21+L42+L63+L84+AA84+AA63+AA42+AA21+AN21+AN42+AN63+AN84+BA84+BA63+BA42+BA21</f>
        <v>0</v>
      </c>
      <c r="F178" s="39"/>
      <c r="G178" s="183"/>
      <c r="H178" s="182"/>
    </row>
    <row r="179" spans="2:10" x14ac:dyDescent="0.2">
      <c r="B179" s="160" t="s">
        <v>6</v>
      </c>
      <c r="C179" s="39">
        <f>C154</f>
        <v>15.004499999999998</v>
      </c>
      <c r="E179" s="1" t="s">
        <v>103</v>
      </c>
      <c r="F179" s="39">
        <f>F176-F177</f>
        <v>63.647648930101553</v>
      </c>
      <c r="G179" s="183">
        <f>F179/E173</f>
        <v>0.19419572518719008</v>
      </c>
      <c r="H179" s="182"/>
    </row>
    <row r="180" spans="2:10" x14ac:dyDescent="0.2">
      <c r="B180" s="155" t="s">
        <v>84</v>
      </c>
      <c r="C180" s="151">
        <f>SUM(C176:C179)</f>
        <v>122.07978269818672</v>
      </c>
      <c r="H180" s="182"/>
    </row>
    <row r="181" spans="2:10" ht="15" thickBot="1" x14ac:dyDescent="0.25">
      <c r="B181" s="160"/>
      <c r="H181" s="182"/>
    </row>
    <row r="182" spans="2:10" x14ac:dyDescent="0.2">
      <c r="B182" s="174" t="s">
        <v>104</v>
      </c>
      <c r="C182" s="184">
        <f>(C176+C177)/(D165)</f>
        <v>0.32669804026906707</v>
      </c>
      <c r="H182" s="182"/>
    </row>
    <row r="183" spans="2:10" ht="15" thickBot="1" x14ac:dyDescent="0.25">
      <c r="B183" s="175" t="s">
        <v>105</v>
      </c>
      <c r="C183" s="185">
        <f>(C177+C178)/(D165-C176)</f>
        <v>0.28323042120538511</v>
      </c>
      <c r="D183" s="186"/>
      <c r="E183" s="187"/>
      <c r="F183" s="187"/>
      <c r="G183" s="187"/>
      <c r="H183" s="188"/>
    </row>
    <row r="184" spans="2:10" ht="15" thickBot="1" x14ac:dyDescent="0.25"/>
    <row r="185" spans="2:10" ht="15" thickBot="1" x14ac:dyDescent="0.25">
      <c r="B185" s="257" t="s">
        <v>106</v>
      </c>
      <c r="C185" s="193"/>
      <c r="D185" s="193" t="str">
        <f>C2</f>
        <v>MARI ARARIPE</v>
      </c>
      <c r="E185" s="193"/>
      <c r="F185" s="189">
        <f>G173</f>
        <v>10</v>
      </c>
      <c r="G185" s="6" t="s">
        <v>107</v>
      </c>
    </row>
    <row r="186" spans="2:10" ht="15" thickBot="1" x14ac:dyDescent="0.25"/>
    <row r="187" spans="2:10" ht="15" thickBot="1" x14ac:dyDescent="0.25">
      <c r="C187" s="257" t="s">
        <v>12</v>
      </c>
      <c r="D187" s="193"/>
      <c r="E187" s="193" t="s">
        <v>14</v>
      </c>
      <c r="F187" s="193"/>
      <c r="G187" s="193" t="s">
        <v>15</v>
      </c>
      <c r="H187" s="193"/>
      <c r="I187" s="193" t="s">
        <v>16</v>
      </c>
      <c r="J187" s="194"/>
    </row>
    <row r="188" spans="2:10" ht="13.9" customHeight="1" x14ac:dyDescent="0.2">
      <c r="B188" s="190" t="s">
        <v>2</v>
      </c>
      <c r="C188" s="276">
        <f>L15</f>
        <v>1</v>
      </c>
      <c r="D188" s="277"/>
      <c r="E188" s="278">
        <f>AA15</f>
        <v>0</v>
      </c>
      <c r="F188" s="279"/>
      <c r="G188" s="276">
        <f>AN15</f>
        <v>0</v>
      </c>
      <c r="H188" s="277"/>
      <c r="I188" s="278">
        <f>BA15</f>
        <v>0</v>
      </c>
      <c r="J188" s="279"/>
    </row>
    <row r="189" spans="2:10" x14ac:dyDescent="0.2">
      <c r="B189" s="190" t="s">
        <v>100</v>
      </c>
      <c r="C189" s="280" t="str">
        <f t="shared" ref="C189:C197" si="83">CONCATENATE(B15," ",C15,D15)</f>
        <v>FT PATINHO MOIDO 150G</v>
      </c>
      <c r="D189" s="281"/>
      <c r="E189" s="282" t="str">
        <f t="shared" ref="E189:E197" si="84">CONCATENATE(Q15," ",R15,S15)</f>
        <v xml:space="preserve"> </v>
      </c>
      <c r="F189" s="283"/>
      <c r="G189" s="280" t="str">
        <f t="shared" ref="G189:G195" si="85">CONCATENATE(AD15," ",AE15,AF15)</f>
        <v xml:space="preserve"> </v>
      </c>
      <c r="H189" s="281"/>
      <c r="I189" s="282" t="str">
        <f t="shared" ref="I189:I195" si="86">CONCATENATE(AQ15," ",AR15,AS15)</f>
        <v xml:space="preserve"> </v>
      </c>
      <c r="J189" s="283"/>
    </row>
    <row r="190" spans="2:10" x14ac:dyDescent="0.2">
      <c r="B190" s="190"/>
      <c r="C190" s="272" t="str">
        <f t="shared" si="83"/>
        <v>FT PURE DE BATATA DOCE 200G</v>
      </c>
      <c r="D190" s="273"/>
      <c r="E190" s="274" t="str">
        <f t="shared" si="84"/>
        <v xml:space="preserve"> </v>
      </c>
      <c r="F190" s="275"/>
      <c r="G190" s="272" t="str">
        <f t="shared" si="85"/>
        <v xml:space="preserve"> </v>
      </c>
      <c r="H190" s="273"/>
      <c r="I190" s="274" t="str">
        <f t="shared" si="86"/>
        <v xml:space="preserve"> </v>
      </c>
      <c r="J190" s="275"/>
    </row>
    <row r="191" spans="2:10" x14ac:dyDescent="0.2">
      <c r="B191" s="190"/>
      <c r="C191" s="272" t="str">
        <f t="shared" si="83"/>
        <v>FT ABOBORA FORNO 50G</v>
      </c>
      <c r="D191" s="273"/>
      <c r="E191" s="274" t="str">
        <f t="shared" si="84"/>
        <v xml:space="preserve"> </v>
      </c>
      <c r="F191" s="275"/>
      <c r="G191" s="272" t="str">
        <f t="shared" si="85"/>
        <v xml:space="preserve"> </v>
      </c>
      <c r="H191" s="273"/>
      <c r="I191" s="274" t="str">
        <f t="shared" si="86"/>
        <v xml:space="preserve"> </v>
      </c>
      <c r="J191" s="275"/>
    </row>
    <row r="192" spans="2:10" x14ac:dyDescent="0.2">
      <c r="B192" s="190"/>
      <c r="C192" s="272" t="str">
        <f t="shared" si="83"/>
        <v>FT TOMATE FORNO 50G</v>
      </c>
      <c r="D192" s="273"/>
      <c r="E192" s="274" t="str">
        <f t="shared" si="84"/>
        <v xml:space="preserve"> </v>
      </c>
      <c r="F192" s="275"/>
      <c r="G192" s="272" t="str">
        <f t="shared" si="85"/>
        <v xml:space="preserve"> </v>
      </c>
      <c r="H192" s="273"/>
      <c r="I192" s="274" t="str">
        <f t="shared" si="86"/>
        <v xml:space="preserve"> </v>
      </c>
      <c r="J192" s="275"/>
    </row>
    <row r="193" spans="2:10" x14ac:dyDescent="0.2">
      <c r="B193" s="190"/>
      <c r="C193" s="272" t="str">
        <f t="shared" si="83"/>
        <v xml:space="preserve"> </v>
      </c>
      <c r="D193" s="273"/>
      <c r="E193" s="274" t="str">
        <f t="shared" si="84"/>
        <v xml:space="preserve"> </v>
      </c>
      <c r="F193" s="275"/>
      <c r="G193" s="272" t="str">
        <f t="shared" si="85"/>
        <v xml:space="preserve"> </v>
      </c>
      <c r="H193" s="273"/>
      <c r="I193" s="274" t="str">
        <f t="shared" si="86"/>
        <v xml:space="preserve"> </v>
      </c>
      <c r="J193" s="275"/>
    </row>
    <row r="194" spans="2:10" x14ac:dyDescent="0.2">
      <c r="B194" s="190"/>
      <c r="C194" s="272" t="str">
        <f t="shared" si="83"/>
        <v xml:space="preserve"> </v>
      </c>
      <c r="D194" s="273"/>
      <c r="E194" s="274" t="str">
        <f t="shared" si="84"/>
        <v xml:space="preserve"> </v>
      </c>
      <c r="F194" s="275"/>
      <c r="G194" s="272" t="str">
        <f t="shared" si="85"/>
        <v xml:space="preserve"> </v>
      </c>
      <c r="H194" s="273"/>
      <c r="I194" s="274" t="str">
        <f t="shared" si="86"/>
        <v xml:space="preserve"> </v>
      </c>
      <c r="J194" s="275"/>
    </row>
    <row r="195" spans="2:10" x14ac:dyDescent="0.2">
      <c r="B195" s="190"/>
      <c r="C195" s="272" t="str">
        <f t="shared" si="83"/>
        <v xml:space="preserve"> </v>
      </c>
      <c r="D195" s="273"/>
      <c r="E195" s="274" t="str">
        <f t="shared" si="84"/>
        <v xml:space="preserve"> </v>
      </c>
      <c r="F195" s="275"/>
      <c r="G195" s="272" t="str">
        <f t="shared" si="85"/>
        <v xml:space="preserve"> </v>
      </c>
      <c r="H195" s="273"/>
      <c r="I195" s="274" t="str">
        <f t="shared" si="86"/>
        <v xml:space="preserve"> </v>
      </c>
      <c r="J195" s="275"/>
    </row>
    <row r="196" spans="2:10" x14ac:dyDescent="0.2">
      <c r="B196" s="190"/>
      <c r="C196" s="272" t="str">
        <f t="shared" si="83"/>
        <v xml:space="preserve"> </v>
      </c>
      <c r="D196" s="273"/>
      <c r="E196" s="274" t="str">
        <f t="shared" si="84"/>
        <v xml:space="preserve"> </v>
      </c>
      <c r="F196" s="275"/>
      <c r="G196" s="272"/>
      <c r="H196" s="273"/>
      <c r="I196" s="274"/>
      <c r="J196" s="275"/>
    </row>
    <row r="197" spans="2:10" x14ac:dyDescent="0.2">
      <c r="B197" s="190"/>
      <c r="C197" s="272" t="str">
        <f t="shared" si="83"/>
        <v xml:space="preserve"> </v>
      </c>
      <c r="D197" s="273"/>
      <c r="E197" s="274" t="str">
        <f t="shared" si="84"/>
        <v xml:space="preserve"> </v>
      </c>
      <c r="F197" s="275"/>
      <c r="G197" s="272" t="str">
        <f>CONCATENATE(AD22," ",AE22,AF22)</f>
        <v xml:space="preserve"> </v>
      </c>
      <c r="H197" s="273"/>
      <c r="I197" s="274" t="str">
        <f>CONCATENATE(AQ22," ",AR22,AS22)</f>
        <v xml:space="preserve"> </v>
      </c>
      <c r="J197" s="275"/>
    </row>
    <row r="198" spans="2:10" x14ac:dyDescent="0.2">
      <c r="B198" s="190" t="s">
        <v>2</v>
      </c>
      <c r="C198" s="284">
        <f>L36</f>
        <v>3</v>
      </c>
      <c r="D198" s="285"/>
      <c r="E198" s="286">
        <f>AA36</f>
        <v>0</v>
      </c>
      <c r="F198" s="287"/>
      <c r="G198" s="284">
        <f>AN36</f>
        <v>0</v>
      </c>
      <c r="H198" s="285"/>
      <c r="I198" s="286">
        <f>BA36</f>
        <v>0</v>
      </c>
      <c r="J198" s="287"/>
    </row>
    <row r="199" spans="2:10" x14ac:dyDescent="0.2">
      <c r="B199" s="190" t="s">
        <v>100</v>
      </c>
      <c r="C199" s="282" t="str">
        <f>CONCATENATE(B36," ",C36,D36)</f>
        <v>FT PORCO GRELHADO 135G</v>
      </c>
      <c r="D199" s="283"/>
      <c r="E199" s="280" t="str">
        <f t="shared" ref="E199:E205" si="87">CONCATENATE(Q36," ",R36,S36)</f>
        <v xml:space="preserve"> </v>
      </c>
      <c r="F199" s="281"/>
      <c r="G199" s="282" t="str">
        <f t="shared" ref="G199:G204" si="88">CONCATENATE(AD36," ",AE36,AF36)</f>
        <v xml:space="preserve"> </v>
      </c>
      <c r="H199" s="283"/>
      <c r="I199" s="280" t="str">
        <f t="shared" ref="I199:I205" si="89">CONCATENATE(AQ36," ",AR36,AS36)</f>
        <v xml:space="preserve"> </v>
      </c>
      <c r="J199" s="281"/>
    </row>
    <row r="200" spans="2:10" x14ac:dyDescent="0.2">
      <c r="B200" s="190"/>
      <c r="C200" s="274" t="str">
        <f>CONCATENATE(B37," ",C37,D37)</f>
        <v>FT ESPAGUETE DE ARROZ 125G</v>
      </c>
      <c r="D200" s="275"/>
      <c r="E200" s="272" t="str">
        <f>CONCATENATE(Q37," ",R37,S37)</f>
        <v xml:space="preserve"> </v>
      </c>
      <c r="F200" s="273"/>
      <c r="G200" s="274" t="str">
        <f t="shared" si="88"/>
        <v xml:space="preserve"> </v>
      </c>
      <c r="H200" s="275"/>
      <c r="I200" s="272" t="str">
        <f t="shared" si="89"/>
        <v xml:space="preserve"> </v>
      </c>
      <c r="J200" s="273"/>
    </row>
    <row r="201" spans="2:10" x14ac:dyDescent="0.2">
      <c r="B201" s="190"/>
      <c r="C201" s="274" t="str">
        <f t="shared" ref="C201:C207" si="90">CONCATENATE(B38," ",C38,D38)</f>
        <v>REQUEIJAO ZERO LAC 55G</v>
      </c>
      <c r="D201" s="275"/>
      <c r="E201" s="272" t="str">
        <f>CONCATENATE(Q38," ",R38,S38)</f>
        <v xml:space="preserve"> </v>
      </c>
      <c r="F201" s="273"/>
      <c r="G201" s="274" t="str">
        <f t="shared" si="88"/>
        <v xml:space="preserve"> </v>
      </c>
      <c r="H201" s="275"/>
      <c r="I201" s="272" t="str">
        <f t="shared" si="89"/>
        <v xml:space="preserve"> </v>
      </c>
      <c r="J201" s="273"/>
    </row>
    <row r="202" spans="2:10" x14ac:dyDescent="0.2">
      <c r="B202" s="190"/>
      <c r="C202" s="274" t="str">
        <f t="shared" si="90"/>
        <v xml:space="preserve"> </v>
      </c>
      <c r="D202" s="275"/>
      <c r="E202" s="272" t="str">
        <f t="shared" si="87"/>
        <v xml:space="preserve"> </v>
      </c>
      <c r="F202" s="273"/>
      <c r="G202" s="274" t="str">
        <f t="shared" si="88"/>
        <v xml:space="preserve"> </v>
      </c>
      <c r="H202" s="275"/>
      <c r="I202" s="272" t="str">
        <f t="shared" si="89"/>
        <v xml:space="preserve"> </v>
      </c>
      <c r="J202" s="273"/>
    </row>
    <row r="203" spans="2:10" x14ac:dyDescent="0.2">
      <c r="B203" s="190"/>
      <c r="C203" s="274" t="str">
        <f t="shared" si="90"/>
        <v xml:space="preserve"> PORCO + REQUEIJAO</v>
      </c>
      <c r="D203" s="275"/>
      <c r="E203" s="272" t="str">
        <f t="shared" si="87"/>
        <v xml:space="preserve"> </v>
      </c>
      <c r="F203" s="273"/>
      <c r="G203" s="274" t="str">
        <f t="shared" si="88"/>
        <v xml:space="preserve"> </v>
      </c>
      <c r="H203" s="275"/>
      <c r="I203" s="272" t="str">
        <f t="shared" si="89"/>
        <v xml:space="preserve"> </v>
      </c>
      <c r="J203" s="273"/>
    </row>
    <row r="204" spans="2:10" x14ac:dyDescent="0.2">
      <c r="B204" s="190"/>
      <c r="C204" s="274" t="str">
        <f t="shared" si="90"/>
        <v xml:space="preserve"> </v>
      </c>
      <c r="D204" s="275"/>
      <c r="E204" s="272" t="str">
        <f t="shared" si="87"/>
        <v xml:space="preserve"> </v>
      </c>
      <c r="F204" s="273"/>
      <c r="G204" s="274" t="str">
        <f t="shared" si="88"/>
        <v xml:space="preserve"> </v>
      </c>
      <c r="H204" s="275"/>
      <c r="I204" s="272" t="str">
        <f t="shared" si="89"/>
        <v xml:space="preserve"> </v>
      </c>
      <c r="J204" s="273"/>
    </row>
    <row r="205" spans="2:10" x14ac:dyDescent="0.2">
      <c r="B205" s="190"/>
      <c r="C205" s="274" t="str">
        <f t="shared" si="90"/>
        <v xml:space="preserve"> </v>
      </c>
      <c r="D205" s="275"/>
      <c r="E205" s="272" t="str">
        <f t="shared" si="87"/>
        <v xml:space="preserve"> </v>
      </c>
      <c r="F205" s="273"/>
      <c r="G205" s="274"/>
      <c r="H205" s="275"/>
      <c r="I205" s="272" t="str">
        <f t="shared" si="89"/>
        <v xml:space="preserve"> </v>
      </c>
      <c r="J205" s="273"/>
    </row>
    <row r="206" spans="2:10" x14ac:dyDescent="0.2">
      <c r="B206" s="190"/>
      <c r="C206" s="274" t="str">
        <f t="shared" si="90"/>
        <v xml:space="preserve"> </v>
      </c>
      <c r="D206" s="275"/>
      <c r="E206" s="272" t="str">
        <f>CONCATENATE(Q43," ",R43,S43)</f>
        <v xml:space="preserve"> </v>
      </c>
      <c r="F206" s="273"/>
      <c r="G206" s="274"/>
      <c r="H206" s="275"/>
      <c r="I206" s="272"/>
      <c r="J206" s="273"/>
    </row>
    <row r="207" spans="2:10" x14ac:dyDescent="0.2">
      <c r="B207" s="190"/>
      <c r="C207" s="274" t="str">
        <f t="shared" si="90"/>
        <v xml:space="preserve"> </v>
      </c>
      <c r="D207" s="275"/>
      <c r="E207" s="272" t="str">
        <f>CONCATENATE(Q44," ",R44,S44)</f>
        <v xml:space="preserve"> </v>
      </c>
      <c r="F207" s="273"/>
      <c r="G207" s="274"/>
      <c r="H207" s="275"/>
      <c r="I207" s="272" t="str">
        <f>CONCATENATE(AQ43," ",AR43,AS43)</f>
        <v xml:space="preserve"> </v>
      </c>
      <c r="J207" s="273"/>
    </row>
    <row r="208" spans="2:10" x14ac:dyDescent="0.2">
      <c r="B208" s="190" t="s">
        <v>2</v>
      </c>
      <c r="C208" s="286">
        <f>L57</f>
        <v>3</v>
      </c>
      <c r="D208" s="287"/>
      <c r="E208" s="284">
        <f>AA57</f>
        <v>0</v>
      </c>
      <c r="F208" s="285"/>
      <c r="G208" s="286">
        <f>AN57</f>
        <v>0</v>
      </c>
      <c r="H208" s="287"/>
      <c r="I208" s="284">
        <f>BA57</f>
        <v>0</v>
      </c>
      <c r="J208" s="285"/>
    </row>
    <row r="209" spans="2:10" x14ac:dyDescent="0.2">
      <c r="B209" s="190" t="s">
        <v>100</v>
      </c>
      <c r="C209" s="280" t="str">
        <f t="shared" ref="C209:C214" si="91">CONCATENATE(B57," ",C57,D57)</f>
        <v>FT PATINHO MOIDO 150G</v>
      </c>
      <c r="D209" s="281"/>
      <c r="E209" s="282" t="str">
        <f t="shared" ref="E209:E217" si="92">CONCATENATE(Q57," ",R57,S57)</f>
        <v xml:space="preserve"> </v>
      </c>
      <c r="F209" s="283"/>
      <c r="G209" s="280" t="str">
        <f t="shared" ref="G209:G217" si="93">CONCATENATE(AD57," ",AE57,AF57)</f>
        <v xml:space="preserve"> </v>
      </c>
      <c r="H209" s="281"/>
      <c r="I209" s="282" t="str">
        <f t="shared" ref="I209:I217" si="94">CONCATENATE(AQ57," ",AR57,AS57)</f>
        <v xml:space="preserve"> </v>
      </c>
      <c r="J209" s="283"/>
    </row>
    <row r="210" spans="2:10" x14ac:dyDescent="0.2">
      <c r="B210" s="190"/>
      <c r="C210" s="272" t="str">
        <f t="shared" si="91"/>
        <v>FT ESPAGUETE DE ARROZ 125G</v>
      </c>
      <c r="D210" s="273"/>
      <c r="E210" s="274" t="str">
        <f t="shared" si="92"/>
        <v xml:space="preserve"> </v>
      </c>
      <c r="F210" s="275"/>
      <c r="G210" s="272" t="str">
        <f t="shared" si="93"/>
        <v xml:space="preserve"> </v>
      </c>
      <c r="H210" s="273"/>
      <c r="I210" s="274" t="str">
        <f t="shared" si="94"/>
        <v xml:space="preserve"> </v>
      </c>
      <c r="J210" s="275"/>
    </row>
    <row r="211" spans="2:10" x14ac:dyDescent="0.2">
      <c r="B211" s="190"/>
      <c r="C211" s="272" t="str">
        <f t="shared" si="91"/>
        <v>FT TOMATE FORNO 35G</v>
      </c>
      <c r="D211" s="273"/>
      <c r="E211" s="274" t="str">
        <f t="shared" si="92"/>
        <v xml:space="preserve"> </v>
      </c>
      <c r="F211" s="275"/>
      <c r="G211" s="272" t="str">
        <f t="shared" si="93"/>
        <v xml:space="preserve"> </v>
      </c>
      <c r="H211" s="273"/>
      <c r="I211" s="274" t="str">
        <f t="shared" si="94"/>
        <v xml:space="preserve"> </v>
      </c>
      <c r="J211" s="275"/>
    </row>
    <row r="212" spans="2:10" x14ac:dyDescent="0.2">
      <c r="B212" s="191"/>
      <c r="C212" s="272" t="str">
        <f t="shared" si="91"/>
        <v>FT ABOBORA FORNO 35G</v>
      </c>
      <c r="D212" s="273"/>
      <c r="E212" s="274" t="str">
        <f t="shared" si="92"/>
        <v xml:space="preserve"> </v>
      </c>
      <c r="F212" s="275"/>
      <c r="G212" s="272" t="str">
        <f t="shared" si="93"/>
        <v xml:space="preserve"> </v>
      </c>
      <c r="H212" s="273"/>
      <c r="I212" s="274" t="str">
        <f t="shared" si="94"/>
        <v xml:space="preserve"> </v>
      </c>
      <c r="J212" s="275"/>
    </row>
    <row r="213" spans="2:10" x14ac:dyDescent="0.2">
      <c r="B213" s="190"/>
      <c r="C213" s="272" t="str">
        <f t="shared" si="91"/>
        <v>FT BERINJELA FORNO 35G</v>
      </c>
      <c r="D213" s="273"/>
      <c r="E213" s="274" t="str">
        <f t="shared" si="92"/>
        <v xml:space="preserve"> </v>
      </c>
      <c r="F213" s="275"/>
      <c r="G213" s="272" t="str">
        <f t="shared" si="93"/>
        <v xml:space="preserve"> </v>
      </c>
      <c r="H213" s="273"/>
      <c r="I213" s="274" t="str">
        <f t="shared" si="94"/>
        <v xml:space="preserve"> </v>
      </c>
      <c r="J213" s="275"/>
    </row>
    <row r="214" spans="2:10" x14ac:dyDescent="0.2">
      <c r="B214" s="190"/>
      <c r="C214" s="272" t="str">
        <f t="shared" si="91"/>
        <v xml:space="preserve"> </v>
      </c>
      <c r="D214" s="273"/>
      <c r="E214" s="274" t="str">
        <f t="shared" si="92"/>
        <v xml:space="preserve"> </v>
      </c>
      <c r="F214" s="275"/>
      <c r="G214" s="272" t="str">
        <f t="shared" si="93"/>
        <v xml:space="preserve"> </v>
      </c>
      <c r="H214" s="273"/>
      <c r="I214" s="274" t="str">
        <f t="shared" si="94"/>
        <v xml:space="preserve"> </v>
      </c>
      <c r="J214" s="275"/>
    </row>
    <row r="215" spans="2:10" x14ac:dyDescent="0.2">
      <c r="B215" s="190"/>
      <c r="C215" s="272" t="str">
        <f>CONCATENATE(B63," ",C63,D63)</f>
        <v xml:space="preserve"> </v>
      </c>
      <c r="D215" s="273"/>
      <c r="E215" s="274" t="str">
        <f t="shared" si="92"/>
        <v xml:space="preserve"> </v>
      </c>
      <c r="F215" s="275"/>
      <c r="G215" s="272" t="str">
        <f t="shared" si="93"/>
        <v xml:space="preserve"> </v>
      </c>
      <c r="H215" s="273"/>
      <c r="I215" s="274" t="str">
        <f t="shared" si="94"/>
        <v xml:space="preserve"> </v>
      </c>
      <c r="J215" s="275"/>
    </row>
    <row r="216" spans="2:10" x14ac:dyDescent="0.2">
      <c r="B216" s="190"/>
      <c r="C216" s="272" t="str">
        <f>CONCATENATE(B64," ",C64,D64)</f>
        <v xml:space="preserve"> </v>
      </c>
      <c r="D216" s="273"/>
      <c r="E216" s="274" t="str">
        <f t="shared" si="92"/>
        <v xml:space="preserve"> </v>
      </c>
      <c r="F216" s="275"/>
      <c r="G216" s="272" t="str">
        <f t="shared" si="93"/>
        <v xml:space="preserve"> </v>
      </c>
      <c r="H216" s="273"/>
      <c r="I216" s="274" t="str">
        <f t="shared" si="94"/>
        <v xml:space="preserve"> </v>
      </c>
      <c r="J216" s="275"/>
    </row>
    <row r="217" spans="2:10" x14ac:dyDescent="0.2">
      <c r="B217" s="190"/>
      <c r="C217" s="272" t="str">
        <f>CONCATENATE(B65," ",C65,D65)</f>
        <v xml:space="preserve"> </v>
      </c>
      <c r="D217" s="273"/>
      <c r="E217" s="274" t="str">
        <f t="shared" si="92"/>
        <v xml:space="preserve"> </v>
      </c>
      <c r="F217" s="275"/>
      <c r="G217" s="272" t="str">
        <f t="shared" si="93"/>
        <v xml:space="preserve"> </v>
      </c>
      <c r="H217" s="273"/>
      <c r="I217" s="274" t="str">
        <f t="shared" si="94"/>
        <v xml:space="preserve"> </v>
      </c>
      <c r="J217" s="275"/>
    </row>
    <row r="218" spans="2:10" ht="13.9" customHeight="1" x14ac:dyDescent="0.2">
      <c r="B218" s="190" t="s">
        <v>2</v>
      </c>
      <c r="C218" s="284">
        <f>L78</f>
        <v>3</v>
      </c>
      <c r="D218" s="285"/>
      <c r="E218" s="286">
        <f>AA78</f>
        <v>0</v>
      </c>
      <c r="F218" s="287"/>
      <c r="G218" s="284">
        <f>AN78</f>
        <v>0</v>
      </c>
      <c r="H218" s="285"/>
      <c r="I218" s="286">
        <f>BA78</f>
        <v>0</v>
      </c>
      <c r="J218" s="287"/>
    </row>
    <row r="219" spans="2:10" x14ac:dyDescent="0.2">
      <c r="B219" s="190" t="s">
        <v>100</v>
      </c>
      <c r="C219" s="282" t="str">
        <f t="shared" ref="C219:C227" si="95">CONCATENATE(B78," ",C78,D78)</f>
        <v>FT FRANGO GRELHADO 150G</v>
      </c>
      <c r="D219" s="283"/>
      <c r="E219" s="280" t="str">
        <f>CONCATENATE(Q78," ",R78,S78)</f>
        <v xml:space="preserve"> </v>
      </c>
      <c r="F219" s="281"/>
      <c r="G219" s="282" t="str">
        <f>CONCATENATE(AD78," ",AE78,AF78)</f>
        <v xml:space="preserve"> </v>
      </c>
      <c r="H219" s="283"/>
      <c r="I219" s="280" t="str">
        <f>CONCATENATE(AQ78," ",AR78,AS78)</f>
        <v xml:space="preserve"> </v>
      </c>
      <c r="J219" s="281"/>
    </row>
    <row r="220" spans="2:10" x14ac:dyDescent="0.2">
      <c r="B220" s="190"/>
      <c r="C220" s="274" t="str">
        <f t="shared" si="95"/>
        <v>CREME DE RICOTA 20G</v>
      </c>
      <c r="D220" s="275"/>
      <c r="E220" s="272" t="str">
        <f>CONCATENATE(Q79," ",R79,S79)</f>
        <v xml:space="preserve"> </v>
      </c>
      <c r="F220" s="273"/>
      <c r="G220" s="274" t="str">
        <f>CONCATENATE(AD79," ",AE79,AF79)</f>
        <v xml:space="preserve"> </v>
      </c>
      <c r="H220" s="275"/>
      <c r="I220" s="272" t="str">
        <f>CONCATENATE(AQ79," ",AR79,AS79)</f>
        <v xml:space="preserve"> </v>
      </c>
      <c r="J220" s="273"/>
    </row>
    <row r="221" spans="2:10" x14ac:dyDescent="0.2">
      <c r="C221" s="274" t="str">
        <f t="shared" si="95"/>
        <v>FT MOLHO DE TOMATE 80G</v>
      </c>
      <c r="D221" s="275"/>
      <c r="E221" s="272" t="str">
        <f>CONCATENATE(Q80," ",R80,S80)</f>
        <v xml:space="preserve"> </v>
      </c>
      <c r="F221" s="273"/>
      <c r="G221" s="274" t="str">
        <f>CONCATENATE(AD80," ",AE80,AF80)</f>
        <v xml:space="preserve"> </v>
      </c>
      <c r="H221" s="275"/>
      <c r="I221" s="272" t="str">
        <f>CONCATENATE(AQ80," ",AR80,AS80)</f>
        <v xml:space="preserve"> </v>
      </c>
      <c r="J221" s="273"/>
    </row>
    <row r="222" spans="2:10" x14ac:dyDescent="0.2">
      <c r="C222" s="274" t="str">
        <f t="shared" si="95"/>
        <v>FT ARROZ BRANCO 125G</v>
      </c>
      <c r="D222" s="275"/>
      <c r="E222" s="272" t="str">
        <f t="shared" ref="E222:E227" si="96">CONCATENATE(Q81," ",R81,S81)</f>
        <v xml:space="preserve"> </v>
      </c>
      <c r="F222" s="273"/>
      <c r="G222" s="274" t="str">
        <f t="shared" ref="G222:G227" si="97">CONCATENATE(AD81," ",AE81,AF81)</f>
        <v xml:space="preserve"> </v>
      </c>
      <c r="H222" s="275"/>
      <c r="I222" s="272"/>
      <c r="J222" s="273"/>
    </row>
    <row r="223" spans="2:10" x14ac:dyDescent="0.2">
      <c r="C223" s="274" t="str">
        <f t="shared" si="95"/>
        <v>FT ABOBORA FORNO 50G</v>
      </c>
      <c r="D223" s="275"/>
      <c r="E223" s="272" t="str">
        <f t="shared" si="96"/>
        <v xml:space="preserve"> </v>
      </c>
      <c r="F223" s="273"/>
      <c r="G223" s="274" t="str">
        <f t="shared" si="97"/>
        <v xml:space="preserve"> </v>
      </c>
      <c r="H223" s="275"/>
      <c r="I223" s="272"/>
      <c r="J223" s="273"/>
    </row>
    <row r="224" spans="2:10" x14ac:dyDescent="0.2">
      <c r="C224" s="274" t="str">
        <f t="shared" si="95"/>
        <v>FT TOMATE FORNO 50G</v>
      </c>
      <c r="D224" s="275"/>
      <c r="E224" s="272" t="str">
        <f t="shared" si="96"/>
        <v xml:space="preserve"> </v>
      </c>
      <c r="F224" s="273"/>
      <c r="G224" s="274" t="str">
        <f t="shared" si="97"/>
        <v xml:space="preserve"> </v>
      </c>
      <c r="H224" s="275"/>
      <c r="I224" s="272"/>
      <c r="J224" s="273"/>
    </row>
    <row r="225" spans="2:10" x14ac:dyDescent="0.2">
      <c r="B225" s="191"/>
      <c r="C225" s="274" t="str">
        <f t="shared" si="95"/>
        <v xml:space="preserve"> </v>
      </c>
      <c r="D225" s="275"/>
      <c r="E225" s="272" t="str">
        <f t="shared" si="96"/>
        <v xml:space="preserve"> </v>
      </c>
      <c r="F225" s="273"/>
      <c r="G225" s="274" t="str">
        <f t="shared" si="97"/>
        <v xml:space="preserve"> </v>
      </c>
      <c r="H225" s="275"/>
      <c r="I225" s="272" t="str">
        <f>CONCATENATE(AQ81," ",AR81,AS81)</f>
        <v xml:space="preserve"> </v>
      </c>
      <c r="J225" s="273"/>
    </row>
    <row r="226" spans="2:10" x14ac:dyDescent="0.2">
      <c r="C226" s="274" t="str">
        <f t="shared" si="95"/>
        <v xml:space="preserve"> ESTROGONOFE</v>
      </c>
      <c r="D226" s="275"/>
      <c r="E226" s="272" t="str">
        <f t="shared" si="96"/>
        <v xml:space="preserve"> </v>
      </c>
      <c r="F226" s="273"/>
      <c r="G226" s="274" t="str">
        <f t="shared" si="97"/>
        <v xml:space="preserve"> </v>
      </c>
      <c r="H226" s="275"/>
      <c r="I226" s="272" t="str">
        <f>CONCATENATE(AQ82," ",AR82,AS82)</f>
        <v xml:space="preserve"> </v>
      </c>
      <c r="J226" s="273"/>
    </row>
    <row r="227" spans="2:10" x14ac:dyDescent="0.2">
      <c r="C227" s="274" t="str">
        <f t="shared" si="95"/>
        <v xml:space="preserve"> </v>
      </c>
      <c r="D227" s="275"/>
      <c r="E227" s="272" t="str">
        <f t="shared" si="96"/>
        <v xml:space="preserve"> </v>
      </c>
      <c r="F227" s="273"/>
      <c r="G227" s="274" t="str">
        <f t="shared" si="97"/>
        <v xml:space="preserve"> </v>
      </c>
      <c r="H227" s="275"/>
      <c r="I227" s="272" t="str">
        <f>CONCATENATE(AQ83," ",AR83,AS83)</f>
        <v xml:space="preserve"> </v>
      </c>
      <c r="J227" s="273"/>
    </row>
    <row r="228" spans="2:10" x14ac:dyDescent="0.2">
      <c r="C228" s="286">
        <f>L99</f>
        <v>0</v>
      </c>
      <c r="D228" s="287"/>
      <c r="E228" s="284">
        <f>AA99</f>
        <v>0</v>
      </c>
      <c r="F228" s="285"/>
      <c r="G228" s="286">
        <f>AN99</f>
        <v>0</v>
      </c>
      <c r="H228" s="287"/>
      <c r="I228" s="284">
        <f>BA99</f>
        <v>0</v>
      </c>
      <c r="J228" s="285"/>
    </row>
    <row r="229" spans="2:10" x14ac:dyDescent="0.2">
      <c r="C229" s="280" t="str">
        <f>CONCATENATE(B99," ",C99,D99)</f>
        <v xml:space="preserve"> </v>
      </c>
      <c r="D229" s="281"/>
      <c r="E229" s="282" t="str">
        <f>CONCATENATE(Q99," ",R99,S99)</f>
        <v xml:space="preserve"> </v>
      </c>
      <c r="F229" s="283"/>
      <c r="G229" s="280" t="str">
        <f>CONCATENATE(AD99," ",AE99,AF99)</f>
        <v xml:space="preserve"> </v>
      </c>
      <c r="H229" s="281"/>
      <c r="I229" s="282" t="str">
        <f>CONCATENATE(AQ99," ",AR99,AS99)</f>
        <v xml:space="preserve"> </v>
      </c>
      <c r="J229" s="283"/>
    </row>
    <row r="230" spans="2:10" x14ac:dyDescent="0.2">
      <c r="C230" s="272" t="str">
        <f t="shared" ref="C230:C237" si="98">CONCATENATE(B100," ",C100,D100)</f>
        <v xml:space="preserve"> </v>
      </c>
      <c r="D230" s="273"/>
      <c r="E230" s="274" t="str">
        <f t="shared" ref="E230:E237" si="99">CONCATENATE(Q100," ",R100,S100)</f>
        <v xml:space="preserve"> </v>
      </c>
      <c r="F230" s="275"/>
      <c r="G230" s="272" t="str">
        <f t="shared" ref="G230:G237" si="100">CONCATENATE(AD100," ",AE100,AF100)</f>
        <v xml:space="preserve"> </v>
      </c>
      <c r="H230" s="273"/>
      <c r="I230" s="274" t="str">
        <f t="shared" ref="I230:I237" si="101">CONCATENATE(AQ100," ",AR100,AS100)</f>
        <v xml:space="preserve"> </v>
      </c>
      <c r="J230" s="275"/>
    </row>
    <row r="231" spans="2:10" x14ac:dyDescent="0.2">
      <c r="C231" s="272" t="str">
        <f t="shared" si="98"/>
        <v xml:space="preserve"> </v>
      </c>
      <c r="D231" s="273"/>
      <c r="E231" s="274" t="str">
        <f t="shared" si="99"/>
        <v xml:space="preserve"> </v>
      </c>
      <c r="F231" s="275"/>
      <c r="G231" s="272" t="str">
        <f t="shared" si="100"/>
        <v xml:space="preserve"> </v>
      </c>
      <c r="H231" s="273"/>
      <c r="I231" s="274" t="str">
        <f t="shared" si="101"/>
        <v xml:space="preserve"> </v>
      </c>
      <c r="J231" s="275"/>
    </row>
    <row r="232" spans="2:10" x14ac:dyDescent="0.2">
      <c r="B232" s="192"/>
      <c r="C232" s="272" t="str">
        <f t="shared" si="98"/>
        <v xml:space="preserve"> </v>
      </c>
      <c r="D232" s="273"/>
      <c r="E232" s="274" t="str">
        <f t="shared" si="99"/>
        <v xml:space="preserve"> </v>
      </c>
      <c r="F232" s="275"/>
      <c r="G232" s="272" t="str">
        <f t="shared" si="100"/>
        <v xml:space="preserve"> </v>
      </c>
      <c r="H232" s="273"/>
      <c r="I232" s="274" t="str">
        <f t="shared" si="101"/>
        <v xml:space="preserve"> </v>
      </c>
      <c r="J232" s="275"/>
    </row>
    <row r="233" spans="2:10" x14ac:dyDescent="0.2">
      <c r="C233" s="272" t="str">
        <f t="shared" si="98"/>
        <v xml:space="preserve"> </v>
      </c>
      <c r="D233" s="273"/>
      <c r="E233" s="274" t="str">
        <f t="shared" si="99"/>
        <v xml:space="preserve"> </v>
      </c>
      <c r="F233" s="275"/>
      <c r="G233" s="272" t="str">
        <f t="shared" si="100"/>
        <v xml:space="preserve"> </v>
      </c>
      <c r="H233" s="273"/>
      <c r="I233" s="274" t="str">
        <f t="shared" si="101"/>
        <v xml:space="preserve"> </v>
      </c>
      <c r="J233" s="275"/>
    </row>
    <row r="234" spans="2:10" x14ac:dyDescent="0.2">
      <c r="B234" s="192"/>
      <c r="C234" s="272" t="str">
        <f t="shared" si="98"/>
        <v xml:space="preserve"> </v>
      </c>
      <c r="D234" s="273"/>
      <c r="E234" s="274" t="str">
        <f t="shared" si="99"/>
        <v xml:space="preserve"> </v>
      </c>
      <c r="F234" s="275"/>
      <c r="G234" s="272" t="str">
        <f t="shared" si="100"/>
        <v xml:space="preserve"> </v>
      </c>
      <c r="H234" s="273"/>
      <c r="I234" s="274" t="str">
        <f t="shared" si="101"/>
        <v xml:space="preserve"> </v>
      </c>
      <c r="J234" s="275"/>
    </row>
    <row r="235" spans="2:10" x14ac:dyDescent="0.2">
      <c r="C235" s="272" t="str">
        <f t="shared" si="98"/>
        <v xml:space="preserve"> </v>
      </c>
      <c r="D235" s="273"/>
      <c r="E235" s="274" t="str">
        <f t="shared" si="99"/>
        <v xml:space="preserve"> </v>
      </c>
      <c r="F235" s="275"/>
      <c r="G235" s="272" t="str">
        <f t="shared" si="100"/>
        <v xml:space="preserve"> </v>
      </c>
      <c r="H235" s="273"/>
      <c r="I235" s="274" t="str">
        <f t="shared" si="101"/>
        <v xml:space="preserve"> </v>
      </c>
      <c r="J235" s="275"/>
    </row>
    <row r="236" spans="2:10" x14ac:dyDescent="0.2">
      <c r="B236" s="192"/>
      <c r="C236" s="272" t="str">
        <f t="shared" si="98"/>
        <v xml:space="preserve"> </v>
      </c>
      <c r="D236" s="273"/>
      <c r="E236" s="274" t="str">
        <f t="shared" si="99"/>
        <v xml:space="preserve"> </v>
      </c>
      <c r="F236" s="275"/>
      <c r="G236" s="272" t="str">
        <f t="shared" si="100"/>
        <v xml:space="preserve"> </v>
      </c>
      <c r="H236" s="273"/>
      <c r="I236" s="274" t="str">
        <f t="shared" si="101"/>
        <v xml:space="preserve"> </v>
      </c>
      <c r="J236" s="275"/>
    </row>
    <row r="237" spans="2:10" x14ac:dyDescent="0.2">
      <c r="C237" s="272" t="str">
        <f t="shared" si="98"/>
        <v xml:space="preserve"> </v>
      </c>
      <c r="D237" s="273"/>
      <c r="E237" s="274" t="str">
        <f t="shared" si="99"/>
        <v xml:space="preserve"> </v>
      </c>
      <c r="F237" s="275"/>
      <c r="G237" s="272" t="str">
        <f t="shared" si="100"/>
        <v xml:space="preserve"> </v>
      </c>
      <c r="H237" s="273"/>
      <c r="I237" s="274" t="str">
        <f t="shared" si="101"/>
        <v xml:space="preserve"> </v>
      </c>
      <c r="J237" s="275"/>
    </row>
    <row r="238" spans="2:10" x14ac:dyDescent="0.2">
      <c r="C238" s="284">
        <f>L120</f>
        <v>0</v>
      </c>
      <c r="D238" s="285"/>
      <c r="E238" s="286">
        <f>AA120</f>
        <v>0</v>
      </c>
      <c r="F238" s="287"/>
      <c r="G238" s="284">
        <f>AN120</f>
        <v>0</v>
      </c>
      <c r="H238" s="285"/>
      <c r="I238" s="286">
        <f>BA120</f>
        <v>0</v>
      </c>
      <c r="J238" s="287"/>
    </row>
    <row r="239" spans="2:10" x14ac:dyDescent="0.2">
      <c r="C239" s="282" t="str">
        <f>CONCATENATE(B120," ",C120,D120)</f>
        <v xml:space="preserve"> </v>
      </c>
      <c r="D239" s="283"/>
      <c r="E239" s="280" t="str">
        <f>CONCATENATE(Q120," ",R120,S120)</f>
        <v xml:space="preserve"> </v>
      </c>
      <c r="F239" s="281"/>
      <c r="G239" s="282" t="str">
        <f>CONCATENATE(AD120," ",AE120,AF120)</f>
        <v xml:space="preserve"> </v>
      </c>
      <c r="H239" s="283"/>
      <c r="I239" s="280" t="str">
        <f>CONCATENATE(AQ120," ",AR120,AS120)</f>
        <v xml:space="preserve"> </v>
      </c>
      <c r="J239" s="281"/>
    </row>
    <row r="240" spans="2:10" x14ac:dyDescent="0.2">
      <c r="C240" s="274" t="str">
        <f t="shared" ref="C240:C247" si="102">CONCATENATE(B121," ",C121,D121)</f>
        <v xml:space="preserve"> </v>
      </c>
      <c r="D240" s="275"/>
      <c r="E240" s="272" t="str">
        <f t="shared" ref="E240:E247" si="103">CONCATENATE(Q121," ",R121,S121)</f>
        <v xml:space="preserve"> </v>
      </c>
      <c r="F240" s="273"/>
      <c r="G240" s="274" t="str">
        <f t="shared" ref="G240:G247" si="104">CONCATENATE(AD121," ",AE121,AF121)</f>
        <v xml:space="preserve"> </v>
      </c>
      <c r="H240" s="275"/>
      <c r="I240" s="272" t="str">
        <f t="shared" ref="I240:I247" si="105">CONCATENATE(AQ121," ",AR121,AS121)</f>
        <v xml:space="preserve"> </v>
      </c>
      <c r="J240" s="273"/>
    </row>
    <row r="241" spans="3:10" x14ac:dyDescent="0.2">
      <c r="C241" s="274" t="str">
        <f t="shared" si="102"/>
        <v xml:space="preserve"> </v>
      </c>
      <c r="D241" s="275"/>
      <c r="E241" s="272" t="str">
        <f t="shared" si="103"/>
        <v xml:space="preserve"> </v>
      </c>
      <c r="F241" s="273"/>
      <c r="G241" s="274" t="str">
        <f t="shared" si="104"/>
        <v xml:space="preserve"> </v>
      </c>
      <c r="H241" s="275"/>
      <c r="I241" s="272" t="str">
        <f t="shared" si="105"/>
        <v xml:space="preserve"> </v>
      </c>
      <c r="J241" s="273"/>
    </row>
    <row r="242" spans="3:10" x14ac:dyDescent="0.2">
      <c r="C242" s="274" t="str">
        <f t="shared" si="102"/>
        <v xml:space="preserve"> </v>
      </c>
      <c r="D242" s="275"/>
      <c r="E242" s="272" t="str">
        <f t="shared" si="103"/>
        <v xml:space="preserve"> </v>
      </c>
      <c r="F242" s="273"/>
      <c r="G242" s="274" t="str">
        <f t="shared" si="104"/>
        <v xml:space="preserve"> </v>
      </c>
      <c r="H242" s="275"/>
      <c r="I242" s="272" t="str">
        <f t="shared" si="105"/>
        <v xml:space="preserve"> </v>
      </c>
      <c r="J242" s="273"/>
    </row>
    <row r="243" spans="3:10" x14ac:dyDescent="0.2">
      <c r="C243" s="274" t="str">
        <f t="shared" si="102"/>
        <v xml:space="preserve"> </v>
      </c>
      <c r="D243" s="275"/>
      <c r="E243" s="272" t="str">
        <f t="shared" si="103"/>
        <v xml:space="preserve"> </v>
      </c>
      <c r="F243" s="273"/>
      <c r="G243" s="274" t="str">
        <f t="shared" si="104"/>
        <v xml:space="preserve"> </v>
      </c>
      <c r="H243" s="275"/>
      <c r="I243" s="272" t="str">
        <f t="shared" si="105"/>
        <v xml:space="preserve"> </v>
      </c>
      <c r="J243" s="273"/>
    </row>
    <row r="244" spans="3:10" x14ac:dyDescent="0.2">
      <c r="C244" s="274" t="str">
        <f t="shared" si="102"/>
        <v xml:space="preserve"> </v>
      </c>
      <c r="D244" s="275"/>
      <c r="E244" s="272" t="str">
        <f t="shared" si="103"/>
        <v xml:space="preserve"> </v>
      </c>
      <c r="F244" s="273"/>
      <c r="G244" s="274" t="str">
        <f t="shared" si="104"/>
        <v xml:space="preserve"> </v>
      </c>
      <c r="H244" s="275"/>
      <c r="I244" s="272" t="str">
        <f t="shared" si="105"/>
        <v xml:space="preserve"> </v>
      </c>
      <c r="J244" s="273"/>
    </row>
    <row r="245" spans="3:10" x14ac:dyDescent="0.2">
      <c r="C245" s="274" t="str">
        <f t="shared" si="102"/>
        <v xml:space="preserve"> </v>
      </c>
      <c r="D245" s="275"/>
      <c r="E245" s="272" t="str">
        <f t="shared" si="103"/>
        <v xml:space="preserve"> </v>
      </c>
      <c r="F245" s="273"/>
      <c r="G245" s="274" t="str">
        <f t="shared" si="104"/>
        <v xml:space="preserve"> </v>
      </c>
      <c r="H245" s="275"/>
      <c r="I245" s="272" t="str">
        <f t="shared" si="105"/>
        <v xml:space="preserve"> </v>
      </c>
      <c r="J245" s="273"/>
    </row>
    <row r="246" spans="3:10" x14ac:dyDescent="0.2">
      <c r="C246" s="274" t="str">
        <f t="shared" si="102"/>
        <v xml:space="preserve"> </v>
      </c>
      <c r="D246" s="275"/>
      <c r="E246" s="272" t="str">
        <f t="shared" si="103"/>
        <v xml:space="preserve"> </v>
      </c>
      <c r="F246" s="273"/>
      <c r="G246" s="274" t="str">
        <f t="shared" si="104"/>
        <v xml:space="preserve"> </v>
      </c>
      <c r="H246" s="275"/>
      <c r="I246" s="272" t="str">
        <f t="shared" si="105"/>
        <v xml:space="preserve"> </v>
      </c>
      <c r="J246" s="273"/>
    </row>
    <row r="247" spans="3:10" ht="15" thickBot="1" x14ac:dyDescent="0.25">
      <c r="C247" s="288" t="str">
        <f t="shared" si="102"/>
        <v xml:space="preserve"> </v>
      </c>
      <c r="D247" s="289"/>
      <c r="E247" s="290" t="str">
        <f t="shared" si="103"/>
        <v xml:space="preserve"> </v>
      </c>
      <c r="F247" s="291"/>
      <c r="G247" s="288" t="str">
        <f t="shared" si="104"/>
        <v xml:space="preserve"> </v>
      </c>
      <c r="H247" s="289"/>
      <c r="I247" s="290" t="str">
        <f t="shared" si="105"/>
        <v xml:space="preserve"> </v>
      </c>
      <c r="J247" s="291"/>
    </row>
  </sheetData>
  <mergeCells count="567">
    <mergeCell ref="C246:D246"/>
    <mergeCell ref="E246:F246"/>
    <mergeCell ref="G246:H246"/>
    <mergeCell ref="I246:J246"/>
    <mergeCell ref="C247:D247"/>
    <mergeCell ref="E247:F247"/>
    <mergeCell ref="G247:H247"/>
    <mergeCell ref="I247:J247"/>
    <mergeCell ref="C244:D244"/>
    <mergeCell ref="E244:F244"/>
    <mergeCell ref="G244:H244"/>
    <mergeCell ref="I244:J244"/>
    <mergeCell ref="C245:D245"/>
    <mergeCell ref="E245:F245"/>
    <mergeCell ref="G245:H245"/>
    <mergeCell ref="I245:J245"/>
    <mergeCell ref="C242:D242"/>
    <mergeCell ref="E242:F242"/>
    <mergeCell ref="G242:H242"/>
    <mergeCell ref="I242:J242"/>
    <mergeCell ref="C243:D243"/>
    <mergeCell ref="E243:F243"/>
    <mergeCell ref="G243:H243"/>
    <mergeCell ref="I243:J243"/>
    <mergeCell ref="C240:D240"/>
    <mergeCell ref="E240:F240"/>
    <mergeCell ref="G240:H240"/>
    <mergeCell ref="I240:J240"/>
    <mergeCell ref="C241:D241"/>
    <mergeCell ref="E241:F241"/>
    <mergeCell ref="G241:H241"/>
    <mergeCell ref="I241:J241"/>
    <mergeCell ref="C238:D238"/>
    <mergeCell ref="E238:F238"/>
    <mergeCell ref="G238:H238"/>
    <mergeCell ref="I238:J238"/>
    <mergeCell ref="C239:D239"/>
    <mergeCell ref="E239:F239"/>
    <mergeCell ref="G239:H239"/>
    <mergeCell ref="I239:J239"/>
    <mergeCell ref="C236:D236"/>
    <mergeCell ref="E236:F236"/>
    <mergeCell ref="G236:H236"/>
    <mergeCell ref="I236:J236"/>
    <mergeCell ref="C237:D237"/>
    <mergeCell ref="E237:F237"/>
    <mergeCell ref="G237:H237"/>
    <mergeCell ref="I237:J237"/>
    <mergeCell ref="C234:D234"/>
    <mergeCell ref="E234:F234"/>
    <mergeCell ref="G234:H234"/>
    <mergeCell ref="I234:J234"/>
    <mergeCell ref="C235:D235"/>
    <mergeCell ref="E235:F235"/>
    <mergeCell ref="G235:H235"/>
    <mergeCell ref="I235:J235"/>
    <mergeCell ref="C232:D232"/>
    <mergeCell ref="E232:F232"/>
    <mergeCell ref="G232:H232"/>
    <mergeCell ref="I232:J232"/>
    <mergeCell ref="C233:D233"/>
    <mergeCell ref="E233:F233"/>
    <mergeCell ref="G233:H233"/>
    <mergeCell ref="I233:J233"/>
    <mergeCell ref="C230:D230"/>
    <mergeCell ref="E230:F230"/>
    <mergeCell ref="G230:H230"/>
    <mergeCell ref="I230:J230"/>
    <mergeCell ref="C231:D231"/>
    <mergeCell ref="E231:F231"/>
    <mergeCell ref="G231:H231"/>
    <mergeCell ref="I231:J231"/>
    <mergeCell ref="C228:D228"/>
    <mergeCell ref="E228:F228"/>
    <mergeCell ref="G228:H228"/>
    <mergeCell ref="I228:J228"/>
    <mergeCell ref="C229:D229"/>
    <mergeCell ref="E229:F229"/>
    <mergeCell ref="G229:H229"/>
    <mergeCell ref="I229:J229"/>
    <mergeCell ref="C226:D226"/>
    <mergeCell ref="E226:F226"/>
    <mergeCell ref="G226:H226"/>
    <mergeCell ref="I226:J226"/>
    <mergeCell ref="C227:D227"/>
    <mergeCell ref="E227:F227"/>
    <mergeCell ref="G227:H227"/>
    <mergeCell ref="I227:J227"/>
    <mergeCell ref="C224:D224"/>
    <mergeCell ref="E224:F224"/>
    <mergeCell ref="G224:H224"/>
    <mergeCell ref="I224:J224"/>
    <mergeCell ref="C225:D225"/>
    <mergeCell ref="E225:F225"/>
    <mergeCell ref="G225:H225"/>
    <mergeCell ref="I225:J225"/>
    <mergeCell ref="C222:D222"/>
    <mergeCell ref="E222:F222"/>
    <mergeCell ref="G222:H222"/>
    <mergeCell ref="I222:J222"/>
    <mergeCell ref="C223:D223"/>
    <mergeCell ref="E223:F223"/>
    <mergeCell ref="G223:H223"/>
    <mergeCell ref="I223:J223"/>
    <mergeCell ref="C220:D220"/>
    <mergeCell ref="E220:F220"/>
    <mergeCell ref="G220:H220"/>
    <mergeCell ref="I220:J220"/>
    <mergeCell ref="C221:D221"/>
    <mergeCell ref="E221:F221"/>
    <mergeCell ref="G221:H221"/>
    <mergeCell ref="I221:J221"/>
    <mergeCell ref="C218:D218"/>
    <mergeCell ref="E218:F218"/>
    <mergeCell ref="G218:H218"/>
    <mergeCell ref="I218:J218"/>
    <mergeCell ref="C219:D219"/>
    <mergeCell ref="E219:F219"/>
    <mergeCell ref="G219:H219"/>
    <mergeCell ref="I219:J219"/>
    <mergeCell ref="C216:D216"/>
    <mergeCell ref="E216:F216"/>
    <mergeCell ref="G216:H216"/>
    <mergeCell ref="I216:J216"/>
    <mergeCell ref="C217:D217"/>
    <mergeCell ref="E217:F217"/>
    <mergeCell ref="G217:H217"/>
    <mergeCell ref="I217:J217"/>
    <mergeCell ref="C214:D214"/>
    <mergeCell ref="E214:F214"/>
    <mergeCell ref="G214:H214"/>
    <mergeCell ref="I214:J214"/>
    <mergeCell ref="C215:D215"/>
    <mergeCell ref="E215:F215"/>
    <mergeCell ref="G215:H215"/>
    <mergeCell ref="I215:J215"/>
    <mergeCell ref="C212:D212"/>
    <mergeCell ref="E212:F212"/>
    <mergeCell ref="G212:H212"/>
    <mergeCell ref="I212:J212"/>
    <mergeCell ref="C213:D213"/>
    <mergeCell ref="E213:F213"/>
    <mergeCell ref="G213:H213"/>
    <mergeCell ref="I213:J213"/>
    <mergeCell ref="C210:D210"/>
    <mergeCell ref="E210:F210"/>
    <mergeCell ref="G210:H210"/>
    <mergeCell ref="I210:J210"/>
    <mergeCell ref="C211:D211"/>
    <mergeCell ref="E211:F211"/>
    <mergeCell ref="G211:H211"/>
    <mergeCell ref="I211:J211"/>
    <mergeCell ref="C208:D208"/>
    <mergeCell ref="E208:F208"/>
    <mergeCell ref="G208:H208"/>
    <mergeCell ref="I208:J208"/>
    <mergeCell ref="C209:D209"/>
    <mergeCell ref="E209:F209"/>
    <mergeCell ref="G209:H209"/>
    <mergeCell ref="I209:J209"/>
    <mergeCell ref="C206:D206"/>
    <mergeCell ref="E206:F206"/>
    <mergeCell ref="G206:H206"/>
    <mergeCell ref="I206:J206"/>
    <mergeCell ref="C207:D207"/>
    <mergeCell ref="E207:F207"/>
    <mergeCell ref="G207:H207"/>
    <mergeCell ref="I207:J207"/>
    <mergeCell ref="C204:D204"/>
    <mergeCell ref="E204:F204"/>
    <mergeCell ref="G204:H204"/>
    <mergeCell ref="I204:J204"/>
    <mergeCell ref="C205:D205"/>
    <mergeCell ref="E205:F205"/>
    <mergeCell ref="G205:H205"/>
    <mergeCell ref="I205:J205"/>
    <mergeCell ref="C202:D202"/>
    <mergeCell ref="E202:F202"/>
    <mergeCell ref="G202:H202"/>
    <mergeCell ref="I202:J202"/>
    <mergeCell ref="C203:D203"/>
    <mergeCell ref="E203:F203"/>
    <mergeCell ref="G203:H203"/>
    <mergeCell ref="I203:J203"/>
    <mergeCell ref="C200:D200"/>
    <mergeCell ref="E200:F200"/>
    <mergeCell ref="G200:H200"/>
    <mergeCell ref="I200:J200"/>
    <mergeCell ref="C201:D201"/>
    <mergeCell ref="E201:F201"/>
    <mergeCell ref="G201:H201"/>
    <mergeCell ref="I201:J201"/>
    <mergeCell ref="C198:D198"/>
    <mergeCell ref="E198:F198"/>
    <mergeCell ref="G198:H198"/>
    <mergeCell ref="I198:J198"/>
    <mergeCell ref="C199:D199"/>
    <mergeCell ref="E199:F199"/>
    <mergeCell ref="G199:H199"/>
    <mergeCell ref="I199:J199"/>
    <mergeCell ref="C196:D196"/>
    <mergeCell ref="E196:F196"/>
    <mergeCell ref="G196:H196"/>
    <mergeCell ref="I196:J196"/>
    <mergeCell ref="C197:D197"/>
    <mergeCell ref="E197:F197"/>
    <mergeCell ref="G197:H197"/>
    <mergeCell ref="I197:J197"/>
    <mergeCell ref="C194:D194"/>
    <mergeCell ref="E194:F194"/>
    <mergeCell ref="G194:H194"/>
    <mergeCell ref="I194:J194"/>
    <mergeCell ref="C195:D195"/>
    <mergeCell ref="E195:F195"/>
    <mergeCell ref="G195:H195"/>
    <mergeCell ref="I195:J195"/>
    <mergeCell ref="C192:D192"/>
    <mergeCell ref="E192:F192"/>
    <mergeCell ref="G192:H192"/>
    <mergeCell ref="I192:J192"/>
    <mergeCell ref="C193:D193"/>
    <mergeCell ref="E193:F193"/>
    <mergeCell ref="G193:H193"/>
    <mergeCell ref="I193:J193"/>
    <mergeCell ref="C190:D190"/>
    <mergeCell ref="E190:F190"/>
    <mergeCell ref="G190:H190"/>
    <mergeCell ref="I190:J190"/>
    <mergeCell ref="C191:D191"/>
    <mergeCell ref="E191:F191"/>
    <mergeCell ref="G191:H191"/>
    <mergeCell ref="I191:J191"/>
    <mergeCell ref="C188:D188"/>
    <mergeCell ref="E188:F188"/>
    <mergeCell ref="G188:H188"/>
    <mergeCell ref="I188:J188"/>
    <mergeCell ref="C189:D189"/>
    <mergeCell ref="E189:F189"/>
    <mergeCell ref="G189:H189"/>
    <mergeCell ref="I189:J189"/>
    <mergeCell ref="B185:C185"/>
    <mergeCell ref="D185:E185"/>
    <mergeCell ref="C187:D187"/>
    <mergeCell ref="E187:F187"/>
    <mergeCell ref="G187:H187"/>
    <mergeCell ref="I187:J187"/>
    <mergeCell ref="E169:E172"/>
    <mergeCell ref="E173:E174"/>
    <mergeCell ref="F173:F174"/>
    <mergeCell ref="G173:H174"/>
    <mergeCell ref="B174:D174"/>
    <mergeCell ref="B175:H175"/>
    <mergeCell ref="B167:B168"/>
    <mergeCell ref="C167:C168"/>
    <mergeCell ref="D167:D168"/>
    <mergeCell ref="B169:B172"/>
    <mergeCell ref="C169:C172"/>
    <mergeCell ref="D169:D172"/>
    <mergeCell ref="G141:H141"/>
    <mergeCell ref="V141:W141"/>
    <mergeCell ref="AI141:AJ141"/>
    <mergeCell ref="AV141:AW141"/>
    <mergeCell ref="B148:H150"/>
    <mergeCell ref="B165:B166"/>
    <mergeCell ref="C165:C166"/>
    <mergeCell ref="D165:D166"/>
    <mergeCell ref="B136:J138"/>
    <mergeCell ref="Q136:Y138"/>
    <mergeCell ref="AD136:AL138"/>
    <mergeCell ref="AQ136:AY138"/>
    <mergeCell ref="G140:H140"/>
    <mergeCell ref="V140:W140"/>
    <mergeCell ref="AI140:AJ140"/>
    <mergeCell ref="AV140:AW140"/>
    <mergeCell ref="AZ123:AZ125"/>
    <mergeCell ref="BA123:BA125"/>
    <mergeCell ref="K126:K128"/>
    <mergeCell ref="L126:L128"/>
    <mergeCell ref="Z126:Z128"/>
    <mergeCell ref="AA126:AA128"/>
    <mergeCell ref="AM126:AM128"/>
    <mergeCell ref="AN126:AN128"/>
    <mergeCell ref="AZ126:AZ128"/>
    <mergeCell ref="BA126:BA128"/>
    <mergeCell ref="D117:E118"/>
    <mergeCell ref="S117:T118"/>
    <mergeCell ref="AF117:AG118"/>
    <mergeCell ref="AS117:AT118"/>
    <mergeCell ref="K123:K125"/>
    <mergeCell ref="L123:L125"/>
    <mergeCell ref="Z123:Z125"/>
    <mergeCell ref="AA123:AA125"/>
    <mergeCell ref="AM123:AM125"/>
    <mergeCell ref="AN123:AN125"/>
    <mergeCell ref="AI116:AJ116"/>
    <mergeCell ref="AM116:AM118"/>
    <mergeCell ref="AN116:AN118"/>
    <mergeCell ref="AV116:AW116"/>
    <mergeCell ref="AZ116:AZ118"/>
    <mergeCell ref="BA116:BA118"/>
    <mergeCell ref="G116:H116"/>
    <mergeCell ref="K116:K118"/>
    <mergeCell ref="L116:L118"/>
    <mergeCell ref="V116:W116"/>
    <mergeCell ref="Z116:Z118"/>
    <mergeCell ref="AA116:AA118"/>
    <mergeCell ref="AR114:AT114"/>
    <mergeCell ref="AV114:AW114"/>
    <mergeCell ref="C115:E115"/>
    <mergeCell ref="G115:H115"/>
    <mergeCell ref="R115:T115"/>
    <mergeCell ref="V115:W115"/>
    <mergeCell ref="AE115:AG115"/>
    <mergeCell ref="AI115:AJ115"/>
    <mergeCell ref="AR115:AT115"/>
    <mergeCell ref="AV115:AW115"/>
    <mergeCell ref="C114:E114"/>
    <mergeCell ref="G114:H114"/>
    <mergeCell ref="R114:T114"/>
    <mergeCell ref="V114:W114"/>
    <mergeCell ref="AE114:AG114"/>
    <mergeCell ref="AI114:AJ114"/>
    <mergeCell ref="AZ102:AZ104"/>
    <mergeCell ref="BA102:BA104"/>
    <mergeCell ref="K105:K107"/>
    <mergeCell ref="L105:L107"/>
    <mergeCell ref="Z105:Z107"/>
    <mergeCell ref="AA105:AA107"/>
    <mergeCell ref="AM105:AM107"/>
    <mergeCell ref="AN105:AN107"/>
    <mergeCell ref="AZ105:AZ107"/>
    <mergeCell ref="BA105:BA107"/>
    <mergeCell ref="D96:E97"/>
    <mergeCell ref="S96:T97"/>
    <mergeCell ref="AF96:AG97"/>
    <mergeCell ref="AS96:AT97"/>
    <mergeCell ref="K102:K104"/>
    <mergeCell ref="L102:L104"/>
    <mergeCell ref="Z102:Z104"/>
    <mergeCell ref="AA102:AA104"/>
    <mergeCell ref="AM102:AM104"/>
    <mergeCell ref="AN102:AN104"/>
    <mergeCell ref="AI95:AJ95"/>
    <mergeCell ref="AM95:AM97"/>
    <mergeCell ref="AN95:AN97"/>
    <mergeCell ref="AV95:AW95"/>
    <mergeCell ref="AZ95:AZ97"/>
    <mergeCell ref="BA95:BA97"/>
    <mergeCell ref="G95:H95"/>
    <mergeCell ref="K95:K97"/>
    <mergeCell ref="L95:L97"/>
    <mergeCell ref="V95:W95"/>
    <mergeCell ref="Z95:Z97"/>
    <mergeCell ref="AA95:AA97"/>
    <mergeCell ref="AR93:AT93"/>
    <mergeCell ref="AV93:AW93"/>
    <mergeCell ref="C94:E94"/>
    <mergeCell ref="G94:H94"/>
    <mergeCell ref="R94:T94"/>
    <mergeCell ref="V94:W94"/>
    <mergeCell ref="AE94:AG94"/>
    <mergeCell ref="AI94:AJ94"/>
    <mergeCell ref="AR94:AT94"/>
    <mergeCell ref="AV94:AW94"/>
    <mergeCell ref="C93:E93"/>
    <mergeCell ref="G93:H93"/>
    <mergeCell ref="R93:T93"/>
    <mergeCell ref="V93:W93"/>
    <mergeCell ref="AE93:AG93"/>
    <mergeCell ref="AI93:AJ93"/>
    <mergeCell ref="AZ81:AZ83"/>
    <mergeCell ref="BA81:BA83"/>
    <mergeCell ref="K84:K86"/>
    <mergeCell ref="L84:L86"/>
    <mergeCell ref="Z84:Z86"/>
    <mergeCell ref="AA84:AA86"/>
    <mergeCell ref="AM84:AM86"/>
    <mergeCell ref="AN84:AN86"/>
    <mergeCell ref="AZ84:AZ86"/>
    <mergeCell ref="BA84:BA86"/>
    <mergeCell ref="D75:E76"/>
    <mergeCell ref="S75:T76"/>
    <mergeCell ref="AF75:AG76"/>
    <mergeCell ref="AS75:AT76"/>
    <mergeCell ref="K81:K83"/>
    <mergeCell ref="L81:L83"/>
    <mergeCell ref="Z81:Z83"/>
    <mergeCell ref="AA81:AA83"/>
    <mergeCell ref="AM81:AM83"/>
    <mergeCell ref="AN81:AN83"/>
    <mergeCell ref="AI74:AJ74"/>
    <mergeCell ref="AM74:AM76"/>
    <mergeCell ref="AN74:AN76"/>
    <mergeCell ref="AV74:AW74"/>
    <mergeCell ref="AZ74:AZ76"/>
    <mergeCell ref="BA74:BA76"/>
    <mergeCell ref="G74:H74"/>
    <mergeCell ref="K74:K76"/>
    <mergeCell ref="L74:L76"/>
    <mergeCell ref="V74:W74"/>
    <mergeCell ref="Z74:Z76"/>
    <mergeCell ref="AA74:AA76"/>
    <mergeCell ref="AR72:AT72"/>
    <mergeCell ref="AV72:AW72"/>
    <mergeCell ref="C73:E73"/>
    <mergeCell ref="G73:H73"/>
    <mergeCell ref="R73:T73"/>
    <mergeCell ref="V73:W73"/>
    <mergeCell ref="AE73:AG73"/>
    <mergeCell ref="AI73:AJ73"/>
    <mergeCell ref="AR73:AT73"/>
    <mergeCell ref="AV73:AW73"/>
    <mergeCell ref="C72:E72"/>
    <mergeCell ref="G72:H72"/>
    <mergeCell ref="R72:T72"/>
    <mergeCell ref="V72:W72"/>
    <mergeCell ref="AE72:AG72"/>
    <mergeCell ref="AI72:AJ72"/>
    <mergeCell ref="AZ60:AZ62"/>
    <mergeCell ref="BA60:BA62"/>
    <mergeCell ref="K63:K65"/>
    <mergeCell ref="L63:L65"/>
    <mergeCell ref="Z63:Z65"/>
    <mergeCell ref="AA63:AA65"/>
    <mergeCell ref="AM63:AM65"/>
    <mergeCell ref="AN63:AN65"/>
    <mergeCell ref="AZ63:AZ65"/>
    <mergeCell ref="BA63:BA65"/>
    <mergeCell ref="D54:E55"/>
    <mergeCell ref="S54:T55"/>
    <mergeCell ref="AF54:AG55"/>
    <mergeCell ref="AS54:AT55"/>
    <mergeCell ref="K60:K62"/>
    <mergeCell ref="L60:L62"/>
    <mergeCell ref="Z60:Z62"/>
    <mergeCell ref="AA60:AA62"/>
    <mergeCell ref="AM60:AM62"/>
    <mergeCell ref="AN60:AN62"/>
    <mergeCell ref="AI53:AJ53"/>
    <mergeCell ref="AM53:AM55"/>
    <mergeCell ref="AN53:AN55"/>
    <mergeCell ref="AV53:AW53"/>
    <mergeCell ref="AZ53:AZ55"/>
    <mergeCell ref="BA53:BA55"/>
    <mergeCell ref="G53:H53"/>
    <mergeCell ref="K53:K55"/>
    <mergeCell ref="L53:L55"/>
    <mergeCell ref="V53:W53"/>
    <mergeCell ref="Z53:Z55"/>
    <mergeCell ref="AA53:AA55"/>
    <mergeCell ref="AR51:AT51"/>
    <mergeCell ref="AV51:AW51"/>
    <mergeCell ref="C52:E52"/>
    <mergeCell ref="G52:H52"/>
    <mergeCell ref="R52:T52"/>
    <mergeCell ref="V52:W52"/>
    <mergeCell ref="AE52:AG52"/>
    <mergeCell ref="AI52:AJ52"/>
    <mergeCell ref="AR52:AT52"/>
    <mergeCell ref="AV52:AW52"/>
    <mergeCell ref="C51:E51"/>
    <mergeCell ref="G51:H51"/>
    <mergeCell ref="R51:T51"/>
    <mergeCell ref="V51:W51"/>
    <mergeCell ref="AE51:AG51"/>
    <mergeCell ref="AI51:AJ51"/>
    <mergeCell ref="AZ39:AZ41"/>
    <mergeCell ref="BA39:BA41"/>
    <mergeCell ref="K42:K44"/>
    <mergeCell ref="L42:L44"/>
    <mergeCell ref="Z42:Z44"/>
    <mergeCell ref="AA42:AA44"/>
    <mergeCell ref="AM42:AM44"/>
    <mergeCell ref="AN42:AN44"/>
    <mergeCell ref="AZ42:AZ44"/>
    <mergeCell ref="BA42:BA44"/>
    <mergeCell ref="D33:E34"/>
    <mergeCell ref="S33:T34"/>
    <mergeCell ref="AF33:AG34"/>
    <mergeCell ref="AS33:AT34"/>
    <mergeCell ref="K39:K41"/>
    <mergeCell ref="L39:L41"/>
    <mergeCell ref="Z39:Z41"/>
    <mergeCell ref="AA39:AA41"/>
    <mergeCell ref="AM39:AM41"/>
    <mergeCell ref="AN39:AN41"/>
    <mergeCell ref="AI32:AJ32"/>
    <mergeCell ref="AM32:AM34"/>
    <mergeCell ref="AN32:AN34"/>
    <mergeCell ref="AV32:AW32"/>
    <mergeCell ref="AZ32:AZ34"/>
    <mergeCell ref="BA32:BA34"/>
    <mergeCell ref="G32:H32"/>
    <mergeCell ref="K32:K34"/>
    <mergeCell ref="L32:L34"/>
    <mergeCell ref="V32:W32"/>
    <mergeCell ref="Z32:Z34"/>
    <mergeCell ref="AA32:AA34"/>
    <mergeCell ref="AR30:AT30"/>
    <mergeCell ref="AV30:AW30"/>
    <mergeCell ref="C31:E31"/>
    <mergeCell ref="G31:H31"/>
    <mergeCell ref="R31:T31"/>
    <mergeCell ref="V31:W31"/>
    <mergeCell ref="AE31:AG31"/>
    <mergeCell ref="AI31:AJ31"/>
    <mergeCell ref="AR31:AT31"/>
    <mergeCell ref="AV31:AW31"/>
    <mergeCell ref="C30:E30"/>
    <mergeCell ref="G30:H30"/>
    <mergeCell ref="R30:T30"/>
    <mergeCell ref="V30:W30"/>
    <mergeCell ref="AE30:AG30"/>
    <mergeCell ref="AI30:AJ30"/>
    <mergeCell ref="AZ18:AZ20"/>
    <mergeCell ref="BA18:BA20"/>
    <mergeCell ref="K21:K23"/>
    <mergeCell ref="L21:L23"/>
    <mergeCell ref="Z21:Z23"/>
    <mergeCell ref="AA21:AA23"/>
    <mergeCell ref="AM21:AM23"/>
    <mergeCell ref="AN21:AN23"/>
    <mergeCell ref="AZ21:AZ23"/>
    <mergeCell ref="BA21:BA23"/>
    <mergeCell ref="K18:K20"/>
    <mergeCell ref="L18:L20"/>
    <mergeCell ref="Z18:Z20"/>
    <mergeCell ref="AA18:AA20"/>
    <mergeCell ref="AM18:AM20"/>
    <mergeCell ref="AN18:AN20"/>
    <mergeCell ref="AV11:AW11"/>
    <mergeCell ref="AZ11:AZ13"/>
    <mergeCell ref="BA11:BA13"/>
    <mergeCell ref="D12:E13"/>
    <mergeCell ref="S12:T13"/>
    <mergeCell ref="AF12:AG13"/>
    <mergeCell ref="AS12:AT13"/>
    <mergeCell ref="AV10:AW10"/>
    <mergeCell ref="G11:H11"/>
    <mergeCell ref="K11:K13"/>
    <mergeCell ref="L11:L13"/>
    <mergeCell ref="V11:W11"/>
    <mergeCell ref="Z11:Z13"/>
    <mergeCell ref="AA11:AA13"/>
    <mergeCell ref="AI11:AJ11"/>
    <mergeCell ref="AM11:AM13"/>
    <mergeCell ref="AN11:AN13"/>
    <mergeCell ref="AR9:AT9"/>
    <mergeCell ref="AV9:AW9"/>
    <mergeCell ref="C10:E10"/>
    <mergeCell ref="G10:H10"/>
    <mergeCell ref="R10:T10"/>
    <mergeCell ref="V10:W10"/>
    <mergeCell ref="AE10:AG10"/>
    <mergeCell ref="AI10:AJ10"/>
    <mergeCell ref="AR10:AT10"/>
    <mergeCell ref="C2:E2"/>
    <mergeCell ref="A7:B7"/>
    <mergeCell ref="P7:Q7"/>
    <mergeCell ref="AC7:AD7"/>
    <mergeCell ref="AP7:AQ7"/>
    <mergeCell ref="C9:E9"/>
    <mergeCell ref="G9:H9"/>
    <mergeCell ref="R9:T9"/>
    <mergeCell ref="V9:W9"/>
    <mergeCell ref="AE9:AG9"/>
    <mergeCell ref="AI9:AJ9"/>
  </mergeCells>
  <conditionalFormatting sqref="C188">
    <cfRule type="expression" dxfId="48" priority="50">
      <formula>C7="ALMOÇO"</formula>
    </cfRule>
  </conditionalFormatting>
  <conditionalFormatting sqref="C189:D197">
    <cfRule type="expression" dxfId="47" priority="49">
      <formula>$C$9="ALMOÇO"</formula>
    </cfRule>
    <cfRule type="expression" dxfId="46" priority="47">
      <formula>$C$9="JANTAR"</formula>
    </cfRule>
  </conditionalFormatting>
  <conditionalFormatting sqref="C199:D207">
    <cfRule type="expression" dxfId="45" priority="46">
      <formula>$C$30="ALMOÇO"</formula>
    </cfRule>
    <cfRule type="expression" dxfId="44" priority="45">
      <formula>$C$30="JANTAR"</formula>
    </cfRule>
  </conditionalFormatting>
  <conditionalFormatting sqref="C209:D217">
    <cfRule type="expression" dxfId="43" priority="44">
      <formula>$C$51="ALMOÇO"</formula>
    </cfRule>
    <cfRule type="expression" dxfId="42" priority="43">
      <formula>$C$51="JANTAR"</formula>
    </cfRule>
  </conditionalFormatting>
  <conditionalFormatting sqref="C219:D227">
    <cfRule type="expression" dxfId="41" priority="42">
      <formula>$C$72="ALMOÇO"</formula>
    </cfRule>
    <cfRule type="expression" dxfId="40" priority="41">
      <formula>$C$72="JANTAR"</formula>
    </cfRule>
  </conditionalFormatting>
  <conditionalFormatting sqref="C229:D237">
    <cfRule type="expression" dxfId="39" priority="40">
      <formula>$C$93="ALMOÇO"</formula>
    </cfRule>
    <cfRule type="expression" dxfId="38" priority="39">
      <formula>$C$93="JANTAR"</formula>
    </cfRule>
  </conditionalFormatting>
  <conditionalFormatting sqref="C239:D247">
    <cfRule type="expression" dxfId="37" priority="38">
      <formula>$C$114="ALMOÇO"</formula>
    </cfRule>
    <cfRule type="expression" dxfId="36" priority="37">
      <formula>$C$114="JANTAR"</formula>
    </cfRule>
  </conditionalFormatting>
  <conditionalFormatting sqref="E189:F197">
    <cfRule type="expression" dxfId="35" priority="36">
      <formula>$R$9="ALMOÇO"</formula>
    </cfRule>
    <cfRule type="expression" dxfId="34" priority="35">
      <formula>$R$9="JANTAR"</formula>
    </cfRule>
  </conditionalFormatting>
  <conditionalFormatting sqref="E199:F207">
    <cfRule type="expression" dxfId="33" priority="34">
      <formula>$R$30="ALMOÇO"</formula>
    </cfRule>
    <cfRule type="expression" dxfId="32" priority="33">
      <formula>$R$30="JANTAR"</formula>
    </cfRule>
  </conditionalFormatting>
  <conditionalFormatting sqref="E209:F217">
    <cfRule type="expression" dxfId="31" priority="32">
      <formula>$R$51="ALMOÇO"</formula>
    </cfRule>
    <cfRule type="expression" dxfId="30" priority="31">
      <formula>$R$51="JANTAR"</formula>
    </cfRule>
  </conditionalFormatting>
  <conditionalFormatting sqref="E219:F227">
    <cfRule type="expression" dxfId="29" priority="30">
      <formula>$R$72="ALMOÇO"</formula>
    </cfRule>
    <cfRule type="expression" dxfId="28" priority="29">
      <formula>$R$72="JANTAR"</formula>
    </cfRule>
  </conditionalFormatting>
  <conditionalFormatting sqref="E229:F237">
    <cfRule type="expression" dxfId="27" priority="28">
      <formula>$R$93="ALMOÇO"</formula>
    </cfRule>
    <cfRule type="expression" dxfId="26" priority="27">
      <formula>$R$93="JANTAR"</formula>
    </cfRule>
  </conditionalFormatting>
  <conditionalFormatting sqref="E239:F247">
    <cfRule type="expression" dxfId="25" priority="25">
      <formula>$R$114="JANTAR"</formula>
    </cfRule>
    <cfRule type="expression" dxfId="24" priority="26">
      <formula>$R$114="ALMOÇO"</formula>
    </cfRule>
  </conditionalFormatting>
  <conditionalFormatting sqref="G189:H197">
    <cfRule type="expression" dxfId="23" priority="24">
      <formula>$AE$9="ALMOÇO"</formula>
    </cfRule>
    <cfRule type="expression" dxfId="22" priority="23">
      <formula>$AE$9="JANTAR"</formula>
    </cfRule>
  </conditionalFormatting>
  <conditionalFormatting sqref="G199:H207">
    <cfRule type="expression" dxfId="21" priority="22">
      <formula>$AE$30="ALMOÇO"</formula>
    </cfRule>
    <cfRule type="expression" dxfId="20" priority="21">
      <formula>$AE$30="JANTAR"</formula>
    </cfRule>
  </conditionalFormatting>
  <conditionalFormatting sqref="G209:H217">
    <cfRule type="expression" dxfId="19" priority="20">
      <formula>$AE$51="ALMOÇO"</formula>
    </cfRule>
    <cfRule type="expression" dxfId="18" priority="19">
      <formula>$AE$51="JANTAR"</formula>
    </cfRule>
  </conditionalFormatting>
  <conditionalFormatting sqref="G219:H227">
    <cfRule type="expression" dxfId="17" priority="18">
      <formula>$AE$72="ALMOÇO"</formula>
    </cfRule>
    <cfRule type="expression" dxfId="16" priority="17">
      <formula>$AE$72="JANTAR"</formula>
    </cfRule>
  </conditionalFormatting>
  <conditionalFormatting sqref="G229:H237">
    <cfRule type="expression" dxfId="15" priority="16">
      <formula>$AE$93="ALMOÇO"</formula>
    </cfRule>
    <cfRule type="expression" dxfId="14" priority="15">
      <formula>$AE$93="JANTAR"</formula>
    </cfRule>
  </conditionalFormatting>
  <conditionalFormatting sqref="G239:H247">
    <cfRule type="expression" dxfId="13" priority="13">
      <formula>$AE$114="JANTAR"</formula>
    </cfRule>
    <cfRule type="expression" dxfId="12" priority="14">
      <formula>$AE$114="ALMOÇO"</formula>
    </cfRule>
  </conditionalFormatting>
  <conditionalFormatting sqref="I189:J197">
    <cfRule type="expression" dxfId="11" priority="12">
      <formula>$AR$9="ALMOÇO"</formula>
    </cfRule>
    <cfRule type="expression" dxfId="10" priority="11">
      <formula>$AR$9="JANTAR"</formula>
    </cfRule>
  </conditionalFormatting>
  <conditionalFormatting sqref="I199:J207">
    <cfRule type="expression" dxfId="9" priority="10">
      <formula>$AR$30="ALMOÇO"</formula>
    </cfRule>
    <cfRule type="expression" dxfId="8" priority="9">
      <formula>$AR$30="JANTAR"</formula>
    </cfRule>
  </conditionalFormatting>
  <conditionalFormatting sqref="I209:J217">
    <cfRule type="expression" dxfId="7" priority="8">
      <formula>$AR$51="ALMOÇO"</formula>
    </cfRule>
    <cfRule type="expression" dxfId="6" priority="7">
      <formula>$AR$51="JANTAR"</formula>
    </cfRule>
  </conditionalFormatting>
  <conditionalFormatting sqref="I219:J227">
    <cfRule type="expression" dxfId="5" priority="6">
      <formula>$AR$72="ALMOÇO"</formula>
    </cfRule>
    <cfRule type="expression" dxfId="4" priority="5">
      <formula>$AR$72="JANTAR"</formula>
    </cfRule>
  </conditionalFormatting>
  <conditionalFormatting sqref="I229:J237">
    <cfRule type="expression" dxfId="3" priority="4">
      <formula>$AR$93="ALMOÇO"</formula>
    </cfRule>
    <cfRule type="expression" dxfId="2" priority="3">
      <formula>$AR$93="JANTAR"</formula>
    </cfRule>
  </conditionalFormatting>
  <conditionalFormatting sqref="I239:J247">
    <cfRule type="expression" dxfId="1" priority="2">
      <formula>$AR$114="ALMOÇO"</formula>
    </cfRule>
    <cfRule type="expression" dxfId="0" priority="1">
      <formula>$AR$114="JANTAR"</formula>
    </cfRule>
  </conditionalFormatting>
  <dataValidations count="4">
    <dataValidation type="list" allowBlank="1" showInputMessage="1" showErrorMessage="1" sqref="B80 B82 B59 B17" xr:uid="{BBA1819F-B7CA-4636-B4B8-87A0696565DE}">
      <formula1>$B$3:$B$185</formula1>
    </dataValidation>
    <dataValidation type="list" allowBlank="1" showInputMessage="1" showErrorMessage="1" sqref="AW15" xr:uid="{2C1E5436-8A11-4C69-8688-E63758556058}">
      <formula1>$B$3:$B$220</formula1>
    </dataValidation>
    <dataValidation type="list" allowBlank="1" showInputMessage="1" showErrorMessage="1" sqref="C157:C163" xr:uid="{CA4E13B6-9C55-42A4-A094-342A33E9442E}">
      <formula1>$N$18:$N$19</formula1>
    </dataValidation>
    <dataValidation type="list" allowBlank="1" showInputMessage="1" showErrorMessage="1" sqref="C4" xr:uid="{28C667D1-495C-4A09-98FD-21429FDFA28C}">
      <formula1>$O$4:$O$7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LIMPARCAMPOSATUALIZADO">
                <anchor moveWithCells="1" sizeWithCells="1">
                  <from>
                    <xdr:col>3</xdr:col>
                    <xdr:colOff>388620</xdr:colOff>
                    <xdr:row>3</xdr:row>
                    <xdr:rowOff>160020</xdr:rowOff>
                  </from>
                  <to>
                    <xdr:col>5</xdr:col>
                    <xdr:colOff>861060</xdr:colOff>
                    <xdr:row>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Facó</dc:creator>
  <cp:lastModifiedBy>Lucas Facó</cp:lastModifiedBy>
  <dcterms:created xsi:type="dcterms:W3CDTF">2025-02-20T17:48:43Z</dcterms:created>
  <dcterms:modified xsi:type="dcterms:W3CDTF">2025-06-04T20:01:25Z</dcterms:modified>
</cp:coreProperties>
</file>