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i unidad\CARRERAS\INFORMÁTICA\4º Informática\1 CUATRI\SAD\PRÁCTICAS\PRÁCTICA 9 (GDM)\"/>
    </mc:Choice>
  </mc:AlternateContent>
  <xr:revisionPtr revIDLastSave="0" documentId="13_ncr:1_{65B6989B-DF20-4A84-9179-78A8B358D40E}" xr6:coauthVersionLast="47" xr6:coauthVersionMax="47" xr10:uidLastSave="{00000000-0000-0000-0000-000000000000}"/>
  <bookViews>
    <workbookView xWindow="-24120" yWindow="1245" windowWidth="24240" windowHeight="13140" activeTab="1" xr2:uid="{00000000-000D-0000-FFFF-FFFF00000000}"/>
  </bookViews>
  <sheets>
    <sheet name="MAUT" sheetId="1" r:id="rId1"/>
    <sheet name="AH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3" i="2" l="1"/>
  <c r="AA34" i="2"/>
  <c r="AA33" i="2"/>
  <c r="P33" i="2"/>
  <c r="Y35" i="2"/>
  <c r="Y33" i="2"/>
  <c r="AA35" i="2"/>
  <c r="Z35" i="2"/>
  <c r="Z34" i="2"/>
  <c r="Y34" i="2"/>
  <c r="V35" i="2"/>
  <c r="V34" i="2"/>
  <c r="U34" i="2"/>
  <c r="V33" i="2"/>
  <c r="U33" i="2"/>
  <c r="T33" i="2"/>
  <c r="Q35" i="2"/>
  <c r="P35" i="2"/>
  <c r="O35" i="2"/>
  <c r="Q34" i="2"/>
  <c r="P34" i="2"/>
  <c r="Q33" i="2"/>
  <c r="O33" i="2"/>
  <c r="L35" i="2"/>
  <c r="K35" i="2"/>
  <c r="L34" i="2"/>
  <c r="K34" i="2"/>
  <c r="L33" i="2"/>
  <c r="K33" i="2"/>
  <c r="J35" i="2"/>
  <c r="J34" i="2"/>
  <c r="J33" i="2"/>
  <c r="G36" i="2"/>
  <c r="F36" i="2"/>
  <c r="E36" i="2"/>
  <c r="G35" i="2"/>
  <c r="F35" i="2"/>
  <c r="E35" i="2"/>
  <c r="G34" i="2"/>
  <c r="F34" i="2"/>
  <c r="E34" i="2"/>
  <c r="G33" i="2"/>
  <c r="F33" i="2"/>
  <c r="E33" i="2"/>
  <c r="D36" i="2"/>
  <c r="D35" i="2"/>
  <c r="D34" i="2"/>
  <c r="D33" i="2"/>
  <c r="D40" i="1"/>
  <c r="R41" i="1"/>
  <c r="S5" i="1"/>
  <c r="R5" i="1"/>
  <c r="K45" i="1"/>
  <c r="K44" i="1"/>
  <c r="K43" i="1"/>
  <c r="K42" i="1"/>
  <c r="K41" i="1"/>
  <c r="L45" i="1"/>
  <c r="L44" i="1"/>
  <c r="L43" i="1"/>
  <c r="L42" i="1"/>
  <c r="L41" i="1"/>
  <c r="M45" i="1"/>
  <c r="M44" i="1"/>
  <c r="M43" i="1"/>
  <c r="M42" i="1"/>
  <c r="M41" i="1"/>
  <c r="N45" i="1"/>
  <c r="N44" i="1"/>
  <c r="N43" i="1"/>
  <c r="N42" i="1"/>
  <c r="N41" i="1"/>
  <c r="Z25" i="2"/>
  <c r="Y25" i="2"/>
  <c r="Y24" i="2"/>
  <c r="U25" i="2"/>
  <c r="T25" i="2"/>
  <c r="T24" i="2"/>
  <c r="O25" i="2"/>
  <c r="P25" i="2"/>
  <c r="O24" i="2"/>
  <c r="K25" i="2"/>
  <c r="J25" i="2"/>
  <c r="J24" i="2"/>
  <c r="Y16" i="2"/>
  <c r="Z16" i="2"/>
  <c r="Y15" i="2"/>
  <c r="U16" i="2"/>
  <c r="T16" i="2"/>
  <c r="T15" i="2"/>
  <c r="O16" i="2"/>
  <c r="P16" i="2"/>
  <c r="O15" i="2"/>
  <c r="K16" i="2"/>
  <c r="J16" i="2"/>
  <c r="J15" i="2"/>
  <c r="Z7" i="2"/>
  <c r="Y7" i="2"/>
  <c r="Y6" i="2"/>
  <c r="U7" i="2"/>
  <c r="U35" i="2" s="1"/>
  <c r="T7" i="2"/>
  <c r="T35" i="2" s="1"/>
  <c r="T6" i="2"/>
  <c r="T34" i="2" s="1"/>
  <c r="P7" i="2"/>
  <c r="O7" i="2"/>
  <c r="O6" i="2"/>
  <c r="O34" i="2" s="1"/>
  <c r="L6" i="2"/>
  <c r="J6" i="2"/>
  <c r="K7" i="2"/>
  <c r="J7" i="2"/>
  <c r="G23" i="2"/>
  <c r="D26" i="2" s="1"/>
  <c r="F23" i="2"/>
  <c r="D25" i="2" s="1"/>
  <c r="E23" i="2"/>
  <c r="D24" i="2" s="1"/>
  <c r="F26" i="2"/>
  <c r="E26" i="2"/>
  <c r="E25" i="2"/>
  <c r="D15" i="2"/>
  <c r="F17" i="2"/>
  <c r="E17" i="2"/>
  <c r="D17" i="2"/>
  <c r="E16" i="2"/>
  <c r="D16" i="2"/>
  <c r="F8" i="2"/>
  <c r="E8" i="2"/>
  <c r="E7" i="2"/>
  <c r="D8" i="2"/>
  <c r="D7" i="2"/>
  <c r="D6" i="2"/>
  <c r="F40" i="1"/>
  <c r="G40" i="1"/>
  <c r="E40" i="1"/>
  <c r="U32" i="1"/>
  <c r="S32" i="1"/>
  <c r="T30" i="1"/>
  <c r="S30" i="1"/>
  <c r="U21" i="1"/>
  <c r="U19" i="1"/>
  <c r="T17" i="1"/>
  <c r="R9" i="1"/>
  <c r="U8" i="1"/>
  <c r="T8" i="1"/>
  <c r="S9" i="1"/>
  <c r="S8" i="1"/>
  <c r="M30" i="1"/>
  <c r="N33" i="1"/>
  <c r="U33" i="1" s="1"/>
  <c r="M33" i="1"/>
  <c r="T33" i="1" s="1"/>
  <c r="L33" i="1"/>
  <c r="S33" i="1" s="1"/>
  <c r="K33" i="1"/>
  <c r="R33" i="1" s="1"/>
  <c r="N32" i="1"/>
  <c r="M32" i="1"/>
  <c r="T32" i="1" s="1"/>
  <c r="L32" i="1"/>
  <c r="K32" i="1"/>
  <c r="R32" i="1" s="1"/>
  <c r="N31" i="1"/>
  <c r="U31" i="1" s="1"/>
  <c r="M31" i="1"/>
  <c r="T31" i="1" s="1"/>
  <c r="L31" i="1"/>
  <c r="S31" i="1" s="1"/>
  <c r="K31" i="1"/>
  <c r="R31" i="1" s="1"/>
  <c r="N30" i="1"/>
  <c r="U30" i="1" s="1"/>
  <c r="L30" i="1"/>
  <c r="K30" i="1"/>
  <c r="R30" i="1" s="1"/>
  <c r="N29" i="1"/>
  <c r="U29" i="1" s="1"/>
  <c r="M29" i="1"/>
  <c r="T29" i="1" s="1"/>
  <c r="L29" i="1"/>
  <c r="S29" i="1" s="1"/>
  <c r="K29" i="1"/>
  <c r="R29" i="1" s="1"/>
  <c r="K17" i="1"/>
  <c r="R17" i="1" s="1"/>
  <c r="N21" i="1"/>
  <c r="M21" i="1"/>
  <c r="T21" i="1" s="1"/>
  <c r="L21" i="1"/>
  <c r="S21" i="1" s="1"/>
  <c r="K21" i="1"/>
  <c r="R21" i="1" s="1"/>
  <c r="N20" i="1"/>
  <c r="U20" i="1" s="1"/>
  <c r="M20" i="1"/>
  <c r="T20" i="1" s="1"/>
  <c r="L20" i="1"/>
  <c r="S20" i="1" s="1"/>
  <c r="K20" i="1"/>
  <c r="R20" i="1" s="1"/>
  <c r="N19" i="1"/>
  <c r="M19" i="1"/>
  <c r="T19" i="1" s="1"/>
  <c r="L19" i="1"/>
  <c r="S19" i="1" s="1"/>
  <c r="K19" i="1"/>
  <c r="R19" i="1" s="1"/>
  <c r="N18" i="1"/>
  <c r="U18" i="1" s="1"/>
  <c r="M18" i="1"/>
  <c r="T18" i="1" s="1"/>
  <c r="L18" i="1"/>
  <c r="S18" i="1" s="1"/>
  <c r="K18" i="1"/>
  <c r="R18" i="1" s="1"/>
  <c r="N17" i="1"/>
  <c r="U17" i="1" s="1"/>
  <c r="M17" i="1"/>
  <c r="L17" i="1"/>
  <c r="S17" i="1" s="1"/>
  <c r="N9" i="1"/>
  <c r="U9" i="1" s="1"/>
  <c r="N8" i="1"/>
  <c r="N7" i="1"/>
  <c r="U7" i="1" s="1"/>
  <c r="N6" i="1"/>
  <c r="U6" i="1" s="1"/>
  <c r="N5" i="1"/>
  <c r="U5" i="1" s="1"/>
  <c r="M9" i="1"/>
  <c r="T9" i="1" s="1"/>
  <c r="M8" i="1"/>
  <c r="M7" i="1"/>
  <c r="T7" i="1" s="1"/>
  <c r="M6" i="1"/>
  <c r="T6" i="1" s="1"/>
  <c r="M5" i="1"/>
  <c r="T5" i="1" s="1"/>
  <c r="L9" i="1"/>
  <c r="L8" i="1"/>
  <c r="L7" i="1"/>
  <c r="S7" i="1" s="1"/>
  <c r="L6" i="1"/>
  <c r="S6" i="1" s="1"/>
  <c r="L5" i="1"/>
  <c r="K5" i="1"/>
  <c r="K9" i="1"/>
  <c r="K8" i="1"/>
  <c r="R8" i="1" s="1"/>
  <c r="K7" i="1"/>
  <c r="R7" i="1" s="1"/>
  <c r="K6" i="1"/>
  <c r="R6" i="1" s="1"/>
  <c r="R45" i="1" l="1"/>
  <c r="R44" i="1"/>
  <c r="R42" i="1"/>
  <c r="R43" i="1"/>
  <c r="S43" i="1" l="1"/>
  <c r="S42" i="1"/>
  <c r="S41" i="1"/>
  <c r="S44" i="1"/>
  <c r="S45" i="1"/>
</calcChain>
</file>

<file path=xl/sharedStrings.xml><?xml version="1.0" encoding="utf-8"?>
<sst xmlns="http://schemas.openxmlformats.org/spreadsheetml/2006/main" count="273" uniqueCount="37">
  <si>
    <t>Precio (euros)</t>
  </si>
  <si>
    <t>Opinión Destino</t>
  </si>
  <si>
    <t>Opinión Duración</t>
  </si>
  <si>
    <t>Descuento (%)</t>
  </si>
  <si>
    <t>S 1</t>
  </si>
  <si>
    <t>S 2</t>
  </si>
  <si>
    <t>S 3</t>
  </si>
  <si>
    <t>S 4</t>
  </si>
  <si>
    <t>S 5</t>
  </si>
  <si>
    <t>wik</t>
  </si>
  <si>
    <t>V(w)ik</t>
  </si>
  <si>
    <t>V(q)ik</t>
  </si>
  <si>
    <t>Experto 1</t>
  </si>
  <si>
    <t>Experto 2</t>
  </si>
  <si>
    <t>Experto 3</t>
  </si>
  <si>
    <t>Experto 1 Norm.</t>
  </si>
  <si>
    <t>Experto 2 Norm.</t>
  </si>
  <si>
    <t>Experto 3 Norm.</t>
  </si>
  <si>
    <t>Experto 2 F.U.</t>
  </si>
  <si>
    <t>Experto 1 F.U.</t>
  </si>
  <si>
    <t>Experto 3 F.U.</t>
  </si>
  <si>
    <t>Wi</t>
  </si>
  <si>
    <t>Qij.</t>
  </si>
  <si>
    <t>Uj.</t>
  </si>
  <si>
    <t>RANKING</t>
  </si>
  <si>
    <t>EXPERTO 1</t>
  </si>
  <si>
    <t>Criterios</t>
  </si>
  <si>
    <t>Compradores</t>
  </si>
  <si>
    <t>Visibilidad</t>
  </si>
  <si>
    <t>Competencia</t>
  </si>
  <si>
    <t>Costo</t>
  </si>
  <si>
    <t>EXPERTO 2</t>
  </si>
  <si>
    <t>EXPERTO 3</t>
  </si>
  <si>
    <t>Mall (A)</t>
  </si>
  <si>
    <t>Centro (B)</t>
  </si>
  <si>
    <t>P.Subt (C)</t>
  </si>
  <si>
    <t>GEOM.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</si>
</sst>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5B8B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4" borderId="5" xfId="0" applyFill="1" applyBorder="1" applyAlignment="1">
      <alignment vertic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2" borderId="8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6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8" xfId="0" applyFill="1" applyBorder="1" applyAlignment="1">
      <alignment wrapText="1"/>
    </xf>
    <xf numFmtId="0" fontId="0" fillId="5" borderId="14" xfId="0" applyFill="1" applyBorder="1"/>
    <xf numFmtId="0" fontId="0" fillId="6" borderId="15" xfId="0" applyFill="1" applyBorder="1"/>
    <xf numFmtId="0" fontId="0" fillId="6" borderId="1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7" borderId="19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8" borderId="21" xfId="0" applyFill="1" applyBorder="1" applyAlignment="1">
      <alignment horizontal="center" wrapText="1"/>
    </xf>
    <xf numFmtId="0" fontId="0" fillId="8" borderId="22" xfId="0" applyFill="1" applyBorder="1" applyAlignment="1">
      <alignment horizontal="center" wrapText="1"/>
    </xf>
    <xf numFmtId="0" fontId="0" fillId="7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9" xfId="0" applyFill="1" applyBorder="1"/>
    <xf numFmtId="2" fontId="0" fillId="9" borderId="23" xfId="0" applyNumberFormat="1" applyFill="1" applyBorder="1"/>
    <xf numFmtId="2" fontId="0" fillId="9" borderId="28" xfId="0" applyNumberFormat="1" applyFill="1" applyBorder="1"/>
    <xf numFmtId="2" fontId="0" fillId="9" borderId="30" xfId="0" applyNumberFormat="1" applyFill="1" applyBorder="1"/>
    <xf numFmtId="2" fontId="0" fillId="9" borderId="31" xfId="0" applyNumberFormat="1" applyFill="1" applyBorder="1"/>
    <xf numFmtId="0" fontId="0" fillId="0" borderId="0" xfId="0" applyFont="1"/>
    <xf numFmtId="0" fontId="0" fillId="4" borderId="2" xfId="0" applyFill="1" applyBorder="1" applyAlignment="1">
      <alignment wrapText="1"/>
    </xf>
    <xf numFmtId="0" fontId="0" fillId="6" borderId="2" xfId="0" applyFill="1" applyBorder="1"/>
    <xf numFmtId="0" fontId="0" fillId="4" borderId="20" xfId="0" applyFill="1" applyBorder="1" applyAlignment="1">
      <alignment wrapText="1"/>
    </xf>
    <xf numFmtId="0" fontId="0" fillId="4" borderId="3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45"/>
  <sheetViews>
    <sheetView topLeftCell="A29" zoomScaleNormal="100" workbookViewId="0">
      <selection activeCell="G47" sqref="G47"/>
    </sheetView>
  </sheetViews>
  <sheetFormatPr baseColWidth="10" defaultColWidth="8.7265625" defaultRowHeight="14.5" x14ac:dyDescent="0.35"/>
  <cols>
    <col min="4" max="5" width="12.08984375" customWidth="1"/>
    <col min="6" max="6" width="12.90625" customWidth="1"/>
    <col min="7" max="7" width="13.36328125" customWidth="1"/>
    <col min="11" max="11" width="11.26953125" bestFit="1" customWidth="1"/>
    <col min="12" max="12" width="11.90625" bestFit="1" customWidth="1"/>
    <col min="13" max="13" width="11.26953125" bestFit="1" customWidth="1"/>
    <col min="14" max="14" width="12.453125" customWidth="1"/>
    <col min="18" max="18" width="11.1796875" bestFit="1" customWidth="1"/>
    <col min="19" max="19" width="11.26953125" bestFit="1" customWidth="1"/>
    <col min="21" max="21" width="12.54296875" customWidth="1"/>
    <col min="24" max="24" width="11.26953125" bestFit="1" customWidth="1"/>
    <col min="28" max="28" width="11.54296875" customWidth="1"/>
  </cols>
  <sheetData>
    <row r="3" spans="3:21" ht="15" thickBot="1" x14ac:dyDescent="0.4"/>
    <row r="4" spans="3:21" ht="29.5" thickBot="1" x14ac:dyDescent="0.4">
      <c r="C4" s="3" t="s">
        <v>12</v>
      </c>
      <c r="D4" s="4" t="s">
        <v>0</v>
      </c>
      <c r="E4" s="4" t="s">
        <v>1</v>
      </c>
      <c r="F4" s="4" t="s">
        <v>2</v>
      </c>
      <c r="G4" s="5" t="s">
        <v>3</v>
      </c>
      <c r="J4" s="3" t="s">
        <v>15</v>
      </c>
      <c r="K4" s="4" t="s">
        <v>0</v>
      </c>
      <c r="L4" s="4" t="s">
        <v>1</v>
      </c>
      <c r="M4" s="4" t="s">
        <v>2</v>
      </c>
      <c r="N4" s="5" t="s">
        <v>3</v>
      </c>
      <c r="Q4" s="3" t="s">
        <v>19</v>
      </c>
      <c r="R4" s="4" t="s">
        <v>0</v>
      </c>
      <c r="S4" s="4" t="s">
        <v>1</v>
      </c>
      <c r="T4" s="4" t="s">
        <v>2</v>
      </c>
      <c r="U4" s="5" t="s">
        <v>3</v>
      </c>
    </row>
    <row r="5" spans="3:21" ht="15" thickBot="1" x14ac:dyDescent="0.4">
      <c r="C5" s="33" t="s">
        <v>4</v>
      </c>
      <c r="D5" s="2">
        <v>429</v>
      </c>
      <c r="E5" s="2">
        <v>4</v>
      </c>
      <c r="F5" s="2">
        <v>4.5</v>
      </c>
      <c r="G5" s="6">
        <v>8</v>
      </c>
      <c r="J5" s="33" t="s">
        <v>4</v>
      </c>
      <c r="K5" s="2">
        <f>1 + ( (MIN(D5,D6,D7,D8,D9) - D5) / (MAX(D5,D6,D7,D8,D9) -MIN(D5,D6,D7,D8,D9)) )</f>
        <v>0.95652173913043481</v>
      </c>
      <c r="L5" s="2">
        <f>( ( E5 - MIN(E5,E6,E7,E8,E9) ) / (MAX(E5,E6,E7,E8,E9) -MIN(E5,E6,E7,E8,E9)) )</f>
        <v>0.33333333333333331</v>
      </c>
      <c r="M5" s="2">
        <f>( ( F5 - MIN(F5,F6,F7,F8,F9)) / (MAX(F5,F6,F7,F8,F9) -MIN(F5,F6,F7,F8,F9)) )</f>
        <v>0.8571428571428571</v>
      </c>
      <c r="N5" s="6">
        <f>( ( G5 - MIN(G5,G6,G7,G8,G9)) / (MAX(G5,G6,G7,G8,G9) -MIN(G5,G6,G7,G8,G9)) )</f>
        <v>0.45454545454545453</v>
      </c>
      <c r="Q5" s="33" t="s">
        <v>4</v>
      </c>
      <c r="R5" s="2">
        <f xml:space="preserve"> (EXP(K5^3) - 1) / (EXP(1) - 1)</f>
        <v>0.81432799837365055</v>
      </c>
      <c r="S5" s="2">
        <f>L5</f>
        <v>0.33333333333333331</v>
      </c>
      <c r="T5" s="2">
        <f t="shared" ref="T5:U9" si="0">M5</f>
        <v>0.8571428571428571</v>
      </c>
      <c r="U5" s="6">
        <f t="shared" si="0"/>
        <v>0.45454545454545453</v>
      </c>
    </row>
    <row r="6" spans="3:21" ht="15" thickBot="1" x14ac:dyDescent="0.4">
      <c r="C6" s="33" t="s">
        <v>5</v>
      </c>
      <c r="D6" s="2">
        <v>649</v>
      </c>
      <c r="E6" s="2">
        <v>4</v>
      </c>
      <c r="F6" s="2">
        <v>3.5</v>
      </c>
      <c r="G6" s="6">
        <v>12</v>
      </c>
      <c r="J6" s="33" t="s">
        <v>5</v>
      </c>
      <c r="K6" s="2">
        <f>1 + ( (MIN(D5,D6,D7,D8,D9) - D6) / (MAX(D5,D6,D7,D8,D9) -MIN(D5,D6,D7,D8,D9)) )</f>
        <v>0</v>
      </c>
      <c r="L6" s="2">
        <f>( ( E6 - MIN(E5,E6,E7,E8,E9)) / (MAX(E5,E6,E7,E8,E9) -MIN(E5,E6,E7,E8,E9)) )</f>
        <v>0.33333333333333331</v>
      </c>
      <c r="M6" s="2">
        <f>( ( F6 - MIN(F5,F6,F7,F8,F9)) / (MAX(F5,F6,F7,F8,F9) -MIN(F5,F6,F7,F8,F9)) )</f>
        <v>0.14285714285714296</v>
      </c>
      <c r="N6" s="6">
        <f>( ( G6 - MIN(G5,G6,G7,G8,G9)) / (MAX(G5,G6,G7,G8,G9) -MIN(G5,G6,G7,G8,G9)) )</f>
        <v>0.81818181818181823</v>
      </c>
      <c r="Q6" s="33" t="s">
        <v>5</v>
      </c>
      <c r="R6" s="2">
        <f xml:space="preserve"> (EXP(K6^3) - 1) / (EXP(1) - 1)</f>
        <v>0</v>
      </c>
      <c r="S6" s="2">
        <f t="shared" ref="S6:S9" si="1">L6</f>
        <v>0.33333333333333331</v>
      </c>
      <c r="T6" s="2">
        <f t="shared" si="0"/>
        <v>0.14285714285714296</v>
      </c>
      <c r="U6" s="6">
        <f t="shared" si="0"/>
        <v>0.81818181818181823</v>
      </c>
    </row>
    <row r="7" spans="3:21" ht="15" thickBot="1" x14ac:dyDescent="0.4">
      <c r="C7" s="33" t="s">
        <v>6</v>
      </c>
      <c r="D7" s="2">
        <v>459</v>
      </c>
      <c r="E7" s="2">
        <v>5</v>
      </c>
      <c r="F7" s="2">
        <v>3.3</v>
      </c>
      <c r="G7" s="6">
        <v>3</v>
      </c>
      <c r="J7" s="33" t="s">
        <v>6</v>
      </c>
      <c r="K7" s="2">
        <f>1 + ( (MIN(D5,D6,D7,D8,D9) - D7) / (MAX(D5,D6,D7,D8,D9) -MIN(D5,D6,D7,D8,D9)) )</f>
        <v>0.82608695652173914</v>
      </c>
      <c r="L7" s="2">
        <f>( ( E7 - MIN(E5,E6,E7,E8,E9)) / (MAX(E5,E6,E7,E8,E9) -MIN(E5,E6,E7,E8,E9)) )</f>
        <v>1</v>
      </c>
      <c r="M7" s="2">
        <f>( ( F7 - MIN(F5,F6,F7,F8,F9)) / (MAX(F5,F6,F7,F8,F9) -MIN(F5,F6,F7,F8,F9)) )</f>
        <v>0</v>
      </c>
      <c r="N7" s="6">
        <f>( ( G7 - MIN(G5,G6,G7,G8,G9)) / (MAX(G5,G6,G7,G8,G9) -MIN(G5,G6,G7,G8,G9)) )</f>
        <v>0</v>
      </c>
      <c r="Q7" s="33" t="s">
        <v>6</v>
      </c>
      <c r="R7" s="2">
        <f xml:space="preserve"> (EXP(K7^3) - 1) / (EXP(1) - 1)</f>
        <v>0.4406894794831927</v>
      </c>
      <c r="S7" s="2">
        <f t="shared" si="1"/>
        <v>1</v>
      </c>
      <c r="T7" s="2">
        <f t="shared" si="0"/>
        <v>0</v>
      </c>
      <c r="U7" s="6">
        <f t="shared" si="0"/>
        <v>0</v>
      </c>
    </row>
    <row r="8" spans="3:21" ht="15" thickBot="1" x14ac:dyDescent="0.4">
      <c r="C8" s="33" t="s">
        <v>7</v>
      </c>
      <c r="D8" s="2">
        <v>419</v>
      </c>
      <c r="E8" s="2">
        <v>3.5</v>
      </c>
      <c r="F8" s="2">
        <v>4.7</v>
      </c>
      <c r="G8" s="6">
        <v>9</v>
      </c>
      <c r="J8" s="33" t="s">
        <v>7</v>
      </c>
      <c r="K8" s="2">
        <f>1 + ( (MIN(D5,D6,D7,D8,D9) - D8) / (MAX(D5,D6,D7,D8,D9) -MIN(D5,D6,D7,D8,D9)) )</f>
        <v>1</v>
      </c>
      <c r="L8" s="2">
        <f>( ( E8 - MIN(E5,E6,E7,E8,E9)) / (MAX(E5,E6,E7,E8,E9) -MIN(E5,E6,E7,E8,E9)) )</f>
        <v>0</v>
      </c>
      <c r="M8" s="2">
        <f>( ( F8 - MIN(F5,F6,F7,F8,F9)) / (MAX(F5,F6,F7,F8,F9) -MIN(F5,F6,F7,F8,F9)) )</f>
        <v>1</v>
      </c>
      <c r="N8" s="6">
        <f>( ( G8 - MIN(G5,G6,G7,G8,G9)) / (MAX(G5,G6,G7,G8,G9) -MIN(G5,G6,G7,G8,G9)) )</f>
        <v>0.54545454545454541</v>
      </c>
      <c r="Q8" s="33" t="s">
        <v>7</v>
      </c>
      <c r="R8" s="2">
        <f xml:space="preserve"> (EXP(K8^3) - 1) / (EXP(1) - 1)</f>
        <v>1</v>
      </c>
      <c r="S8" s="2">
        <f t="shared" si="1"/>
        <v>0</v>
      </c>
      <c r="T8" s="2">
        <f t="shared" si="0"/>
        <v>1</v>
      </c>
      <c r="U8" s="6">
        <f t="shared" si="0"/>
        <v>0.54545454545454541</v>
      </c>
    </row>
    <row r="9" spans="3:21" ht="15" thickBot="1" x14ac:dyDescent="0.4">
      <c r="C9" s="34" t="s">
        <v>8</v>
      </c>
      <c r="D9" s="20">
        <v>519</v>
      </c>
      <c r="E9" s="20">
        <v>4.8</v>
      </c>
      <c r="F9" s="20">
        <v>4.0999999999999996</v>
      </c>
      <c r="G9" s="21">
        <v>14</v>
      </c>
      <c r="J9" s="35" t="s">
        <v>8</v>
      </c>
      <c r="K9" s="9">
        <f>1 + ( (MIN(D5,D6,D7,D8,D9) - D9) / (MAX(D5,D6,D7,D8,D9) -MIN(D5,D6,D7,D8,D9)) )</f>
        <v>0.56521739130434789</v>
      </c>
      <c r="L9" s="9">
        <f>( ( E9 - MIN(E5,E6,E7,E8,E9)) / (MAX(E5,E6,E7,E8,E9) -MIN(E5,E6,E7,E8,E9)) )</f>
        <v>0.86666666666666659</v>
      </c>
      <c r="M9" s="9">
        <f>( ( F9 - MIN(F5,F6,F7,F8,F9)) / (MAX(F5,F6,F7,F8,F9) -MIN(F5,F6,F7,F8,F9)) )</f>
        <v>0.57142857142857117</v>
      </c>
      <c r="N9" s="10">
        <f>( ( G9 - MIN(G5,G6,G7,G8,G9)) / (MAX(G5,G6,G7,G8,G9) -MIN(G5,G6,G7,G8,G9)) )</f>
        <v>1</v>
      </c>
      <c r="Q9" s="35" t="s">
        <v>8</v>
      </c>
      <c r="R9" s="9">
        <f xml:space="preserve"> (EXP(K9^3) - 1) / (EXP(1) - 1)</f>
        <v>0.11517344933399715</v>
      </c>
      <c r="S9" s="9">
        <f t="shared" si="1"/>
        <v>0.86666666666666659</v>
      </c>
      <c r="T9" s="9">
        <f t="shared" si="0"/>
        <v>0.57142857142857117</v>
      </c>
      <c r="U9" s="10">
        <f t="shared" si="0"/>
        <v>1</v>
      </c>
    </row>
    <row r="10" spans="3:21" ht="15" thickBot="1" x14ac:dyDescent="0.4">
      <c r="C10" s="22" t="s">
        <v>9</v>
      </c>
      <c r="D10" s="23">
        <v>0.35</v>
      </c>
      <c r="E10" s="23">
        <v>0.35</v>
      </c>
      <c r="F10" s="23">
        <v>0.15</v>
      </c>
      <c r="G10" s="24">
        <v>0.15</v>
      </c>
    </row>
    <row r="11" spans="3:21" ht="15" thickBot="1" x14ac:dyDescent="0.4">
      <c r="C11" s="7" t="s">
        <v>10</v>
      </c>
      <c r="D11" s="2">
        <v>0.25</v>
      </c>
      <c r="E11" s="2">
        <v>0.45</v>
      </c>
      <c r="F11" s="2">
        <v>0.1</v>
      </c>
      <c r="G11" s="6">
        <v>0.1</v>
      </c>
    </row>
    <row r="12" spans="3:21" ht="15" thickBot="1" x14ac:dyDescent="0.4">
      <c r="C12" s="8" t="s">
        <v>11</v>
      </c>
      <c r="D12" s="9">
        <v>0.3</v>
      </c>
      <c r="E12" s="9">
        <v>0.35</v>
      </c>
      <c r="F12" s="9">
        <v>0.2</v>
      </c>
      <c r="G12" s="10">
        <v>0.15</v>
      </c>
    </row>
    <row r="15" spans="3:21" ht="15" thickBot="1" x14ac:dyDescent="0.4"/>
    <row r="16" spans="3:21" ht="29.5" thickBot="1" x14ac:dyDescent="0.4">
      <c r="C16" s="3" t="s">
        <v>13</v>
      </c>
      <c r="D16" s="11" t="s">
        <v>0</v>
      </c>
      <c r="E16" s="11" t="s">
        <v>1</v>
      </c>
      <c r="F16" s="11" t="s">
        <v>2</v>
      </c>
      <c r="G16" s="12" t="s">
        <v>3</v>
      </c>
      <c r="J16" s="3" t="s">
        <v>16</v>
      </c>
      <c r="K16" s="11" t="s">
        <v>0</v>
      </c>
      <c r="L16" s="11" t="s">
        <v>1</v>
      </c>
      <c r="M16" s="11" t="s">
        <v>2</v>
      </c>
      <c r="N16" s="12" t="s">
        <v>3</v>
      </c>
      <c r="Q16" s="3" t="s">
        <v>18</v>
      </c>
      <c r="R16" s="11" t="s">
        <v>0</v>
      </c>
      <c r="S16" s="11" t="s">
        <v>1</v>
      </c>
      <c r="T16" s="11" t="s">
        <v>2</v>
      </c>
      <c r="U16" s="12" t="s">
        <v>3</v>
      </c>
    </row>
    <row r="17" spans="3:21" ht="15" thickBot="1" x14ac:dyDescent="0.4">
      <c r="C17" s="31" t="s">
        <v>4</v>
      </c>
      <c r="D17" s="1">
        <v>429</v>
      </c>
      <c r="E17" s="1">
        <v>5</v>
      </c>
      <c r="F17" s="1">
        <v>4.6500000000000004</v>
      </c>
      <c r="G17" s="14">
        <v>8</v>
      </c>
      <c r="J17" s="13" t="s">
        <v>4</v>
      </c>
      <c r="K17" s="2">
        <f>1 + ( (MIN(D17,D18,D19,D20,D21) - D17) / (MAX(D17,D18,D19,D20,D21) -MIN(D17,D18,D19,D20,D21)) )</f>
        <v>0.95652173913043481</v>
      </c>
      <c r="L17" s="2">
        <f>( ( E17 - MIN(E17,E18,E19,E20,E21) ) / (MAX(E17,E18,E19,E20,E21) -MIN(E17,E18,E19,E20,E21)) )</f>
        <v>1</v>
      </c>
      <c r="M17" s="2">
        <f>( ( F17 - MIN(F17,F18,F19,F20,F21)) / (MAX(F17,F18,F19,F20,F21) -MIN(F17,F18,F19,F20,F21)) )</f>
        <v>0.95833333333333348</v>
      </c>
      <c r="N17" s="6">
        <f>( ( G17 - MIN(G17,G18,G19,G20,G21)) / (MAX(G17,G18,G19,G20,G21) -MIN(G17,G18,G19,G20,G21)) )</f>
        <v>0.45454545454545453</v>
      </c>
      <c r="Q17" s="31" t="s">
        <v>4</v>
      </c>
      <c r="R17" s="2">
        <f xml:space="preserve"> (EXP(K17^2) - 1) / (EXP(1) - 1)</f>
        <v>0.87099219668878758</v>
      </c>
      <c r="S17" s="2">
        <f>L17</f>
        <v>1</v>
      </c>
      <c r="T17" s="2">
        <f t="shared" ref="T17:T21" si="2">M17</f>
        <v>0.95833333333333348</v>
      </c>
      <c r="U17" s="6">
        <f t="shared" ref="U17:U21" si="3">N17</f>
        <v>0.45454545454545453</v>
      </c>
    </row>
    <row r="18" spans="3:21" ht="15" thickBot="1" x14ac:dyDescent="0.4">
      <c r="C18" s="31" t="s">
        <v>5</v>
      </c>
      <c r="D18" s="1">
        <v>649</v>
      </c>
      <c r="E18" s="1">
        <v>4</v>
      </c>
      <c r="F18" s="1">
        <v>3.5</v>
      </c>
      <c r="G18" s="14">
        <v>12</v>
      </c>
      <c r="J18" s="13" t="s">
        <v>5</v>
      </c>
      <c r="K18" s="2">
        <f>1 + ( (MIN(D17,D18,D19,D20,D21) - D18) / (MAX(D17,D18,D19,D20,D21) -MIN(D17,D18,D19,D20,D21)) )</f>
        <v>0</v>
      </c>
      <c r="L18" s="2">
        <f>( ( E18 - MIN(E17,E18,E19,E20,E21)) / (MAX(E17,E18,E19,E20,E21) -MIN(E17,E18,E19,E20,E21)) )</f>
        <v>0.6</v>
      </c>
      <c r="M18" s="2">
        <f>( ( F18 - MIN(F17,F18,F19,F20,F21)) / (MAX(F17,F18,F19,F20,F21) -MIN(F17,F18,F19,F20,F21)) )</f>
        <v>0</v>
      </c>
      <c r="N18" s="6">
        <f>( ( G18 - MIN(G17,G18,G19,G20,G21)) / (MAX(G17,G18,G19,G20,G21) -MIN(G17,G18,G19,G20,G21)) )</f>
        <v>0.81818181818181823</v>
      </c>
      <c r="Q18" s="31" t="s">
        <v>5</v>
      </c>
      <c r="R18" s="2">
        <f xml:space="preserve"> (EXP(K18^2) - 1) / (EXP(1) - 1)</f>
        <v>0</v>
      </c>
      <c r="S18" s="2">
        <f t="shared" ref="S18:S21" si="4">L18</f>
        <v>0.6</v>
      </c>
      <c r="T18" s="2">
        <f t="shared" si="2"/>
        <v>0</v>
      </c>
      <c r="U18" s="6">
        <f t="shared" si="3"/>
        <v>0.81818181818181823</v>
      </c>
    </row>
    <row r="19" spans="3:21" ht="15" thickBot="1" x14ac:dyDescent="0.4">
      <c r="C19" s="31" t="s">
        <v>6</v>
      </c>
      <c r="D19" s="1">
        <v>459</v>
      </c>
      <c r="E19" s="1">
        <v>4</v>
      </c>
      <c r="F19" s="1">
        <v>4.3</v>
      </c>
      <c r="G19" s="14">
        <v>3</v>
      </c>
      <c r="J19" s="13" t="s">
        <v>6</v>
      </c>
      <c r="K19" s="2">
        <f>1 + ( (MIN(D17,D18,D19,D20,D21) - D19) / (MAX(D17,D18,D19,D20,D21) -MIN(D17,D18,D19,D20,D21)) )</f>
        <v>0.82608695652173914</v>
      </c>
      <c r="L19" s="2">
        <f>( ( E19 - MIN(E17,E18,E19,E20,E21)) / (MAX(E17,E18,E19,E20,E21) -MIN(E17,E18,E19,E20,E21)) )</f>
        <v>0.6</v>
      </c>
      <c r="M19" s="2">
        <f>( ( F19 - MIN(F17,F18,F19,F20,F21)) / (MAX(F17,F18,F19,F20,F21) -MIN(F17,F18,F19,F20,F21)) )</f>
        <v>0.66666666666666641</v>
      </c>
      <c r="N19" s="6">
        <f>( ( G19 - MIN(G17,G18,G19,G20,G21)) / (MAX(G17,G18,G19,G20,G21) -MIN(G17,G18,G19,G20,G21)) )</f>
        <v>0</v>
      </c>
      <c r="Q19" s="31" t="s">
        <v>6</v>
      </c>
      <c r="R19" s="2">
        <f xml:space="preserve"> (EXP(K19^2) - 1) / (EXP(1) - 1)</f>
        <v>0.56955710724481301</v>
      </c>
      <c r="S19" s="2">
        <f t="shared" si="4"/>
        <v>0.6</v>
      </c>
      <c r="T19" s="2">
        <f t="shared" si="2"/>
        <v>0.66666666666666641</v>
      </c>
      <c r="U19" s="6">
        <f t="shared" si="3"/>
        <v>0</v>
      </c>
    </row>
    <row r="20" spans="3:21" ht="15" thickBot="1" x14ac:dyDescent="0.4">
      <c r="C20" s="31" t="s">
        <v>7</v>
      </c>
      <c r="D20" s="1">
        <v>419</v>
      </c>
      <c r="E20" s="1">
        <v>2.5</v>
      </c>
      <c r="F20" s="1">
        <v>4.3</v>
      </c>
      <c r="G20" s="14">
        <v>9</v>
      </c>
      <c r="J20" s="13" t="s">
        <v>7</v>
      </c>
      <c r="K20" s="2">
        <f>1 + ( (MIN(D17,D18,D19,D20,D21) - D20) / (MAX(D17,D18,D19,D20,D21) -MIN(D17,D18,D19,D20,D21)) )</f>
        <v>1</v>
      </c>
      <c r="L20" s="2">
        <f>( ( E20 - MIN(E17,E18,E19,E20,E21)) / (MAX(E17,E18,E19,E20,E21) -MIN(E17,E18,E19,E20,E21)) )</f>
        <v>0</v>
      </c>
      <c r="M20" s="2">
        <f>( ( F20 - MIN(F17,F18,F19,F20,F21)) / (MAX(F17,F18,F19,F20,F21) -MIN(F17,F18,F19,F20,F21)) )</f>
        <v>0.66666666666666641</v>
      </c>
      <c r="N20" s="6">
        <f>( ( G20 - MIN(G17,G18,G19,G20,G21)) / (MAX(G17,G18,G19,G20,G21) -MIN(G17,G18,G19,G20,G21)) )</f>
        <v>0.54545454545454541</v>
      </c>
      <c r="Q20" s="31" t="s">
        <v>7</v>
      </c>
      <c r="R20" s="2">
        <f xml:space="preserve"> (EXP(K20^2) - 1) / (EXP(1) - 1)</f>
        <v>1</v>
      </c>
      <c r="S20" s="2">
        <f t="shared" si="4"/>
        <v>0</v>
      </c>
      <c r="T20" s="2">
        <f t="shared" si="2"/>
        <v>0.66666666666666641</v>
      </c>
      <c r="U20" s="6">
        <f t="shared" si="3"/>
        <v>0.54545454545454541</v>
      </c>
    </row>
    <row r="21" spans="3:21" ht="15" thickBot="1" x14ac:dyDescent="0.4">
      <c r="C21" s="32" t="s">
        <v>8</v>
      </c>
      <c r="D21" s="25">
        <v>519</v>
      </c>
      <c r="E21" s="25">
        <v>3.8</v>
      </c>
      <c r="F21" s="25">
        <v>4.7</v>
      </c>
      <c r="G21" s="26">
        <v>14</v>
      </c>
      <c r="J21" s="30" t="s">
        <v>8</v>
      </c>
      <c r="K21" s="9">
        <f>1 + ( (MIN(D17,D18,D19,D20,D21) - D21) / (MAX(D17,D18,D19,D20,D21) -MIN(D17,D18,D19,D20,D21)) )</f>
        <v>0.56521739130434789</v>
      </c>
      <c r="L21" s="9">
        <f>( ( E21 - MIN(E17,E18,E19,E20,E21)) / (MAX(E17,E18,E19,E20,E21) -MIN(E17,E18,E19,E20,E21)) )</f>
        <v>0.51999999999999991</v>
      </c>
      <c r="M21" s="9">
        <f>( ( F21 - MIN(F17,F18,F19,F20,F21)) / (MAX(F17,F18,F19,F20,F21) -MIN(F17,F18,F19,F20,F21)) )</f>
        <v>1</v>
      </c>
      <c r="N21" s="10">
        <f>( ( G21 - MIN(G17,G18,G19,G20,G21)) / (MAX(G17,G18,G19,G20,G21) -MIN(G17,G18,G19,G20,G21)) )</f>
        <v>1</v>
      </c>
      <c r="Q21" s="36" t="s">
        <v>8</v>
      </c>
      <c r="R21" s="9">
        <f xml:space="preserve"> (EXP(K21^2) - 1) / (EXP(1) - 1)</f>
        <v>0.21905547534089273</v>
      </c>
      <c r="S21" s="9">
        <f t="shared" si="4"/>
        <v>0.51999999999999991</v>
      </c>
      <c r="T21" s="9">
        <f t="shared" si="2"/>
        <v>1</v>
      </c>
      <c r="U21" s="10">
        <f t="shared" si="3"/>
        <v>1</v>
      </c>
    </row>
    <row r="22" spans="3:21" ht="15" thickBot="1" x14ac:dyDescent="0.4">
      <c r="C22" s="27" t="s">
        <v>9</v>
      </c>
      <c r="D22" s="28">
        <v>0.35</v>
      </c>
      <c r="E22" s="28">
        <v>0.35</v>
      </c>
      <c r="F22" s="28">
        <v>0.15</v>
      </c>
      <c r="G22" s="29">
        <v>0.15</v>
      </c>
    </row>
    <row r="23" spans="3:21" ht="15" thickBot="1" x14ac:dyDescent="0.4">
      <c r="C23" s="15" t="s">
        <v>10</v>
      </c>
      <c r="D23" s="1">
        <v>0.5</v>
      </c>
      <c r="E23" s="1">
        <v>0.25</v>
      </c>
      <c r="F23" s="1">
        <v>0.15</v>
      </c>
      <c r="G23" s="14">
        <v>0.1</v>
      </c>
    </row>
    <row r="24" spans="3:21" ht="15" thickBot="1" x14ac:dyDescent="0.4">
      <c r="C24" s="16" t="s">
        <v>11</v>
      </c>
      <c r="D24" s="17">
        <v>0.4</v>
      </c>
      <c r="E24" s="17">
        <v>0.25</v>
      </c>
      <c r="F24" s="17">
        <v>0.25</v>
      </c>
      <c r="G24" s="18">
        <v>0.1</v>
      </c>
    </row>
    <row r="27" spans="3:21" ht="15" thickBot="1" x14ac:dyDescent="0.4"/>
    <row r="28" spans="3:21" ht="29.5" thickBot="1" x14ac:dyDescent="0.4">
      <c r="C28" s="3" t="s">
        <v>14</v>
      </c>
      <c r="D28" s="11" t="s">
        <v>0</v>
      </c>
      <c r="E28" s="11" t="s">
        <v>1</v>
      </c>
      <c r="F28" s="11" t="s">
        <v>2</v>
      </c>
      <c r="G28" s="19" t="s">
        <v>3</v>
      </c>
      <c r="J28" s="3" t="s">
        <v>17</v>
      </c>
      <c r="K28" s="11" t="s">
        <v>0</v>
      </c>
      <c r="L28" s="11" t="s">
        <v>1</v>
      </c>
      <c r="M28" s="11" t="s">
        <v>2</v>
      </c>
      <c r="N28" s="19" t="s">
        <v>3</v>
      </c>
      <c r="Q28" s="3" t="s">
        <v>20</v>
      </c>
      <c r="R28" s="11" t="s">
        <v>0</v>
      </c>
      <c r="S28" s="11" t="s">
        <v>1</v>
      </c>
      <c r="T28" s="11" t="s">
        <v>2</v>
      </c>
      <c r="U28" s="19" t="s">
        <v>3</v>
      </c>
    </row>
    <row r="29" spans="3:21" ht="15" thickBot="1" x14ac:dyDescent="0.4">
      <c r="C29" s="31" t="s">
        <v>4</v>
      </c>
      <c r="D29" s="1">
        <v>429</v>
      </c>
      <c r="E29" s="1">
        <v>3</v>
      </c>
      <c r="F29" s="1">
        <v>3.65</v>
      </c>
      <c r="G29" s="14">
        <v>8</v>
      </c>
      <c r="J29" s="13" t="s">
        <v>4</v>
      </c>
      <c r="K29" s="2">
        <f>1 + ( (MIN(D29,D30,D31,D32,D33) - D29) / (MAX(D29,D30,D31,D32,D33) -MIN(D29,D30,D31,D32,D33)) )</f>
        <v>0.95652173913043481</v>
      </c>
      <c r="L29" s="2">
        <f>( ( E29 - MIN(E29,E30,E31,E32,E33) ) / (MAX(E29,E30,E31,E32,E33) -MIN(E29,E30,E31,E32,E33)) )</f>
        <v>0</v>
      </c>
      <c r="M29" s="2">
        <f>( ( F29 - MIN(F29,F30,F31,F32,F33)) / (MAX(F29,F30,F31,F32,F33) -MIN(F29,F30,F31,F32,F33)) )</f>
        <v>0.54</v>
      </c>
      <c r="N29" s="6">
        <f>( ( G29 - MIN(G29,G30,G31,G32,G33)) / (MAX(G29,G30,G31,G32,G33) -MIN(G29,G30,G31,G32,G33)) )</f>
        <v>0.45454545454545453</v>
      </c>
      <c r="Q29" s="31" t="s">
        <v>4</v>
      </c>
      <c r="R29" s="2">
        <f xml:space="preserve"> (EXP(K29^4) - 1) / (EXP(1) - 1)</f>
        <v>0.762196452018018</v>
      </c>
      <c r="S29" s="2">
        <f>L29</f>
        <v>0</v>
      </c>
      <c r="T29" s="2">
        <f t="shared" ref="T29:T33" si="5">M29</f>
        <v>0.54</v>
      </c>
      <c r="U29" s="6">
        <f t="shared" ref="U29:U33" si="6">N29</f>
        <v>0.45454545454545453</v>
      </c>
    </row>
    <row r="30" spans="3:21" ht="15" thickBot="1" x14ac:dyDescent="0.4">
      <c r="C30" s="31" t="s">
        <v>5</v>
      </c>
      <c r="D30" s="1">
        <v>649</v>
      </c>
      <c r="E30" s="1">
        <v>4.4000000000000004</v>
      </c>
      <c r="F30" s="1">
        <v>4.5</v>
      </c>
      <c r="G30" s="14">
        <v>12</v>
      </c>
      <c r="J30" s="13" t="s">
        <v>5</v>
      </c>
      <c r="K30" s="2">
        <f>1 + ( (MIN(D29,D30,D31,D32,D33) - D30) / (MAX(D29,D30,D31,D32,D33) -MIN(D29,D30,D31,D32,D33)) )</f>
        <v>0</v>
      </c>
      <c r="L30" s="2">
        <f>( ( E30 - MIN(E29,E30,E31,E32,E33)) / (MAX(E29,E30,E31,E32,E33) -MIN(E29,E30,E31,E32,E33)) )</f>
        <v>0.93333333333333357</v>
      </c>
      <c r="M30" s="2">
        <f>( ( F30 - MIN(F29,F30,F31,F32,F33)) / (MAX(F29,F30,F31,F32,F33) -MIN(F29,F30,F31,F32,F33)) )</f>
        <v>0.88000000000000012</v>
      </c>
      <c r="N30" s="6">
        <f>( ( G30 - MIN(G29,G30,G31,G32,G33)) / (MAX(G29,G30,G31,G32,G33) -MIN(G29,G30,G31,G32,G33)) )</f>
        <v>0.81818181818181823</v>
      </c>
      <c r="Q30" s="31" t="s">
        <v>5</v>
      </c>
      <c r="R30" s="2">
        <f xml:space="preserve"> (EXP(K30^4) - 1) / (EXP(1) - 1)</f>
        <v>0</v>
      </c>
      <c r="S30" s="2">
        <f t="shared" ref="S30:S33" si="7">L30</f>
        <v>0.93333333333333357</v>
      </c>
      <c r="T30" s="2">
        <f t="shared" si="5"/>
        <v>0.88000000000000012</v>
      </c>
      <c r="U30" s="6">
        <f t="shared" si="6"/>
        <v>0.81818181818181823</v>
      </c>
    </row>
    <row r="31" spans="3:21" ht="15" thickBot="1" x14ac:dyDescent="0.4">
      <c r="C31" s="31" t="s">
        <v>6</v>
      </c>
      <c r="D31" s="1">
        <v>459</v>
      </c>
      <c r="E31" s="1">
        <v>4.5</v>
      </c>
      <c r="F31" s="1">
        <v>2.2999999999999998</v>
      </c>
      <c r="G31" s="14">
        <v>3</v>
      </c>
      <c r="J31" s="13" t="s">
        <v>6</v>
      </c>
      <c r="K31" s="2">
        <f>1 + ( (MIN(D29,D30,D31,D32,D33) - D31) / (MAX(D29,D30,D31,D32,D33) -MIN(D29,D30,D31,D32,D33)) )</f>
        <v>0.82608695652173914</v>
      </c>
      <c r="L31" s="2">
        <f>( ( E31 - MIN(E29,E30,E31,E32,E33)) / (MAX(E29,E30,E31,E32,E33) -MIN(E29,E30,E31,E32,E33)) )</f>
        <v>1</v>
      </c>
      <c r="M31" s="2">
        <f>( ( F31 - MIN(F29,F30,F31,F32,F33)) / (MAX(F29,F30,F31,F32,F33) -MIN(F29,F30,F31,F32,F33)) )</f>
        <v>0</v>
      </c>
      <c r="N31" s="6">
        <f>( ( G31 - MIN(G29,G30,G31,G32,G33)) / (MAX(G29,G30,G31,G32,G33) -MIN(G29,G30,G31,G32,G33)) )</f>
        <v>0</v>
      </c>
      <c r="Q31" s="31" t="s">
        <v>6</v>
      </c>
      <c r="R31" s="2">
        <f xml:space="preserve"> (EXP(K31^4) - 1) / (EXP(1) - 1)</f>
        <v>0.34518409596447724</v>
      </c>
      <c r="S31" s="2">
        <f t="shared" si="7"/>
        <v>1</v>
      </c>
      <c r="T31" s="2">
        <f t="shared" si="5"/>
        <v>0</v>
      </c>
      <c r="U31" s="6">
        <f t="shared" si="6"/>
        <v>0</v>
      </c>
    </row>
    <row r="32" spans="3:21" ht="15" thickBot="1" x14ac:dyDescent="0.4">
      <c r="C32" s="31" t="s">
        <v>7</v>
      </c>
      <c r="D32" s="1">
        <v>419</v>
      </c>
      <c r="E32" s="1">
        <v>4.5</v>
      </c>
      <c r="F32" s="1">
        <v>3.3</v>
      </c>
      <c r="G32" s="14">
        <v>9</v>
      </c>
      <c r="J32" s="13" t="s">
        <v>7</v>
      </c>
      <c r="K32" s="2">
        <f>1 + ( (MIN(D29,D30,D31,D32,D33) - D32) / (MAX(D29,D30,D31,D32,D33) -MIN(D29,D30,D31,D32,D33)) )</f>
        <v>1</v>
      </c>
      <c r="L32" s="2">
        <f>( ( E32 - MIN(E29,E30,E31,E32,E33)) / (MAX(E29,E30,E31,E32,E33) -MIN(E29,E30,E31,E32,E33)) )</f>
        <v>1</v>
      </c>
      <c r="M32" s="2">
        <f>( ( F32 - MIN(F29,F30,F31,F32,F33)) / (MAX(F29,F30,F31,F32,F33) -MIN(F29,F30,F31,F32,F33)) )</f>
        <v>0.4</v>
      </c>
      <c r="N32" s="6">
        <f>( ( G32 - MIN(G29,G30,G31,G32,G33)) / (MAX(G29,G30,G31,G32,G33) -MIN(G29,G30,G31,G32,G33)) )</f>
        <v>0.54545454545454541</v>
      </c>
      <c r="Q32" s="31" t="s">
        <v>7</v>
      </c>
      <c r="R32" s="2">
        <f xml:space="preserve"> (EXP(K32^4) - 1) / (EXP(1) - 1)</f>
        <v>1</v>
      </c>
      <c r="S32" s="2">
        <f t="shared" si="7"/>
        <v>1</v>
      </c>
      <c r="T32" s="2">
        <f t="shared" si="5"/>
        <v>0.4</v>
      </c>
      <c r="U32" s="6">
        <f t="shared" si="6"/>
        <v>0.54545454545454541</v>
      </c>
    </row>
    <row r="33" spans="3:21" ht="15" thickBot="1" x14ac:dyDescent="0.4">
      <c r="C33" s="32" t="s">
        <v>8</v>
      </c>
      <c r="D33" s="25">
        <v>519</v>
      </c>
      <c r="E33" s="25">
        <v>3.8</v>
      </c>
      <c r="F33" s="25">
        <v>4.8</v>
      </c>
      <c r="G33" s="26">
        <v>14</v>
      </c>
      <c r="J33" s="30" t="s">
        <v>8</v>
      </c>
      <c r="K33" s="9">
        <f>1 + ( (MIN(D29,D30,D31,D32,D33) - D33) / (MAX(D29,D30,D31,D32,D33) -MIN(D29,D30,D31,D32,D33)) )</f>
        <v>0.56521739130434789</v>
      </c>
      <c r="L33" s="9">
        <f>( ( E33 - MIN(E29,E30,E31,E32,E33)) / (MAX(E29,E30,E31,E32,E33) -MIN(E29,E30,E31,E32,E33)) )</f>
        <v>0.53333333333333321</v>
      </c>
      <c r="M33" s="9">
        <f>( ( F33 - MIN(F29,F30,F31,F32,F33)) / (MAX(F29,F30,F31,F32,F33) -MIN(F29,F30,F31,F32,F33)) )</f>
        <v>1</v>
      </c>
      <c r="N33" s="10">
        <f>( ( G33 - MIN(G29,G30,G31,G32,G33)) / (MAX(G29,G30,G31,G32,G33) -MIN(G29,G30,G31,G32,G33)) )</f>
        <v>1</v>
      </c>
      <c r="Q33" s="36" t="s">
        <v>8</v>
      </c>
      <c r="R33" s="9">
        <f xml:space="preserve"> (EXP(K33^4) - 1) / (EXP(1) - 1)</f>
        <v>6.2534333372385065E-2</v>
      </c>
      <c r="S33" s="9">
        <f t="shared" si="7"/>
        <v>0.53333333333333321</v>
      </c>
      <c r="T33" s="9">
        <f t="shared" si="5"/>
        <v>1</v>
      </c>
      <c r="U33" s="10">
        <f t="shared" si="6"/>
        <v>1</v>
      </c>
    </row>
    <row r="34" spans="3:21" ht="15" thickBot="1" x14ac:dyDescent="0.4">
      <c r="C34" s="27" t="s">
        <v>9</v>
      </c>
      <c r="D34" s="28">
        <v>0.35</v>
      </c>
      <c r="E34" s="28">
        <v>0.35</v>
      </c>
      <c r="F34" s="28">
        <v>0.15</v>
      </c>
      <c r="G34" s="29">
        <v>0.15</v>
      </c>
    </row>
    <row r="35" spans="3:21" ht="15" thickBot="1" x14ac:dyDescent="0.4">
      <c r="C35" s="15" t="s">
        <v>10</v>
      </c>
      <c r="D35" s="1">
        <v>0.25</v>
      </c>
      <c r="E35" s="1">
        <v>0.45</v>
      </c>
      <c r="F35" s="1">
        <v>0.1</v>
      </c>
      <c r="G35" s="14">
        <v>0.1</v>
      </c>
    </row>
    <row r="36" spans="3:21" ht="15" thickBot="1" x14ac:dyDescent="0.4">
      <c r="C36" s="16" t="s">
        <v>11</v>
      </c>
      <c r="D36" s="17">
        <v>0.3</v>
      </c>
      <c r="E36" s="17">
        <v>0.35</v>
      </c>
      <c r="F36" s="17">
        <v>0.2</v>
      </c>
      <c r="G36" s="18">
        <v>0.15</v>
      </c>
    </row>
    <row r="38" spans="3:21" ht="15" thickBot="1" x14ac:dyDescent="0.4">
      <c r="U38" s="63"/>
    </row>
    <row r="39" spans="3:21" ht="29.5" thickBot="1" x14ac:dyDescent="0.4">
      <c r="D39" s="64" t="s">
        <v>0</v>
      </c>
      <c r="E39" s="66" t="s">
        <v>1</v>
      </c>
      <c r="F39" s="66" t="s">
        <v>2</v>
      </c>
      <c r="G39" s="67" t="s">
        <v>3</v>
      </c>
    </row>
    <row r="40" spans="3:21" ht="29.5" thickBot="1" x14ac:dyDescent="0.4">
      <c r="C40" s="37" t="s">
        <v>21</v>
      </c>
      <c r="D40" s="65">
        <f>(D10*D11 + D22*D23 + D34*D35 ) / (D11 + D23 + D35)</f>
        <v>0.35</v>
      </c>
      <c r="E40" s="65">
        <f t="shared" ref="E40:G40" si="8">(E10*E11 + E22*E23 + E34*E35 ) / (E11 + E23 + E35)</f>
        <v>0.35</v>
      </c>
      <c r="F40" s="65">
        <f>(F10*F11 + F22*F23 + F34*F35 ) / (F11 + F23 + F35)</f>
        <v>0.15</v>
      </c>
      <c r="G40" s="38">
        <f t="shared" si="8"/>
        <v>0.14999999999999997</v>
      </c>
      <c r="J40" s="3" t="s">
        <v>22</v>
      </c>
      <c r="K40" s="4" t="s">
        <v>0</v>
      </c>
      <c r="L40" s="4" t="s">
        <v>1</v>
      </c>
      <c r="M40" s="4" t="s">
        <v>2</v>
      </c>
      <c r="N40" s="5" t="s">
        <v>3</v>
      </c>
      <c r="R40" s="47" t="s">
        <v>23</v>
      </c>
      <c r="S40" s="50" t="s">
        <v>24</v>
      </c>
      <c r="T40" s="43"/>
      <c r="U40" s="43"/>
    </row>
    <row r="41" spans="3:21" ht="15" thickBot="1" x14ac:dyDescent="0.4">
      <c r="J41" s="33" t="s">
        <v>4</v>
      </c>
      <c r="K41" s="39">
        <f>(D12*R5 + D24 *R17 + D36 * R29) / (D12 + D24 + D36)</f>
        <v>0.82135421379301565</v>
      </c>
      <c r="L41" s="39">
        <f>(E12*S5 + E24 *S17 + E36 * S29) / (E12 + E24 + E36)</f>
        <v>0.38596491228070173</v>
      </c>
      <c r="M41" s="39">
        <f>(F12*T5 + F24 *T17 + F36 * T29) / (F12 + F24 + F36)</f>
        <v>0.79847985347985362</v>
      </c>
      <c r="N41" s="40">
        <f>(G12*U5 + G24 *U17 + G36 * U29) / (G12 + G24 + G36)</f>
        <v>0.45454545454545453</v>
      </c>
      <c r="Q41" s="44" t="s">
        <v>4</v>
      </c>
      <c r="R41" s="48">
        <f>(D40*K41 + E40 * L41 + F40 * M41 + G40*N41) / (D40 + E40 + F40 + G40)</f>
        <v>0.61051549032959718</v>
      </c>
      <c r="S41" s="51">
        <f>_xlfn.RANK.EQ(R41,R41:R45)</f>
        <v>2</v>
      </c>
      <c r="T41" s="43"/>
      <c r="U41" s="43"/>
    </row>
    <row r="42" spans="3:21" ht="15" thickBot="1" x14ac:dyDescent="0.4">
      <c r="J42" s="33" t="s">
        <v>5</v>
      </c>
      <c r="K42" s="39">
        <f>(D12*R6 + D24 *R18 + D36 * R30) / (D12 + D24 + D36)</f>
        <v>0</v>
      </c>
      <c r="L42" s="39">
        <f>(E12*S6 + E24 *S18 + E36 * S30) / (E12 + E24 + E36)</f>
        <v>0.62456140350877198</v>
      </c>
      <c r="M42" s="39">
        <f>(F12*T6 + F24 *T18 + F36 * T30) / (F12 + F24 + F36)</f>
        <v>0.31472527472527478</v>
      </c>
      <c r="N42" s="40">
        <f>(G12*U6 + G24 *U18 + G36 * U30) / (G12 + G24 + G36)</f>
        <v>0.81818181818181812</v>
      </c>
      <c r="Q42" s="45" t="s">
        <v>5</v>
      </c>
      <c r="R42" s="48">
        <f>(D40*K42 + E40 * L42 + F40 * M42 + G40*N42) / (D40 + E40 + F40 + G40)</f>
        <v>0.3885325551641341</v>
      </c>
      <c r="S42" s="52">
        <f>_xlfn.RANK.EQ(R42,R41:R45)</f>
        <v>5</v>
      </c>
      <c r="T42" s="43"/>
      <c r="U42" s="43"/>
    </row>
    <row r="43" spans="3:21" ht="15" thickBot="1" x14ac:dyDescent="0.4">
      <c r="J43" s="33" t="s">
        <v>6</v>
      </c>
      <c r="K43" s="39">
        <f>(D12*R7 + D24 *R19 + D36 * R31) / (D12 + D24 + D36)</f>
        <v>0.46358491553222625</v>
      </c>
      <c r="L43" s="39">
        <f>(E12*S7 + E24 *S19 + E36 * S31) / (E12 + E24 + E36)</f>
        <v>0.89473684210526316</v>
      </c>
      <c r="M43" s="39">
        <f>(F12*T7 + F24 *T19 + F36 * T31) / (F12 + F24 + F36)</f>
        <v>0.25641025641025628</v>
      </c>
      <c r="N43" s="40">
        <f>(G12*U7 + G24 *U19 + G36 * U31) / (G12 + G24 + G36)</f>
        <v>0</v>
      </c>
      <c r="Q43" s="45" t="s">
        <v>6</v>
      </c>
      <c r="R43" s="48">
        <f>(D40*K43 + E40 * L43 + F40 * M43 + G40*N43) / (D40 + E40 + F40 + G40)</f>
        <v>0.51387415363465971</v>
      </c>
      <c r="S43" s="52">
        <f>_xlfn.RANK.EQ(R43,R41:R45)</f>
        <v>4</v>
      </c>
      <c r="T43" s="43"/>
      <c r="U43" s="43"/>
    </row>
    <row r="44" spans="3:21" ht="15" thickBot="1" x14ac:dyDescent="0.4">
      <c r="J44" s="33" t="s">
        <v>7</v>
      </c>
      <c r="K44" s="39">
        <f>(D12*R8 + D24 *R20 + D36 * R32) / (D12 + D24 + D36)</f>
        <v>1</v>
      </c>
      <c r="L44" s="39">
        <f>(E12*S8 + E24 *S20 + E36 * S32) / (E12 + E24 + E36)</f>
        <v>0.36842105263157893</v>
      </c>
      <c r="M44" s="39">
        <f>(F12*T8 + F24 *T20 + F36 * T32) / (F12 + F24 + F36)</f>
        <v>0.68717948717948707</v>
      </c>
      <c r="N44" s="40">
        <f>(G12*U8 + G24 *U20 + G36 * U32) / (G12 + G24 + G36)</f>
        <v>0.5454545454545453</v>
      </c>
      <c r="Q44" s="45" t="s">
        <v>7</v>
      </c>
      <c r="R44" s="48">
        <f>(D40*K44 + E40 * L44 + F40 * M44 + G40*N44) / (D40 + E40 + F40 + G40)</f>
        <v>0.66384247331615742</v>
      </c>
      <c r="S44" s="52">
        <f>_xlfn.RANK.EQ(R44,R41:R45)</f>
        <v>1</v>
      </c>
      <c r="T44" s="43"/>
      <c r="U44" s="43"/>
    </row>
    <row r="45" spans="3:21" ht="15" thickBot="1" x14ac:dyDescent="0.4">
      <c r="J45" s="35" t="s">
        <v>8</v>
      </c>
      <c r="K45" s="41">
        <f>(D12*R9 + D24 *R21 + D36 * R33) / (D12 + D24 + D36)</f>
        <v>0.14093452494827177</v>
      </c>
      <c r="L45" s="41">
        <f>(E12*S9 + E24 *S21 + E36 * S33) / (E12 + E24 + E36)</f>
        <v>0.65263157894736834</v>
      </c>
      <c r="M45" s="41">
        <f>(F12*T9 + F24 *T21 + F36 * T33) / (F12 + F24 + F36)</f>
        <v>0.86813186813186805</v>
      </c>
      <c r="N45" s="42">
        <f>(G12*U9 + G24 *U21 + G36 * U33) / (G12 + G24 + G36)</f>
        <v>1</v>
      </c>
      <c r="Q45" s="46" t="s">
        <v>8</v>
      </c>
      <c r="R45" s="49">
        <f>(D40*K45 + E40 * L45 + F40 * M45 + G40*N45) / (D40 + E40 + F40 + G40)</f>
        <v>0.55796791658325418</v>
      </c>
      <c r="S45" s="53">
        <f>_xlfn.RANK.EQ(R45,R41:R45)</f>
        <v>3</v>
      </c>
      <c r="T45" s="43"/>
      <c r="U45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6D05-5569-4AD2-A83B-A6CA55339D4C}">
  <dimension ref="B3:AA36"/>
  <sheetViews>
    <sheetView tabSelected="1" topLeftCell="J16" workbookViewId="0">
      <selection activeCell="H30" sqref="H30"/>
    </sheetView>
  </sheetViews>
  <sheetFormatPr baseColWidth="10" defaultRowHeight="14.5" x14ac:dyDescent="0.35"/>
  <cols>
    <col min="2" max="2" width="12.36328125" customWidth="1"/>
    <col min="3" max="3" width="13.453125" customWidth="1"/>
    <col min="4" max="4" width="14.453125" customWidth="1"/>
    <col min="5" max="5" width="14.1796875" customWidth="1"/>
    <col min="6" max="6" width="14" customWidth="1"/>
    <col min="7" max="7" width="14.6328125" customWidth="1"/>
    <col min="9" max="9" width="13.26953125" customWidth="1"/>
    <col min="10" max="10" width="12.81640625" customWidth="1"/>
    <col min="12" max="12" width="12.54296875" customWidth="1"/>
    <col min="19" max="19" width="12.453125" customWidth="1"/>
  </cols>
  <sheetData>
    <row r="3" spans="2:27" ht="15" thickBot="1" x14ac:dyDescent="0.4">
      <c r="B3" t="s">
        <v>25</v>
      </c>
    </row>
    <row r="4" spans="2:27" x14ac:dyDescent="0.35">
      <c r="C4" s="54" t="s">
        <v>26</v>
      </c>
      <c r="D4" s="55" t="s">
        <v>27</v>
      </c>
      <c r="E4" s="55" t="s">
        <v>28</v>
      </c>
      <c r="F4" s="55" t="s">
        <v>29</v>
      </c>
      <c r="G4" s="56" t="s">
        <v>30</v>
      </c>
      <c r="I4" s="54" t="s">
        <v>27</v>
      </c>
      <c r="J4" s="55" t="s">
        <v>33</v>
      </c>
      <c r="K4" s="55" t="s">
        <v>34</v>
      </c>
      <c r="L4" s="55" t="s">
        <v>35</v>
      </c>
      <c r="N4" s="54" t="s">
        <v>28</v>
      </c>
      <c r="O4" s="55" t="s">
        <v>33</v>
      </c>
      <c r="P4" s="55" t="s">
        <v>34</v>
      </c>
      <c r="Q4" s="55" t="s">
        <v>35</v>
      </c>
      <c r="S4" s="54" t="s">
        <v>29</v>
      </c>
      <c r="T4" s="55" t="s">
        <v>33</v>
      </c>
      <c r="U4" s="55" t="s">
        <v>34</v>
      </c>
      <c r="V4" s="55" t="s">
        <v>35</v>
      </c>
      <c r="X4" s="54" t="s">
        <v>30</v>
      </c>
      <c r="Y4" s="55" t="s">
        <v>33</v>
      </c>
      <c r="Z4" s="55" t="s">
        <v>34</v>
      </c>
      <c r="AA4" s="55" t="s">
        <v>35</v>
      </c>
    </row>
    <row r="5" spans="2:27" x14ac:dyDescent="0.35">
      <c r="C5" s="57" t="s">
        <v>27</v>
      </c>
      <c r="D5" s="59">
        <v>1</v>
      </c>
      <c r="E5" s="59">
        <v>3</v>
      </c>
      <c r="F5" s="59">
        <v>7</v>
      </c>
      <c r="G5" s="60">
        <v>8</v>
      </c>
      <c r="I5" s="57" t="s">
        <v>33</v>
      </c>
      <c r="J5" s="59">
        <v>1</v>
      </c>
      <c r="K5" s="59">
        <v>8</v>
      </c>
      <c r="L5" s="59">
        <v>6</v>
      </c>
      <c r="N5" s="57" t="s">
        <v>33</v>
      </c>
      <c r="O5" s="59">
        <v>1</v>
      </c>
      <c r="P5" s="59">
        <v>5</v>
      </c>
      <c r="Q5" s="59">
        <v>0.33333333333333331</v>
      </c>
      <c r="S5" s="57" t="s">
        <v>33</v>
      </c>
      <c r="T5" s="59">
        <v>1</v>
      </c>
      <c r="U5" s="59">
        <v>0.14285714285714285</v>
      </c>
      <c r="V5" s="59">
        <v>0.5</v>
      </c>
      <c r="X5" s="57" t="s">
        <v>33</v>
      </c>
      <c r="Y5" s="59">
        <v>1</v>
      </c>
      <c r="Z5" s="59">
        <v>0.125</v>
      </c>
      <c r="AA5" s="59">
        <v>0.25</v>
      </c>
    </row>
    <row r="6" spans="2:27" x14ac:dyDescent="0.35">
      <c r="C6" s="57" t="s">
        <v>28</v>
      </c>
      <c r="D6" s="59">
        <f>1/E5</f>
        <v>0.33333333333333331</v>
      </c>
      <c r="E6" s="59">
        <v>1</v>
      </c>
      <c r="F6" s="59">
        <v>3</v>
      </c>
      <c r="G6" s="60">
        <v>6</v>
      </c>
      <c r="I6" s="57" t="s">
        <v>34</v>
      </c>
      <c r="J6" s="59">
        <f>1/K5</f>
        <v>0.125</v>
      </c>
      <c r="K6" s="59">
        <v>1</v>
      </c>
      <c r="L6" s="59">
        <f>1/3</f>
        <v>0.33333333333333331</v>
      </c>
      <c r="N6" s="57" t="s">
        <v>34</v>
      </c>
      <c r="O6" s="59">
        <f>1/P5</f>
        <v>0.2</v>
      </c>
      <c r="P6" s="59">
        <v>1</v>
      </c>
      <c r="Q6" s="59">
        <v>0.14285714285714285</v>
      </c>
      <c r="S6" s="57" t="s">
        <v>34</v>
      </c>
      <c r="T6" s="59">
        <f>1/U5</f>
        <v>7</v>
      </c>
      <c r="U6" s="59">
        <v>1</v>
      </c>
      <c r="V6" s="59">
        <v>4</v>
      </c>
      <c r="X6" s="57" t="s">
        <v>34</v>
      </c>
      <c r="Y6" s="59">
        <f>1/Z5</f>
        <v>8</v>
      </c>
      <c r="Z6" s="59">
        <v>1</v>
      </c>
      <c r="AA6" s="59">
        <v>3</v>
      </c>
    </row>
    <row r="7" spans="2:27" x14ac:dyDescent="0.35">
      <c r="C7" s="57" t="s">
        <v>29</v>
      </c>
      <c r="D7" s="59">
        <f>1/F5</f>
        <v>0.14285714285714285</v>
      </c>
      <c r="E7" s="59">
        <f>1/F6</f>
        <v>0.33333333333333331</v>
      </c>
      <c r="F7" s="59">
        <v>1</v>
      </c>
      <c r="G7" s="60">
        <v>3</v>
      </c>
      <c r="I7" s="57" t="s">
        <v>35</v>
      </c>
      <c r="J7" s="59">
        <f>1/L5</f>
        <v>0.16666666666666666</v>
      </c>
      <c r="K7" s="59">
        <f>1/L6</f>
        <v>3</v>
      </c>
      <c r="L7" s="59">
        <v>1</v>
      </c>
      <c r="N7" s="57" t="s">
        <v>35</v>
      </c>
      <c r="O7" s="59">
        <f>1/Q5</f>
        <v>3</v>
      </c>
      <c r="P7" s="59">
        <f>1/Q6</f>
        <v>7</v>
      </c>
      <c r="Q7" s="59">
        <v>1</v>
      </c>
      <c r="S7" s="57" t="s">
        <v>35</v>
      </c>
      <c r="T7" s="59">
        <f>1/V5</f>
        <v>2</v>
      </c>
      <c r="U7" s="59">
        <f>1/V6</f>
        <v>0.25</v>
      </c>
      <c r="V7" s="59">
        <v>1</v>
      </c>
      <c r="X7" s="57" t="s">
        <v>35</v>
      </c>
      <c r="Y7" s="59">
        <f>1/AA5</f>
        <v>4</v>
      </c>
      <c r="Z7" s="59">
        <f>1/AA6</f>
        <v>0.33333333333333331</v>
      </c>
      <c r="AA7" s="59">
        <v>1</v>
      </c>
    </row>
    <row r="8" spans="2:27" ht="15" thickBot="1" x14ac:dyDescent="0.4">
      <c r="C8" s="58" t="s">
        <v>30</v>
      </c>
      <c r="D8" s="61">
        <f>1/G5</f>
        <v>0.125</v>
      </c>
      <c r="E8" s="61">
        <f>1/G6</f>
        <v>0.16666666666666666</v>
      </c>
      <c r="F8" s="61">
        <f>1/G7</f>
        <v>0.33333333333333331</v>
      </c>
      <c r="G8" s="62">
        <v>1</v>
      </c>
    </row>
    <row r="12" spans="2:27" ht="15" thickBot="1" x14ac:dyDescent="0.4">
      <c r="B12" t="s">
        <v>31</v>
      </c>
    </row>
    <row r="13" spans="2:27" x14ac:dyDescent="0.35">
      <c r="C13" s="54" t="s">
        <v>26</v>
      </c>
      <c r="D13" s="55" t="s">
        <v>27</v>
      </c>
      <c r="E13" s="55" t="s">
        <v>28</v>
      </c>
      <c r="F13" s="55" t="s">
        <v>29</v>
      </c>
      <c r="G13" s="56" t="s">
        <v>30</v>
      </c>
      <c r="I13" s="54" t="s">
        <v>27</v>
      </c>
      <c r="J13" s="55" t="s">
        <v>33</v>
      </c>
      <c r="K13" s="55" t="s">
        <v>34</v>
      </c>
      <c r="L13" s="55" t="s">
        <v>35</v>
      </c>
      <c r="N13" s="54" t="s">
        <v>28</v>
      </c>
      <c r="O13" s="55" t="s">
        <v>33</v>
      </c>
      <c r="P13" s="55" t="s">
        <v>34</v>
      </c>
      <c r="Q13" s="55" t="s">
        <v>35</v>
      </c>
      <c r="S13" s="54" t="s">
        <v>29</v>
      </c>
      <c r="T13" s="55" t="s">
        <v>33</v>
      </c>
      <c r="U13" s="55" t="s">
        <v>34</v>
      </c>
      <c r="V13" s="55" t="s">
        <v>35</v>
      </c>
      <c r="X13" s="54" t="s">
        <v>30</v>
      </c>
      <c r="Y13" s="55" t="s">
        <v>33</v>
      </c>
      <c r="Z13" s="55" t="s">
        <v>34</v>
      </c>
      <c r="AA13" s="55" t="s">
        <v>35</v>
      </c>
    </row>
    <row r="14" spans="2:27" x14ac:dyDescent="0.35">
      <c r="C14" s="57" t="s">
        <v>27</v>
      </c>
      <c r="D14" s="59">
        <v>1</v>
      </c>
      <c r="E14" s="59">
        <v>5</v>
      </c>
      <c r="F14" s="59">
        <v>3</v>
      </c>
      <c r="G14" s="60">
        <v>8</v>
      </c>
      <c r="I14" s="57" t="s">
        <v>33</v>
      </c>
      <c r="J14" s="59">
        <v>1</v>
      </c>
      <c r="K14" s="59">
        <v>9</v>
      </c>
      <c r="L14" s="59">
        <v>5</v>
      </c>
      <c r="N14" s="57" t="s">
        <v>33</v>
      </c>
      <c r="O14" s="59">
        <v>1</v>
      </c>
      <c r="P14" s="59">
        <v>0.2</v>
      </c>
      <c r="Q14" s="59">
        <v>0.16666666666666666</v>
      </c>
      <c r="S14" s="57" t="s">
        <v>33</v>
      </c>
      <c r="T14" s="59">
        <v>1</v>
      </c>
      <c r="U14" s="59">
        <v>2</v>
      </c>
      <c r="V14" s="59">
        <v>7</v>
      </c>
      <c r="X14" s="57" t="s">
        <v>33</v>
      </c>
      <c r="Y14" s="59">
        <v>1</v>
      </c>
      <c r="Z14" s="59">
        <v>0.25</v>
      </c>
      <c r="AA14" s="59">
        <v>0.125</v>
      </c>
    </row>
    <row r="15" spans="2:27" x14ac:dyDescent="0.35">
      <c r="C15" s="57" t="s">
        <v>28</v>
      </c>
      <c r="D15" s="59">
        <f>1/E14</f>
        <v>0.2</v>
      </c>
      <c r="E15" s="59">
        <v>1</v>
      </c>
      <c r="F15" s="59">
        <v>6</v>
      </c>
      <c r="G15" s="60">
        <v>4</v>
      </c>
      <c r="I15" s="57" t="s">
        <v>34</v>
      </c>
      <c r="J15" s="59">
        <f>1/K14</f>
        <v>0.1111111111111111</v>
      </c>
      <c r="K15" s="59">
        <v>1</v>
      </c>
      <c r="L15" s="59">
        <v>3</v>
      </c>
      <c r="N15" s="57" t="s">
        <v>34</v>
      </c>
      <c r="O15" s="59">
        <f>1/P14</f>
        <v>5</v>
      </c>
      <c r="P15" s="59">
        <v>1</v>
      </c>
      <c r="Q15" s="59">
        <v>0.2</v>
      </c>
      <c r="S15" s="57" t="s">
        <v>34</v>
      </c>
      <c r="T15" s="59">
        <f>1/U14</f>
        <v>0.5</v>
      </c>
      <c r="U15" s="59">
        <v>1</v>
      </c>
      <c r="V15" s="59">
        <v>6</v>
      </c>
      <c r="X15" s="57" t="s">
        <v>34</v>
      </c>
      <c r="Y15" s="59">
        <f>1/Z14</f>
        <v>4</v>
      </c>
      <c r="Z15" s="59">
        <v>1</v>
      </c>
      <c r="AA15" s="59">
        <v>3</v>
      </c>
    </row>
    <row r="16" spans="2:27" x14ac:dyDescent="0.35">
      <c r="C16" s="57" t="s">
        <v>29</v>
      </c>
      <c r="D16" s="59">
        <f>1/F14</f>
        <v>0.33333333333333331</v>
      </c>
      <c r="E16" s="59">
        <f>1/F15</f>
        <v>0.16666666666666666</v>
      </c>
      <c r="F16" s="59">
        <v>1</v>
      </c>
      <c r="G16" s="60">
        <v>2</v>
      </c>
      <c r="I16" s="57" t="s">
        <v>35</v>
      </c>
      <c r="J16" s="59">
        <f>1/L14</f>
        <v>0.2</v>
      </c>
      <c r="K16" s="59">
        <f>1/L15</f>
        <v>0.33333333333333331</v>
      </c>
      <c r="L16" s="59">
        <v>1</v>
      </c>
      <c r="N16" s="57" t="s">
        <v>35</v>
      </c>
      <c r="O16" s="59">
        <f>1/Q14</f>
        <v>6</v>
      </c>
      <c r="P16" s="59">
        <f>1/Q15</f>
        <v>5</v>
      </c>
      <c r="Q16" s="59">
        <v>1</v>
      </c>
      <c r="S16" s="57" t="s">
        <v>35</v>
      </c>
      <c r="T16" s="59">
        <f>1/V14</f>
        <v>0.14285714285714285</v>
      </c>
      <c r="U16" s="59">
        <f>1/V15</f>
        <v>0.16666666666666666</v>
      </c>
      <c r="V16" s="59">
        <v>1</v>
      </c>
      <c r="X16" s="57" t="s">
        <v>35</v>
      </c>
      <c r="Y16" s="59">
        <f>1/AA14</f>
        <v>8</v>
      </c>
      <c r="Z16" s="59">
        <f>1/AA15</f>
        <v>0.33333333333333331</v>
      </c>
      <c r="AA16" s="59">
        <v>1</v>
      </c>
    </row>
    <row r="17" spans="2:27" ht="15" thickBot="1" x14ac:dyDescent="0.4">
      <c r="C17" s="58" t="s">
        <v>30</v>
      </c>
      <c r="D17" s="61">
        <f>1/G14</f>
        <v>0.125</v>
      </c>
      <c r="E17" s="61">
        <f>1/G15</f>
        <v>0.25</v>
      </c>
      <c r="F17" s="61">
        <f>1/G16</f>
        <v>0.5</v>
      </c>
      <c r="G17" s="62">
        <v>1</v>
      </c>
    </row>
    <row r="21" spans="2:27" ht="15" thickBot="1" x14ac:dyDescent="0.4">
      <c r="B21" t="s">
        <v>32</v>
      </c>
    </row>
    <row r="22" spans="2:27" x14ac:dyDescent="0.35">
      <c r="C22" s="54" t="s">
        <v>26</v>
      </c>
      <c r="D22" s="55" t="s">
        <v>27</v>
      </c>
      <c r="E22" s="55" t="s">
        <v>28</v>
      </c>
      <c r="F22" s="55" t="s">
        <v>29</v>
      </c>
      <c r="G22" s="56" t="s">
        <v>30</v>
      </c>
      <c r="I22" s="54" t="s">
        <v>27</v>
      </c>
      <c r="J22" s="55" t="s">
        <v>33</v>
      </c>
      <c r="K22" s="55" t="s">
        <v>34</v>
      </c>
      <c r="L22" s="55" t="s">
        <v>35</v>
      </c>
      <c r="N22" s="54" t="s">
        <v>28</v>
      </c>
      <c r="O22" s="55" t="s">
        <v>33</v>
      </c>
      <c r="P22" s="55" t="s">
        <v>34</v>
      </c>
      <c r="Q22" s="55" t="s">
        <v>35</v>
      </c>
      <c r="S22" s="54" t="s">
        <v>29</v>
      </c>
      <c r="T22" s="55" t="s">
        <v>33</v>
      </c>
      <c r="U22" s="55" t="s">
        <v>34</v>
      </c>
      <c r="V22" s="55" t="s">
        <v>35</v>
      </c>
      <c r="X22" s="54" t="s">
        <v>30</v>
      </c>
      <c r="Y22" s="55" t="s">
        <v>33</v>
      </c>
      <c r="Z22" s="55" t="s">
        <v>34</v>
      </c>
      <c r="AA22" s="55" t="s">
        <v>35</v>
      </c>
    </row>
    <row r="23" spans="2:27" x14ac:dyDescent="0.35">
      <c r="C23" s="57" t="s">
        <v>27</v>
      </c>
      <c r="D23" s="59">
        <v>1</v>
      </c>
      <c r="E23" s="59">
        <f>1/2</f>
        <v>0.5</v>
      </c>
      <c r="F23" s="59">
        <f>1/3</f>
        <v>0.33333333333333331</v>
      </c>
      <c r="G23" s="60">
        <f>3</f>
        <v>3</v>
      </c>
      <c r="I23" s="57" t="s">
        <v>33</v>
      </c>
      <c r="J23" s="59">
        <v>1</v>
      </c>
      <c r="K23" s="59">
        <v>2</v>
      </c>
      <c r="L23" s="59">
        <v>3</v>
      </c>
      <c r="N23" s="57" t="s">
        <v>33</v>
      </c>
      <c r="O23" s="59">
        <v>1</v>
      </c>
      <c r="P23" s="59">
        <v>0.25</v>
      </c>
      <c r="Q23" s="59">
        <v>0.5</v>
      </c>
      <c r="S23" s="57" t="s">
        <v>33</v>
      </c>
      <c r="T23" s="59">
        <v>1</v>
      </c>
      <c r="U23" s="59">
        <v>9</v>
      </c>
      <c r="V23" s="59">
        <v>5</v>
      </c>
      <c r="X23" s="57" t="s">
        <v>33</v>
      </c>
      <c r="Y23" s="59">
        <v>1</v>
      </c>
      <c r="Z23" s="59">
        <v>0.25</v>
      </c>
      <c r="AA23" s="59">
        <v>0.2</v>
      </c>
    </row>
    <row r="24" spans="2:27" x14ac:dyDescent="0.35">
      <c r="C24" s="57" t="s">
        <v>28</v>
      </c>
      <c r="D24" s="59">
        <f>1/E23</f>
        <v>2</v>
      </c>
      <c r="E24" s="59">
        <v>1</v>
      </c>
      <c r="F24" s="59">
        <v>3</v>
      </c>
      <c r="G24" s="60">
        <v>6</v>
      </c>
      <c r="I24" s="57" t="s">
        <v>34</v>
      </c>
      <c r="J24" s="59">
        <f>1/K23</f>
        <v>0.5</v>
      </c>
      <c r="K24" s="59">
        <v>1</v>
      </c>
      <c r="L24" s="59">
        <v>0.14285714285714285</v>
      </c>
      <c r="N24" s="57" t="s">
        <v>34</v>
      </c>
      <c r="O24" s="59">
        <f>1/P23</f>
        <v>4</v>
      </c>
      <c r="P24" s="59">
        <v>1</v>
      </c>
      <c r="Q24" s="59">
        <v>3</v>
      </c>
      <c r="S24" s="57" t="s">
        <v>34</v>
      </c>
      <c r="T24" s="59">
        <f>1/U23</f>
        <v>0.1111111111111111</v>
      </c>
      <c r="U24" s="59">
        <v>1</v>
      </c>
      <c r="V24" s="59">
        <v>3</v>
      </c>
      <c r="X24" s="57" t="s">
        <v>34</v>
      </c>
      <c r="Y24" s="59">
        <f>1/Z23</f>
        <v>4</v>
      </c>
      <c r="Z24" s="59">
        <v>1</v>
      </c>
      <c r="AA24" s="59">
        <v>3</v>
      </c>
    </row>
    <row r="25" spans="2:27" x14ac:dyDescent="0.35">
      <c r="C25" s="57" t="s">
        <v>29</v>
      </c>
      <c r="D25" s="59">
        <f>1/F23</f>
        <v>3</v>
      </c>
      <c r="E25" s="59">
        <f>1/F24</f>
        <v>0.33333333333333331</v>
      </c>
      <c r="F25" s="59">
        <v>1</v>
      </c>
      <c r="G25" s="60">
        <v>8</v>
      </c>
      <c r="I25" s="57" t="s">
        <v>35</v>
      </c>
      <c r="J25" s="59">
        <f>1/L23</f>
        <v>0.33333333333333331</v>
      </c>
      <c r="K25" s="59">
        <f>1/L24</f>
        <v>7</v>
      </c>
      <c r="L25" s="59">
        <v>1</v>
      </c>
      <c r="N25" s="57" t="s">
        <v>35</v>
      </c>
      <c r="O25" s="59">
        <f>1/Q23</f>
        <v>2</v>
      </c>
      <c r="P25" s="59">
        <f>1/Q24</f>
        <v>0.33333333333333331</v>
      </c>
      <c r="Q25" s="59">
        <v>1</v>
      </c>
      <c r="S25" s="57" t="s">
        <v>35</v>
      </c>
      <c r="T25" s="59">
        <f>1/V23</f>
        <v>0.2</v>
      </c>
      <c r="U25" s="59">
        <f>1/V24</f>
        <v>0.33333333333333331</v>
      </c>
      <c r="V25" s="59">
        <v>1</v>
      </c>
      <c r="X25" s="57" t="s">
        <v>35</v>
      </c>
      <c r="Y25" s="59">
        <f>1/AA23</f>
        <v>5</v>
      </c>
      <c r="Z25" s="59">
        <f>1/AA24</f>
        <v>0.33333333333333331</v>
      </c>
      <c r="AA25" s="59">
        <v>1</v>
      </c>
    </row>
    <row r="26" spans="2:27" ht="15" thickBot="1" x14ac:dyDescent="0.4">
      <c r="C26" s="58" t="s">
        <v>30</v>
      </c>
      <c r="D26" s="61">
        <f>1/G23</f>
        <v>0.33333333333333331</v>
      </c>
      <c r="E26" s="61">
        <f>1/G24</f>
        <v>0.16666666666666666</v>
      </c>
      <c r="F26" s="61">
        <f>1/G25</f>
        <v>0.125</v>
      </c>
      <c r="G26" s="62">
        <v>1</v>
      </c>
    </row>
    <row r="31" spans="2:27" ht="15" thickBot="1" x14ac:dyDescent="0.4">
      <c r="B31" t="s">
        <v>36</v>
      </c>
    </row>
    <row r="32" spans="2:27" x14ac:dyDescent="0.35">
      <c r="C32" s="54" t="s">
        <v>26</v>
      </c>
      <c r="D32" s="55" t="s">
        <v>27</v>
      </c>
      <c r="E32" s="55" t="s">
        <v>28</v>
      </c>
      <c r="F32" s="55" t="s">
        <v>29</v>
      </c>
      <c r="G32" s="56" t="s">
        <v>30</v>
      </c>
      <c r="I32" s="54" t="s">
        <v>27</v>
      </c>
      <c r="J32" s="55" t="s">
        <v>33</v>
      </c>
      <c r="K32" s="55" t="s">
        <v>34</v>
      </c>
      <c r="L32" s="55" t="s">
        <v>35</v>
      </c>
      <c r="N32" s="54" t="s">
        <v>28</v>
      </c>
      <c r="O32" s="55" t="s">
        <v>33</v>
      </c>
      <c r="P32" s="55" t="s">
        <v>34</v>
      </c>
      <c r="Q32" s="55" t="s">
        <v>35</v>
      </c>
      <c r="S32" s="54" t="s">
        <v>29</v>
      </c>
      <c r="T32" s="55" t="s">
        <v>33</v>
      </c>
      <c r="U32" s="55" t="s">
        <v>34</v>
      </c>
      <c r="V32" s="55" t="s">
        <v>35</v>
      </c>
      <c r="X32" s="54" t="s">
        <v>30</v>
      </c>
      <c r="Y32" s="55" t="s">
        <v>33</v>
      </c>
      <c r="Z32" s="55" t="s">
        <v>34</v>
      </c>
      <c r="AA32" s="55" t="s">
        <v>35</v>
      </c>
    </row>
    <row r="33" spans="3:27" x14ac:dyDescent="0.35">
      <c r="C33" s="57" t="s">
        <v>27</v>
      </c>
      <c r="D33" s="59">
        <f xml:space="preserve"> GEOMEAN(D5,D14,D23)</f>
        <v>1</v>
      </c>
      <c r="E33" s="59">
        <f t="shared" ref="E33:G33" si="0" xml:space="preserve"> GEOMEAN(E5,E14,E23)</f>
        <v>1.9574338205844317</v>
      </c>
      <c r="F33" s="59">
        <f t="shared" si="0"/>
        <v>1.9129311827723889</v>
      </c>
      <c r="G33" s="59">
        <f t="shared" si="0"/>
        <v>5.7689982812296332</v>
      </c>
      <c r="I33" s="57" t="s">
        <v>33</v>
      </c>
      <c r="J33" s="59">
        <f>GEOMEAN(J5,J14,J23)</f>
        <v>1</v>
      </c>
      <c r="K33" s="59">
        <f t="shared" ref="K33:L33" si="1">GEOMEAN(K5,K14,K23)</f>
        <v>5.2414827884177928</v>
      </c>
      <c r="L33" s="59">
        <f t="shared" si="1"/>
        <v>4.4814047465571649</v>
      </c>
      <c r="N33" s="57" t="s">
        <v>33</v>
      </c>
      <c r="O33" s="59">
        <f>GEOMEAN(O5,O14,O23)</f>
        <v>1</v>
      </c>
      <c r="P33" s="59">
        <f>GEOMEAN(P5,P14,P23)</f>
        <v>0.6299605249474366</v>
      </c>
      <c r="Q33" s="59">
        <f t="shared" ref="P33:Q33" si="2">GEOMEAN(Q5,Q14,Q23)</f>
        <v>0.30285343213868993</v>
      </c>
      <c r="S33" s="57" t="s">
        <v>33</v>
      </c>
      <c r="T33" s="59">
        <f>GEOMEAN(T5,T14,T23)</f>
        <v>1</v>
      </c>
      <c r="U33" s="59">
        <f t="shared" ref="U33:V33" si="3">GEOMEAN(U5,U14,U23)</f>
        <v>1.3700134211888826</v>
      </c>
      <c r="V33" s="59">
        <f t="shared" si="3"/>
        <v>2.5962470509255517</v>
      </c>
      <c r="X33" s="57" t="s">
        <v>33</v>
      </c>
      <c r="Y33" s="59">
        <f>GEOMEAN(Y5,Y14,Y23)</f>
        <v>1</v>
      </c>
      <c r="Z33" s="59">
        <f>GEOMEAN(Z5,Z14,Z23)</f>
        <v>0.19842513149602495</v>
      </c>
      <c r="AA33" s="59">
        <f>GEOMEAN(AA5,AA14,AA23)</f>
        <v>0.18420157493201933</v>
      </c>
    </row>
    <row r="34" spans="3:27" x14ac:dyDescent="0.35">
      <c r="C34" s="57" t="s">
        <v>28</v>
      </c>
      <c r="D34" s="59">
        <f xml:space="preserve"> GEOMEAN(D6,D15,D24)</f>
        <v>0.51087295492903539</v>
      </c>
      <c r="E34" s="59">
        <f t="shared" ref="E34:G34" si="4" xml:space="preserve"> GEOMEAN(E6,E15,E24)</f>
        <v>1</v>
      </c>
      <c r="F34" s="59">
        <f t="shared" si="4"/>
        <v>3.7797631496846193</v>
      </c>
      <c r="G34" s="59">
        <f t="shared" si="4"/>
        <v>5.2414827884177928</v>
      </c>
      <c r="I34" s="57" t="s">
        <v>34</v>
      </c>
      <c r="J34" s="59">
        <f>GEOMEAN(J6,J15,J24)</f>
        <v>0.19078570709222198</v>
      </c>
      <c r="K34" s="59">
        <f t="shared" ref="K34:L34" si="5">GEOMEAN(K6,K15,K24)</f>
        <v>1</v>
      </c>
      <c r="L34" s="59">
        <f t="shared" si="5"/>
        <v>0.52275795857471019</v>
      </c>
      <c r="N34" s="57" t="s">
        <v>34</v>
      </c>
      <c r="O34" s="59">
        <f>GEOMEAN(O6,O15,O24)</f>
        <v>1.5874010519681994</v>
      </c>
      <c r="P34" s="59">
        <f t="shared" ref="P34:Q34" si="6">GEOMEAN(P6,P15,P24)</f>
        <v>1</v>
      </c>
      <c r="Q34" s="59">
        <f t="shared" si="6"/>
        <v>0.44091113830836925</v>
      </c>
      <c r="S34" s="57" t="s">
        <v>34</v>
      </c>
      <c r="T34" s="59">
        <f>GEOMEAN(T6,T15,T24)</f>
        <v>0.72991985664798154</v>
      </c>
      <c r="U34" s="59">
        <f t="shared" ref="U34:V34" si="7">GEOMEAN(U6,U15,U24)</f>
        <v>1</v>
      </c>
      <c r="V34" s="59">
        <f t="shared" si="7"/>
        <v>4.1601676461038082</v>
      </c>
      <c r="X34" s="57" t="s">
        <v>34</v>
      </c>
      <c r="Y34" s="59">
        <f>GEOMEAN(Y6,Y15,Y24)</f>
        <v>5.0396841995794928</v>
      </c>
      <c r="Z34" s="59">
        <f t="shared" ref="Z34:AA34" si="8">GEOMEAN(Z6,Z15,Z24)</f>
        <v>1</v>
      </c>
      <c r="AA34" s="59">
        <f>GEOMEAN(AA6,AA15,AA24)</f>
        <v>3</v>
      </c>
    </row>
    <row r="35" spans="3:27" x14ac:dyDescent="0.35">
      <c r="C35" s="57" t="s">
        <v>29</v>
      </c>
      <c r="D35" s="59">
        <f xml:space="preserve"> GEOMEAN(D7,D16,D25)</f>
        <v>0.52275795857471019</v>
      </c>
      <c r="E35" s="59">
        <f t="shared" ref="E35:G35" si="9" xml:space="preserve"> GEOMEAN(E7,E16,E25)</f>
        <v>0.26456684199469993</v>
      </c>
      <c r="F35" s="59">
        <f t="shared" si="9"/>
        <v>1</v>
      </c>
      <c r="G35" s="59">
        <f t="shared" si="9"/>
        <v>3.6342411856642793</v>
      </c>
      <c r="I35" s="57" t="s">
        <v>35</v>
      </c>
      <c r="J35" s="59">
        <f>GEOMEAN(J7,J16,J25)</f>
        <v>0.22314431669405652</v>
      </c>
      <c r="K35" s="59">
        <f t="shared" ref="K35:L35" si="10">GEOMEAN(K7,K16,K25)</f>
        <v>1.9129311827723889</v>
      </c>
      <c r="L35" s="59">
        <f t="shared" si="10"/>
        <v>1</v>
      </c>
      <c r="N35" s="57" t="s">
        <v>35</v>
      </c>
      <c r="O35" s="59">
        <f>GEOMEAN(O7,O16,O25)</f>
        <v>3.3019272488946267</v>
      </c>
      <c r="P35" s="59">
        <f t="shared" ref="P35:Q35" si="11">GEOMEAN(P7,P16,P25)</f>
        <v>2.2680307053177891</v>
      </c>
      <c r="Q35" s="59">
        <f t="shared" si="11"/>
        <v>1</v>
      </c>
      <c r="S35" s="57" t="s">
        <v>35</v>
      </c>
      <c r="T35" s="59">
        <f>GEOMEAN(T7,T16,T25)</f>
        <v>0.38517135711083578</v>
      </c>
      <c r="U35" s="59">
        <f t="shared" ref="U35:V35" si="12">GEOMEAN(U7,U16,U25)</f>
        <v>0.24037492838456806</v>
      </c>
      <c r="V35" s="59">
        <f t="shared" si="12"/>
        <v>1</v>
      </c>
      <c r="X35" s="57" t="s">
        <v>35</v>
      </c>
      <c r="Y35" s="59">
        <f>GEOMEAN(Y7,Y16,Y25)</f>
        <v>5.4288352331898135</v>
      </c>
      <c r="Z35" s="59">
        <f t="shared" ref="Z35:AA35" si="13">GEOMEAN(Z7,Z16,Z25)</f>
        <v>0.33333333333333331</v>
      </c>
      <c r="AA35" s="59">
        <f t="shared" si="13"/>
        <v>1</v>
      </c>
    </row>
    <row r="36" spans="3:27" ht="15" thickBot="1" x14ac:dyDescent="0.4">
      <c r="C36" s="58" t="s">
        <v>30</v>
      </c>
      <c r="D36" s="61">
        <f xml:space="preserve"> GEOMEAN(D8,D17,D26)</f>
        <v>0.17334031858765866</v>
      </c>
      <c r="E36" s="61">
        <f t="shared" ref="E36:G36" si="14" xml:space="preserve"> GEOMEAN(E8,E17,E26)</f>
        <v>0.19078570709222198</v>
      </c>
      <c r="F36" s="61">
        <f t="shared" si="14"/>
        <v>0.27516060407455223</v>
      </c>
      <c r="G36" s="61">
        <f t="shared" si="1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MAUT</vt:lpstr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Perea de la Casa</dc:creator>
  <cp:lastModifiedBy>Lenovo</cp:lastModifiedBy>
  <dcterms:created xsi:type="dcterms:W3CDTF">2015-06-05T18:19:34Z</dcterms:created>
  <dcterms:modified xsi:type="dcterms:W3CDTF">2021-12-03T17:41:10Z</dcterms:modified>
</cp:coreProperties>
</file>