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enovo\Google Drive\CARRERAS\INFORMÁTICA\4º Informática\1 CUATRI\SAD\PRÁCTICAS\PRÁCTICA 3 (Teoría de utilidad multi-atributo y Teoría de Prospectos)\"/>
    </mc:Choice>
  </mc:AlternateContent>
  <xr:revisionPtr revIDLastSave="0" documentId="13_ncr:1_{83D84C12-E7AB-48D2-B48D-646D526784FB}" xr6:coauthVersionLast="47" xr6:coauthVersionMax="47" xr10:uidLastSave="{00000000-0000-0000-0000-000000000000}"/>
  <bookViews>
    <workbookView xWindow="-24120" yWindow="1245" windowWidth="24240" windowHeight="13140" activeTab="4" xr2:uid="{00000000-000D-0000-FFFF-FFFF00000000}"/>
  </bookViews>
  <sheets>
    <sheet name="EJERCICIO 1. A" sheetId="1" r:id="rId1"/>
    <sheet name="EJERCICIO 1. B" sheetId="5" r:id="rId2"/>
    <sheet name="EJERCICIO 1. C" sheetId="8" r:id="rId3"/>
    <sheet name="EJERCICIO 1. D" sheetId="9" r:id="rId4"/>
    <sheet name="EJERCICIO 2" sheetId="10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0" l="1"/>
  <c r="F24" i="10"/>
  <c r="G24" i="10" s="1"/>
  <c r="Q5" i="9"/>
  <c r="R5" i="9" s="1"/>
  <c r="Q5" i="8"/>
  <c r="Q5" i="5"/>
  <c r="Q5" i="1"/>
  <c r="Q6" i="1"/>
  <c r="G25" i="10"/>
  <c r="F27" i="10"/>
  <c r="F26" i="10"/>
  <c r="F25" i="10"/>
  <c r="N25" i="10"/>
  <c r="N23" i="10"/>
  <c r="L23" i="10"/>
  <c r="N27" i="10"/>
  <c r="M27" i="10"/>
  <c r="L27" i="10"/>
  <c r="N26" i="10"/>
  <c r="M26" i="10"/>
  <c r="L26" i="10"/>
  <c r="M25" i="10"/>
  <c r="L25" i="10"/>
  <c r="N24" i="10"/>
  <c r="M24" i="10"/>
  <c r="L24" i="10"/>
  <c r="M23" i="10"/>
  <c r="K27" i="10"/>
  <c r="K26" i="10"/>
  <c r="K25" i="10"/>
  <c r="K23" i="10"/>
  <c r="K24" i="10"/>
  <c r="Q18" i="10"/>
  <c r="T18" i="10"/>
  <c r="S18" i="10"/>
  <c r="R18" i="10"/>
  <c r="T17" i="10"/>
  <c r="S17" i="10"/>
  <c r="R17" i="10"/>
  <c r="T16" i="10"/>
  <c r="S16" i="10"/>
  <c r="R16" i="10"/>
  <c r="T15" i="10"/>
  <c r="S15" i="10"/>
  <c r="R15" i="10"/>
  <c r="T14" i="10"/>
  <c r="S14" i="10"/>
  <c r="R14" i="10"/>
  <c r="Q17" i="10"/>
  <c r="Q16" i="10"/>
  <c r="K16" i="10"/>
  <c r="Q15" i="10"/>
  <c r="Q14" i="10"/>
  <c r="L5" i="8"/>
  <c r="N15" i="10"/>
  <c r="N18" i="10"/>
  <c r="N17" i="10"/>
  <c r="N16" i="10"/>
  <c r="N14" i="10"/>
  <c r="L18" i="10"/>
  <c r="L17" i="10"/>
  <c r="L16" i="10"/>
  <c r="L15" i="10"/>
  <c r="L14" i="10"/>
  <c r="M14" i="10"/>
  <c r="M18" i="10"/>
  <c r="M15" i="10"/>
  <c r="M16" i="10"/>
  <c r="M17" i="10"/>
  <c r="K18" i="10"/>
  <c r="K15" i="10"/>
  <c r="K17" i="10"/>
  <c r="K14" i="10"/>
  <c r="L5" i="10"/>
  <c r="N9" i="10"/>
  <c r="M9" i="10"/>
  <c r="L9" i="10"/>
  <c r="N8" i="10"/>
  <c r="M8" i="10"/>
  <c r="L8" i="10"/>
  <c r="N7" i="10"/>
  <c r="M7" i="10"/>
  <c r="L7" i="10"/>
  <c r="N6" i="10"/>
  <c r="M6" i="10"/>
  <c r="L6" i="10"/>
  <c r="N5" i="10"/>
  <c r="M5" i="10"/>
  <c r="K9" i="10"/>
  <c r="K8" i="10"/>
  <c r="K7" i="10"/>
  <c r="K6" i="10"/>
  <c r="K5" i="10"/>
  <c r="Q9" i="8"/>
  <c r="Q8" i="8"/>
  <c r="Q7" i="8"/>
  <c r="Q6" i="8"/>
  <c r="Q9" i="9"/>
  <c r="Q8" i="9"/>
  <c r="Q7" i="9"/>
  <c r="Q6" i="9"/>
  <c r="K7" i="1"/>
  <c r="Q7" i="1" s="1"/>
  <c r="K9" i="9"/>
  <c r="K8" i="9"/>
  <c r="K7" i="9"/>
  <c r="K6" i="9"/>
  <c r="K5" i="9"/>
  <c r="K5" i="8"/>
  <c r="K6" i="1"/>
  <c r="K5" i="1"/>
  <c r="N9" i="8"/>
  <c r="M9" i="8"/>
  <c r="L9" i="8"/>
  <c r="K9" i="8"/>
  <c r="N8" i="8"/>
  <c r="M8" i="8"/>
  <c r="L8" i="8"/>
  <c r="K8" i="8"/>
  <c r="N7" i="8"/>
  <c r="M7" i="8"/>
  <c r="L7" i="8"/>
  <c r="K7" i="8"/>
  <c r="N6" i="8"/>
  <c r="M6" i="8"/>
  <c r="L6" i="8"/>
  <c r="K6" i="8"/>
  <c r="N5" i="8"/>
  <c r="M5" i="8"/>
  <c r="Q9" i="5"/>
  <c r="Q8" i="5"/>
  <c r="Q7" i="5"/>
  <c r="Q6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Q9" i="1"/>
  <c r="Q8" i="1"/>
  <c r="K8" i="1"/>
  <c r="N9" i="1"/>
  <c r="N8" i="1"/>
  <c r="N7" i="1"/>
  <c r="N6" i="1"/>
  <c r="N5" i="1"/>
  <c r="M9" i="1"/>
  <c r="M8" i="1"/>
  <c r="M7" i="1"/>
  <c r="M6" i="1"/>
  <c r="M5" i="1"/>
  <c r="L5" i="1"/>
  <c r="L6" i="1"/>
  <c r="L7" i="1"/>
  <c r="L8" i="1"/>
  <c r="L9" i="1"/>
  <c r="K9" i="1"/>
  <c r="G23" i="10" l="1"/>
  <c r="G27" i="10"/>
  <c r="G26" i="10"/>
  <c r="R8" i="1"/>
  <c r="R7" i="1"/>
  <c r="R6" i="1"/>
  <c r="R5" i="1"/>
  <c r="R9" i="1"/>
  <c r="R7" i="9"/>
  <c r="R9" i="9"/>
  <c r="R8" i="9"/>
  <c r="R6" i="9"/>
  <c r="R7" i="8"/>
  <c r="R5" i="8"/>
  <c r="R6" i="8"/>
  <c r="R8" i="8"/>
  <c r="R9" i="8"/>
  <c r="R5" i="5"/>
  <c r="R8" i="5"/>
  <c r="R7" i="5"/>
  <c r="R6" i="5"/>
  <c r="R9" i="5"/>
</calcChain>
</file>

<file path=xl/sharedStrings.xml><?xml version="1.0" encoding="utf-8"?>
<sst xmlns="http://schemas.openxmlformats.org/spreadsheetml/2006/main" count="200" uniqueCount="29">
  <si>
    <t>PROBLEMA 1</t>
  </si>
  <si>
    <t>DATOS INICIALES</t>
  </si>
  <si>
    <t>RAM (Gb)</t>
  </si>
  <si>
    <t>DISCO DURO (GB)</t>
  </si>
  <si>
    <t>AUTONOMÍA (Horas)</t>
  </si>
  <si>
    <t>PRECIO (€)</t>
  </si>
  <si>
    <t>PC 1</t>
  </si>
  <si>
    <t>PC 2</t>
  </si>
  <si>
    <t>PC 3</t>
  </si>
  <si>
    <t>PC 4</t>
  </si>
  <si>
    <t>PC 5</t>
  </si>
  <si>
    <t>PESOS</t>
  </si>
  <si>
    <t>APARTADO A</t>
  </si>
  <si>
    <t>NORMALIZACIÓN</t>
  </si>
  <si>
    <t>SOLUCIÓN</t>
  </si>
  <si>
    <t>FUNCIÓN DE UTILIDAD</t>
  </si>
  <si>
    <t>RANKING</t>
  </si>
  <si>
    <t>MODELO PRODUCTO</t>
  </si>
  <si>
    <t>PROBLEMA 2. TEORÍA DE PROSPECTOS</t>
  </si>
  <si>
    <t>PUNTOS REFERENCIA</t>
  </si>
  <si>
    <t>GANANCIAS Y PÉRDIDAS</t>
  </si>
  <si>
    <t>FUNCIÓN T. PROSPECTOS</t>
  </si>
  <si>
    <t>PARÁMETROS</t>
  </si>
  <si>
    <t>ALFA</t>
  </si>
  <si>
    <t>BETA</t>
  </si>
  <si>
    <t>LAMDA</t>
  </si>
  <si>
    <t>FUNCIÓN T. PROSPECTOS (ABSOLUTOS)</t>
  </si>
  <si>
    <t>ALTERNATIVAS</t>
  </si>
  <si>
    <t>TRANSFORMACIÓN DE CRITERIOS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</si>
</sst>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4" borderId="4" xfId="0" applyFill="1" applyBorder="1"/>
    <xf numFmtId="0" fontId="0" fillId="0" borderId="1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3" borderId="10" xfId="0" applyFill="1" applyBorder="1"/>
    <xf numFmtId="0" fontId="0" fillId="7" borderId="4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8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5" borderId="13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2" xfId="0" applyFill="1" applyBorder="1"/>
    <xf numFmtId="2" fontId="0" fillId="4" borderId="4" xfId="0" applyNumberFormat="1" applyFill="1" applyBorder="1"/>
    <xf numFmtId="2" fontId="0" fillId="4" borderId="9" xfId="0" applyNumberFormat="1" applyFill="1" applyBorder="1"/>
    <xf numFmtId="0" fontId="0" fillId="0" borderId="0" xfId="0" applyFill="1"/>
    <xf numFmtId="0" fontId="0" fillId="8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8" borderId="17" xfId="0" applyFill="1" applyBorder="1"/>
    <xf numFmtId="2" fontId="0" fillId="7" borderId="4" xfId="0" applyNumberFormat="1" applyFill="1" applyBorder="1"/>
    <xf numFmtId="2" fontId="0" fillId="7" borderId="9" xfId="0" applyNumberFormat="1" applyFill="1" applyBorder="1"/>
    <xf numFmtId="0" fontId="0" fillId="9" borderId="4" xfId="0" applyFill="1" applyBorder="1"/>
    <xf numFmtId="0" fontId="0" fillId="8" borderId="8" xfId="0" applyFill="1" applyBorder="1"/>
    <xf numFmtId="0" fontId="0" fillId="9" borderId="9" xfId="0" applyFill="1" applyBorder="1"/>
    <xf numFmtId="0" fontId="0" fillId="10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2" borderId="13" xfId="0" applyFill="1" applyBorder="1"/>
    <xf numFmtId="0" fontId="0" fillId="3" borderId="19" xfId="0" applyFill="1" applyBorder="1"/>
    <xf numFmtId="0" fontId="0" fillId="3" borderId="20" xfId="0" applyFill="1" applyBorder="1"/>
    <xf numFmtId="0" fontId="0" fillId="4" borderId="7" xfId="0" applyFill="1" applyBorder="1"/>
    <xf numFmtId="0" fontId="0" fillId="4" borderId="1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6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R15"/>
  <sheetViews>
    <sheetView topLeftCell="A2" workbookViewId="0">
      <selection activeCell="N19" sqref="N19"/>
    </sheetView>
  </sheetViews>
  <sheetFormatPr baseColWidth="10" defaultColWidth="8.7265625" defaultRowHeight="14.5" x14ac:dyDescent="0.35"/>
  <cols>
    <col min="4" max="4" width="14.90625" customWidth="1"/>
    <col min="5" max="5" width="12.1796875" customWidth="1"/>
    <col min="6" max="6" width="18.26953125" customWidth="1"/>
    <col min="7" max="7" width="15.453125" customWidth="1"/>
    <col min="10" max="10" width="15.26953125" customWidth="1"/>
    <col min="11" max="11" width="9.90625" customWidth="1"/>
    <col min="12" max="12" width="20" customWidth="1"/>
    <col min="13" max="13" width="16" customWidth="1"/>
    <col min="14" max="14" width="9.7265625" customWidth="1"/>
    <col min="16" max="16" width="19.90625" customWidth="1"/>
    <col min="17" max="17" width="19.453125" customWidth="1"/>
  </cols>
  <sheetData>
    <row r="2" spans="4:18" ht="15" thickBot="1" x14ac:dyDescent="0.4"/>
    <row r="3" spans="4:18" ht="15" thickBot="1" x14ac:dyDescent="0.4">
      <c r="D3" s="14" t="s">
        <v>0</v>
      </c>
      <c r="E3" s="15" t="s">
        <v>12</v>
      </c>
      <c r="J3" s="13" t="s">
        <v>13</v>
      </c>
      <c r="Q3" s="19" t="s">
        <v>14</v>
      </c>
    </row>
    <row r="4" spans="4:18" x14ac:dyDescent="0.35">
      <c r="D4" s="3" t="s">
        <v>1</v>
      </c>
      <c r="E4" s="4" t="s">
        <v>5</v>
      </c>
      <c r="F4" s="4" t="s">
        <v>4</v>
      </c>
      <c r="G4" s="4" t="s">
        <v>3</v>
      </c>
      <c r="H4" s="5" t="s">
        <v>2</v>
      </c>
      <c r="J4" s="3" t="s">
        <v>1</v>
      </c>
      <c r="K4" s="4" t="s">
        <v>5</v>
      </c>
      <c r="L4" s="4" t="s">
        <v>4</v>
      </c>
      <c r="M4" s="4" t="s">
        <v>3</v>
      </c>
      <c r="N4" s="5" t="s">
        <v>2</v>
      </c>
      <c r="P4" s="47" t="s">
        <v>27</v>
      </c>
      <c r="Q4" s="49" t="s">
        <v>15</v>
      </c>
      <c r="R4" s="48" t="s">
        <v>16</v>
      </c>
    </row>
    <row r="5" spans="4:18" x14ac:dyDescent="0.35">
      <c r="D5" s="6" t="s">
        <v>6</v>
      </c>
      <c r="E5" s="1">
        <v>429</v>
      </c>
      <c r="F5" s="1">
        <v>17</v>
      </c>
      <c r="G5" s="1">
        <v>100</v>
      </c>
      <c r="H5" s="7">
        <v>32</v>
      </c>
      <c r="J5" s="6" t="s">
        <v>6</v>
      </c>
      <c r="K5" s="9">
        <f>1+((MIN(E5:E9)-E5)/(MAX(E5:E9)-MIN(E5:E9)))</f>
        <v>0.95652173913043481</v>
      </c>
      <c r="L5" s="9">
        <f>(F5-MIN(F5:F9) ) / (MAX(F5:F9) - MIN(F5:F9))</f>
        <v>0.875</v>
      </c>
      <c r="M5" s="9">
        <f>(G5-MIN(G5:G9) ) / (MAX(G5:G9) - MIN(G5:G9))</f>
        <v>0</v>
      </c>
      <c r="N5" s="10">
        <f>(H5-MIN(H5:H9) ) / (MAX(H5:H9) - MIN(H5:H9))</f>
        <v>0.33333333333333331</v>
      </c>
      <c r="P5" s="40" t="s">
        <v>6</v>
      </c>
      <c r="Q5" s="50">
        <f xml:space="preserve"> K5*E10+ L5*F10 + M5*G10 + N5*H10</f>
        <v>0.6910326086956522</v>
      </c>
      <c r="R5" s="21">
        <f>_xlfn.RANK.EQ(Q5,Q5:Q9)</f>
        <v>2</v>
      </c>
    </row>
    <row r="6" spans="4:18" x14ac:dyDescent="0.35">
      <c r="D6" s="6" t="s">
        <v>7</v>
      </c>
      <c r="E6" s="1">
        <v>649</v>
      </c>
      <c r="F6" s="1">
        <v>12</v>
      </c>
      <c r="G6" s="1">
        <v>300</v>
      </c>
      <c r="H6" s="7">
        <v>64</v>
      </c>
      <c r="J6" s="6" t="s">
        <v>7</v>
      </c>
      <c r="K6" s="9">
        <f>1+ (MIN(E5:E9) - E6) / (MAX(E5:E9) - MIN(E5:E9))</f>
        <v>0</v>
      </c>
      <c r="L6" s="9">
        <f>(F6-MIN(F5:F9)) / (MAX(F5:F9) - MIN(F5:F9))</f>
        <v>0.25</v>
      </c>
      <c r="M6" s="9">
        <f>(G6-MIN(G5:G9)) / (MAX(G5:G9) - MIN(G5:G9))</f>
        <v>1</v>
      </c>
      <c r="N6" s="10">
        <f>(H6-MIN(H5:H9)) / (MAX(H5:H9) - MIN(H5:H9))</f>
        <v>1</v>
      </c>
      <c r="P6" s="40" t="s">
        <v>7</v>
      </c>
      <c r="Q6" s="50">
        <f xml:space="preserve"> K6*E10 + L6*F10 + M6*G10 + N6*H10</f>
        <v>0.38749999999999996</v>
      </c>
      <c r="R6" s="21">
        <f>_xlfn.RANK.EQ(Q6,Q5:Q9)</f>
        <v>4</v>
      </c>
    </row>
    <row r="7" spans="4:18" x14ac:dyDescent="0.35">
      <c r="D7" s="6" t="s">
        <v>8</v>
      </c>
      <c r="E7" s="1">
        <v>459</v>
      </c>
      <c r="F7" s="1">
        <v>11</v>
      </c>
      <c r="G7" s="1">
        <v>150</v>
      </c>
      <c r="H7" s="7">
        <v>32</v>
      </c>
      <c r="J7" s="6" t="s">
        <v>8</v>
      </c>
      <c r="K7" s="9">
        <f>1+(MIN(E5:E9)-E7)/(MAX(E5:E9)-MIN(E5:E9))</f>
        <v>0.82608695652173914</v>
      </c>
      <c r="L7" s="9">
        <f>(F7-MIN(F5:F9) ) / (MAX(F5:F9) - MIN(F5:F9))</f>
        <v>0.125</v>
      </c>
      <c r="M7" s="9">
        <f>(G7-MIN(G5:G9) ) / (MAX(G5:G9) - MIN(G5:G9))</f>
        <v>0.25</v>
      </c>
      <c r="N7" s="10">
        <f>(H7-MIN(H5:H9) ) / (MAX(H5:H9) - MIN(H5:H9))</f>
        <v>0.33333333333333331</v>
      </c>
      <c r="P7" s="40" t="s">
        <v>8</v>
      </c>
      <c r="Q7" s="50">
        <f xml:space="preserve"> K7*E10 + L7*F10 + M7*G10 + N7*H10</f>
        <v>0.42038043478260867</v>
      </c>
      <c r="R7" s="21">
        <f>_xlfn.RANK.EQ(Q7,Q5:Q9)</f>
        <v>3</v>
      </c>
    </row>
    <row r="8" spans="4:18" x14ac:dyDescent="0.35">
      <c r="D8" s="6" t="s">
        <v>9</v>
      </c>
      <c r="E8" s="1">
        <v>419</v>
      </c>
      <c r="F8" s="1">
        <v>18</v>
      </c>
      <c r="G8" s="1">
        <v>100</v>
      </c>
      <c r="H8" s="7">
        <v>16</v>
      </c>
      <c r="J8" s="6" t="s">
        <v>9</v>
      </c>
      <c r="K8" s="9">
        <f>1+(MIN(E5:E9)-E8)/(MAX(E5:E9)-MIN(E5:E9))</f>
        <v>1</v>
      </c>
      <c r="L8" s="9">
        <f>(F8-MIN(F5:F9) ) / (MAX(F5:F9) - MIN(F5:F9))</f>
        <v>1</v>
      </c>
      <c r="M8" s="9">
        <f>(G8-MIN(G5:G9) ) / (MAX(G5:G9) - MIN(G5:G9))</f>
        <v>0</v>
      </c>
      <c r="N8" s="10">
        <f>(H8-MIN(H5:H9) ) / (MAX(H5:H9) - MIN(H5:H9))</f>
        <v>0</v>
      </c>
      <c r="P8" s="40" t="s">
        <v>9</v>
      </c>
      <c r="Q8" s="50">
        <f xml:space="preserve"> K8*E10 + L8*F10 + M8*G10 + N8*H10</f>
        <v>0.7</v>
      </c>
      <c r="R8" s="21">
        <f>_xlfn.RANK.EQ(Q8,Q5:Q9)</f>
        <v>1</v>
      </c>
    </row>
    <row r="9" spans="4:18" ht="15" thickBot="1" x14ac:dyDescent="0.4">
      <c r="D9" s="6" t="s">
        <v>10</v>
      </c>
      <c r="E9" s="1">
        <v>519</v>
      </c>
      <c r="F9" s="1">
        <v>10</v>
      </c>
      <c r="G9" s="1">
        <v>200</v>
      </c>
      <c r="H9" s="7">
        <v>16</v>
      </c>
      <c r="J9" s="8" t="s">
        <v>10</v>
      </c>
      <c r="K9" s="11">
        <f>1+(MIN(E5:E9)-E9)/(MAX(E5:E9)-MIN(E5:E9))</f>
        <v>0.56521739130434789</v>
      </c>
      <c r="L9" s="11">
        <f>(F9-MIN(F5:F9) ) / (MAX(F5:F9) - MIN(F5:F9))</f>
        <v>0</v>
      </c>
      <c r="M9" s="11">
        <f>(G9-MIN(G5:G9) ) / (MAX(G5:G9) - MIN(G5:G9))</f>
        <v>0.5</v>
      </c>
      <c r="N9" s="12">
        <f>(H9-MIN(H5:H9) ) / (MAX(H5:H9) - MIN(H5:H9))</f>
        <v>0</v>
      </c>
      <c r="P9" s="41" t="s">
        <v>10</v>
      </c>
      <c r="Q9" s="51">
        <f xml:space="preserve"> K9*E10 + L9*F10 + M9*G10 + N9*H10</f>
        <v>0.27282608695652177</v>
      </c>
      <c r="R9" s="23">
        <f>_xlfn.RANK.EQ(Q9,Q5:Q9)</f>
        <v>5</v>
      </c>
    </row>
    <row r="10" spans="4:18" ht="15" thickBot="1" x14ac:dyDescent="0.4">
      <c r="D10" s="16" t="s">
        <v>11</v>
      </c>
      <c r="E10" s="17">
        <v>0.35</v>
      </c>
      <c r="F10" s="17">
        <v>0.35</v>
      </c>
      <c r="G10" s="17">
        <v>0.15</v>
      </c>
      <c r="H10" s="18">
        <v>0.15</v>
      </c>
    </row>
    <row r="14" spans="4:18" ht="15" thickBot="1" x14ac:dyDescent="0.4"/>
    <row r="15" spans="4:18" ht="15" thickBot="1" x14ac:dyDescent="0.4">
      <c r="E15" s="2"/>
    </row>
  </sheetData>
  <pageMargins left="0.7" right="0.7" top="0.75" bottom="0.75" header="0.3" footer="0.3"/>
  <ignoredErrors>
    <ignoredError sqref="K8 L5:L9 M5:N9 K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36BB-A113-43C8-A20A-8403330E5BFE}">
  <dimension ref="D2:R15"/>
  <sheetViews>
    <sheetView topLeftCell="I1" workbookViewId="0">
      <selection activeCell="N24" sqref="N24"/>
    </sheetView>
  </sheetViews>
  <sheetFormatPr baseColWidth="10" defaultColWidth="8.7265625" defaultRowHeight="14.5" x14ac:dyDescent="0.35"/>
  <cols>
    <col min="4" max="4" width="14.90625" customWidth="1"/>
    <col min="5" max="5" width="12.1796875" customWidth="1"/>
    <col min="6" max="6" width="18.26953125" customWidth="1"/>
    <col min="7" max="7" width="15.453125" customWidth="1"/>
    <col min="10" max="10" width="15.26953125" customWidth="1"/>
    <col min="11" max="11" width="9.90625" customWidth="1"/>
    <col min="12" max="12" width="20" customWidth="1"/>
    <col min="13" max="13" width="16" customWidth="1"/>
    <col min="14" max="14" width="9.7265625" customWidth="1"/>
    <col min="16" max="17" width="19.90625" customWidth="1"/>
  </cols>
  <sheetData>
    <row r="2" spans="4:18" ht="15" thickBot="1" x14ac:dyDescent="0.4"/>
    <row r="3" spans="4:18" ht="15" thickBot="1" x14ac:dyDescent="0.4">
      <c r="D3" s="14" t="s">
        <v>0</v>
      </c>
      <c r="E3" s="15" t="s">
        <v>12</v>
      </c>
      <c r="J3" s="13" t="s">
        <v>13</v>
      </c>
      <c r="Q3" s="19" t="s">
        <v>14</v>
      </c>
    </row>
    <row r="4" spans="4:18" x14ac:dyDescent="0.35">
      <c r="D4" s="3" t="s">
        <v>1</v>
      </c>
      <c r="E4" s="4" t="s">
        <v>5</v>
      </c>
      <c r="F4" s="4" t="s">
        <v>4</v>
      </c>
      <c r="G4" s="4" t="s">
        <v>3</v>
      </c>
      <c r="H4" s="5" t="s">
        <v>2</v>
      </c>
      <c r="J4" s="3" t="s">
        <v>1</v>
      </c>
      <c r="K4" s="4" t="s">
        <v>5</v>
      </c>
      <c r="L4" s="4" t="s">
        <v>4</v>
      </c>
      <c r="M4" s="4" t="s">
        <v>3</v>
      </c>
      <c r="N4" s="5" t="s">
        <v>2</v>
      </c>
      <c r="P4" s="3" t="s">
        <v>27</v>
      </c>
      <c r="Q4" s="4" t="s">
        <v>15</v>
      </c>
      <c r="R4" s="5" t="s">
        <v>16</v>
      </c>
    </row>
    <row r="5" spans="4:18" x14ac:dyDescent="0.35">
      <c r="D5" s="6" t="s">
        <v>6</v>
      </c>
      <c r="E5" s="1">
        <v>429</v>
      </c>
      <c r="F5" s="1">
        <v>17</v>
      </c>
      <c r="G5" s="1">
        <v>100</v>
      </c>
      <c r="H5" s="7">
        <v>32</v>
      </c>
      <c r="J5" s="6" t="s">
        <v>6</v>
      </c>
      <c r="K5" s="9">
        <f>1+(MIN(E5:E9)-E5)/(MAX(E5:E9)-MIN(E5:E9))</f>
        <v>0.95652173913043481</v>
      </c>
      <c r="L5" s="9">
        <f>(F5-MIN(F5:F9) ) / (MAX(F5:F9) - MIN(F5:F9))</f>
        <v>0.875</v>
      </c>
      <c r="M5" s="9">
        <f>(G5-MIN(G5:G9) ) / (MAX(G5:G9) - MIN(G5:G9))</f>
        <v>0</v>
      </c>
      <c r="N5" s="10">
        <f>(H5-MIN(H5:H9) ) / (MAX(H5:H9) - MIN(H5:H9))</f>
        <v>0.33333333333333331</v>
      </c>
      <c r="P5" s="6" t="s">
        <v>6</v>
      </c>
      <c r="Q5" s="44">
        <f xml:space="preserve"> ((EXP(K5^5)-1)/(EXP(1)-1))*E10+ ((EXP(L5^2)-1)/(EXP(1)-1))*F10 + M5*G10 + N5*H10</f>
        <v>0.53426826561808449</v>
      </c>
      <c r="R5" s="21">
        <f>_xlfn.RANK.EQ(Q5,Q5:Q9)</f>
        <v>2</v>
      </c>
    </row>
    <row r="6" spans="4:18" x14ac:dyDescent="0.35">
      <c r="D6" s="6" t="s">
        <v>7</v>
      </c>
      <c r="E6" s="1">
        <v>649</v>
      </c>
      <c r="F6" s="1">
        <v>12</v>
      </c>
      <c r="G6" s="1">
        <v>300</v>
      </c>
      <c r="H6" s="7">
        <v>64</v>
      </c>
      <c r="J6" s="6" t="s">
        <v>7</v>
      </c>
      <c r="K6" s="9">
        <f>1+(MIN(E5:E9)-E6)/(MAX(E5:E9)-MIN(E5:E9))</f>
        <v>0</v>
      </c>
      <c r="L6" s="9">
        <f>(F6-MIN(F5:F9)) / (MAX(F5:F9) - MIN(F5:F9))</f>
        <v>0.25</v>
      </c>
      <c r="M6" s="9">
        <f>(G6-MIN(G5:G9)) / (MAX(G5:G9) - MIN(G5:G9))</f>
        <v>1</v>
      </c>
      <c r="N6" s="10">
        <f>(H6-MIN(H5:H9)) / (MAX(H5:H9) - MIN(H5:H9))</f>
        <v>1</v>
      </c>
      <c r="P6" s="6" t="s">
        <v>7</v>
      </c>
      <c r="Q6" s="44">
        <f xml:space="preserve"> ((EXP(K6^5)-1)/(EXP(1)-1))*E10+ ((EXP(L6^2)-1)/(EXP(1)-1))*F10 + M6*G10 + N6*H10</f>
        <v>0.31313699548431717</v>
      </c>
      <c r="R6" s="21">
        <f>_xlfn.RANK.EQ(Q6,Q5:Q9)</f>
        <v>3</v>
      </c>
    </row>
    <row r="7" spans="4:18" x14ac:dyDescent="0.35">
      <c r="D7" s="6" t="s">
        <v>8</v>
      </c>
      <c r="E7" s="1">
        <v>459</v>
      </c>
      <c r="F7" s="1">
        <v>11</v>
      </c>
      <c r="G7" s="1">
        <v>150</v>
      </c>
      <c r="H7" s="7">
        <v>32</v>
      </c>
      <c r="J7" s="6" t="s">
        <v>8</v>
      </c>
      <c r="K7" s="9">
        <f>1+(MIN(E5:E9)-E7)/(MAX(E5:E9)-MIN(E5:E9))</f>
        <v>0.82608695652173914</v>
      </c>
      <c r="L7" s="9">
        <f>(F7-MIN(F5:F9) ) / (MAX(F5:F9) - MIN(F5:F9))</f>
        <v>0.125</v>
      </c>
      <c r="M7" s="9">
        <f>(G7-MIN(G5:G9) ) / (MAX(G5:G9) - MIN(G5:G9))</f>
        <v>0.25</v>
      </c>
      <c r="N7" s="10">
        <f>(H7-MIN(H5:H9) ) / (MAX(H5:H9) - MIN(H5:H9))</f>
        <v>0.33333333333333331</v>
      </c>
      <c r="P7" s="6" t="s">
        <v>8</v>
      </c>
      <c r="Q7" s="44">
        <f xml:space="preserve"> ((EXP(K7^5)-1)/(EXP(1)-1))*E10+ ((EXP(L7^2)-1)/(EXP(1)-1))*F10 + M7*G10 + N7*H10</f>
        <v>0.186276257237315</v>
      </c>
      <c r="R7" s="21">
        <f>_xlfn.RANK.EQ(Q7,Q5:Q9)</f>
        <v>4</v>
      </c>
    </row>
    <row r="8" spans="4:18" x14ac:dyDescent="0.35">
      <c r="D8" s="6" t="s">
        <v>9</v>
      </c>
      <c r="E8" s="1">
        <v>419</v>
      </c>
      <c r="F8" s="1">
        <v>18</v>
      </c>
      <c r="G8" s="1">
        <v>100</v>
      </c>
      <c r="H8" s="7">
        <v>16</v>
      </c>
      <c r="J8" s="6" t="s">
        <v>9</v>
      </c>
      <c r="K8" s="9">
        <f>1+(MIN(E5:E9)-E8)/(MAX(E5:E9)-MIN(E5:E9))</f>
        <v>1</v>
      </c>
      <c r="L8" s="9">
        <f>(F8-MIN(F5:F9) ) / (MAX(F5:F9) - MIN(F5:F9))</f>
        <v>1</v>
      </c>
      <c r="M8" s="9">
        <f>(G8-MIN(G5:G9) ) / (MAX(G5:G9) - MIN(G5:G9))</f>
        <v>0</v>
      </c>
      <c r="N8" s="10">
        <f>(H8-MIN(H5:H9) ) / (MAX(H5:H9) - MIN(H5:H9))</f>
        <v>0</v>
      </c>
      <c r="P8" s="6" t="s">
        <v>9</v>
      </c>
      <c r="Q8" s="44">
        <f xml:space="preserve"> ((EXP(K8^5)-1)/(EXP(1)-1))*E10+ ((EXP(L8^2)-1)/(EXP(1)-1))*F10 + M8*G10 + N8*H10</f>
        <v>0.7</v>
      </c>
      <c r="R8" s="21">
        <f>_xlfn.RANK.EQ(Q8,Q5:Q9)</f>
        <v>1</v>
      </c>
    </row>
    <row r="9" spans="4:18" ht="15" thickBot="1" x14ac:dyDescent="0.4">
      <c r="D9" s="6" t="s">
        <v>10</v>
      </c>
      <c r="E9" s="1">
        <v>519</v>
      </c>
      <c r="F9" s="1">
        <v>10</v>
      </c>
      <c r="G9" s="1">
        <v>200</v>
      </c>
      <c r="H9" s="7">
        <v>16</v>
      </c>
      <c r="J9" s="8" t="s">
        <v>10</v>
      </c>
      <c r="K9" s="11">
        <f>1+(MIN(E5:E9)-E9)/(MAX(E5:E9)-MIN(E5:E9))</f>
        <v>0.56521739130434789</v>
      </c>
      <c r="L9" s="11">
        <f>(F9-MIN(F5:F9) ) / (MAX(F5:F9) - MIN(F5:F9))</f>
        <v>0</v>
      </c>
      <c r="M9" s="11">
        <f>(G9-MIN(G5:G9) ) / (MAX(G5:G9) - MIN(G5:G9))</f>
        <v>0.5</v>
      </c>
      <c r="N9" s="12">
        <f>(H9-MIN(H5:H9) ) / (MAX(H5:H9) - MIN(H5:H9))</f>
        <v>0</v>
      </c>
      <c r="P9" s="8" t="s">
        <v>10</v>
      </c>
      <c r="Q9" s="52">
        <f xml:space="preserve"> ((EXP(K9^5)-1)/(EXP(1)-1))*E10+ ((EXP(L9^2)-1)/(EXP(1)-1))*F10 + M9*G10 + N9*H10</f>
        <v>8.7095894972997925E-2</v>
      </c>
      <c r="R9" s="23">
        <f>_xlfn.RANK.EQ(Q9,Q5:Q9)</f>
        <v>5</v>
      </c>
    </row>
    <row r="10" spans="4:18" ht="15" thickBot="1" x14ac:dyDescent="0.4">
      <c r="D10" s="16" t="s">
        <v>11</v>
      </c>
      <c r="E10" s="17">
        <v>0.35</v>
      </c>
      <c r="F10" s="17">
        <v>0.35</v>
      </c>
      <c r="G10" s="17">
        <v>0.15</v>
      </c>
      <c r="H10" s="18">
        <v>0.15</v>
      </c>
    </row>
    <row r="14" spans="4:18" ht="15" thickBot="1" x14ac:dyDescent="0.4"/>
    <row r="15" spans="4:18" ht="15" thickBot="1" x14ac:dyDescent="0.4">
      <c r="E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005D-9B26-47FB-8876-0AC70947C8E6}">
  <dimension ref="D2:R15"/>
  <sheetViews>
    <sheetView topLeftCell="B1" workbookViewId="0">
      <selection activeCell="O17" sqref="O17"/>
    </sheetView>
  </sheetViews>
  <sheetFormatPr baseColWidth="10" defaultColWidth="8.7265625" defaultRowHeight="14.5" x14ac:dyDescent="0.35"/>
  <cols>
    <col min="4" max="4" width="14.90625" customWidth="1"/>
    <col min="5" max="5" width="12.1796875" customWidth="1"/>
    <col min="6" max="6" width="18.26953125" customWidth="1"/>
    <col min="7" max="7" width="15.453125" customWidth="1"/>
    <col min="10" max="10" width="15.26953125" customWidth="1"/>
    <col min="11" max="11" width="9.90625" customWidth="1"/>
    <col min="12" max="12" width="20" customWidth="1"/>
    <col min="13" max="13" width="16" customWidth="1"/>
    <col min="14" max="14" width="9.7265625" customWidth="1"/>
    <col min="16" max="16" width="19.90625" customWidth="1"/>
    <col min="17" max="17" width="19.36328125" customWidth="1"/>
  </cols>
  <sheetData>
    <row r="2" spans="4:18" ht="15" thickBot="1" x14ac:dyDescent="0.4"/>
    <row r="3" spans="4:18" ht="15" thickBot="1" x14ac:dyDescent="0.4">
      <c r="D3" s="14" t="s">
        <v>0</v>
      </c>
      <c r="E3" s="15" t="s">
        <v>12</v>
      </c>
      <c r="J3" s="13" t="s">
        <v>13</v>
      </c>
      <c r="Q3" s="19" t="s">
        <v>14</v>
      </c>
    </row>
    <row r="4" spans="4:18" x14ac:dyDescent="0.35">
      <c r="D4" s="3" t="s">
        <v>1</v>
      </c>
      <c r="E4" s="4" t="s">
        <v>5</v>
      </c>
      <c r="F4" s="4" t="s">
        <v>4</v>
      </c>
      <c r="G4" s="4" t="s">
        <v>3</v>
      </c>
      <c r="H4" s="5" t="s">
        <v>2</v>
      </c>
      <c r="J4" s="3" t="s">
        <v>1</v>
      </c>
      <c r="K4" s="4" t="s">
        <v>5</v>
      </c>
      <c r="L4" s="4" t="s">
        <v>4</v>
      </c>
      <c r="M4" s="4" t="s">
        <v>3</v>
      </c>
      <c r="N4" s="5" t="s">
        <v>2</v>
      </c>
      <c r="P4" s="3" t="s">
        <v>27</v>
      </c>
      <c r="Q4" s="3" t="s">
        <v>15</v>
      </c>
      <c r="R4" s="5" t="s">
        <v>16</v>
      </c>
    </row>
    <row r="5" spans="4:18" x14ac:dyDescent="0.35">
      <c r="D5" s="6" t="s">
        <v>6</v>
      </c>
      <c r="E5" s="1">
        <v>429</v>
      </c>
      <c r="F5" s="1">
        <v>17</v>
      </c>
      <c r="G5" s="1">
        <v>100</v>
      </c>
      <c r="H5" s="7">
        <v>32</v>
      </c>
      <c r="J5" s="6" t="s">
        <v>6</v>
      </c>
      <c r="K5" s="9">
        <f>1+(MIN(E5:E9)-E5)/(MAX(E5:E9)-MIN(E5:E9))</f>
        <v>0.95652173913043481</v>
      </c>
      <c r="L5" s="9">
        <f>(F5-MIN(F5:F9) ) / (MAX(F5:F9) - MIN(F5:F9))</f>
        <v>0.875</v>
      </c>
      <c r="M5" s="9">
        <f>(G5-MIN(G5:G9) ) / (MAX(G5:G9) - MIN(G5:G9))</f>
        <v>0</v>
      </c>
      <c r="N5" s="10">
        <f>(H5-MIN(H5:H9) ) / (MAX(H5:H9) - MIN(H5:H9))</f>
        <v>0.33333333333333331</v>
      </c>
      <c r="P5" s="6" t="s">
        <v>6</v>
      </c>
      <c r="Q5" s="20">
        <f xml:space="preserve"> ((EXP(K5^5)-H161)/(EXP(1)-1))*E10+ ((EXP(L5^0.5)-1)/(EXP(1)-1))*F10 + M5^2*G10 + N5^0.5*H10</f>
        <v>0.85561799262099281</v>
      </c>
      <c r="R5" s="21">
        <f>_xlfn.RANK.EQ(Q5,Q5:Q9)</f>
        <v>1</v>
      </c>
    </row>
    <row r="6" spans="4:18" x14ac:dyDescent="0.35">
      <c r="D6" s="6" t="s">
        <v>7</v>
      </c>
      <c r="E6" s="1">
        <v>649</v>
      </c>
      <c r="F6" s="1">
        <v>12</v>
      </c>
      <c r="G6" s="1">
        <v>300</v>
      </c>
      <c r="H6" s="7">
        <v>64</v>
      </c>
      <c r="J6" s="6" t="s">
        <v>7</v>
      </c>
      <c r="K6" s="9">
        <f>1+(MIN(E5:E9)-E6)/(MAX(E5:E9)-MIN(E5:E9))</f>
        <v>0</v>
      </c>
      <c r="L6" s="9">
        <f>(F6-MIN(F5:F9)) / (MAX(F5:F9) - MIN(F5:F9))</f>
        <v>0.25</v>
      </c>
      <c r="M6" s="9">
        <f>(G6-MIN(G5:G9)) / (MAX(G5:G9) - MIN(G5:G9))</f>
        <v>1</v>
      </c>
      <c r="N6" s="10">
        <f>(H6-MIN(H5:H9)) / (MAX(H5:H9) - MIN(H5:H9))</f>
        <v>1</v>
      </c>
      <c r="P6" s="6" t="s">
        <v>7</v>
      </c>
      <c r="Q6" s="20">
        <f xml:space="preserve"> ((EXP(K6^5)-1)/(EXP(1)-1))*E10+ ((EXP(L6^0.5)-1)/(EXP(1)-1))*F10 + M6^2*G10 + N6^0.5*H10</f>
        <v>0.43213923407935095</v>
      </c>
      <c r="R6" s="21">
        <f>_xlfn.RANK.EQ(Q6,Q5:Q9)</f>
        <v>3</v>
      </c>
    </row>
    <row r="7" spans="4:18" x14ac:dyDescent="0.35">
      <c r="D7" s="6" t="s">
        <v>8</v>
      </c>
      <c r="E7" s="1">
        <v>459</v>
      </c>
      <c r="F7" s="1">
        <v>11</v>
      </c>
      <c r="G7" s="1">
        <v>150</v>
      </c>
      <c r="H7" s="7">
        <v>32</v>
      </c>
      <c r="J7" s="6" t="s">
        <v>8</v>
      </c>
      <c r="K7" s="9">
        <f>1+(MIN(E5:E9)-E7)/(MAX(E5:E9)-MIN(E5:E9))</f>
        <v>0.82608695652173914</v>
      </c>
      <c r="L7" s="9">
        <f>(F7-MIN(F5:F9) ) / (MAX(F5:F9) - MIN(F5:F9))</f>
        <v>0.125</v>
      </c>
      <c r="M7" s="9">
        <f>(G7-MIN(G5:G9) ) / (MAX(G5:G9) - MIN(G5:G9))</f>
        <v>0.25</v>
      </c>
      <c r="N7" s="10">
        <f>(H7-MIN(H5:H9) ) / (MAX(H5:H9) - MIN(H5:H9))</f>
        <v>0.33333333333333331</v>
      </c>
      <c r="P7" s="6" t="s">
        <v>8</v>
      </c>
      <c r="Q7" s="20">
        <f xml:space="preserve"> ((EXP(K7^5)-1)/(EXP(1)-1))*E10+ ((EXP(L7^0.5)-1)/(EXP(1)-1))*F10 + M7^2*G10 + N7^0.5*H10</f>
        <v>0.27793570435871917</v>
      </c>
      <c r="R7" s="21">
        <f>_xlfn.RANK.EQ(Q7,Q5:Q9)</f>
        <v>4</v>
      </c>
    </row>
    <row r="8" spans="4:18" x14ac:dyDescent="0.35">
      <c r="D8" s="6" t="s">
        <v>9</v>
      </c>
      <c r="E8" s="1">
        <v>419</v>
      </c>
      <c r="F8" s="1">
        <v>18</v>
      </c>
      <c r="G8" s="1">
        <v>100</v>
      </c>
      <c r="H8" s="7">
        <v>16</v>
      </c>
      <c r="J8" s="6" t="s">
        <v>9</v>
      </c>
      <c r="K8" s="9">
        <f>1+(MIN(E5:E9)-E8)/(MAX(E5:E9)-MIN(E5:E9))</f>
        <v>1</v>
      </c>
      <c r="L8" s="9">
        <f>(F8-MIN(F5:F9) ) / (MAX(F5:F9) - MIN(F5:F9))</f>
        <v>1</v>
      </c>
      <c r="M8" s="9">
        <f>(G8-MIN(G5:G9) ) / (MAX(G5:G9) - MIN(G5:G9))</f>
        <v>0</v>
      </c>
      <c r="N8" s="10">
        <f>(H8-MIN(H5:H9) ) / (MAX(H5:H9) - MIN(H5:H9))</f>
        <v>0</v>
      </c>
      <c r="P8" s="6" t="s">
        <v>9</v>
      </c>
      <c r="Q8" s="20">
        <f xml:space="preserve"> ((EXP(K8^5)-1)/(EXP(1)-1))*E10+ ((EXP(L8^0.5)-1)/(EXP(1)-1))*F10 + M8^2*G10 + N8^0.5*H10</f>
        <v>0.7</v>
      </c>
      <c r="R8" s="21">
        <f>_xlfn.RANK.EQ(Q8,Q5:Q9)</f>
        <v>2</v>
      </c>
    </row>
    <row r="9" spans="4:18" ht="15" thickBot="1" x14ac:dyDescent="0.4">
      <c r="D9" s="6" t="s">
        <v>10</v>
      </c>
      <c r="E9" s="1">
        <v>519</v>
      </c>
      <c r="F9" s="1">
        <v>10</v>
      </c>
      <c r="G9" s="1">
        <v>200</v>
      </c>
      <c r="H9" s="7">
        <v>16</v>
      </c>
      <c r="J9" s="8" t="s">
        <v>10</v>
      </c>
      <c r="K9" s="11">
        <f>1+(MIN(E5:E9)-E9)/(MAX(E5:E9)-MIN(E5:E9))</f>
        <v>0.56521739130434789</v>
      </c>
      <c r="L9" s="11">
        <f>(F9-MIN(F5:F9) ) / (MAX(F5:F9) - MIN(F5:F9))</f>
        <v>0</v>
      </c>
      <c r="M9" s="11">
        <f>(G9-MIN(G5:G9) ) / (MAX(G5:G9) - MIN(G5:G9))</f>
        <v>0.5</v>
      </c>
      <c r="N9" s="12">
        <f>(H9-MIN(H5:H9) ) / (MAX(H5:H9) - MIN(H5:H9))</f>
        <v>0</v>
      </c>
      <c r="P9" s="8" t="s">
        <v>10</v>
      </c>
      <c r="Q9" s="22">
        <f xml:space="preserve"> ((EXP(K9^5)-1)/(EXP(1)-1))*E10+ ((EXP(L9^0.5)-1)/(EXP(1)-1))*F10 + M9^2*G10 + N9^0.5*H10</f>
        <v>4.9595894972997927E-2</v>
      </c>
      <c r="R9" s="23">
        <f>_xlfn.RANK.EQ(Q9,Q5:Q9)</f>
        <v>5</v>
      </c>
    </row>
    <row r="10" spans="4:18" ht="15" thickBot="1" x14ac:dyDescent="0.4">
      <c r="D10" s="16" t="s">
        <v>11</v>
      </c>
      <c r="E10" s="17">
        <v>0.35</v>
      </c>
      <c r="F10" s="17">
        <v>0.35</v>
      </c>
      <c r="G10" s="17">
        <v>0.15</v>
      </c>
      <c r="H10" s="18">
        <v>0.15</v>
      </c>
    </row>
    <row r="14" spans="4:18" ht="15" thickBot="1" x14ac:dyDescent="0.4"/>
    <row r="15" spans="4:18" ht="15" thickBot="1" x14ac:dyDescent="0.4">
      <c r="E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7F79-4DDD-455D-98DD-B8F2497E0DC8}">
  <dimension ref="D2:R15"/>
  <sheetViews>
    <sheetView workbookViewId="0">
      <selection activeCell="N17" sqref="N17"/>
    </sheetView>
  </sheetViews>
  <sheetFormatPr baseColWidth="10" defaultColWidth="8.7265625" defaultRowHeight="14.5" x14ac:dyDescent="0.35"/>
  <cols>
    <col min="4" max="4" width="14.90625" customWidth="1"/>
    <col min="5" max="5" width="12.1796875" customWidth="1"/>
    <col min="6" max="6" width="18.26953125" customWidth="1"/>
    <col min="7" max="7" width="15.453125" customWidth="1"/>
    <col min="10" max="10" width="16.08984375" customWidth="1"/>
    <col min="11" max="11" width="12.90625" customWidth="1"/>
    <col min="12" max="12" width="20" customWidth="1"/>
    <col min="13" max="13" width="16" customWidth="1"/>
    <col min="14" max="14" width="9.7265625" customWidth="1"/>
    <col min="16" max="16" width="14.7265625" customWidth="1"/>
    <col min="17" max="17" width="24.1796875" customWidth="1"/>
  </cols>
  <sheetData>
    <row r="2" spans="4:18" ht="15" thickBot="1" x14ac:dyDescent="0.4"/>
    <row r="3" spans="4:18" ht="15" thickBot="1" x14ac:dyDescent="0.4">
      <c r="D3" s="14" t="s">
        <v>0</v>
      </c>
      <c r="E3" s="15" t="s">
        <v>12</v>
      </c>
      <c r="J3" s="27" t="s">
        <v>28</v>
      </c>
      <c r="K3" s="13"/>
      <c r="L3" s="26"/>
      <c r="Q3" s="19" t="s">
        <v>14</v>
      </c>
    </row>
    <row r="4" spans="4:18" x14ac:dyDescent="0.35">
      <c r="D4" s="3" t="s">
        <v>1</v>
      </c>
      <c r="E4" s="4" t="s">
        <v>5</v>
      </c>
      <c r="F4" s="4" t="s">
        <v>4</v>
      </c>
      <c r="G4" s="4" t="s">
        <v>3</v>
      </c>
      <c r="H4" s="5" t="s">
        <v>2</v>
      </c>
      <c r="J4" s="29" t="s">
        <v>1</v>
      </c>
      <c r="K4" s="28" t="s">
        <v>5</v>
      </c>
      <c r="L4" s="4" t="s">
        <v>4</v>
      </c>
      <c r="M4" s="4" t="s">
        <v>3</v>
      </c>
      <c r="N4" s="5" t="s">
        <v>2</v>
      </c>
      <c r="P4" s="3" t="s">
        <v>27</v>
      </c>
      <c r="Q4" s="3" t="s">
        <v>17</v>
      </c>
      <c r="R4" s="5" t="s">
        <v>16</v>
      </c>
    </row>
    <row r="5" spans="4:18" x14ac:dyDescent="0.35">
      <c r="D5" s="6" t="s">
        <v>6</v>
      </c>
      <c r="E5" s="24">
        <v>429</v>
      </c>
      <c r="F5" s="24">
        <v>17</v>
      </c>
      <c r="G5" s="24">
        <v>100</v>
      </c>
      <c r="H5" s="25">
        <v>32</v>
      </c>
      <c r="J5" s="6" t="s">
        <v>6</v>
      </c>
      <c r="K5" s="31">
        <f xml:space="preserve"> MAX(E5:E9) + MIN(E5:E9) - E5</f>
        <v>639</v>
      </c>
      <c r="L5" s="31">
        <v>17</v>
      </c>
      <c r="M5" s="31">
        <v>100</v>
      </c>
      <c r="N5" s="32">
        <v>32</v>
      </c>
      <c r="P5" s="6" t="s">
        <v>6</v>
      </c>
      <c r="Q5" s="20">
        <f xml:space="preserve"> K5^E10 * L5^F10 * M5^G10 * N5^H10</f>
        <v>86.767067480792704</v>
      </c>
      <c r="R5" s="21">
        <f>_xlfn.RANK.EQ(Q5,Q5:Q9)</f>
        <v>1</v>
      </c>
    </row>
    <row r="6" spans="4:18" x14ac:dyDescent="0.35">
      <c r="D6" s="6" t="s">
        <v>7</v>
      </c>
      <c r="E6" s="24">
        <v>649</v>
      </c>
      <c r="F6" s="24">
        <v>12</v>
      </c>
      <c r="G6" s="24">
        <v>300</v>
      </c>
      <c r="H6" s="25">
        <v>64</v>
      </c>
      <c r="J6" s="6" t="s">
        <v>7</v>
      </c>
      <c r="K6" s="31">
        <f xml:space="preserve"> MAX(E5:E9) + MIN(E5:E9) - E6</f>
        <v>419</v>
      </c>
      <c r="L6" s="31">
        <v>12</v>
      </c>
      <c r="M6" s="31">
        <v>300</v>
      </c>
      <c r="N6" s="32">
        <v>64</v>
      </c>
      <c r="P6" s="6" t="s">
        <v>7</v>
      </c>
      <c r="Q6" s="20">
        <f xml:space="preserve"> K6^E10 * L6^F10 * M6^G10 * N6^H10</f>
        <v>86.692899501333144</v>
      </c>
      <c r="R6" s="21">
        <f>_xlfn.RANK.EQ(Q6,Q5:Q9)</f>
        <v>2</v>
      </c>
    </row>
    <row r="7" spans="4:18" x14ac:dyDescent="0.35">
      <c r="D7" s="6" t="s">
        <v>8</v>
      </c>
      <c r="E7" s="24">
        <v>459</v>
      </c>
      <c r="F7" s="24">
        <v>11</v>
      </c>
      <c r="G7" s="24">
        <v>150</v>
      </c>
      <c r="H7" s="25">
        <v>32</v>
      </c>
      <c r="J7" s="6" t="s">
        <v>8</v>
      </c>
      <c r="K7" s="31">
        <f xml:space="preserve"> MAX(E5:E9) + MIN(E5:E9) - E7</f>
        <v>609</v>
      </c>
      <c r="L7" s="31">
        <v>11</v>
      </c>
      <c r="M7" s="31">
        <v>150</v>
      </c>
      <c r="N7" s="32">
        <v>32</v>
      </c>
      <c r="P7" s="6" t="s">
        <v>8</v>
      </c>
      <c r="Q7" s="20">
        <f xml:space="preserve"> K7^E10 * L7^F10 * M7^G10 * N7^H10</f>
        <v>77.855568064766089</v>
      </c>
      <c r="R7" s="21">
        <f>_xlfn.RANK.EQ(Q7,Q5:Q9)</f>
        <v>4</v>
      </c>
    </row>
    <row r="8" spans="4:18" x14ac:dyDescent="0.35">
      <c r="D8" s="6" t="s">
        <v>9</v>
      </c>
      <c r="E8" s="24">
        <v>419</v>
      </c>
      <c r="F8" s="24">
        <v>18</v>
      </c>
      <c r="G8" s="24">
        <v>100</v>
      </c>
      <c r="H8" s="25">
        <v>16</v>
      </c>
      <c r="J8" s="6" t="s">
        <v>9</v>
      </c>
      <c r="K8" s="31">
        <f xml:space="preserve"> MAX(E5:E9) + MIN(E5:E9) - E8</f>
        <v>649</v>
      </c>
      <c r="L8" s="31">
        <v>18</v>
      </c>
      <c r="M8" s="31">
        <v>100</v>
      </c>
      <c r="N8" s="32">
        <v>16</v>
      </c>
      <c r="P8" s="6" t="s">
        <v>9</v>
      </c>
      <c r="Q8" s="20">
        <f xml:space="preserve"> K8^E10 * L8^F10 * M8^G10 * N8^H10</f>
        <v>80.213786560072961</v>
      </c>
      <c r="R8" s="21">
        <f>_xlfn.RANK.EQ(Q8,Q5:Q9)</f>
        <v>3</v>
      </c>
    </row>
    <row r="9" spans="4:18" ht="15" thickBot="1" x14ac:dyDescent="0.4">
      <c r="D9" s="6" t="s">
        <v>10</v>
      </c>
      <c r="E9" s="24">
        <v>519</v>
      </c>
      <c r="F9" s="24">
        <v>10</v>
      </c>
      <c r="G9" s="24">
        <v>200</v>
      </c>
      <c r="H9" s="25">
        <v>16</v>
      </c>
      <c r="J9" s="8" t="s">
        <v>10</v>
      </c>
      <c r="K9" s="31">
        <f xml:space="preserve"> MAX(E5:E9) + MIN(E5:E9) - E9</f>
        <v>549</v>
      </c>
      <c r="L9" s="31">
        <v>10</v>
      </c>
      <c r="M9" s="31">
        <v>200</v>
      </c>
      <c r="N9" s="32">
        <v>16</v>
      </c>
      <c r="P9" s="8" t="s">
        <v>10</v>
      </c>
      <c r="Q9" s="22">
        <f xml:space="preserve"> K9^E10 * L9^F10 * M9^G10 * N9^H10</f>
        <v>68.331793112173642</v>
      </c>
      <c r="R9" s="23">
        <f>_xlfn.RANK.EQ(Q9,Q5:Q9)</f>
        <v>5</v>
      </c>
    </row>
    <row r="10" spans="4:18" ht="15" thickBot="1" x14ac:dyDescent="0.4">
      <c r="D10" s="16" t="s">
        <v>11</v>
      </c>
      <c r="E10" s="17">
        <v>0.35</v>
      </c>
      <c r="F10" s="17">
        <v>0.35</v>
      </c>
      <c r="G10" s="17">
        <v>0.15</v>
      </c>
      <c r="H10" s="18">
        <v>0.15</v>
      </c>
    </row>
    <row r="14" spans="4:18" ht="15" thickBot="1" x14ac:dyDescent="0.4"/>
    <row r="15" spans="4:18" ht="15" thickBot="1" x14ac:dyDescent="0.4">
      <c r="E15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1EA6-A88E-43FE-BBF3-15774137B7D8}">
  <dimension ref="D2:T27"/>
  <sheetViews>
    <sheetView tabSelected="1" topLeftCell="C1" workbookViewId="0">
      <selection activeCell="F24" sqref="F24"/>
    </sheetView>
  </sheetViews>
  <sheetFormatPr baseColWidth="10" defaultRowHeight="14.5" x14ac:dyDescent="0.35"/>
  <cols>
    <col min="4" max="4" width="19.1796875" customWidth="1"/>
    <col min="5" max="5" width="17.81640625" customWidth="1"/>
    <col min="6" max="6" width="20.08984375" customWidth="1"/>
    <col min="7" max="7" width="15.453125" customWidth="1"/>
    <col min="10" max="10" width="15.54296875" customWidth="1"/>
    <col min="11" max="11" width="9.54296875" customWidth="1"/>
    <col min="12" max="12" width="19.08984375" customWidth="1"/>
    <col min="13" max="13" width="15.26953125" customWidth="1"/>
    <col min="16" max="16" width="20.1796875" customWidth="1"/>
    <col min="17" max="17" width="13.453125" customWidth="1"/>
  </cols>
  <sheetData>
    <row r="2" spans="4:20" ht="15" thickBot="1" x14ac:dyDescent="0.4"/>
    <row r="3" spans="4:20" ht="15" thickBot="1" x14ac:dyDescent="0.4">
      <c r="D3" s="14" t="s">
        <v>18</v>
      </c>
      <c r="E3" s="15"/>
      <c r="J3" s="27" t="s">
        <v>20</v>
      </c>
      <c r="K3" s="30"/>
    </row>
    <row r="4" spans="4:20" x14ac:dyDescent="0.35">
      <c r="D4" s="3" t="s">
        <v>1</v>
      </c>
      <c r="E4" s="4" t="s">
        <v>5</v>
      </c>
      <c r="F4" s="4" t="s">
        <v>4</v>
      </c>
      <c r="G4" s="4" t="s">
        <v>3</v>
      </c>
      <c r="H4" s="5" t="s">
        <v>2</v>
      </c>
      <c r="J4" s="3" t="s">
        <v>1</v>
      </c>
      <c r="K4" s="4" t="s">
        <v>5</v>
      </c>
      <c r="L4" s="4" t="s">
        <v>4</v>
      </c>
      <c r="M4" s="4" t="s">
        <v>3</v>
      </c>
      <c r="N4" s="5" t="s">
        <v>2</v>
      </c>
    </row>
    <row r="5" spans="4:20" x14ac:dyDescent="0.35">
      <c r="D5" s="6" t="s">
        <v>6</v>
      </c>
      <c r="E5" s="1">
        <v>429</v>
      </c>
      <c r="F5" s="1">
        <v>17</v>
      </c>
      <c r="G5" s="1">
        <v>100</v>
      </c>
      <c r="H5" s="7">
        <v>32</v>
      </c>
      <c r="J5" s="6" t="s">
        <v>6</v>
      </c>
      <c r="K5" s="9">
        <f xml:space="preserve"> E11 - E5</f>
        <v>71</v>
      </c>
      <c r="L5" s="9">
        <f xml:space="preserve"> F11 - F5</f>
        <v>-3</v>
      </c>
      <c r="M5" s="9">
        <f t="shared" ref="L5:N5" si="0" xml:space="preserve"> G11 - G5</f>
        <v>150</v>
      </c>
      <c r="N5" s="10">
        <f t="shared" si="0"/>
        <v>0</v>
      </c>
    </row>
    <row r="6" spans="4:20" x14ac:dyDescent="0.35">
      <c r="D6" s="6" t="s">
        <v>7</v>
      </c>
      <c r="E6" s="1">
        <v>649</v>
      </c>
      <c r="F6" s="1">
        <v>12</v>
      </c>
      <c r="G6" s="1">
        <v>300</v>
      </c>
      <c r="H6" s="7">
        <v>64</v>
      </c>
      <c r="J6" s="6" t="s">
        <v>7</v>
      </c>
      <c r="K6" s="9">
        <f xml:space="preserve"> E11 - E6</f>
        <v>-149</v>
      </c>
      <c r="L6" s="9">
        <f t="shared" ref="L6:N6" si="1" xml:space="preserve"> F11 - F6</f>
        <v>2</v>
      </c>
      <c r="M6" s="9">
        <f t="shared" si="1"/>
        <v>-50</v>
      </c>
      <c r="N6" s="10">
        <f t="shared" si="1"/>
        <v>-32</v>
      </c>
    </row>
    <row r="7" spans="4:20" x14ac:dyDescent="0.35">
      <c r="D7" s="6" t="s">
        <v>8</v>
      </c>
      <c r="E7" s="1">
        <v>459</v>
      </c>
      <c r="F7" s="1">
        <v>11</v>
      </c>
      <c r="G7" s="1">
        <v>150</v>
      </c>
      <c r="H7" s="7">
        <v>32</v>
      </c>
      <c r="J7" s="6" t="s">
        <v>8</v>
      </c>
      <c r="K7" s="9">
        <f xml:space="preserve"> E11 - E7</f>
        <v>41</v>
      </c>
      <c r="L7" s="9">
        <f t="shared" ref="L7:N7" si="2" xml:space="preserve"> F11 - F7</f>
        <v>3</v>
      </c>
      <c r="M7" s="9">
        <f t="shared" si="2"/>
        <v>100</v>
      </c>
      <c r="N7" s="10">
        <f t="shared" si="2"/>
        <v>0</v>
      </c>
    </row>
    <row r="8" spans="4:20" x14ac:dyDescent="0.35">
      <c r="D8" s="6" t="s">
        <v>9</v>
      </c>
      <c r="E8" s="1">
        <v>419</v>
      </c>
      <c r="F8" s="1">
        <v>18</v>
      </c>
      <c r="G8" s="1">
        <v>100</v>
      </c>
      <c r="H8" s="7">
        <v>16</v>
      </c>
      <c r="J8" s="6" t="s">
        <v>9</v>
      </c>
      <c r="K8" s="9">
        <f xml:space="preserve"> E11 - E8</f>
        <v>81</v>
      </c>
      <c r="L8" s="9">
        <f t="shared" ref="L8:N8" si="3" xml:space="preserve"> F11 - F8</f>
        <v>-4</v>
      </c>
      <c r="M8" s="9">
        <f t="shared" si="3"/>
        <v>150</v>
      </c>
      <c r="N8" s="10">
        <f t="shared" si="3"/>
        <v>16</v>
      </c>
    </row>
    <row r="9" spans="4:20" ht="15" thickBot="1" x14ac:dyDescent="0.4">
      <c r="D9" s="6" t="s">
        <v>10</v>
      </c>
      <c r="E9" s="1">
        <v>519</v>
      </c>
      <c r="F9" s="1">
        <v>10</v>
      </c>
      <c r="G9" s="1">
        <v>200</v>
      </c>
      <c r="H9" s="7">
        <v>16</v>
      </c>
      <c r="J9" s="8" t="s">
        <v>10</v>
      </c>
      <c r="K9" s="11">
        <f xml:space="preserve"> E11 - E9</f>
        <v>-19</v>
      </c>
      <c r="L9" s="11">
        <f t="shared" ref="L9:N9" si="4" xml:space="preserve"> F11 - F9</f>
        <v>4</v>
      </c>
      <c r="M9" s="11">
        <f t="shared" si="4"/>
        <v>50</v>
      </c>
      <c r="N9" s="12">
        <f t="shared" si="4"/>
        <v>16</v>
      </c>
    </row>
    <row r="10" spans="4:20" x14ac:dyDescent="0.35">
      <c r="D10" s="34" t="s">
        <v>11</v>
      </c>
      <c r="E10" s="33">
        <v>0.35</v>
      </c>
      <c r="F10" s="33">
        <v>0.35</v>
      </c>
      <c r="G10" s="33">
        <v>0.15</v>
      </c>
      <c r="H10" s="35">
        <v>0.15</v>
      </c>
    </row>
    <row r="11" spans="4:20" ht="15" thickBot="1" x14ac:dyDescent="0.4">
      <c r="D11" s="36" t="s">
        <v>19</v>
      </c>
      <c r="E11" s="37">
        <v>500</v>
      </c>
      <c r="F11" s="37">
        <v>14</v>
      </c>
      <c r="G11" s="37">
        <v>250</v>
      </c>
      <c r="H11" s="38">
        <v>32</v>
      </c>
    </row>
    <row r="12" spans="4:20" ht="15" thickBot="1" x14ac:dyDescent="0.4">
      <c r="J12" s="27" t="s">
        <v>21</v>
      </c>
      <c r="K12" s="30"/>
      <c r="P12" s="27" t="s">
        <v>26</v>
      </c>
      <c r="Q12" s="30"/>
    </row>
    <row r="13" spans="4:20" ht="15" thickBot="1" x14ac:dyDescent="0.4">
      <c r="G13" s="39" t="s">
        <v>22</v>
      </c>
      <c r="J13" s="3" t="s">
        <v>1</v>
      </c>
      <c r="K13" s="4" t="s">
        <v>5</v>
      </c>
      <c r="L13" s="4" t="s">
        <v>4</v>
      </c>
      <c r="M13" s="4" t="s">
        <v>3</v>
      </c>
      <c r="N13" s="5" t="s">
        <v>2</v>
      </c>
      <c r="P13" s="3" t="s">
        <v>1</v>
      </c>
      <c r="Q13" s="4" t="s">
        <v>5</v>
      </c>
      <c r="R13" s="4" t="s">
        <v>4</v>
      </c>
      <c r="S13" s="4" t="s">
        <v>3</v>
      </c>
      <c r="T13" s="5" t="s">
        <v>2</v>
      </c>
    </row>
    <row r="14" spans="4:20" x14ac:dyDescent="0.35">
      <c r="G14" s="3" t="s">
        <v>23</v>
      </c>
      <c r="H14" s="42">
        <v>0.88</v>
      </c>
      <c r="J14" s="6" t="s">
        <v>6</v>
      </c>
      <c r="K14" s="9">
        <f xml:space="preserve"> K5^H14</f>
        <v>42.570362355521716</v>
      </c>
      <c r="L14" s="9">
        <f xml:space="preserve"> -H16 * (- L5)^H15</f>
        <v>-5.916286846554911</v>
      </c>
      <c r="M14" s="9">
        <f>M5^H14</f>
        <v>82.216750510696073</v>
      </c>
      <c r="N14" s="9">
        <f xml:space="preserve"> N5^H14</f>
        <v>0</v>
      </c>
      <c r="P14" s="6" t="s">
        <v>6</v>
      </c>
      <c r="Q14" s="9">
        <f xml:space="preserve"> ABS(K14)</f>
        <v>42.570362355521716</v>
      </c>
      <c r="R14" s="9">
        <f t="shared" ref="R14:T14" si="5" xml:space="preserve"> ABS(L14)</f>
        <v>5.916286846554911</v>
      </c>
      <c r="S14" s="9">
        <f t="shared" si="5"/>
        <v>82.216750510696073</v>
      </c>
      <c r="T14" s="9">
        <f t="shared" si="5"/>
        <v>0</v>
      </c>
    </row>
    <row r="15" spans="4:20" x14ac:dyDescent="0.35">
      <c r="G15" s="6" t="s">
        <v>24</v>
      </c>
      <c r="H15" s="7">
        <v>0.88</v>
      </c>
      <c r="J15" s="6" t="s">
        <v>7</v>
      </c>
      <c r="K15" s="9">
        <f xml:space="preserve"> -H16 * (-K6)^H15</f>
        <v>-183.90199235361118</v>
      </c>
      <c r="L15" s="9">
        <f xml:space="preserve"> L6^H14</f>
        <v>1.8403753012497501</v>
      </c>
      <c r="M15" s="9">
        <f xml:space="preserve"> -H16 * (-M6)^H15</f>
        <v>-70.351947134336115</v>
      </c>
      <c r="N15" s="9">
        <f xml:space="preserve"> -H16*(-N6)^H15</f>
        <v>-47.502284787824195</v>
      </c>
      <c r="P15" s="6" t="s">
        <v>7</v>
      </c>
      <c r="Q15" s="9">
        <f>ABS(K15)</f>
        <v>183.90199235361118</v>
      </c>
      <c r="R15" s="9">
        <f t="shared" ref="R15:T16" si="6">ABS(L15)</f>
        <v>1.8403753012497501</v>
      </c>
      <c r="S15" s="9">
        <f t="shared" si="6"/>
        <v>70.351947134336115</v>
      </c>
      <c r="T15" s="9">
        <f t="shared" si="6"/>
        <v>47.502284787824195</v>
      </c>
    </row>
    <row r="16" spans="4:20" ht="15" thickBot="1" x14ac:dyDescent="0.4">
      <c r="G16" s="8" t="s">
        <v>25</v>
      </c>
      <c r="H16" s="43">
        <v>2.25</v>
      </c>
      <c r="J16" s="6" t="s">
        <v>8</v>
      </c>
      <c r="K16" s="9">
        <f xml:space="preserve"> K7^H14</f>
        <v>26.257283538919811</v>
      </c>
      <c r="L16" s="9">
        <f>L7^H14</f>
        <v>2.6294608206910715</v>
      </c>
      <c r="M16" s="9">
        <f xml:space="preserve"> M7^H14</f>
        <v>57.543993733715695</v>
      </c>
      <c r="N16" s="9">
        <f>N7^H14</f>
        <v>0</v>
      </c>
      <c r="P16" s="6" t="s">
        <v>8</v>
      </c>
      <c r="Q16" s="9">
        <f>ABS(K16)</f>
        <v>26.257283538919811</v>
      </c>
      <c r="R16" s="9">
        <f t="shared" si="6"/>
        <v>2.6294608206910715</v>
      </c>
      <c r="S16" s="9">
        <f t="shared" si="6"/>
        <v>57.543993733715695</v>
      </c>
      <c r="T16" s="9">
        <f t="shared" si="6"/>
        <v>0</v>
      </c>
    </row>
    <row r="17" spans="5:20" x14ac:dyDescent="0.35">
      <c r="J17" s="6" t="s">
        <v>9</v>
      </c>
      <c r="K17" s="9">
        <f xml:space="preserve"> K8^H14</f>
        <v>47.804283866115192</v>
      </c>
      <c r="L17" s="9">
        <f xml:space="preserve"> -H16*(-L8)^H15</f>
        <v>-7.6207078112627444</v>
      </c>
      <c r="M17" s="9">
        <f xml:space="preserve"> M8^H14</f>
        <v>82.216750510696073</v>
      </c>
      <c r="N17" s="9">
        <f>N8^H14</f>
        <v>11.471641984126618</v>
      </c>
      <c r="P17" s="6" t="s">
        <v>9</v>
      </c>
      <c r="Q17" s="9">
        <f xml:space="preserve"> ABS(K17)</f>
        <v>47.804283866115192</v>
      </c>
      <c r="R17" s="9">
        <f t="shared" ref="R17:T18" si="7" xml:space="preserve"> ABS(L17)</f>
        <v>7.6207078112627444</v>
      </c>
      <c r="S17" s="9">
        <f t="shared" si="7"/>
        <v>82.216750510696073</v>
      </c>
      <c r="T17" s="9">
        <f t="shared" si="7"/>
        <v>11.471641984126618</v>
      </c>
    </row>
    <row r="18" spans="5:20" ht="15" thickBot="1" x14ac:dyDescent="0.4">
      <c r="J18" s="8" t="s">
        <v>10</v>
      </c>
      <c r="K18" s="11">
        <f xml:space="preserve"> -H16 * (-K9)^H15</f>
        <v>-30.025184651818176</v>
      </c>
      <c r="L18" s="11">
        <f>L9^H14</f>
        <v>3.3869812494501086</v>
      </c>
      <c r="M18" s="11">
        <f xml:space="preserve"> M9^H14</f>
        <v>31.267532059704937</v>
      </c>
      <c r="N18" s="11">
        <f>N9^H14</f>
        <v>11.471641984126618</v>
      </c>
      <c r="P18" s="8" t="s">
        <v>10</v>
      </c>
      <c r="Q18" s="11">
        <f xml:space="preserve"> ABS(K18)</f>
        <v>30.025184651818176</v>
      </c>
      <c r="R18" s="11">
        <f t="shared" si="7"/>
        <v>3.3869812494501086</v>
      </c>
      <c r="S18" s="11">
        <f t="shared" si="7"/>
        <v>31.267532059704937</v>
      </c>
      <c r="T18" s="11">
        <f t="shared" si="7"/>
        <v>11.471641984126618</v>
      </c>
    </row>
    <row r="20" spans="5:20" ht="15" thickBot="1" x14ac:dyDescent="0.4"/>
    <row r="21" spans="5:20" ht="15" thickBot="1" x14ac:dyDescent="0.4">
      <c r="J21" s="27" t="s">
        <v>13</v>
      </c>
      <c r="K21" s="30"/>
    </row>
    <row r="22" spans="5:20" ht="15" thickBot="1" x14ac:dyDescent="0.4">
      <c r="F22" s="19" t="s">
        <v>14</v>
      </c>
      <c r="G22" s="19" t="s">
        <v>16</v>
      </c>
      <c r="J22" s="3" t="s">
        <v>1</v>
      </c>
      <c r="K22" s="4" t="s">
        <v>5</v>
      </c>
      <c r="L22" s="4" t="s">
        <v>4</v>
      </c>
      <c r="M22" s="4" t="s">
        <v>3</v>
      </c>
      <c r="N22" s="5" t="s">
        <v>2</v>
      </c>
    </row>
    <row r="23" spans="5:20" ht="15" thickBot="1" x14ac:dyDescent="0.4">
      <c r="E23" s="3" t="s">
        <v>6</v>
      </c>
      <c r="F23" s="45">
        <f xml:space="preserve"> K23 * E10 + L23 * F10 + M23 * G10 + N23 * H10</f>
        <v>-6.0579045426048833E-2</v>
      </c>
      <c r="G23" s="46">
        <f>_xlfn.RANK.EQ(F23,F23:F27)</f>
        <v>3</v>
      </c>
      <c r="J23" s="6" t="s">
        <v>6</v>
      </c>
      <c r="K23" s="9">
        <f xml:space="preserve"> (K14/Q14) * (Q14-MIN(Q14:Q18) ) / (MAX(Q14:Q18) - MIN(Q14:Q18))</f>
        <v>0.10348002758391116</v>
      </c>
      <c r="L23" s="9">
        <f xml:space="preserve"> (L14/R14) * (R14-MIN(R14:R18) ) / (MAX(R14:R18) - MIN(R14:R18))</f>
        <v>-0.70513444308690787</v>
      </c>
      <c r="M23" s="9">
        <f t="shared" ref="L23:N23" si="8" xml:space="preserve"> (M14/S14) * (S14-MIN(S14:S18) ) / (MAX(S14:S18) - MIN(S14:S18))</f>
        <v>1</v>
      </c>
      <c r="N23" s="9">
        <f xml:space="preserve"> (T14-MIN(T14:T18) ) / (MAX(T14:T18) - MIN(T14:T18))</f>
        <v>0</v>
      </c>
    </row>
    <row r="24" spans="5:20" ht="15" thickBot="1" x14ac:dyDescent="0.4">
      <c r="E24" s="6" t="s">
        <v>7</v>
      </c>
      <c r="F24" s="20">
        <f xml:space="preserve"> K24 * E10 + L24 * F10 + M24 * G10 + N24 * H10</f>
        <v>-0.61506873784205474</v>
      </c>
      <c r="G24" s="46">
        <f>_xlfn.RANK.EQ(F24,F23:F27)</f>
        <v>5</v>
      </c>
      <c r="J24" s="6" t="s">
        <v>7</v>
      </c>
      <c r="K24" s="9">
        <f xml:space="preserve"> (K15/Q15) * (Q15-MIN(Q14:Q18) ) / (MAX(Q14:Q18) - MIN(Q14:Q18))</f>
        <v>-1</v>
      </c>
      <c r="L24" s="9">
        <f t="shared" ref="L24:N24" si="9" xml:space="preserve"> (L15/R15) * (R15-MIN(R14:R18) ) / (MAX(R14:R18) - MIN(R14:R18))</f>
        <v>0</v>
      </c>
      <c r="M24" s="9">
        <f t="shared" si="9"/>
        <v>-0.7671249189470315</v>
      </c>
      <c r="N24" s="9">
        <f t="shared" si="9"/>
        <v>-1</v>
      </c>
    </row>
    <row r="25" spans="5:20" ht="15" thickBot="1" x14ac:dyDescent="0.4">
      <c r="E25" s="6" t="s">
        <v>8</v>
      </c>
      <c r="F25" s="20">
        <f xml:space="preserve"> K25 * E10 + L25 * F10 + M25 * G10 + N25 * H10</f>
        <v>0.1251399866752459</v>
      </c>
      <c r="G25" s="46">
        <f>_xlfn.RANK.EQ(F25,F23:F27)</f>
        <v>1</v>
      </c>
      <c r="J25" s="6" t="s">
        <v>8</v>
      </c>
      <c r="K25" s="9">
        <f>(K16/Q16) * (Q16-MIN(Q14:Q18) ) / (MAX(Q14:Q18) - MIN(Q14:Q18))</f>
        <v>0</v>
      </c>
      <c r="L25" s="9">
        <f t="shared" ref="L25:N25" si="10">(L16/R16) * (R16-MIN(R14:R18) ) / (MAX(R14:R18) - MIN(R14:R18))</f>
        <v>0.13651213283568484</v>
      </c>
      <c r="M25" s="9">
        <f t="shared" si="10"/>
        <v>0.51573826788504129</v>
      </c>
      <c r="N25" s="9">
        <f xml:space="preserve"> (T16-MIN(T14:T18) ) / (MAX(T14:T18) - MIN(T14:T18))</f>
        <v>0</v>
      </c>
    </row>
    <row r="26" spans="5:20" ht="15" thickBot="1" x14ac:dyDescent="0.4">
      <c r="E26" s="6" t="s">
        <v>9</v>
      </c>
      <c r="F26" s="20">
        <f xml:space="preserve"> K26 * E10 + L26 * F10 + M26 * G10 + N26 * H10</f>
        <v>-0.11593723477168895</v>
      </c>
      <c r="G26" s="46">
        <f>_xlfn.RANK.EQ(F26,F23:F27)</f>
        <v>4</v>
      </c>
      <c r="J26" s="6" t="s">
        <v>9</v>
      </c>
      <c r="K26" s="9">
        <f>(K17/Q17) * (Q17-MIN(Q14:Q18) ) / (MAX(Q14:Q18) - MIN(Q14:Q18))</f>
        <v>0.13668077088793071</v>
      </c>
      <c r="L26" s="9">
        <f t="shared" ref="L26:N26" si="11">(L17/R17) * (R17-MIN(R14:R18) ) / (MAX(R14:R18) - MIN(R14:R18))</f>
        <v>-1</v>
      </c>
      <c r="M26" s="9">
        <f t="shared" si="11"/>
        <v>1</v>
      </c>
      <c r="N26" s="9">
        <f t="shared" si="11"/>
        <v>0.24149663611690178</v>
      </c>
    </row>
    <row r="27" spans="5:20" ht="15" thickBot="1" x14ac:dyDescent="0.4">
      <c r="E27" s="8" t="s">
        <v>10</v>
      </c>
      <c r="F27" s="22">
        <f xml:space="preserve"> K27 * E10 + L27 * F10 + M27 * G10 + N27 * H10</f>
        <v>0.12150628988437938</v>
      </c>
      <c r="G27" s="46">
        <f>_xlfn.RANK.EQ(F27,F23:F27)</f>
        <v>2</v>
      </c>
      <c r="J27" s="8" t="s">
        <v>10</v>
      </c>
      <c r="K27" s="11">
        <f>(K18/Q18) * (Q18-MIN(Q14:Q18) ) / (MAX(Q14:Q18) - MIN(Q14:Q18))</f>
        <v>-2.3901221558456916E-2</v>
      </c>
      <c r="L27" s="11">
        <f t="shared" ref="L27:N27" si="12">(L18/R18) * (R18-MIN(R14:R18) ) / (MAX(R14:R18) - MIN(R14:R18))</f>
        <v>0.26756349146372582</v>
      </c>
      <c r="M27" s="11">
        <f t="shared" si="12"/>
        <v>0</v>
      </c>
      <c r="N27" s="11">
        <f t="shared" si="12"/>
        <v>0.24149663611690178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1. A</vt:lpstr>
      <vt:lpstr>EJERCICIO 1. B</vt:lpstr>
      <vt:lpstr>EJERCICIO 1. C</vt:lpstr>
      <vt:lpstr>EJERCICIO 1. D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Perea de la Casa</dc:creator>
  <cp:lastModifiedBy>Lenovo</cp:lastModifiedBy>
  <dcterms:created xsi:type="dcterms:W3CDTF">2015-06-05T18:19:34Z</dcterms:created>
  <dcterms:modified xsi:type="dcterms:W3CDTF">2021-10-12T13:17:41Z</dcterms:modified>
</cp:coreProperties>
</file>