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Python\TFG\"/>
    </mc:Choice>
  </mc:AlternateContent>
  <xr:revisionPtr revIDLastSave="0" documentId="13_ncr:1_{9B0A211E-9F1D-4358-89A7-FC71C02AE85F}" xr6:coauthVersionLast="47" xr6:coauthVersionMax="47" xr10:uidLastSave="{00000000-0000-0000-0000-000000000000}"/>
  <bookViews>
    <workbookView xWindow="14400" yWindow="0" windowWidth="14400" windowHeight="15600" xr2:uid="{A74F2E23-BFA7-4E60-A90C-74055C936989}"/>
  </bookViews>
  <sheets>
    <sheet name="Precio Generado por mi" sheetId="2" r:id="rId1"/>
    <sheet name="Simulación Precio Susana-Sergio" sheetId="1" r:id="rId2"/>
    <sheet name="VAN Tradicional" sheetId="3" r:id="rId3"/>
    <sheet name="t=5" sheetId="4" r:id="rId4"/>
    <sheet name="t=4" sheetId="5" r:id="rId5"/>
    <sheet name="t=3" sheetId="6" r:id="rId6"/>
    <sheet name="t=2" sheetId="9" r:id="rId7"/>
    <sheet name="t=1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4" i="3" l="1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6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C31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C27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C23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C19" i="3"/>
  <c r="C15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C11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C7" i="3"/>
  <c r="I86" i="1"/>
  <c r="I87" i="1"/>
  <c r="I88" i="1"/>
  <c r="I89" i="1"/>
  <c r="I90" i="1"/>
  <c r="I73" i="1"/>
  <c r="I74" i="1"/>
  <c r="I75" i="1"/>
  <c r="I76" i="1"/>
  <c r="I77" i="1"/>
  <c r="I60" i="1"/>
  <c r="I61" i="1"/>
  <c r="I62" i="1"/>
  <c r="I63" i="1"/>
  <c r="I64" i="1"/>
  <c r="I47" i="1"/>
  <c r="I48" i="1"/>
  <c r="I49" i="1"/>
  <c r="I50" i="1"/>
  <c r="I51" i="1"/>
  <c r="I34" i="1"/>
  <c r="I35" i="1"/>
  <c r="I36" i="1"/>
  <c r="I37" i="1"/>
  <c r="I38" i="1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53" i="10"/>
  <c r="AO49" i="10"/>
  <c r="AL49" i="10"/>
  <c r="W49" i="10"/>
  <c r="T49" i="10"/>
  <c r="E49" i="10"/>
  <c r="BB48" i="10"/>
  <c r="BB49" i="10" s="1"/>
  <c r="BA48" i="10"/>
  <c r="BA49" i="10" s="1"/>
  <c r="AZ48" i="10"/>
  <c r="AZ49" i="10" s="1"/>
  <c r="AY48" i="10"/>
  <c r="AY49" i="10" s="1"/>
  <c r="AX48" i="10"/>
  <c r="AX49" i="10" s="1"/>
  <c r="AW48" i="10"/>
  <c r="AW49" i="10" s="1"/>
  <c r="AV48" i="10"/>
  <c r="AV49" i="10" s="1"/>
  <c r="AU48" i="10"/>
  <c r="AU49" i="10" s="1"/>
  <c r="AT48" i="10"/>
  <c r="AT49" i="10" s="1"/>
  <c r="AS48" i="10"/>
  <c r="AS49" i="10" s="1"/>
  <c r="AR48" i="10"/>
  <c r="AR49" i="10" s="1"/>
  <c r="AQ48" i="10"/>
  <c r="AQ49" i="10" s="1"/>
  <c r="AP48" i="10"/>
  <c r="AP49" i="10" s="1"/>
  <c r="AO48" i="10"/>
  <c r="AN48" i="10"/>
  <c r="AN49" i="10" s="1"/>
  <c r="AM48" i="10"/>
  <c r="AM49" i="10" s="1"/>
  <c r="AL48" i="10"/>
  <c r="AK48" i="10"/>
  <c r="AK49" i="10" s="1"/>
  <c r="AJ48" i="10"/>
  <c r="AJ49" i="10" s="1"/>
  <c r="AI48" i="10"/>
  <c r="AI49" i="10" s="1"/>
  <c r="AH48" i="10"/>
  <c r="AH49" i="10" s="1"/>
  <c r="AG48" i="10"/>
  <c r="AG49" i="10" s="1"/>
  <c r="AF48" i="10"/>
  <c r="AF49" i="10" s="1"/>
  <c r="AE48" i="10"/>
  <c r="AE49" i="10" s="1"/>
  <c r="AD48" i="10"/>
  <c r="AD49" i="10" s="1"/>
  <c r="AC48" i="10"/>
  <c r="AC49" i="10" s="1"/>
  <c r="AB48" i="10"/>
  <c r="AB49" i="10" s="1"/>
  <c r="AA48" i="10"/>
  <c r="AA49" i="10" s="1"/>
  <c r="Z48" i="10"/>
  <c r="Z49" i="10" s="1"/>
  <c r="Y48" i="10"/>
  <c r="Y49" i="10" s="1"/>
  <c r="X48" i="10"/>
  <c r="X49" i="10" s="1"/>
  <c r="W48" i="10"/>
  <c r="V48" i="10"/>
  <c r="V49" i="10" s="1"/>
  <c r="U48" i="10"/>
  <c r="U49" i="10" s="1"/>
  <c r="T48" i="10"/>
  <c r="S48" i="10"/>
  <c r="S49" i="10" s="1"/>
  <c r="R48" i="10"/>
  <c r="R49" i="10" s="1"/>
  <c r="Q48" i="10"/>
  <c r="Q49" i="10" s="1"/>
  <c r="P48" i="10"/>
  <c r="P49" i="10" s="1"/>
  <c r="O48" i="10"/>
  <c r="O49" i="10" s="1"/>
  <c r="N48" i="10"/>
  <c r="N49" i="10" s="1"/>
  <c r="M48" i="10"/>
  <c r="M49" i="10" s="1"/>
  <c r="L48" i="10"/>
  <c r="L49" i="10" s="1"/>
  <c r="K48" i="10"/>
  <c r="K49" i="10" s="1"/>
  <c r="J48" i="10"/>
  <c r="J49" i="10" s="1"/>
  <c r="I48" i="10"/>
  <c r="I49" i="10" s="1"/>
  <c r="H48" i="10"/>
  <c r="H49" i="10" s="1"/>
  <c r="G48" i="10"/>
  <c r="G49" i="10" s="1"/>
  <c r="F48" i="10"/>
  <c r="F49" i="10" s="1"/>
  <c r="E48" i="10"/>
  <c r="AN42" i="10"/>
  <c r="V42" i="10"/>
  <c r="BB41" i="10"/>
  <c r="BB42" i="10" s="1"/>
  <c r="BA41" i="10"/>
  <c r="BA42" i="10" s="1"/>
  <c r="AZ41" i="10"/>
  <c r="AZ42" i="10" s="1"/>
  <c r="AY41" i="10"/>
  <c r="AY42" i="10" s="1"/>
  <c r="AX41" i="10"/>
  <c r="AX42" i="10" s="1"/>
  <c r="AW41" i="10"/>
  <c r="AW42" i="10" s="1"/>
  <c r="AV41" i="10"/>
  <c r="AV42" i="10" s="1"/>
  <c r="AU41" i="10"/>
  <c r="AU42" i="10" s="1"/>
  <c r="AT41" i="10"/>
  <c r="AT42" i="10" s="1"/>
  <c r="AS41" i="10"/>
  <c r="AS42" i="10" s="1"/>
  <c r="AR41" i="10"/>
  <c r="AR42" i="10" s="1"/>
  <c r="AQ41" i="10"/>
  <c r="AQ42" i="10" s="1"/>
  <c r="AP41" i="10"/>
  <c r="AP42" i="10" s="1"/>
  <c r="AO41" i="10"/>
  <c r="AO42" i="10" s="1"/>
  <c r="AN41" i="10"/>
  <c r="AM41" i="10"/>
  <c r="AM42" i="10" s="1"/>
  <c r="AL41" i="10"/>
  <c r="AL42" i="10" s="1"/>
  <c r="AK41" i="10"/>
  <c r="AK42" i="10" s="1"/>
  <c r="AJ41" i="10"/>
  <c r="AJ42" i="10" s="1"/>
  <c r="AI41" i="10"/>
  <c r="AI42" i="10" s="1"/>
  <c r="AH41" i="10"/>
  <c r="AH42" i="10" s="1"/>
  <c r="AG41" i="10"/>
  <c r="AG42" i="10" s="1"/>
  <c r="AF41" i="10"/>
  <c r="AF42" i="10" s="1"/>
  <c r="AE41" i="10"/>
  <c r="AE42" i="10" s="1"/>
  <c r="AD41" i="10"/>
  <c r="AD42" i="10" s="1"/>
  <c r="AC41" i="10"/>
  <c r="AC42" i="10" s="1"/>
  <c r="AB41" i="10"/>
  <c r="AB42" i="10" s="1"/>
  <c r="AA41" i="10"/>
  <c r="AA42" i="10" s="1"/>
  <c r="Z41" i="10"/>
  <c r="Z42" i="10" s="1"/>
  <c r="Y41" i="10"/>
  <c r="Y42" i="10" s="1"/>
  <c r="X41" i="10"/>
  <c r="X42" i="10" s="1"/>
  <c r="W41" i="10"/>
  <c r="W42" i="10" s="1"/>
  <c r="V41" i="10"/>
  <c r="U41" i="10"/>
  <c r="U42" i="10" s="1"/>
  <c r="T41" i="10"/>
  <c r="T42" i="10" s="1"/>
  <c r="S41" i="10"/>
  <c r="S42" i="10" s="1"/>
  <c r="R41" i="10"/>
  <c r="R42" i="10" s="1"/>
  <c r="Q41" i="10"/>
  <c r="Q42" i="10" s="1"/>
  <c r="P41" i="10"/>
  <c r="P42" i="10" s="1"/>
  <c r="O41" i="10"/>
  <c r="O42" i="10" s="1"/>
  <c r="N41" i="10"/>
  <c r="N42" i="10" s="1"/>
  <c r="M41" i="10"/>
  <c r="M42" i="10" s="1"/>
  <c r="L41" i="10"/>
  <c r="L42" i="10" s="1"/>
  <c r="K41" i="10"/>
  <c r="K42" i="10" s="1"/>
  <c r="J41" i="10"/>
  <c r="J42" i="10" s="1"/>
  <c r="I41" i="10"/>
  <c r="I42" i="10" s="1"/>
  <c r="H41" i="10"/>
  <c r="H42" i="10" s="1"/>
  <c r="G41" i="10"/>
  <c r="G42" i="10" s="1"/>
  <c r="F41" i="10"/>
  <c r="F42" i="10" s="1"/>
  <c r="E41" i="10"/>
  <c r="E42" i="10" s="1"/>
  <c r="F34" i="10"/>
  <c r="J33" i="10"/>
  <c r="F33" i="10"/>
  <c r="J32" i="10"/>
  <c r="F32" i="10"/>
  <c r="J31" i="10"/>
  <c r="G31" i="10"/>
  <c r="F31" i="10"/>
  <c r="J30" i="10"/>
  <c r="F30" i="10"/>
  <c r="J29" i="10"/>
  <c r="G29" i="10"/>
  <c r="F29" i="10"/>
  <c r="J28" i="10"/>
  <c r="F28" i="10"/>
  <c r="J27" i="10"/>
  <c r="F27" i="10"/>
  <c r="J26" i="10"/>
  <c r="G26" i="10"/>
  <c r="F26" i="10"/>
  <c r="J25" i="10"/>
  <c r="F25" i="10"/>
  <c r="J24" i="10"/>
  <c r="F24" i="10"/>
  <c r="J23" i="10"/>
  <c r="G23" i="10"/>
  <c r="F23" i="10"/>
  <c r="J22" i="10"/>
  <c r="F22" i="10"/>
  <c r="J21" i="10"/>
  <c r="F21" i="10"/>
  <c r="J20" i="10"/>
  <c r="G20" i="10"/>
  <c r="F20" i="10"/>
  <c r="J19" i="10"/>
  <c r="F19" i="10"/>
  <c r="J18" i="10"/>
  <c r="G18" i="10"/>
  <c r="F18" i="10"/>
  <c r="J17" i="10"/>
  <c r="F17" i="10"/>
  <c r="J16" i="10"/>
  <c r="G16" i="10"/>
  <c r="F16" i="10"/>
  <c r="J15" i="10"/>
  <c r="F15" i="10"/>
  <c r="J14" i="10"/>
  <c r="F14" i="10"/>
  <c r="J13" i="10"/>
  <c r="F13" i="10"/>
  <c r="J12" i="10"/>
  <c r="G12" i="10"/>
  <c r="F12" i="10"/>
  <c r="J11" i="10"/>
  <c r="F11" i="10"/>
  <c r="J10" i="10"/>
  <c r="G10" i="10"/>
  <c r="F10" i="10"/>
  <c r="J9" i="10"/>
  <c r="F9" i="10"/>
  <c r="J8" i="10"/>
  <c r="F8" i="10"/>
  <c r="J7" i="10"/>
  <c r="F7" i="10"/>
  <c r="J6" i="10"/>
  <c r="F6" i="10"/>
  <c r="J5" i="10"/>
  <c r="F5" i="10"/>
  <c r="J4" i="10"/>
  <c r="F4" i="10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G16" i="9"/>
  <c r="G18" i="9"/>
  <c r="G20" i="9"/>
  <c r="G23" i="9"/>
  <c r="G26" i="9"/>
  <c r="G29" i="9"/>
  <c r="G31" i="9"/>
  <c r="G10" i="9"/>
  <c r="AQ49" i="9"/>
  <c r="AE49" i="9"/>
  <c r="S49" i="9"/>
  <c r="G49" i="9"/>
  <c r="BB48" i="9"/>
  <c r="BB49" i="9" s="1"/>
  <c r="BA48" i="9"/>
  <c r="BA49" i="9" s="1"/>
  <c r="AZ48" i="9"/>
  <c r="AZ49" i="9" s="1"/>
  <c r="AY48" i="9"/>
  <c r="AY49" i="9" s="1"/>
  <c r="AX48" i="9"/>
  <c r="AX49" i="9" s="1"/>
  <c r="AW48" i="9"/>
  <c r="AW49" i="9" s="1"/>
  <c r="AV48" i="9"/>
  <c r="AV49" i="9" s="1"/>
  <c r="AU48" i="9"/>
  <c r="AU49" i="9" s="1"/>
  <c r="AT48" i="9"/>
  <c r="AT49" i="9" s="1"/>
  <c r="AS48" i="9"/>
  <c r="AS49" i="9" s="1"/>
  <c r="AR48" i="9"/>
  <c r="AR49" i="9" s="1"/>
  <c r="AQ48" i="9"/>
  <c r="AP48" i="9"/>
  <c r="AP49" i="9" s="1"/>
  <c r="AO48" i="9"/>
  <c r="AO49" i="9" s="1"/>
  <c r="AN48" i="9"/>
  <c r="AN49" i="9" s="1"/>
  <c r="AM48" i="9"/>
  <c r="AM49" i="9" s="1"/>
  <c r="AL48" i="9"/>
  <c r="AL49" i="9" s="1"/>
  <c r="AK48" i="9"/>
  <c r="AK49" i="9" s="1"/>
  <c r="AJ48" i="9"/>
  <c r="AJ49" i="9" s="1"/>
  <c r="AI48" i="9"/>
  <c r="AI49" i="9" s="1"/>
  <c r="AH48" i="9"/>
  <c r="AH49" i="9" s="1"/>
  <c r="AG48" i="9"/>
  <c r="AG49" i="9" s="1"/>
  <c r="AF48" i="9"/>
  <c r="AF49" i="9" s="1"/>
  <c r="AE48" i="9"/>
  <c r="AD48" i="9"/>
  <c r="AD49" i="9" s="1"/>
  <c r="AC48" i="9"/>
  <c r="AC49" i="9" s="1"/>
  <c r="AB48" i="9"/>
  <c r="AB49" i="9" s="1"/>
  <c r="AA48" i="9"/>
  <c r="AA49" i="9" s="1"/>
  <c r="Z48" i="9"/>
  <c r="Z49" i="9" s="1"/>
  <c r="Y48" i="9"/>
  <c r="Y49" i="9" s="1"/>
  <c r="X48" i="9"/>
  <c r="X49" i="9" s="1"/>
  <c r="W48" i="9"/>
  <c r="W49" i="9" s="1"/>
  <c r="V48" i="9"/>
  <c r="V49" i="9" s="1"/>
  <c r="U48" i="9"/>
  <c r="U49" i="9" s="1"/>
  <c r="T48" i="9"/>
  <c r="T49" i="9" s="1"/>
  <c r="S48" i="9"/>
  <c r="R48" i="9"/>
  <c r="R49" i="9" s="1"/>
  <c r="Q48" i="9"/>
  <c r="Q49" i="9" s="1"/>
  <c r="P48" i="9"/>
  <c r="P49" i="9" s="1"/>
  <c r="O48" i="9"/>
  <c r="O49" i="9" s="1"/>
  <c r="N48" i="9"/>
  <c r="N49" i="9" s="1"/>
  <c r="M48" i="9"/>
  <c r="M49" i="9" s="1"/>
  <c r="L48" i="9"/>
  <c r="L49" i="9" s="1"/>
  <c r="K48" i="9"/>
  <c r="K49" i="9" s="1"/>
  <c r="J48" i="9"/>
  <c r="J49" i="9" s="1"/>
  <c r="I48" i="9"/>
  <c r="I49" i="9" s="1"/>
  <c r="H48" i="9"/>
  <c r="H49" i="9" s="1"/>
  <c r="G48" i="9"/>
  <c r="F48" i="9"/>
  <c r="F49" i="9" s="1"/>
  <c r="E48" i="9"/>
  <c r="E49" i="9" s="1"/>
  <c r="AV42" i="9"/>
  <c r="AD42" i="9"/>
  <c r="L42" i="9"/>
  <c r="BB41" i="9"/>
  <c r="BB42" i="9" s="1"/>
  <c r="BA41" i="9"/>
  <c r="BA42" i="9" s="1"/>
  <c r="AZ41" i="9"/>
  <c r="AZ42" i="9" s="1"/>
  <c r="AY41" i="9"/>
  <c r="AY42" i="9" s="1"/>
  <c r="AX41" i="9"/>
  <c r="AX42" i="9" s="1"/>
  <c r="AW41" i="9"/>
  <c r="AW42" i="9" s="1"/>
  <c r="AV41" i="9"/>
  <c r="AU41" i="9"/>
  <c r="AU42" i="9" s="1"/>
  <c r="AT41" i="9"/>
  <c r="AT42" i="9" s="1"/>
  <c r="AS41" i="9"/>
  <c r="AS42" i="9" s="1"/>
  <c r="AR41" i="9"/>
  <c r="AR42" i="9" s="1"/>
  <c r="AQ41" i="9"/>
  <c r="AQ42" i="9" s="1"/>
  <c r="AP41" i="9"/>
  <c r="AP42" i="9" s="1"/>
  <c r="AO41" i="9"/>
  <c r="AO42" i="9" s="1"/>
  <c r="AN41" i="9"/>
  <c r="AN42" i="9" s="1"/>
  <c r="AM41" i="9"/>
  <c r="AM42" i="9" s="1"/>
  <c r="AL41" i="9"/>
  <c r="AL42" i="9" s="1"/>
  <c r="AK41" i="9"/>
  <c r="AK42" i="9" s="1"/>
  <c r="AJ41" i="9"/>
  <c r="AJ42" i="9" s="1"/>
  <c r="AI41" i="9"/>
  <c r="AI42" i="9" s="1"/>
  <c r="AH41" i="9"/>
  <c r="AH42" i="9" s="1"/>
  <c r="AG41" i="9"/>
  <c r="AG42" i="9" s="1"/>
  <c r="AF41" i="9"/>
  <c r="AF42" i="9" s="1"/>
  <c r="AE41" i="9"/>
  <c r="AE42" i="9" s="1"/>
  <c r="AD41" i="9"/>
  <c r="AC41" i="9"/>
  <c r="AC42" i="9" s="1"/>
  <c r="AB41" i="9"/>
  <c r="AB42" i="9" s="1"/>
  <c r="AA41" i="9"/>
  <c r="AA42" i="9" s="1"/>
  <c r="Z41" i="9"/>
  <c r="Z42" i="9" s="1"/>
  <c r="Y41" i="9"/>
  <c r="Y42" i="9" s="1"/>
  <c r="X41" i="9"/>
  <c r="X42" i="9" s="1"/>
  <c r="W41" i="9"/>
  <c r="W42" i="9" s="1"/>
  <c r="V41" i="9"/>
  <c r="V42" i="9" s="1"/>
  <c r="U41" i="9"/>
  <c r="U42" i="9" s="1"/>
  <c r="T41" i="9"/>
  <c r="T42" i="9" s="1"/>
  <c r="S41" i="9"/>
  <c r="S42" i="9" s="1"/>
  <c r="R41" i="9"/>
  <c r="R42" i="9" s="1"/>
  <c r="Q41" i="9"/>
  <c r="Q42" i="9" s="1"/>
  <c r="P41" i="9"/>
  <c r="P42" i="9" s="1"/>
  <c r="O41" i="9"/>
  <c r="O42" i="9" s="1"/>
  <c r="N41" i="9"/>
  <c r="N42" i="9" s="1"/>
  <c r="M41" i="9"/>
  <c r="M42" i="9" s="1"/>
  <c r="L41" i="9"/>
  <c r="K41" i="9"/>
  <c r="K42" i="9" s="1"/>
  <c r="J41" i="9"/>
  <c r="J42" i="9" s="1"/>
  <c r="I41" i="9"/>
  <c r="I42" i="9" s="1"/>
  <c r="H41" i="9"/>
  <c r="H42" i="9" s="1"/>
  <c r="G41" i="9"/>
  <c r="G42" i="9" s="1"/>
  <c r="F41" i="9"/>
  <c r="F42" i="9" s="1"/>
  <c r="E41" i="9"/>
  <c r="E42" i="9" s="1"/>
  <c r="F34" i="9"/>
  <c r="I33" i="9"/>
  <c r="J33" i="9" s="1"/>
  <c r="F33" i="9"/>
  <c r="I32" i="9"/>
  <c r="J32" i="9" s="1"/>
  <c r="F32" i="9"/>
  <c r="J31" i="9"/>
  <c r="I31" i="9"/>
  <c r="F31" i="9"/>
  <c r="I30" i="9"/>
  <c r="J30" i="9" s="1"/>
  <c r="F30" i="9"/>
  <c r="I29" i="9"/>
  <c r="J29" i="9" s="1"/>
  <c r="F29" i="9"/>
  <c r="I28" i="9"/>
  <c r="J28" i="9" s="1"/>
  <c r="F28" i="9"/>
  <c r="I27" i="9"/>
  <c r="J27" i="9" s="1"/>
  <c r="F27" i="9"/>
  <c r="I26" i="9"/>
  <c r="J26" i="9" s="1"/>
  <c r="F26" i="9"/>
  <c r="I25" i="9"/>
  <c r="J25" i="9" s="1"/>
  <c r="F25" i="9"/>
  <c r="I24" i="9"/>
  <c r="J24" i="9" s="1"/>
  <c r="F24" i="9"/>
  <c r="I23" i="9"/>
  <c r="J23" i="9" s="1"/>
  <c r="F23" i="9"/>
  <c r="J22" i="9"/>
  <c r="I22" i="9"/>
  <c r="F22" i="9"/>
  <c r="I21" i="9"/>
  <c r="J21" i="9" s="1"/>
  <c r="F21" i="9"/>
  <c r="I20" i="9"/>
  <c r="J20" i="9" s="1"/>
  <c r="F20" i="9"/>
  <c r="I19" i="9"/>
  <c r="J19" i="9" s="1"/>
  <c r="F19" i="9"/>
  <c r="I18" i="9"/>
  <c r="J18" i="9" s="1"/>
  <c r="F18" i="9"/>
  <c r="I17" i="9"/>
  <c r="J17" i="9" s="1"/>
  <c r="F17" i="9"/>
  <c r="J16" i="9"/>
  <c r="I16" i="9"/>
  <c r="F16" i="9"/>
  <c r="I15" i="9"/>
  <c r="J15" i="9" s="1"/>
  <c r="F15" i="9"/>
  <c r="I14" i="9"/>
  <c r="J14" i="9" s="1"/>
  <c r="F14" i="9"/>
  <c r="I13" i="9"/>
  <c r="J13" i="9" s="1"/>
  <c r="F13" i="9"/>
  <c r="I12" i="9"/>
  <c r="J12" i="9" s="1"/>
  <c r="G12" i="9"/>
  <c r="F12" i="9"/>
  <c r="J11" i="9"/>
  <c r="I11" i="9"/>
  <c r="F11" i="9"/>
  <c r="I10" i="9"/>
  <c r="J10" i="9" s="1"/>
  <c r="F10" i="9"/>
  <c r="I9" i="9"/>
  <c r="J9" i="9" s="1"/>
  <c r="F9" i="9"/>
  <c r="J8" i="9"/>
  <c r="I8" i="9"/>
  <c r="F8" i="9"/>
  <c r="I7" i="9"/>
  <c r="J7" i="9" s="1"/>
  <c r="F7" i="9"/>
  <c r="I6" i="9"/>
  <c r="J6" i="9" s="1"/>
  <c r="F6" i="9"/>
  <c r="J5" i="9"/>
  <c r="I5" i="9"/>
  <c r="F5" i="9"/>
  <c r="I4" i="9"/>
  <c r="J4" i="9" s="1"/>
  <c r="F4" i="9"/>
  <c r="G12" i="6"/>
  <c r="G16" i="6"/>
  <c r="G18" i="6"/>
  <c r="G20" i="6"/>
  <c r="G23" i="6"/>
  <c r="G26" i="6"/>
  <c r="G29" i="6"/>
  <c r="G31" i="6"/>
  <c r="G16" i="5"/>
  <c r="G12" i="5"/>
  <c r="G18" i="5"/>
  <c r="G20" i="5"/>
  <c r="G23" i="5"/>
  <c r="G26" i="5"/>
  <c r="G29" i="5"/>
  <c r="G31" i="5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3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4" i="5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53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BB49" i="6"/>
  <c r="AP49" i="6"/>
  <c r="AJ49" i="6"/>
  <c r="X49" i="6"/>
  <c r="R49" i="6"/>
  <c r="F49" i="6"/>
  <c r="BB48" i="6"/>
  <c r="BA48" i="6"/>
  <c r="BA49" i="6" s="1"/>
  <c r="AZ48" i="6"/>
  <c r="AZ49" i="6" s="1"/>
  <c r="AY48" i="6"/>
  <c r="AY49" i="6" s="1"/>
  <c r="AX48" i="6"/>
  <c r="AX49" i="6" s="1"/>
  <c r="AW48" i="6"/>
  <c r="AW49" i="6" s="1"/>
  <c r="AV48" i="6"/>
  <c r="AV49" i="6" s="1"/>
  <c r="AU48" i="6"/>
  <c r="AU49" i="6" s="1"/>
  <c r="AT48" i="6"/>
  <c r="AT49" i="6" s="1"/>
  <c r="AS48" i="6"/>
  <c r="AS49" i="6" s="1"/>
  <c r="AR48" i="6"/>
  <c r="AR49" i="6" s="1"/>
  <c r="AQ48" i="6"/>
  <c r="AQ49" i="6" s="1"/>
  <c r="AP48" i="6"/>
  <c r="AO48" i="6"/>
  <c r="AO49" i="6" s="1"/>
  <c r="AN48" i="6"/>
  <c r="AN49" i="6" s="1"/>
  <c r="AM48" i="6"/>
  <c r="AM49" i="6" s="1"/>
  <c r="AL48" i="6"/>
  <c r="AL49" i="6" s="1"/>
  <c r="AK48" i="6"/>
  <c r="AK49" i="6" s="1"/>
  <c r="AJ48" i="6"/>
  <c r="AI48" i="6"/>
  <c r="AI49" i="6" s="1"/>
  <c r="AH48" i="6"/>
  <c r="AH49" i="6" s="1"/>
  <c r="AG48" i="6"/>
  <c r="AG49" i="6" s="1"/>
  <c r="AF48" i="6"/>
  <c r="AF49" i="6" s="1"/>
  <c r="AE48" i="6"/>
  <c r="AE49" i="6" s="1"/>
  <c r="AD48" i="6"/>
  <c r="AD49" i="6" s="1"/>
  <c r="AC48" i="6"/>
  <c r="AC49" i="6" s="1"/>
  <c r="AB48" i="6"/>
  <c r="AB49" i="6" s="1"/>
  <c r="AA48" i="6"/>
  <c r="AA49" i="6" s="1"/>
  <c r="Z48" i="6"/>
  <c r="Z49" i="6" s="1"/>
  <c r="Y48" i="6"/>
  <c r="Y49" i="6" s="1"/>
  <c r="X48" i="6"/>
  <c r="W48" i="6"/>
  <c r="W49" i="6" s="1"/>
  <c r="V48" i="6"/>
  <c r="V49" i="6" s="1"/>
  <c r="U48" i="6"/>
  <c r="U49" i="6" s="1"/>
  <c r="T48" i="6"/>
  <c r="T49" i="6" s="1"/>
  <c r="S48" i="6"/>
  <c r="S49" i="6" s="1"/>
  <c r="R48" i="6"/>
  <c r="Q48" i="6"/>
  <c r="Q49" i="6" s="1"/>
  <c r="P48" i="6"/>
  <c r="P49" i="6" s="1"/>
  <c r="O48" i="6"/>
  <c r="O49" i="6" s="1"/>
  <c r="N48" i="6"/>
  <c r="N49" i="6" s="1"/>
  <c r="M48" i="6"/>
  <c r="M49" i="6" s="1"/>
  <c r="L48" i="6"/>
  <c r="L49" i="6" s="1"/>
  <c r="K48" i="6"/>
  <c r="K49" i="6" s="1"/>
  <c r="J48" i="6"/>
  <c r="J49" i="6" s="1"/>
  <c r="I48" i="6"/>
  <c r="I49" i="6" s="1"/>
  <c r="H48" i="6"/>
  <c r="H49" i="6" s="1"/>
  <c r="G48" i="6"/>
  <c r="G49" i="6" s="1"/>
  <c r="F48" i="6"/>
  <c r="E48" i="6"/>
  <c r="E49" i="6" s="1"/>
  <c r="AU42" i="6"/>
  <c r="AC42" i="6"/>
  <c r="K42" i="6"/>
  <c r="BB41" i="6"/>
  <c r="BB42" i="6" s="1"/>
  <c r="BA41" i="6"/>
  <c r="BA42" i="6" s="1"/>
  <c r="AZ41" i="6"/>
  <c r="AZ42" i="6" s="1"/>
  <c r="AY41" i="6"/>
  <c r="AY42" i="6" s="1"/>
  <c r="AX41" i="6"/>
  <c r="AX42" i="6" s="1"/>
  <c r="AW41" i="6"/>
  <c r="AW42" i="6" s="1"/>
  <c r="AV41" i="6"/>
  <c r="AV42" i="6" s="1"/>
  <c r="AU41" i="6"/>
  <c r="AT41" i="6"/>
  <c r="AT42" i="6" s="1"/>
  <c r="AS41" i="6"/>
  <c r="AS42" i="6" s="1"/>
  <c r="AR41" i="6"/>
  <c r="AR42" i="6" s="1"/>
  <c r="AQ41" i="6"/>
  <c r="AQ42" i="6" s="1"/>
  <c r="AP41" i="6"/>
  <c r="AP42" i="6" s="1"/>
  <c r="AO41" i="6"/>
  <c r="AO42" i="6" s="1"/>
  <c r="AN41" i="6"/>
  <c r="AN42" i="6" s="1"/>
  <c r="AM41" i="6"/>
  <c r="AM42" i="6" s="1"/>
  <c r="AL41" i="6"/>
  <c r="AL42" i="6" s="1"/>
  <c r="AK41" i="6"/>
  <c r="AK42" i="6" s="1"/>
  <c r="AJ41" i="6"/>
  <c r="AJ42" i="6" s="1"/>
  <c r="AI41" i="6"/>
  <c r="AI42" i="6" s="1"/>
  <c r="AH41" i="6"/>
  <c r="AH42" i="6" s="1"/>
  <c r="AG41" i="6"/>
  <c r="AG42" i="6" s="1"/>
  <c r="AF41" i="6"/>
  <c r="AF42" i="6" s="1"/>
  <c r="AE41" i="6"/>
  <c r="AE42" i="6" s="1"/>
  <c r="AD41" i="6"/>
  <c r="AD42" i="6" s="1"/>
  <c r="AC41" i="6"/>
  <c r="AB41" i="6"/>
  <c r="AB42" i="6" s="1"/>
  <c r="AA41" i="6"/>
  <c r="AA42" i="6" s="1"/>
  <c r="Z41" i="6"/>
  <c r="Z42" i="6" s="1"/>
  <c r="Y41" i="6"/>
  <c r="Y42" i="6" s="1"/>
  <c r="X41" i="6"/>
  <c r="X42" i="6" s="1"/>
  <c r="W41" i="6"/>
  <c r="W42" i="6" s="1"/>
  <c r="V41" i="6"/>
  <c r="V42" i="6" s="1"/>
  <c r="U41" i="6"/>
  <c r="U42" i="6" s="1"/>
  <c r="T41" i="6"/>
  <c r="T42" i="6" s="1"/>
  <c r="S41" i="6"/>
  <c r="S42" i="6" s="1"/>
  <c r="R41" i="6"/>
  <c r="R42" i="6" s="1"/>
  <c r="Q41" i="6"/>
  <c r="Q42" i="6" s="1"/>
  <c r="P41" i="6"/>
  <c r="P42" i="6" s="1"/>
  <c r="O41" i="6"/>
  <c r="O42" i="6" s="1"/>
  <c r="N41" i="6"/>
  <c r="N42" i="6" s="1"/>
  <c r="M41" i="6"/>
  <c r="M42" i="6" s="1"/>
  <c r="L41" i="6"/>
  <c r="L42" i="6" s="1"/>
  <c r="K41" i="6"/>
  <c r="J41" i="6"/>
  <c r="J42" i="6" s="1"/>
  <c r="I41" i="6"/>
  <c r="I42" i="6" s="1"/>
  <c r="H41" i="6"/>
  <c r="H42" i="6" s="1"/>
  <c r="G41" i="6"/>
  <c r="G42" i="6" s="1"/>
  <c r="F41" i="6"/>
  <c r="F42" i="6" s="1"/>
  <c r="E41" i="6"/>
  <c r="E42" i="6" s="1"/>
  <c r="F34" i="6"/>
  <c r="I33" i="6"/>
  <c r="F33" i="6"/>
  <c r="I32" i="6"/>
  <c r="F32" i="6"/>
  <c r="I31" i="6"/>
  <c r="F31" i="6"/>
  <c r="I30" i="6"/>
  <c r="F30" i="6"/>
  <c r="I29" i="6"/>
  <c r="F29" i="6"/>
  <c r="I28" i="6"/>
  <c r="F28" i="6"/>
  <c r="I27" i="6"/>
  <c r="F27" i="6"/>
  <c r="I26" i="6"/>
  <c r="F26" i="6"/>
  <c r="I25" i="6"/>
  <c r="F25" i="6"/>
  <c r="I24" i="6"/>
  <c r="F24" i="6"/>
  <c r="I23" i="6"/>
  <c r="F23" i="6"/>
  <c r="I22" i="6"/>
  <c r="F22" i="6"/>
  <c r="I21" i="6"/>
  <c r="F21" i="6"/>
  <c r="I20" i="6"/>
  <c r="F20" i="6"/>
  <c r="I19" i="6"/>
  <c r="F19" i="6"/>
  <c r="I18" i="6"/>
  <c r="F18" i="6"/>
  <c r="I17" i="6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I4" i="6"/>
  <c r="F4" i="6"/>
  <c r="H4" i="6" s="1"/>
  <c r="H6" i="5"/>
  <c r="H9" i="5"/>
  <c r="H12" i="5"/>
  <c r="H15" i="5"/>
  <c r="H18" i="5"/>
  <c r="H21" i="5"/>
  <c r="H24" i="5"/>
  <c r="H27" i="5"/>
  <c r="H30" i="5"/>
  <c r="H33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4" i="4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53" i="5"/>
  <c r="S54" i="5"/>
  <c r="F34" i="5"/>
  <c r="F5" i="5"/>
  <c r="H5" i="5" s="1"/>
  <c r="F6" i="5"/>
  <c r="F7" i="5"/>
  <c r="H7" i="5" s="1"/>
  <c r="F8" i="5"/>
  <c r="H8" i="5" s="1"/>
  <c r="F9" i="5"/>
  <c r="F10" i="5"/>
  <c r="H10" i="5" s="1"/>
  <c r="F11" i="5"/>
  <c r="H11" i="5" s="1"/>
  <c r="F12" i="5"/>
  <c r="F13" i="5"/>
  <c r="H13" i="5" s="1"/>
  <c r="F14" i="5"/>
  <c r="H14" i="5" s="1"/>
  <c r="F15" i="5"/>
  <c r="F16" i="5"/>
  <c r="H16" i="5" s="1"/>
  <c r="F17" i="5"/>
  <c r="H17" i="5" s="1"/>
  <c r="F18" i="5"/>
  <c r="F19" i="5"/>
  <c r="H19" i="5" s="1"/>
  <c r="F20" i="5"/>
  <c r="H20" i="5" s="1"/>
  <c r="F21" i="5"/>
  <c r="F22" i="5"/>
  <c r="H22" i="5" s="1"/>
  <c r="F23" i="5"/>
  <c r="H23" i="5" s="1"/>
  <c r="F24" i="5"/>
  <c r="F25" i="5"/>
  <c r="H25" i="5" s="1"/>
  <c r="F26" i="5"/>
  <c r="H26" i="5" s="1"/>
  <c r="F27" i="5"/>
  <c r="F28" i="5"/>
  <c r="H28" i="5" s="1"/>
  <c r="F29" i="5"/>
  <c r="H29" i="5" s="1"/>
  <c r="F30" i="5"/>
  <c r="F31" i="5"/>
  <c r="H31" i="5" s="1"/>
  <c r="F32" i="5"/>
  <c r="H32" i="5" s="1"/>
  <c r="F33" i="5"/>
  <c r="F4" i="5"/>
  <c r="H4" i="5" s="1"/>
  <c r="BB48" i="5"/>
  <c r="BB49" i="5" s="1"/>
  <c r="BA48" i="5"/>
  <c r="BA49" i="5" s="1"/>
  <c r="AZ48" i="5"/>
  <c r="AZ49" i="5" s="1"/>
  <c r="AY48" i="5"/>
  <c r="AY49" i="5" s="1"/>
  <c r="AX48" i="5"/>
  <c r="AX49" i="5" s="1"/>
  <c r="AW48" i="5"/>
  <c r="AW49" i="5" s="1"/>
  <c r="AV48" i="5"/>
  <c r="AV49" i="5" s="1"/>
  <c r="AU48" i="5"/>
  <c r="AU49" i="5" s="1"/>
  <c r="AT48" i="5"/>
  <c r="AT49" i="5" s="1"/>
  <c r="AS48" i="5"/>
  <c r="AS49" i="5" s="1"/>
  <c r="AR48" i="5"/>
  <c r="AR49" i="5" s="1"/>
  <c r="AQ48" i="5"/>
  <c r="AQ49" i="5" s="1"/>
  <c r="AP48" i="5"/>
  <c r="AP49" i="5" s="1"/>
  <c r="AO48" i="5"/>
  <c r="AO49" i="5" s="1"/>
  <c r="AN48" i="5"/>
  <c r="AN49" i="5" s="1"/>
  <c r="AM48" i="5"/>
  <c r="AM49" i="5" s="1"/>
  <c r="AL48" i="5"/>
  <c r="AL49" i="5" s="1"/>
  <c r="AK48" i="5"/>
  <c r="AK49" i="5" s="1"/>
  <c r="AJ48" i="5"/>
  <c r="AJ49" i="5" s="1"/>
  <c r="AI48" i="5"/>
  <c r="AI49" i="5" s="1"/>
  <c r="AH48" i="5"/>
  <c r="AH49" i="5" s="1"/>
  <c r="AG48" i="5"/>
  <c r="AG49" i="5" s="1"/>
  <c r="AF48" i="5"/>
  <c r="AF49" i="5" s="1"/>
  <c r="AE48" i="5"/>
  <c r="AE49" i="5" s="1"/>
  <c r="AD48" i="5"/>
  <c r="AD49" i="5" s="1"/>
  <c r="AC48" i="5"/>
  <c r="AC49" i="5" s="1"/>
  <c r="AB48" i="5"/>
  <c r="AB49" i="5" s="1"/>
  <c r="AA48" i="5"/>
  <c r="AA49" i="5" s="1"/>
  <c r="Z48" i="5"/>
  <c r="Z49" i="5" s="1"/>
  <c r="Y48" i="5"/>
  <c r="Y49" i="5" s="1"/>
  <c r="X48" i="5"/>
  <c r="X49" i="5" s="1"/>
  <c r="W48" i="5"/>
  <c r="W49" i="5" s="1"/>
  <c r="V48" i="5"/>
  <c r="V49" i="5" s="1"/>
  <c r="U48" i="5"/>
  <c r="U49" i="5" s="1"/>
  <c r="T48" i="5"/>
  <c r="T49" i="5" s="1"/>
  <c r="S48" i="5"/>
  <c r="S49" i="5" s="1"/>
  <c r="R48" i="5"/>
  <c r="R49" i="5" s="1"/>
  <c r="Q48" i="5"/>
  <c r="Q49" i="5" s="1"/>
  <c r="P48" i="5"/>
  <c r="P49" i="5" s="1"/>
  <c r="O48" i="5"/>
  <c r="O49" i="5" s="1"/>
  <c r="N48" i="5"/>
  <c r="N49" i="5" s="1"/>
  <c r="M48" i="5"/>
  <c r="M49" i="5" s="1"/>
  <c r="L48" i="5"/>
  <c r="L49" i="5" s="1"/>
  <c r="K48" i="5"/>
  <c r="K49" i="5" s="1"/>
  <c r="J48" i="5"/>
  <c r="J49" i="5" s="1"/>
  <c r="I48" i="5"/>
  <c r="I49" i="5" s="1"/>
  <c r="H48" i="5"/>
  <c r="H49" i="5" s="1"/>
  <c r="G48" i="5"/>
  <c r="G49" i="5" s="1"/>
  <c r="F48" i="5"/>
  <c r="F49" i="5" s="1"/>
  <c r="E48" i="5"/>
  <c r="E49" i="5" s="1"/>
  <c r="AK42" i="5"/>
  <c r="S42" i="5"/>
  <c r="BB41" i="5"/>
  <c r="BB42" i="5" s="1"/>
  <c r="BA41" i="5"/>
  <c r="BA42" i="5" s="1"/>
  <c r="AZ41" i="5"/>
  <c r="AZ42" i="5" s="1"/>
  <c r="AY41" i="5"/>
  <c r="AY42" i="5" s="1"/>
  <c r="AX41" i="5"/>
  <c r="AX42" i="5" s="1"/>
  <c r="AW41" i="5"/>
  <c r="AW42" i="5" s="1"/>
  <c r="AV41" i="5"/>
  <c r="AV42" i="5" s="1"/>
  <c r="AU41" i="5"/>
  <c r="AU42" i="5" s="1"/>
  <c r="AT41" i="5"/>
  <c r="AT42" i="5" s="1"/>
  <c r="AS41" i="5"/>
  <c r="AS42" i="5" s="1"/>
  <c r="AR41" i="5"/>
  <c r="AR42" i="5" s="1"/>
  <c r="AQ41" i="5"/>
  <c r="AQ42" i="5" s="1"/>
  <c r="AP41" i="5"/>
  <c r="AP42" i="5" s="1"/>
  <c r="AO41" i="5"/>
  <c r="AO42" i="5" s="1"/>
  <c r="AN41" i="5"/>
  <c r="AN42" i="5" s="1"/>
  <c r="AM41" i="5"/>
  <c r="AM42" i="5" s="1"/>
  <c r="AL41" i="5"/>
  <c r="AL42" i="5" s="1"/>
  <c r="AK41" i="5"/>
  <c r="AJ41" i="5"/>
  <c r="AJ42" i="5" s="1"/>
  <c r="AI41" i="5"/>
  <c r="AI42" i="5" s="1"/>
  <c r="AH41" i="5"/>
  <c r="AH42" i="5" s="1"/>
  <c r="AG41" i="5"/>
  <c r="AG42" i="5" s="1"/>
  <c r="AF41" i="5"/>
  <c r="AF42" i="5" s="1"/>
  <c r="AE41" i="5"/>
  <c r="AE42" i="5" s="1"/>
  <c r="AD41" i="5"/>
  <c r="AD42" i="5" s="1"/>
  <c r="AC41" i="5"/>
  <c r="AC42" i="5" s="1"/>
  <c r="AB41" i="5"/>
  <c r="AB42" i="5" s="1"/>
  <c r="AA41" i="5"/>
  <c r="AA42" i="5" s="1"/>
  <c r="Z41" i="5"/>
  <c r="Z42" i="5" s="1"/>
  <c r="Y41" i="5"/>
  <c r="Y42" i="5" s="1"/>
  <c r="X41" i="5"/>
  <c r="X42" i="5" s="1"/>
  <c r="W41" i="5"/>
  <c r="W42" i="5" s="1"/>
  <c r="V41" i="5"/>
  <c r="V42" i="5" s="1"/>
  <c r="U41" i="5"/>
  <c r="U42" i="5" s="1"/>
  <c r="T41" i="5"/>
  <c r="T42" i="5" s="1"/>
  <c r="S41" i="5"/>
  <c r="R41" i="5"/>
  <c r="R42" i="5" s="1"/>
  <c r="Q41" i="5"/>
  <c r="Q42" i="5" s="1"/>
  <c r="P41" i="5"/>
  <c r="P42" i="5" s="1"/>
  <c r="O41" i="5"/>
  <c r="O42" i="5" s="1"/>
  <c r="N41" i="5"/>
  <c r="N42" i="5" s="1"/>
  <c r="M41" i="5"/>
  <c r="M42" i="5" s="1"/>
  <c r="L41" i="5"/>
  <c r="L42" i="5" s="1"/>
  <c r="K41" i="5"/>
  <c r="K42" i="5" s="1"/>
  <c r="J41" i="5"/>
  <c r="J42" i="5" s="1"/>
  <c r="I41" i="5"/>
  <c r="I42" i="5" s="1"/>
  <c r="H41" i="5"/>
  <c r="H42" i="5" s="1"/>
  <c r="G41" i="5"/>
  <c r="G42" i="5" s="1"/>
  <c r="F41" i="5"/>
  <c r="F42" i="5" s="1"/>
  <c r="E41" i="5"/>
  <c r="E42" i="5" s="1"/>
  <c r="E43" i="5" s="1"/>
  <c r="BF31" i="4"/>
  <c r="BE31" i="4"/>
  <c r="BD31" i="4"/>
  <c r="BD32" i="4" s="1"/>
  <c r="BC31" i="4"/>
  <c r="BC32" i="4" s="1"/>
  <c r="BB31" i="4"/>
  <c r="BA31" i="4"/>
  <c r="AZ31" i="4"/>
  <c r="AY31" i="4"/>
  <c r="AX31" i="4"/>
  <c r="AX32" i="4" s="1"/>
  <c r="AW31" i="4"/>
  <c r="AW32" i="4" s="1"/>
  <c r="AV31" i="4"/>
  <c r="AU31" i="4"/>
  <c r="AU32" i="4" s="1"/>
  <c r="AT31" i="4"/>
  <c r="AS31" i="4"/>
  <c r="AR31" i="4"/>
  <c r="AR32" i="4" s="1"/>
  <c r="AQ31" i="4"/>
  <c r="AQ32" i="4" s="1"/>
  <c r="AP31" i="4"/>
  <c r="AO31" i="4"/>
  <c r="AO32" i="4" s="1"/>
  <c r="AN31" i="4"/>
  <c r="AM31" i="4"/>
  <c r="AL31" i="4"/>
  <c r="AL32" i="4" s="1"/>
  <c r="AK31" i="4"/>
  <c r="AK32" i="4" s="1"/>
  <c r="AJ31" i="4"/>
  <c r="AI31" i="4"/>
  <c r="AH31" i="4"/>
  <c r="AG31" i="4"/>
  <c r="AF31" i="4"/>
  <c r="AF32" i="4" s="1"/>
  <c r="AE31" i="4"/>
  <c r="AE32" i="4" s="1"/>
  <c r="AD31" i="4"/>
  <c r="AC31" i="4"/>
  <c r="AC32" i="4" s="1"/>
  <c r="AB31" i="4"/>
  <c r="AA31" i="4"/>
  <c r="Z31" i="4"/>
  <c r="Z32" i="4" s="1"/>
  <c r="Y31" i="4"/>
  <c r="Y32" i="4" s="1"/>
  <c r="X31" i="4"/>
  <c r="W31" i="4"/>
  <c r="W32" i="4" s="1"/>
  <c r="V31" i="4"/>
  <c r="U31" i="4"/>
  <c r="T31" i="4"/>
  <c r="T32" i="4" s="1"/>
  <c r="S31" i="4"/>
  <c r="S32" i="4" s="1"/>
  <c r="R31" i="4"/>
  <c r="Q31" i="4"/>
  <c r="P31" i="4"/>
  <c r="O31" i="4"/>
  <c r="N31" i="4"/>
  <c r="N32" i="4" s="1"/>
  <c r="M31" i="4"/>
  <c r="M32" i="4" s="1"/>
  <c r="L31" i="4"/>
  <c r="K31" i="4"/>
  <c r="K32" i="4" s="1"/>
  <c r="J31" i="4"/>
  <c r="I31" i="4"/>
  <c r="BF32" i="4"/>
  <c r="BE32" i="4"/>
  <c r="BB32" i="4"/>
  <c r="BA32" i="4"/>
  <c r="AZ32" i="4"/>
  <c r="AY32" i="4"/>
  <c r="AV32" i="4"/>
  <c r="AT32" i="4"/>
  <c r="AS32" i="4"/>
  <c r="AP32" i="4"/>
  <c r="AN32" i="4"/>
  <c r="AM32" i="4"/>
  <c r="AJ32" i="4"/>
  <c r="AI32" i="4"/>
  <c r="AH32" i="4"/>
  <c r="AG32" i="4"/>
  <c r="AD32" i="4"/>
  <c r="AB32" i="4"/>
  <c r="AA32" i="4"/>
  <c r="X32" i="4"/>
  <c r="V32" i="4"/>
  <c r="U32" i="4"/>
  <c r="R32" i="4"/>
  <c r="Q32" i="4"/>
  <c r="P32" i="4"/>
  <c r="O32" i="4"/>
  <c r="L32" i="4"/>
  <c r="J32" i="4"/>
  <c r="I32" i="4"/>
  <c r="J6" i="4"/>
  <c r="J7" i="4" s="1"/>
  <c r="J8" i="4" s="1"/>
  <c r="K6" i="4"/>
  <c r="K7" i="4" s="1"/>
  <c r="K8" i="4" s="1"/>
  <c r="L6" i="4"/>
  <c r="L7" i="4" s="1"/>
  <c r="L8" i="4" s="1"/>
  <c r="M6" i="4"/>
  <c r="M7" i="4" s="1"/>
  <c r="M8" i="4" s="1"/>
  <c r="N6" i="4"/>
  <c r="N7" i="4" s="1"/>
  <c r="N8" i="4" s="1"/>
  <c r="O6" i="4"/>
  <c r="O7" i="4" s="1"/>
  <c r="O8" i="4" s="1"/>
  <c r="P6" i="4"/>
  <c r="P7" i="4" s="1"/>
  <c r="P8" i="4" s="1"/>
  <c r="Q6" i="4"/>
  <c r="Q7" i="4" s="1"/>
  <c r="Q8" i="4" s="1"/>
  <c r="R6" i="4"/>
  <c r="R7" i="4" s="1"/>
  <c r="R8" i="4" s="1"/>
  <c r="S6" i="4"/>
  <c r="S7" i="4" s="1"/>
  <c r="S8" i="4" s="1"/>
  <c r="T6" i="4"/>
  <c r="T7" i="4" s="1"/>
  <c r="T8" i="4" s="1"/>
  <c r="U6" i="4"/>
  <c r="U7" i="4" s="1"/>
  <c r="U8" i="4" s="1"/>
  <c r="V6" i="4"/>
  <c r="V7" i="4" s="1"/>
  <c r="V8" i="4" s="1"/>
  <c r="W6" i="4"/>
  <c r="W7" i="4" s="1"/>
  <c r="W8" i="4" s="1"/>
  <c r="X6" i="4"/>
  <c r="X7" i="4" s="1"/>
  <c r="X8" i="4" s="1"/>
  <c r="Y6" i="4"/>
  <c r="Y7" i="4" s="1"/>
  <c r="Y8" i="4" s="1"/>
  <c r="Z6" i="4"/>
  <c r="Z7" i="4" s="1"/>
  <c r="Z8" i="4" s="1"/>
  <c r="AA6" i="4"/>
  <c r="AA7" i="4" s="1"/>
  <c r="AA8" i="4" s="1"/>
  <c r="AB6" i="4"/>
  <c r="AB7" i="4" s="1"/>
  <c r="AB8" i="4" s="1"/>
  <c r="AC6" i="4"/>
  <c r="AC7" i="4" s="1"/>
  <c r="AC8" i="4" s="1"/>
  <c r="AD6" i="4"/>
  <c r="AD7" i="4" s="1"/>
  <c r="AD8" i="4" s="1"/>
  <c r="AE6" i="4"/>
  <c r="AE7" i="4" s="1"/>
  <c r="AE8" i="4" s="1"/>
  <c r="AF6" i="4"/>
  <c r="AF7" i="4" s="1"/>
  <c r="AF8" i="4" s="1"/>
  <c r="AG6" i="4"/>
  <c r="AG7" i="4" s="1"/>
  <c r="AG8" i="4" s="1"/>
  <c r="AH6" i="4"/>
  <c r="AH7" i="4" s="1"/>
  <c r="AH8" i="4" s="1"/>
  <c r="AI6" i="4"/>
  <c r="AI7" i="4" s="1"/>
  <c r="AI8" i="4" s="1"/>
  <c r="AJ6" i="4"/>
  <c r="AJ7" i="4" s="1"/>
  <c r="AJ8" i="4" s="1"/>
  <c r="AK6" i="4"/>
  <c r="AK7" i="4" s="1"/>
  <c r="AK8" i="4" s="1"/>
  <c r="AL6" i="4"/>
  <c r="AL7" i="4" s="1"/>
  <c r="AL8" i="4" s="1"/>
  <c r="AM6" i="4"/>
  <c r="AM7" i="4" s="1"/>
  <c r="AM8" i="4" s="1"/>
  <c r="AN6" i="4"/>
  <c r="AN7" i="4" s="1"/>
  <c r="AN8" i="4" s="1"/>
  <c r="AO6" i="4"/>
  <c r="AO7" i="4" s="1"/>
  <c r="AO8" i="4" s="1"/>
  <c r="AP6" i="4"/>
  <c r="AP7" i="4" s="1"/>
  <c r="AP8" i="4" s="1"/>
  <c r="AQ6" i="4"/>
  <c r="AQ7" i="4" s="1"/>
  <c r="AQ8" i="4" s="1"/>
  <c r="AR6" i="4"/>
  <c r="AR7" i="4" s="1"/>
  <c r="AR8" i="4" s="1"/>
  <c r="AS6" i="4"/>
  <c r="AS7" i="4" s="1"/>
  <c r="AS8" i="4" s="1"/>
  <c r="AT6" i="4"/>
  <c r="AT7" i="4" s="1"/>
  <c r="AT8" i="4" s="1"/>
  <c r="AU6" i="4"/>
  <c r="AU7" i="4" s="1"/>
  <c r="AU8" i="4" s="1"/>
  <c r="AV6" i="4"/>
  <c r="AV7" i="4" s="1"/>
  <c r="AV8" i="4" s="1"/>
  <c r="AW6" i="4"/>
  <c r="AW7" i="4" s="1"/>
  <c r="AW8" i="4" s="1"/>
  <c r="AX6" i="4"/>
  <c r="AX7" i="4" s="1"/>
  <c r="AX8" i="4" s="1"/>
  <c r="AY6" i="4"/>
  <c r="AY7" i="4" s="1"/>
  <c r="AY8" i="4" s="1"/>
  <c r="AZ6" i="4"/>
  <c r="AZ7" i="4" s="1"/>
  <c r="AZ8" i="4" s="1"/>
  <c r="BA6" i="4"/>
  <c r="BA7" i="4" s="1"/>
  <c r="BA8" i="4" s="1"/>
  <c r="BB6" i="4"/>
  <c r="BB7" i="4" s="1"/>
  <c r="BB8" i="4" s="1"/>
  <c r="BC6" i="4"/>
  <c r="BC7" i="4" s="1"/>
  <c r="BC8" i="4" s="1"/>
  <c r="BD6" i="4"/>
  <c r="BD7" i="4" s="1"/>
  <c r="BD8" i="4" s="1"/>
  <c r="BE6" i="4"/>
  <c r="BE7" i="4" s="1"/>
  <c r="BE8" i="4" s="1"/>
  <c r="BF6" i="4"/>
  <c r="BF7" i="4" s="1"/>
  <c r="BF8" i="4" s="1"/>
  <c r="I6" i="4"/>
  <c r="I7" i="4" s="1"/>
  <c r="I8" i="4" s="1"/>
  <c r="G82" i="1"/>
  <c r="B82" i="1" s="1"/>
  <c r="C82" i="1" s="1"/>
  <c r="G83" i="1"/>
  <c r="B83" i="1" s="1"/>
  <c r="C83" i="1" s="1"/>
  <c r="G84" i="1"/>
  <c r="G85" i="1"/>
  <c r="B85" i="1" s="1"/>
  <c r="C85" i="1" s="1"/>
  <c r="G86" i="1"/>
  <c r="B86" i="1" s="1"/>
  <c r="C86" i="1" s="1"/>
  <c r="G87" i="1"/>
  <c r="B87" i="1" s="1"/>
  <c r="C87" i="1" s="1"/>
  <c r="G88" i="1"/>
  <c r="B88" i="1" s="1"/>
  <c r="C88" i="1" s="1"/>
  <c r="G89" i="1"/>
  <c r="B89" i="1" s="1"/>
  <c r="C89" i="1" s="1"/>
  <c r="G90" i="1"/>
  <c r="G81" i="1"/>
  <c r="B81" i="1" s="1"/>
  <c r="C81" i="1" s="1"/>
  <c r="G69" i="1"/>
  <c r="B69" i="1" s="1"/>
  <c r="C69" i="1" s="1"/>
  <c r="G70" i="1"/>
  <c r="G71" i="1"/>
  <c r="B71" i="1" s="1"/>
  <c r="C71" i="1" s="1"/>
  <c r="G72" i="1"/>
  <c r="B72" i="1" s="1"/>
  <c r="C72" i="1" s="1"/>
  <c r="G73" i="1"/>
  <c r="B73" i="1" s="1"/>
  <c r="C73" i="1" s="1"/>
  <c r="G74" i="1"/>
  <c r="B74" i="1" s="1"/>
  <c r="C74" i="1" s="1"/>
  <c r="G75" i="1"/>
  <c r="B75" i="1" s="1"/>
  <c r="C75" i="1" s="1"/>
  <c r="G76" i="1"/>
  <c r="B76" i="1" s="1"/>
  <c r="C76" i="1" s="1"/>
  <c r="G77" i="1"/>
  <c r="B77" i="1" s="1"/>
  <c r="C77" i="1" s="1"/>
  <c r="G68" i="1"/>
  <c r="B68" i="1" s="1"/>
  <c r="C68" i="1" s="1"/>
  <c r="G56" i="1"/>
  <c r="B56" i="1" s="1"/>
  <c r="C56" i="1" s="1"/>
  <c r="G57" i="1"/>
  <c r="B57" i="1" s="1"/>
  <c r="C57" i="1" s="1"/>
  <c r="G58" i="1"/>
  <c r="B58" i="1" s="1"/>
  <c r="C58" i="1" s="1"/>
  <c r="G59" i="1"/>
  <c r="G60" i="1"/>
  <c r="B60" i="1" s="1"/>
  <c r="C60" i="1" s="1"/>
  <c r="G61" i="1"/>
  <c r="B61" i="1" s="1"/>
  <c r="C61" i="1" s="1"/>
  <c r="G62" i="1"/>
  <c r="G63" i="1"/>
  <c r="B63" i="1" s="1"/>
  <c r="C63" i="1" s="1"/>
  <c r="G64" i="1"/>
  <c r="B64" i="1" s="1"/>
  <c r="C64" i="1" s="1"/>
  <c r="G55" i="1"/>
  <c r="B55" i="1" s="1"/>
  <c r="C55" i="1" s="1"/>
  <c r="G43" i="1"/>
  <c r="G44" i="1"/>
  <c r="B44" i="1" s="1"/>
  <c r="C44" i="1" s="1"/>
  <c r="G45" i="1"/>
  <c r="B45" i="1" s="1"/>
  <c r="C45" i="1" s="1"/>
  <c r="G46" i="1"/>
  <c r="B46" i="1" s="1"/>
  <c r="C46" i="1" s="1"/>
  <c r="G47" i="1"/>
  <c r="B47" i="1" s="1"/>
  <c r="C47" i="1" s="1"/>
  <c r="G48" i="1"/>
  <c r="B48" i="1" s="1"/>
  <c r="C48" i="1" s="1"/>
  <c r="G49" i="1"/>
  <c r="B49" i="1" s="1"/>
  <c r="C49" i="1" s="1"/>
  <c r="G50" i="1"/>
  <c r="B50" i="1" s="1"/>
  <c r="C50" i="1" s="1"/>
  <c r="G51" i="1"/>
  <c r="G42" i="1"/>
  <c r="B42" i="1" s="1"/>
  <c r="C42" i="1" s="1"/>
  <c r="G30" i="1"/>
  <c r="B30" i="1" s="1"/>
  <c r="C30" i="1" s="1"/>
  <c r="G31" i="1"/>
  <c r="B31" i="1" s="1"/>
  <c r="C31" i="1" s="1"/>
  <c r="G32" i="1"/>
  <c r="B32" i="1" s="1"/>
  <c r="C32" i="1" s="1"/>
  <c r="G33" i="1"/>
  <c r="B33" i="1" s="1"/>
  <c r="C33" i="1" s="1"/>
  <c r="G34" i="1"/>
  <c r="B34" i="1" s="1"/>
  <c r="C34" i="1" s="1"/>
  <c r="G35" i="1"/>
  <c r="B35" i="1" s="1"/>
  <c r="C35" i="1" s="1"/>
  <c r="G36" i="1"/>
  <c r="B36" i="1" s="1"/>
  <c r="C36" i="1" s="1"/>
  <c r="G37" i="1"/>
  <c r="B37" i="1" s="1"/>
  <c r="C37" i="1" s="1"/>
  <c r="G38" i="1"/>
  <c r="B38" i="1" s="1"/>
  <c r="C38" i="1" s="1"/>
  <c r="G29" i="1"/>
  <c r="B29" i="1" s="1"/>
  <c r="C29" i="1" s="1"/>
  <c r="H42" i="1"/>
  <c r="I82" i="1"/>
  <c r="I83" i="1"/>
  <c r="I84" i="1"/>
  <c r="I85" i="1"/>
  <c r="I81" i="1"/>
  <c r="I69" i="1"/>
  <c r="I70" i="1"/>
  <c r="I71" i="1"/>
  <c r="I72" i="1"/>
  <c r="I68" i="1"/>
  <c r="I56" i="1"/>
  <c r="I57" i="1"/>
  <c r="I58" i="1"/>
  <c r="I59" i="1"/>
  <c r="I55" i="1"/>
  <c r="I43" i="1"/>
  <c r="I44" i="1"/>
  <c r="I45" i="1"/>
  <c r="I46" i="1"/>
  <c r="I42" i="1"/>
  <c r="H82" i="1"/>
  <c r="H83" i="1"/>
  <c r="H84" i="1"/>
  <c r="H85" i="1"/>
  <c r="H86" i="1"/>
  <c r="H87" i="1"/>
  <c r="H88" i="1"/>
  <c r="H89" i="1"/>
  <c r="H90" i="1"/>
  <c r="H81" i="1"/>
  <c r="H68" i="1"/>
  <c r="H69" i="1"/>
  <c r="H70" i="1"/>
  <c r="H71" i="1"/>
  <c r="H72" i="1"/>
  <c r="H73" i="1"/>
  <c r="H74" i="1"/>
  <c r="H75" i="1"/>
  <c r="H76" i="1"/>
  <c r="H77" i="1"/>
  <c r="H56" i="1"/>
  <c r="H57" i="1"/>
  <c r="H58" i="1"/>
  <c r="H59" i="1"/>
  <c r="H60" i="1"/>
  <c r="H61" i="1"/>
  <c r="H62" i="1"/>
  <c r="H63" i="1"/>
  <c r="H64" i="1"/>
  <c r="H55" i="1"/>
  <c r="B84" i="1"/>
  <c r="C84" i="1" s="1"/>
  <c r="B90" i="1"/>
  <c r="C90" i="1" s="1"/>
  <c r="B62" i="1"/>
  <c r="C62" i="1" s="1"/>
  <c r="B51" i="1"/>
  <c r="C51" i="1" s="1"/>
  <c r="B70" i="1"/>
  <c r="C70" i="1" s="1"/>
  <c r="B59" i="1"/>
  <c r="C59" i="1" s="1"/>
  <c r="H43" i="1"/>
  <c r="H44" i="1"/>
  <c r="H45" i="1"/>
  <c r="H46" i="1"/>
  <c r="H47" i="1"/>
  <c r="H48" i="1"/>
  <c r="H49" i="1"/>
  <c r="H50" i="1"/>
  <c r="H51" i="1"/>
  <c r="B43" i="1"/>
  <c r="C43" i="1" s="1"/>
  <c r="I30" i="1"/>
  <c r="I31" i="1"/>
  <c r="I32" i="1"/>
  <c r="I33" i="1"/>
  <c r="I29" i="1"/>
  <c r="H30" i="1"/>
  <c r="H31" i="1"/>
  <c r="H32" i="1"/>
  <c r="H33" i="1"/>
  <c r="H34" i="1"/>
  <c r="H35" i="1"/>
  <c r="H36" i="1"/>
  <c r="H37" i="1"/>
  <c r="H38" i="1"/>
  <c r="H29" i="1"/>
  <c r="D5" i="1"/>
  <c r="E5" i="1" s="1"/>
  <c r="L6" i="1"/>
  <c r="C9" i="1" s="1"/>
  <c r="E8" i="1"/>
  <c r="C11" i="1"/>
  <c r="D15" i="1"/>
  <c r="D16" i="1"/>
  <c r="D17" i="1"/>
  <c r="D18" i="1"/>
  <c r="D19" i="1"/>
  <c r="D20" i="1"/>
  <c r="D21" i="1"/>
  <c r="D22" i="1"/>
  <c r="D23" i="1"/>
  <c r="D24" i="1"/>
  <c r="E43" i="10" l="1"/>
  <c r="E50" i="10"/>
  <c r="E50" i="9"/>
  <c r="E43" i="9"/>
  <c r="E50" i="5"/>
  <c r="E43" i="6"/>
  <c r="E50" i="6"/>
  <c r="I9" i="4"/>
  <c r="I33" i="4"/>
  <c r="B8" i="3"/>
  <c r="B32" i="3"/>
  <c r="B24" i="3"/>
  <c r="B44" i="3"/>
  <c r="B40" i="3"/>
  <c r="B36" i="3"/>
  <c r="B20" i="3"/>
  <c r="B16" i="3"/>
  <c r="B12" i="3"/>
  <c r="D38" i="1"/>
  <c r="D51" i="1" s="1"/>
  <c r="D32" i="1"/>
  <c r="D45" i="1" s="1"/>
  <c r="D33" i="1"/>
  <c r="D29" i="1"/>
  <c r="D34" i="1"/>
  <c r="D35" i="1"/>
  <c r="D37" i="1"/>
  <c r="D31" i="1"/>
  <c r="E9" i="1"/>
  <c r="C8" i="1"/>
  <c r="D36" i="1"/>
  <c r="D30" i="1"/>
  <c r="D44" i="1" l="1"/>
  <c r="D58" i="1"/>
  <c r="D43" i="1"/>
  <c r="D48" i="1"/>
  <c r="D50" i="1"/>
  <c r="D49" i="1"/>
  <c r="D47" i="1"/>
  <c r="D64" i="1"/>
  <c r="D42" i="1"/>
  <c r="D46" i="1"/>
  <c r="D61" i="1" l="1"/>
  <c r="D60" i="1"/>
  <c r="D56" i="1"/>
  <c r="D71" i="1"/>
  <c r="D62" i="1"/>
  <c r="D57" i="1"/>
  <c r="D77" i="1"/>
  <c r="D55" i="1"/>
  <c r="D59" i="1"/>
  <c r="D63" i="1"/>
  <c r="D68" i="1" l="1"/>
  <c r="D90" i="1"/>
  <c r="D76" i="1"/>
  <c r="D75" i="1"/>
  <c r="D84" i="1"/>
  <c r="D73" i="1"/>
  <c r="D74" i="1"/>
  <c r="D72" i="1"/>
  <c r="D70" i="1"/>
  <c r="D69" i="1"/>
  <c r="D89" i="1" l="1"/>
  <c r="D82" i="1"/>
  <c r="D81" i="1"/>
  <c r="D83" i="1"/>
  <c r="D85" i="1"/>
  <c r="D87" i="1"/>
  <c r="D86" i="1"/>
  <c r="D88" i="1"/>
  <c r="C10" i="1" l="1"/>
</calcChain>
</file>

<file path=xl/sharedStrings.xml><?xml version="1.0" encoding="utf-8"?>
<sst xmlns="http://schemas.openxmlformats.org/spreadsheetml/2006/main" count="255" uniqueCount="78">
  <si>
    <t>S</t>
  </si>
  <si>
    <t>Normal1</t>
  </si>
  <si>
    <t>T=5</t>
  </si>
  <si>
    <t>T=4</t>
  </si>
  <si>
    <t>T=3</t>
  </si>
  <si>
    <t>T=2</t>
  </si>
  <si>
    <t>T=1</t>
  </si>
  <si>
    <t>VAN</t>
  </si>
  <si>
    <t>Random</t>
  </si>
  <si>
    <t>T=0</t>
  </si>
  <si>
    <t>Van Final</t>
  </si>
  <si>
    <t>Van</t>
  </si>
  <si>
    <t>V1C</t>
  </si>
  <si>
    <t>V1</t>
  </si>
  <si>
    <t>R Cont k</t>
  </si>
  <si>
    <t>R Continuo</t>
  </si>
  <si>
    <t>Rf (K)</t>
  </si>
  <si>
    <t>PE</t>
  </si>
  <si>
    <t>A</t>
  </si>
  <si>
    <t>VR</t>
  </si>
  <si>
    <t>Rf</t>
  </si>
  <si>
    <t>Rent. Proy.</t>
  </si>
  <si>
    <t>mu</t>
  </si>
  <si>
    <t>sigma</t>
  </si>
  <si>
    <t>alfa</t>
  </si>
  <si>
    <t>So</t>
  </si>
  <si>
    <t>Incremento Cuota</t>
  </si>
  <si>
    <t>CuotaInicial</t>
  </si>
  <si>
    <t>IntervAños</t>
  </si>
  <si>
    <t>IntervDías</t>
  </si>
  <si>
    <t xml:space="preserve">Fin </t>
  </si>
  <si>
    <t>Inicio</t>
  </si>
  <si>
    <t>DATOS DE LA OPCIÓN</t>
  </si>
  <si>
    <t>DATOS DEL PROYECTO</t>
  </si>
  <si>
    <t>OPCIÓN DE RETRASAR LA INVERSIÓN HASTA T=5 (SOLO PUEDE EJERCERSE EN T=5)</t>
  </si>
  <si>
    <t>Precio</t>
  </si>
  <si>
    <t>Uniform</t>
  </si>
  <si>
    <t>Z</t>
  </si>
  <si>
    <t>Costes:</t>
  </si>
  <si>
    <t>Rf:</t>
  </si>
  <si>
    <t>Inflacion:</t>
  </si>
  <si>
    <t>Camino/Tiempo</t>
  </si>
  <si>
    <t>VAN Ordenador</t>
  </si>
  <si>
    <t>Desembolso:</t>
  </si>
  <si>
    <t>Valor No Ejercer</t>
  </si>
  <si>
    <t>Valor Ejercer</t>
  </si>
  <si>
    <t>Tiempo</t>
  </si>
  <si>
    <t>Variable estado</t>
  </si>
  <si>
    <t>Pagos</t>
  </si>
  <si>
    <t>Flujos</t>
  </si>
  <si>
    <t>VA Flujos</t>
  </si>
  <si>
    <t>Camino 1</t>
  </si>
  <si>
    <t>Camino 30</t>
  </si>
  <si>
    <t>Tasa descuento</t>
  </si>
  <si>
    <t>Tasa Inflacion</t>
  </si>
  <si>
    <t>En el dinero</t>
  </si>
  <si>
    <t>1s</t>
  </si>
  <si>
    <t>Datos Regresión:</t>
  </si>
  <si>
    <t>Variable dependiente</t>
  </si>
  <si>
    <t>Y</t>
  </si>
  <si>
    <t>Beta</t>
  </si>
  <si>
    <t>Valores Ajustados</t>
  </si>
  <si>
    <t>Valores Ajustados Mios</t>
  </si>
  <si>
    <t>Decision</t>
  </si>
  <si>
    <t>Camino</t>
  </si>
  <si>
    <t>Precios Regresión</t>
  </si>
  <si>
    <t>Precio t=4</t>
  </si>
  <si>
    <t>Precio t=3</t>
  </si>
  <si>
    <t>Decision Optima</t>
  </si>
  <si>
    <t>Valor Continuar</t>
  </si>
  <si>
    <t>Variable Dependiente</t>
  </si>
  <si>
    <t>Datos Regresión Mios:</t>
  </si>
  <si>
    <t xml:space="preserve">Valor Continuar </t>
  </si>
  <si>
    <t>Precio t=1</t>
  </si>
  <si>
    <t>Precio t=2</t>
  </si>
  <si>
    <t>Precio^2</t>
  </si>
  <si>
    <t>Variable dependiente: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</si>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</sst>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_-* #,##0.00\ _€_-;\-* #,##0.00\ _€_-;_-* &quot;-&quot;??\ _€_-;_-@_-"/>
    <numFmt numFmtId="166" formatCode="_-* #,##0.000\ _€_-;\-* #,##0.0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name val="Arial"/>
      <family val="2"/>
    </font>
    <font>
      <b/>
      <sz val="10"/>
      <color theme="0" tint="-0.14999847407452621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5" borderId="0" applyNumberFormat="0" applyBorder="0" applyAlignment="0" applyProtection="0"/>
  </cellStyleXfs>
  <cellXfs count="57">
    <xf numFmtId="0" fontId="0" fillId="0" borderId="0" xfId="0"/>
    <xf numFmtId="0" fontId="3" fillId="0" borderId="0" xfId="0" applyFont="1"/>
    <xf numFmtId="43" fontId="0" fillId="0" borderId="0" xfId="1" applyFont="1"/>
    <xf numFmtId="164" fontId="0" fillId="0" borderId="0" xfId="0" applyNumberForma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166" fontId="0" fillId="0" borderId="0" xfId="0" applyNumberFormat="1"/>
    <xf numFmtId="0" fontId="5" fillId="0" borderId="0" xfId="0" applyFont="1" applyAlignment="1">
      <alignment horizontal="right"/>
    </xf>
    <xf numFmtId="11" fontId="0" fillId="0" borderId="0" xfId="0" applyNumberFormat="1"/>
    <xf numFmtId="10" fontId="8" fillId="0" borderId="0" xfId="0" applyNumberFormat="1" applyFont="1" applyAlignment="1">
      <alignment horizontal="right"/>
    </xf>
    <xf numFmtId="9" fontId="0" fillId="0" borderId="0" xfId="0" applyNumberFormat="1"/>
    <xf numFmtId="10" fontId="0" fillId="0" borderId="0" xfId="0" applyNumberFormat="1"/>
    <xf numFmtId="2" fontId="5" fillId="0" borderId="0" xfId="0" applyNumberFormat="1" applyFont="1" applyAlignment="1">
      <alignment horizontal="right"/>
    </xf>
    <xf numFmtId="166" fontId="0" fillId="0" borderId="0" xfId="1" applyNumberFormat="1" applyFont="1"/>
    <xf numFmtId="14" fontId="5" fillId="0" borderId="0" xfId="0" applyNumberFormat="1" applyFont="1" applyAlignment="1">
      <alignment horizontal="right"/>
    </xf>
    <xf numFmtId="2" fontId="0" fillId="0" borderId="0" xfId="0" applyNumberFormat="1"/>
    <xf numFmtId="14" fontId="0" fillId="0" borderId="0" xfId="0" applyNumberForma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3" fillId="0" borderId="0" xfId="1" applyFont="1" applyFill="1"/>
    <xf numFmtId="43" fontId="0" fillId="0" borderId="0" xfId="1" applyFont="1" applyFill="1"/>
    <xf numFmtId="43" fontId="4" fillId="0" borderId="0" xfId="1" applyFont="1" applyFill="1"/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/>
    <xf numFmtId="0" fontId="4" fillId="0" borderId="0" xfId="0" applyFont="1"/>
    <xf numFmtId="0" fontId="2" fillId="0" borderId="0" xfId="0" applyFont="1"/>
    <xf numFmtId="43" fontId="5" fillId="0" borderId="0" xfId="1" applyFont="1" applyFill="1"/>
    <xf numFmtId="43" fontId="5" fillId="0" borderId="0" xfId="1" applyFont="1" applyFill="1" applyAlignment="1">
      <alignment horizontal="center"/>
    </xf>
    <xf numFmtId="164" fontId="4" fillId="0" borderId="0" xfId="0" applyNumberFormat="1" applyFont="1"/>
    <xf numFmtId="0" fontId="5" fillId="4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1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43" fontId="0" fillId="0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2" fillId="5" borderId="0" xfId="2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Incorrecto" xfId="2" builtinId="27"/>
    <cellStyle name="Millares" xfId="1" builtinId="3"/>
    <cellStyle name="Normal" xfId="0" builtinId="0"/>
  </cellStyles>
  <dxfs count="10">
    <dxf>
      <font>
        <b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3056029063069"/>
                  <c:y val="-3.23392420479877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't=4'!$E$54:$E$61</c:f>
              <c:numCache>
                <c:formatCode>General</c:formatCode>
                <c:ptCount val="8"/>
                <c:pt idx="0">
                  <c:v>85.867159999999998</c:v>
                </c:pt>
                <c:pt idx="1">
                  <c:v>82.291579999999996</c:v>
                </c:pt>
                <c:pt idx="2">
                  <c:v>97.042730000000006</c:v>
                </c:pt>
                <c:pt idx="3">
                  <c:v>67.932699999999997</c:v>
                </c:pt>
                <c:pt idx="4">
                  <c:v>89.033209999999997</c:v>
                </c:pt>
                <c:pt idx="5">
                  <c:v>98.765709999999999</c:v>
                </c:pt>
                <c:pt idx="6">
                  <c:v>83.62303</c:v>
                </c:pt>
                <c:pt idx="7">
                  <c:v>86.094800000000006</c:v>
                </c:pt>
              </c:numCache>
            </c:numRef>
          </c:xVal>
          <c:yVal>
            <c:numRef>
              <c:f>'t=4'!$H$53:$H$60</c:f>
              <c:numCache>
                <c:formatCode>General</c:formatCode>
                <c:ptCount val="8"/>
                <c:pt idx="0">
                  <c:v>6734.42421839898</c:v>
                </c:pt>
                <c:pt idx="1">
                  <c:v>220782.42725104999</c:v>
                </c:pt>
                <c:pt idx="2">
                  <c:v>395900.02695563697</c:v>
                </c:pt>
                <c:pt idx="3">
                  <c:v>12042.996088203001</c:v>
                </c:pt>
                <c:pt idx="4">
                  <c:v>271630.263399627</c:v>
                </c:pt>
                <c:pt idx="5">
                  <c:v>331637.31025438302</c:v>
                </c:pt>
                <c:pt idx="6">
                  <c:v>45056.392152464403</c:v>
                </c:pt>
                <c:pt idx="7">
                  <c:v>81492.390263525798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1-4296-B6FE-69C634339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54208"/>
        <c:axId val="576746304"/>
      </c:scatterChart>
      <c:valAx>
        <c:axId val="5767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46304"/>
        <c:crosses val="autoZero"/>
        <c:crossBetween val="midCat"/>
      </c:valAx>
      <c:valAx>
        <c:axId val="5767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5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7842994562076382"/>
                  <c:y val="2.7401886300626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't=3'!$E$54:$E$61</c:f>
              <c:numCache>
                <c:formatCode>General</c:formatCode>
                <c:ptCount val="8"/>
                <c:pt idx="0">
                  <c:v>72.614425999999995</c:v>
                </c:pt>
                <c:pt idx="1">
                  <c:v>72.770420000000001</c:v>
                </c:pt>
                <c:pt idx="2">
                  <c:v>146.63321999999999</c:v>
                </c:pt>
                <c:pt idx="3">
                  <c:v>70.818275</c:v>
                </c:pt>
                <c:pt idx="4">
                  <c:v>115.637505</c:v>
                </c:pt>
                <c:pt idx="5">
                  <c:v>120.11579999999999</c:v>
                </c:pt>
                <c:pt idx="6">
                  <c:v>90.470473999999996</c:v>
                </c:pt>
                <c:pt idx="7">
                  <c:v>76.588920000000002</c:v>
                </c:pt>
              </c:numCache>
            </c:numRef>
          </c:xVal>
          <c:yVal>
            <c:numRef>
              <c:f>'t=3'!$H$53:$H$60</c:f>
              <c:numCache>
                <c:formatCode>General</c:formatCode>
                <c:ptCount val="8"/>
                <c:pt idx="0">
                  <c:v>66798.437848585803</c:v>
                </c:pt>
                <c:pt idx="1">
                  <c:v>197031.87319188201</c:v>
                </c:pt>
                <c:pt idx="2">
                  <c:v>387505.02818115999</c:v>
                </c:pt>
                <c:pt idx="3">
                  <c:v>20642.6442786353</c:v>
                </c:pt>
                <c:pt idx="4">
                  <c:v>260206.06329362001</c:v>
                </c:pt>
                <c:pt idx="5">
                  <c:v>363110.21595614002</c:v>
                </c:pt>
                <c:pt idx="6">
                  <c:v>64363.378366949102</c:v>
                </c:pt>
                <c:pt idx="7">
                  <c:v>91823.1109165698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52-4B54-978A-0ED0010C0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54208"/>
        <c:axId val="576746304"/>
      </c:scatterChart>
      <c:valAx>
        <c:axId val="5767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46304"/>
        <c:crosses val="autoZero"/>
        <c:crossBetween val="midCat"/>
      </c:valAx>
      <c:valAx>
        <c:axId val="5767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5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53424604171010748"/>
                  <c:y val="-0.2011873895173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't=2'!$E$54:$E$62</c:f>
              <c:numCache>
                <c:formatCode>General</c:formatCode>
                <c:ptCount val="9"/>
                <c:pt idx="0">
                  <c:v>59.266646999999999</c:v>
                </c:pt>
                <c:pt idx="1">
                  <c:v>64.958693999999994</c:v>
                </c:pt>
                <c:pt idx="2">
                  <c:v>62.91084</c:v>
                </c:pt>
                <c:pt idx="3">
                  <c:v>112.01412000000001</c:v>
                </c:pt>
                <c:pt idx="4">
                  <c:v>62.403793</c:v>
                </c:pt>
                <c:pt idx="5">
                  <c:v>73.312743999999995</c:v>
                </c:pt>
                <c:pt idx="6">
                  <c:v>99.193854999999999</c:v>
                </c:pt>
                <c:pt idx="7">
                  <c:v>81.994299999999996</c:v>
                </c:pt>
                <c:pt idx="8">
                  <c:v>67.837400000000002</c:v>
                </c:pt>
              </c:numCache>
            </c:numRef>
          </c:xVal>
          <c:yVal>
            <c:numRef>
              <c:f>'t=2'!$I$53:$I$61</c:f>
              <c:numCache>
                <c:formatCode>General</c:formatCode>
                <c:ptCount val="9"/>
                <c:pt idx="0">
                  <c:v>30962.312748834</c:v>
                </c:pt>
                <c:pt idx="1">
                  <c:v>52293.315533214001</c:v>
                </c:pt>
                <c:pt idx="2">
                  <c:v>181638.62311769099</c:v>
                </c:pt>
                <c:pt idx="3">
                  <c:v>424557.66931802599</c:v>
                </c:pt>
                <c:pt idx="4">
                  <c:v>27039.932365807701</c:v>
                </c:pt>
                <c:pt idx="5">
                  <c:v>261738.692848056</c:v>
                </c:pt>
                <c:pt idx="6">
                  <c:v>371307.13077856501</c:v>
                </c:pt>
                <c:pt idx="7">
                  <c:v>76643.955832519496</c:v>
                </c:pt>
                <c:pt idx="8">
                  <c:v>83545.316947717205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1B-4627-AC8D-CEF27E024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54208"/>
        <c:axId val="576746304"/>
      </c:scatterChart>
      <c:valAx>
        <c:axId val="5767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46304"/>
        <c:crosses val="autoZero"/>
        <c:crossBetween val="midCat"/>
      </c:valAx>
      <c:valAx>
        <c:axId val="5767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75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Regresion</a:t>
            </a:r>
          </a:p>
        </c:rich>
      </c:tx>
      <c:layout>
        <c:manualLayout>
          <c:xMode val="edge"/>
          <c:yMode val="edge"/>
          <c:x val="0.41523600174978126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642125984251967"/>
                  <c:y val="-0.24268846602508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't=1'!$E$54:$E$62</c:f>
              <c:numCache>
                <c:formatCode>General</c:formatCode>
                <c:ptCount val="9"/>
                <c:pt idx="0">
                  <c:v>73.182659999999998</c:v>
                </c:pt>
                <c:pt idx="1">
                  <c:v>65.701539999999994</c:v>
                </c:pt>
                <c:pt idx="2">
                  <c:v>82.832756000000003</c:v>
                </c:pt>
                <c:pt idx="3">
                  <c:v>69.188050000000004</c:v>
                </c:pt>
                <c:pt idx="4">
                  <c:v>52.215916</c:v>
                </c:pt>
                <c:pt idx="5">
                  <c:v>60.198127999999997</c:v>
                </c:pt>
                <c:pt idx="6">
                  <c:v>91.757589999999993</c:v>
                </c:pt>
                <c:pt idx="7">
                  <c:v>94.627989999999997</c:v>
                </c:pt>
                <c:pt idx="8">
                  <c:v>80.876099999999994</c:v>
                </c:pt>
              </c:numCache>
            </c:numRef>
          </c:xVal>
          <c:yVal>
            <c:numRef>
              <c:f>'t=1'!$I$54:$I$62</c:f>
              <c:numCache>
                <c:formatCode>General</c:formatCode>
                <c:ptCount val="9"/>
                <c:pt idx="0">
                  <c:v>31148.892034893601</c:v>
                </c:pt>
                <c:pt idx="1">
                  <c:v>43031.737002258902</c:v>
                </c:pt>
                <c:pt idx="2">
                  <c:v>170373.717542812</c:v>
                </c:pt>
                <c:pt idx="3">
                  <c:v>357529.22232897201</c:v>
                </c:pt>
                <c:pt idx="4">
                  <c:v>16807.4298019179</c:v>
                </c:pt>
                <c:pt idx="5">
                  <c:v>216686.20909436699</c:v>
                </c:pt>
                <c:pt idx="6">
                  <c:v>339347.56836948602</c:v>
                </c:pt>
                <c:pt idx="7">
                  <c:v>73437.624471106203</c:v>
                </c:pt>
                <c:pt idx="8">
                  <c:v>76233.797259057901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4-455D-9F94-2B1D6451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110895"/>
        <c:axId val="1687120879"/>
      </c:scatterChart>
      <c:valAx>
        <c:axId val="168711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7120879"/>
        <c:crosses val="autoZero"/>
        <c:crossBetween val="midCat"/>
      </c:valAx>
      <c:valAx>
        <c:axId val="168712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711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103171</xdr:colOff>
      <xdr:row>55</xdr:row>
      <xdr:rowOff>44903</xdr:rowOff>
    </xdr:from>
    <xdr:to>
      <xdr:col>14</xdr:col>
      <xdr:colOff>215552</xdr:colOff>
      <xdr:row>69</xdr:row>
      <xdr:rowOff>117021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D84001-607B-44DD-2AA5-6DD72D218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433666</xdr:colOff>
      <xdr:row>1</xdr:row>
      <xdr:rowOff>63873</xdr:rowOff>
    </xdr:from>
    <xdr:ext cx="2423833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89CF02-9B29-2BD2-D21D-BC01E647ED89}"/>
                </a:ext>
              </a:extLst>
            </xdr:cNvPr>
            <xdr:cNvSpPr txBox="1"/>
          </xdr:nvSpPr>
          <xdr:spPr>
            <a:xfrm>
              <a:off x="13936754" y="254373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1">
                        <a:latin typeface="Cambria Math" panose="02040503050406030204" pitchFamily="18" charset="0"/>
                      </a:rPr>
                      <m:t>𝑽𝒂𝒍𝒐𝒓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𝑪𝒐𝒏𝒕𝒊𝒏𝒖𝒂𝒓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𝑽𝒂𝒍𝒐𝒓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𝑫𝒆𝒄𝒊𝒔𝒊𝒐𝒏</m:t>
                        </m:r>
                      </m:num>
                      <m:den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𝑹𝒇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89CF02-9B29-2BD2-D21D-BC01E647ED89}"/>
                </a:ext>
              </a:extLst>
            </xdr:cNvPr>
            <xdr:cNvSpPr txBox="1"/>
          </xdr:nvSpPr>
          <xdr:spPr>
            <a:xfrm>
              <a:off x="13936754" y="254373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𝑪𝒐𝒏𝒕𝒊𝒏𝒖𝒂𝒓</a:t>
              </a:r>
              <a:r>
                <a:rPr lang="es-ES" sz="1100" b="0" i="0">
                  <a:latin typeface="Cambria Math" panose="02040503050406030204" pitchFamily="18" charset="0"/>
                </a:rPr>
                <a:t>=(</a:t>
              </a:r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𝑫𝒆𝒄𝒊𝒔𝒊𝒐𝒏</a:t>
              </a:r>
              <a:r>
                <a:rPr lang="es-ES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1" i="0">
                  <a:latin typeface="Cambria Math" panose="02040503050406030204" pitchFamily="18" charset="0"/>
                </a:rPr>
                <a:t>𝟏+𝑹𝒇</a:t>
              </a:r>
              <a:r>
                <a:rPr lang="es-ES" sz="1100" b="0" i="0">
                  <a:latin typeface="Cambria Math" panose="02040503050406030204" pitchFamily="18" charset="0"/>
                </a:rPr>
                <a:t>)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392206</xdr:colOff>
      <xdr:row>55</xdr:row>
      <xdr:rowOff>78441</xdr:rowOff>
    </xdr:from>
    <xdr:to>
      <xdr:col>13</xdr:col>
      <xdr:colOff>795940</xdr:colOff>
      <xdr:row>69</xdr:row>
      <xdr:rowOff>150559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4E23EF-A791-488B-B7BC-00D4793EB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201707</xdr:colOff>
      <xdr:row>1</xdr:row>
      <xdr:rowOff>44824</xdr:rowOff>
    </xdr:from>
    <xdr:ext cx="2423833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E318288-3B48-4D24-A979-0199A2FEA34E}"/>
                </a:ext>
              </a:extLst>
            </xdr:cNvPr>
            <xdr:cNvSpPr txBox="1"/>
          </xdr:nvSpPr>
          <xdr:spPr>
            <a:xfrm>
              <a:off x="13054854" y="235324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1">
                        <a:latin typeface="Cambria Math" panose="02040503050406030204" pitchFamily="18" charset="0"/>
                      </a:rPr>
                      <m:t>𝑽𝒂𝒍𝒐𝒓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𝑪𝒐𝒏𝒕𝒊𝒏𝒖𝒂𝒓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𝑽𝒂𝒍𝒐𝒓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𝑫𝒆𝒄𝒊𝒔𝒊𝒐𝒏</m:t>
                        </m:r>
                      </m:num>
                      <m:den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𝑹𝒇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E318288-3B48-4D24-A979-0199A2FEA34E}"/>
                </a:ext>
              </a:extLst>
            </xdr:cNvPr>
            <xdr:cNvSpPr txBox="1"/>
          </xdr:nvSpPr>
          <xdr:spPr>
            <a:xfrm>
              <a:off x="13054854" y="235324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𝑪𝒐𝒏𝒕𝒊𝒏𝒖𝒂𝒓</a:t>
              </a:r>
              <a:r>
                <a:rPr lang="es-ES" sz="1100" b="0" i="0">
                  <a:latin typeface="Cambria Math" panose="02040503050406030204" pitchFamily="18" charset="0"/>
                </a:rPr>
                <a:t>=(</a:t>
              </a:r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𝑫𝒆𝒄𝒊𝒔𝒊𝒐𝒏</a:t>
              </a:r>
              <a:r>
                <a:rPr lang="es-ES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1" i="0">
                  <a:latin typeface="Cambria Math" panose="02040503050406030204" pitchFamily="18" charset="0"/>
                </a:rPr>
                <a:t>𝟏+𝑹𝒇</a:t>
              </a:r>
              <a:r>
                <a:rPr lang="es-ES" sz="1100" b="0" i="0">
                  <a:latin typeface="Cambria Math" panose="02040503050406030204" pitchFamily="18" charset="0"/>
                </a:rPr>
                <a:t>)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392206</xdr:colOff>
      <xdr:row>55</xdr:row>
      <xdr:rowOff>78441</xdr:rowOff>
    </xdr:from>
    <xdr:to>
      <xdr:col>13</xdr:col>
      <xdr:colOff>795940</xdr:colOff>
      <xdr:row>69</xdr:row>
      <xdr:rowOff>150559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2595A9-126E-47BD-84F4-4432D6CF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201707</xdr:colOff>
      <xdr:row>1</xdr:row>
      <xdr:rowOff>44824</xdr:rowOff>
    </xdr:from>
    <xdr:ext cx="2423833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1B1111A-2172-4BAA-A9C1-B4BE26401119}"/>
                </a:ext>
              </a:extLst>
            </xdr:cNvPr>
            <xdr:cNvSpPr txBox="1"/>
          </xdr:nvSpPr>
          <xdr:spPr>
            <a:xfrm>
              <a:off x="13060457" y="235324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1">
                        <a:latin typeface="Cambria Math" panose="02040503050406030204" pitchFamily="18" charset="0"/>
                      </a:rPr>
                      <m:t>𝑽𝒂𝒍𝒐𝒓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𝑪𝒐𝒏𝒕𝒊𝒏𝒖𝒂𝒓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𝑽𝒂𝒍𝒐𝒓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𝑫𝒆𝒄𝒊𝒔𝒊𝒐𝒏</m:t>
                        </m:r>
                      </m:num>
                      <m:den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𝑹𝒇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1B1111A-2172-4BAA-A9C1-B4BE26401119}"/>
                </a:ext>
              </a:extLst>
            </xdr:cNvPr>
            <xdr:cNvSpPr txBox="1"/>
          </xdr:nvSpPr>
          <xdr:spPr>
            <a:xfrm>
              <a:off x="13060457" y="235324"/>
              <a:ext cx="2423833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𝑪𝒐𝒏𝒕𝒊𝒏𝒖𝒂𝒓</a:t>
              </a:r>
              <a:r>
                <a:rPr lang="es-ES" sz="1100" b="0" i="0">
                  <a:latin typeface="Cambria Math" panose="02040503050406030204" pitchFamily="18" charset="0"/>
                </a:rPr>
                <a:t>=(</a:t>
              </a:r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𝑫𝒆𝒄𝒊𝒔𝒊𝒐𝒏</a:t>
              </a:r>
              <a:r>
                <a:rPr lang="es-ES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1" i="0">
                  <a:latin typeface="Cambria Math" panose="02040503050406030204" pitchFamily="18" charset="0"/>
                </a:rPr>
                <a:t>𝟏+𝑹𝒇</a:t>
              </a:r>
              <a:r>
                <a:rPr lang="es-ES" sz="1100" b="0" i="0">
                  <a:latin typeface="Cambria Math" panose="02040503050406030204" pitchFamily="18" charset="0"/>
                </a:rPr>
                <a:t>)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1507992</xdr:colOff>
      <xdr:row>1</xdr:row>
      <xdr:rowOff>31217</xdr:rowOff>
    </xdr:from>
    <xdr:ext cx="3349758" cy="3511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A96680C-C454-4440-ADA8-B5467F3D9E5C}"/>
                </a:ext>
              </a:extLst>
            </xdr:cNvPr>
            <xdr:cNvSpPr txBox="1"/>
          </xdr:nvSpPr>
          <xdr:spPr>
            <a:xfrm>
              <a:off x="14285099" y="221717"/>
              <a:ext cx="3349758" cy="351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1">
                        <a:latin typeface="Cambria Math" panose="02040503050406030204" pitchFamily="18" charset="0"/>
                      </a:rPr>
                      <m:t>𝑽𝒂𝒍𝒐𝒓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𝑷𝒓𝒐𝒚𝒆𝒄𝒕𝒐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𝒆𝒏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𝒕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𝑽𝒂𝒍𝒐𝒓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𝑫𝒆𝒄𝒊𝒔𝒊𝒐𝒏</m:t>
                        </m:r>
                      </m:num>
                      <m:den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𝑹𝒇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A96680C-C454-4440-ADA8-B5467F3D9E5C}"/>
                </a:ext>
              </a:extLst>
            </xdr:cNvPr>
            <xdr:cNvSpPr txBox="1"/>
          </xdr:nvSpPr>
          <xdr:spPr>
            <a:xfrm>
              <a:off x="14285099" y="221717"/>
              <a:ext cx="3349758" cy="351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𝑷𝒓𝒐𝒚𝒆𝒄𝒕𝒐 𝒆𝒏 𝒕=𝟎</a:t>
              </a:r>
              <a:r>
                <a:rPr lang="es-ES" sz="1100" b="0" i="0">
                  <a:latin typeface="Cambria Math" panose="02040503050406030204" pitchFamily="18" charset="0"/>
                </a:rPr>
                <a:t>=(</a:t>
              </a:r>
              <a:r>
                <a:rPr lang="es-ES" sz="1100" b="1" i="0">
                  <a:latin typeface="Cambria Math" panose="02040503050406030204" pitchFamily="18" charset="0"/>
                </a:rPr>
                <a:t>𝑽𝒂𝒍𝒐𝒓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</a:rPr>
                <a:t>𝑫𝒆𝒄𝒊𝒔𝒊𝒐𝒏</a:t>
              </a:r>
              <a:r>
                <a:rPr lang="es-ES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1" i="0">
                  <a:latin typeface="Cambria Math" panose="02040503050406030204" pitchFamily="18" charset="0"/>
                </a:rPr>
                <a:t>𝟏+𝑹𝒇</a:t>
              </a:r>
              <a:r>
                <a:rPr lang="es-ES" sz="1100" b="0" i="0">
                  <a:latin typeface="Cambria Math" panose="02040503050406030204" pitchFamily="18" charset="0"/>
                </a:rPr>
                <a:t>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9</xdr:col>
      <xdr:colOff>122464</xdr:colOff>
      <xdr:row>54</xdr:row>
      <xdr:rowOff>29936</xdr:rowOff>
    </xdr:from>
    <xdr:to>
      <xdr:col>11</xdr:col>
      <xdr:colOff>54428</xdr:colOff>
      <xdr:row>68</xdr:row>
      <xdr:rowOff>106136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8562F58-2A0B-1926-C1E1-C4F2F2132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B636-7945-44DE-8DB1-B1AB30D8A10E}">
  <dimension ref="A1:BD62"/>
  <sheetViews>
    <sheetView tabSelected="1" zoomScale="70" zoomScaleNormal="70" workbookViewId="0">
      <selection activeCell="B33" sqref="B33:B44"/>
    </sheetView>
  </sheetViews>
  <sheetFormatPr baseColWidth="10" defaultRowHeight="15" x14ac:dyDescent="0.25"/>
  <cols>
    <col min="1" max="1" width="16" customWidth="1"/>
  </cols>
  <sheetData>
    <row r="1" spans="1:56" x14ac:dyDescent="0.25">
      <c r="A1" s="4" t="s">
        <v>38</v>
      </c>
    </row>
    <row r="2" spans="1:56" x14ac:dyDescent="0.25">
      <c r="A2">
        <v>61835</v>
      </c>
      <c r="B2">
        <v>20584</v>
      </c>
      <c r="C2">
        <v>20584</v>
      </c>
      <c r="D2">
        <v>20584</v>
      </c>
      <c r="E2">
        <v>20584</v>
      </c>
      <c r="F2">
        <v>20584</v>
      </c>
      <c r="G2">
        <v>20584</v>
      </c>
      <c r="H2">
        <v>20584</v>
      </c>
      <c r="I2">
        <v>20584</v>
      </c>
      <c r="J2">
        <v>61835</v>
      </c>
      <c r="K2">
        <v>20584</v>
      </c>
      <c r="L2">
        <v>20584</v>
      </c>
      <c r="M2">
        <v>20584</v>
      </c>
      <c r="N2">
        <v>20584</v>
      </c>
      <c r="O2">
        <v>20584</v>
      </c>
      <c r="P2">
        <v>20584</v>
      </c>
      <c r="Q2">
        <v>20584</v>
      </c>
      <c r="R2">
        <v>20584</v>
      </c>
      <c r="S2">
        <v>20584</v>
      </c>
      <c r="T2">
        <v>61835</v>
      </c>
      <c r="U2">
        <v>20584</v>
      </c>
      <c r="V2">
        <v>20584</v>
      </c>
      <c r="W2">
        <v>20584</v>
      </c>
      <c r="X2">
        <v>20584</v>
      </c>
      <c r="Y2">
        <v>140602</v>
      </c>
      <c r="Z2">
        <v>41251</v>
      </c>
      <c r="AA2">
        <v>41251</v>
      </c>
      <c r="AB2">
        <v>41251</v>
      </c>
      <c r="AC2">
        <v>41251</v>
      </c>
      <c r="AD2">
        <v>82502</v>
      </c>
      <c r="AE2">
        <v>41251</v>
      </c>
      <c r="AF2">
        <v>41251</v>
      </c>
      <c r="AG2">
        <v>41251</v>
      </c>
      <c r="AH2">
        <v>41251</v>
      </c>
      <c r="AI2">
        <v>41251</v>
      </c>
      <c r="AJ2">
        <v>41251</v>
      </c>
      <c r="AK2">
        <v>41251</v>
      </c>
      <c r="AL2">
        <v>41251</v>
      </c>
      <c r="AM2">
        <v>41251</v>
      </c>
      <c r="AN2">
        <v>685663</v>
      </c>
      <c r="AO2">
        <v>41251</v>
      </c>
      <c r="AP2">
        <v>41251</v>
      </c>
      <c r="AQ2">
        <v>41251</v>
      </c>
      <c r="AR2">
        <v>41251</v>
      </c>
      <c r="AS2">
        <v>41251</v>
      </c>
      <c r="AT2">
        <v>41251</v>
      </c>
      <c r="AU2">
        <v>41251</v>
      </c>
      <c r="AV2">
        <v>41251</v>
      </c>
      <c r="AW2">
        <v>41251</v>
      </c>
      <c r="AX2">
        <v>82502</v>
      </c>
    </row>
    <row r="4" spans="1:56" x14ac:dyDescent="0.25">
      <c r="A4" s="4" t="s">
        <v>36</v>
      </c>
    </row>
    <row r="5" spans="1:56" x14ac:dyDescent="0.25">
      <c r="A5">
        <v>0.77132064326674599</v>
      </c>
      <c r="B5">
        <v>2.07519493594015E-2</v>
      </c>
      <c r="C5">
        <v>0.63364823492627498</v>
      </c>
      <c r="D5">
        <v>0.74880388253861097</v>
      </c>
      <c r="E5">
        <v>0.49850701230258998</v>
      </c>
      <c r="F5">
        <v>0.22479664553084699</v>
      </c>
      <c r="G5">
        <v>0.19806286475962301</v>
      </c>
      <c r="H5">
        <v>0.76053071219895796</v>
      </c>
      <c r="I5">
        <v>0.16911083656253501</v>
      </c>
      <c r="J5">
        <v>8.8339814174010198E-2</v>
      </c>
      <c r="K5">
        <v>0.68535981836779702</v>
      </c>
      <c r="L5">
        <v>0.95339334619493599</v>
      </c>
      <c r="M5">
        <v>3.9482663279144497E-3</v>
      </c>
      <c r="N5">
        <v>0.51219226338577595</v>
      </c>
      <c r="O5">
        <v>0.81262096165211295</v>
      </c>
      <c r="P5">
        <v>0.61252606682938804</v>
      </c>
      <c r="Q5">
        <v>0.72175531743179899</v>
      </c>
      <c r="R5">
        <v>0.291876068170633</v>
      </c>
      <c r="S5">
        <v>0.91777412251294299</v>
      </c>
      <c r="T5">
        <v>0.71457578339769001</v>
      </c>
      <c r="U5">
        <v>0.54254436801126105</v>
      </c>
      <c r="V5">
        <v>0.14217004760152599</v>
      </c>
      <c r="W5">
        <v>0.37334076005146899</v>
      </c>
      <c r="X5">
        <v>0.67413361506634495</v>
      </c>
      <c r="Y5">
        <v>0.44183317442299602</v>
      </c>
      <c r="Z5">
        <v>0.43401399333329299</v>
      </c>
      <c r="AA5">
        <v>0.61776697846931705</v>
      </c>
      <c r="AB5">
        <v>0.51313824255439</v>
      </c>
      <c r="AC5">
        <v>0.65039718193146701</v>
      </c>
      <c r="AD5">
        <v>0.60103895340454405</v>
      </c>
      <c r="AE5">
        <v>0.80522319683274601</v>
      </c>
      <c r="AF5">
        <v>0.52164715239363402</v>
      </c>
      <c r="AG5">
        <v>0.90864888080866801</v>
      </c>
      <c r="AH5">
        <v>0.319236088988545</v>
      </c>
      <c r="AI5">
        <v>9.0459349270907305E-2</v>
      </c>
      <c r="AJ5">
        <v>0.30070005663620297</v>
      </c>
      <c r="AK5">
        <v>0.113984361863549</v>
      </c>
      <c r="AL5">
        <v>0.82868132630767599</v>
      </c>
      <c r="AM5">
        <v>4.6896319389249701E-2</v>
      </c>
      <c r="AN5">
        <v>0.62628714831139198</v>
      </c>
      <c r="AO5">
        <v>0.54758615591924298</v>
      </c>
      <c r="AP5">
        <v>0.81928699567006802</v>
      </c>
      <c r="AQ5">
        <v>0.19894753967881201</v>
      </c>
      <c r="AR5">
        <v>0.85685030245773297</v>
      </c>
      <c r="AS5">
        <v>0.35165263943208702</v>
      </c>
      <c r="AT5">
        <v>0.754647691529857</v>
      </c>
      <c r="AU5">
        <v>0.29596170687967799</v>
      </c>
      <c r="AV5">
        <v>0.88393647956118604</v>
      </c>
      <c r="AW5">
        <v>0.32551163783224801</v>
      </c>
      <c r="AX5">
        <v>0.16501589771914801</v>
      </c>
      <c r="AY5">
        <v>0.392529243946587</v>
      </c>
      <c r="AZ5">
        <v>9.3460374558650305E-2</v>
      </c>
      <c r="BA5">
        <v>0.82110565783692802</v>
      </c>
      <c r="BB5">
        <v>0.151152019642563</v>
      </c>
      <c r="BC5">
        <v>0.38411444869219902</v>
      </c>
      <c r="BD5">
        <v>0.94426071223880104</v>
      </c>
    </row>
    <row r="6" spans="1:56" x14ac:dyDescent="0.25">
      <c r="A6">
        <v>0.98762547490187202</v>
      </c>
      <c r="B6">
        <v>0.45630454709478402</v>
      </c>
      <c r="C6">
        <v>0.82612284384273904</v>
      </c>
      <c r="D6">
        <v>0.25137413420705901</v>
      </c>
      <c r="E6">
        <v>0.59737164823088396</v>
      </c>
      <c r="F6">
        <v>0.90283176033162704</v>
      </c>
      <c r="G6">
        <v>0.53455794880181495</v>
      </c>
      <c r="H6">
        <v>0.59020136298542203</v>
      </c>
      <c r="I6">
        <v>3.9281767225387301E-2</v>
      </c>
      <c r="J6">
        <v>0.357181758634536</v>
      </c>
      <c r="K6">
        <v>7.96130901559641E-2</v>
      </c>
      <c r="L6">
        <v>0.30545991834281799</v>
      </c>
      <c r="M6">
        <v>0.330719311982132</v>
      </c>
      <c r="N6">
        <v>0.77383029621059496</v>
      </c>
      <c r="O6">
        <v>3.9959208689977203E-2</v>
      </c>
      <c r="P6">
        <v>0.42949217843163801</v>
      </c>
      <c r="Q6">
        <v>0.31492687184268803</v>
      </c>
      <c r="R6">
        <v>0.63649114306754395</v>
      </c>
      <c r="S6">
        <v>0.34634715008003297</v>
      </c>
      <c r="T6">
        <v>4.30973562049944E-2</v>
      </c>
      <c r="U6">
        <v>0.87991517451791601</v>
      </c>
      <c r="V6">
        <v>0.76324058714368104</v>
      </c>
      <c r="W6">
        <v>0.87809664272485799</v>
      </c>
      <c r="X6">
        <v>0.41750914383926602</v>
      </c>
      <c r="Y6">
        <v>0.60557756439375598</v>
      </c>
      <c r="Z6">
        <v>0.51346662740828797</v>
      </c>
      <c r="AA6">
        <v>0.59783664796297298</v>
      </c>
      <c r="AB6">
        <v>0.26221566113195</v>
      </c>
      <c r="AC6">
        <v>0.30087130894070702</v>
      </c>
      <c r="AD6">
        <v>2.5399782050105998E-2</v>
      </c>
      <c r="AE6">
        <v>0.30306256065103399</v>
      </c>
      <c r="AF6">
        <v>0.24207587540352701</v>
      </c>
      <c r="AG6">
        <v>0.55757818866264397</v>
      </c>
      <c r="AH6">
        <v>0.56550701988816698</v>
      </c>
      <c r="AI6">
        <v>0.47513224741505</v>
      </c>
      <c r="AJ6">
        <v>0.29279797628950899</v>
      </c>
      <c r="AK6">
        <v>6.4251060694824405E-2</v>
      </c>
      <c r="AL6">
        <v>0.97881914575764195</v>
      </c>
      <c r="AM6">
        <v>0.33970784363786299</v>
      </c>
      <c r="AN6">
        <v>0.49504863088245399</v>
      </c>
      <c r="AO6">
        <v>0.97708072592268103</v>
      </c>
      <c r="AP6">
        <v>0.44077382490066602</v>
      </c>
      <c r="AQ6">
        <v>0.31827280547895098</v>
      </c>
      <c r="AR6">
        <v>0.51979698587538004</v>
      </c>
      <c r="AS6">
        <v>0.57813642988246705</v>
      </c>
      <c r="AT6">
        <v>0.85393375050048603</v>
      </c>
      <c r="AU6">
        <v>6.8097273537950004E-2</v>
      </c>
      <c r="AV6">
        <v>0.46453080777933198</v>
      </c>
      <c r="AW6">
        <v>0.78194911861914795</v>
      </c>
      <c r="AX6">
        <v>0.71860281038225005</v>
      </c>
      <c r="AY6">
        <v>0.58602198005317496</v>
      </c>
      <c r="AZ6">
        <v>3.7094413234407798E-2</v>
      </c>
      <c r="BA6">
        <v>0.35065639128313297</v>
      </c>
      <c r="BB6">
        <v>0.56319068449274501</v>
      </c>
      <c r="BC6">
        <v>0.299729872424562</v>
      </c>
      <c r="BD6">
        <v>0.51233415327354903</v>
      </c>
    </row>
    <row r="7" spans="1:56" x14ac:dyDescent="0.25">
      <c r="A7">
        <v>0.67346692528471996</v>
      </c>
      <c r="B7">
        <v>0.15919373337809301</v>
      </c>
      <c r="C7">
        <v>5.0477670153997602E-2</v>
      </c>
      <c r="D7">
        <v>0.33781588706467902</v>
      </c>
      <c r="E7">
        <v>0.10806377277945201</v>
      </c>
      <c r="F7">
        <v>0.17890280857109001</v>
      </c>
      <c r="G7">
        <v>0.88582709616770505</v>
      </c>
      <c r="H7">
        <v>0.36536497121411499</v>
      </c>
      <c r="I7">
        <v>0.218769349179536</v>
      </c>
      <c r="J7">
        <v>0.75249617021860205</v>
      </c>
      <c r="K7">
        <v>0.106879584393569</v>
      </c>
      <c r="L7">
        <v>0.74460324077555995</v>
      </c>
      <c r="M7">
        <v>0.46978529344049402</v>
      </c>
      <c r="N7">
        <v>0.59825567127910895</v>
      </c>
      <c r="O7">
        <v>0.14762019228529699</v>
      </c>
      <c r="P7">
        <v>0.184034822093151</v>
      </c>
      <c r="Q7">
        <v>0.64507212646824097</v>
      </c>
      <c r="R7">
        <v>4.86280062634055E-2</v>
      </c>
      <c r="S7">
        <v>0.248612507802769</v>
      </c>
      <c r="T7">
        <v>0.54240851622800401</v>
      </c>
      <c r="U7">
        <v>0.226773343270009</v>
      </c>
      <c r="V7">
        <v>0.38141153490463198</v>
      </c>
      <c r="W7">
        <v>0.92223278690354604</v>
      </c>
      <c r="X7">
        <v>0.92535687286777601</v>
      </c>
      <c r="Y7">
        <v>0.56674992457499995</v>
      </c>
      <c r="Z7">
        <v>0.53347088498900197</v>
      </c>
      <c r="AA7">
        <v>1.48600246332281E-2</v>
      </c>
      <c r="AB7">
        <v>0.97789926340200495</v>
      </c>
      <c r="AC7">
        <v>0.57302890403318496</v>
      </c>
      <c r="AD7">
        <v>0.79175699627662399</v>
      </c>
      <c r="AE7">
        <v>0.56155736027636804</v>
      </c>
      <c r="AF7">
        <v>0.87733524156493403</v>
      </c>
      <c r="AG7">
        <v>0.58419582853067498</v>
      </c>
      <c r="AH7">
        <v>0.70884982636895499</v>
      </c>
      <c r="AI7">
        <v>0.14853345135645801</v>
      </c>
      <c r="AJ7">
        <v>0.42845073896789598</v>
      </c>
      <c r="AK7">
        <v>0.69389006634241102</v>
      </c>
      <c r="AL7">
        <v>0.104619744522853</v>
      </c>
      <c r="AM7">
        <v>0.43960523777458999</v>
      </c>
      <c r="AN7">
        <v>0.16620214770453301</v>
      </c>
      <c r="AO7">
        <v>0.50697862926404702</v>
      </c>
      <c r="AP7">
        <v>0.81903586413621199</v>
      </c>
      <c r="AQ7">
        <v>9.0106734724438503E-2</v>
      </c>
      <c r="AR7">
        <v>0.80006875069414496</v>
      </c>
      <c r="AS7">
        <v>0.56512635395780397</v>
      </c>
      <c r="AT7">
        <v>0.58934771168060696</v>
      </c>
      <c r="AU7">
        <v>0.19810065721626799</v>
      </c>
      <c r="AV7">
        <v>0.43611825533883403</v>
      </c>
      <c r="AW7">
        <v>0.29590376222083697</v>
      </c>
      <c r="AX7">
        <v>3.7557675941677603E-2</v>
      </c>
      <c r="AY7">
        <v>3.06848403729462E-2</v>
      </c>
      <c r="AZ7">
        <v>0.45310500020123301</v>
      </c>
      <c r="BA7">
        <v>0.74486407695006696</v>
      </c>
      <c r="BB7">
        <v>0.55729540623639695</v>
      </c>
      <c r="BC7">
        <v>0.38511359956548602</v>
      </c>
      <c r="BD7">
        <v>0.168072797532618</v>
      </c>
    </row>
    <row r="8" spans="1:56" x14ac:dyDescent="0.25">
      <c r="A8">
        <v>0.83826132070369197</v>
      </c>
      <c r="B8">
        <v>0.59905179746149195</v>
      </c>
      <c r="C8">
        <v>0.78271481824497102</v>
      </c>
      <c r="D8">
        <v>0.84850918189471403</v>
      </c>
      <c r="E8">
        <v>0.60316297586203405</v>
      </c>
      <c r="F8">
        <v>0.78106061729028198</v>
      </c>
      <c r="G8">
        <v>0.61573687603356897</v>
      </c>
      <c r="H8">
        <v>2.1165191172154901E-2</v>
      </c>
      <c r="I8">
        <v>0.75046461048749102</v>
      </c>
      <c r="J8">
        <v>0.176042133283693</v>
      </c>
      <c r="K8">
        <v>0.45851420623727301</v>
      </c>
      <c r="L8">
        <v>0.513122707732245</v>
      </c>
      <c r="M8">
        <v>0.48402089028682499</v>
      </c>
      <c r="N8">
        <v>0.84438579453934703</v>
      </c>
      <c r="O8">
        <v>0.17481389482211901</v>
      </c>
      <c r="P8">
        <v>1.46348751032499E-2</v>
      </c>
      <c r="Q8">
        <v>0.84876407181123203</v>
      </c>
      <c r="R8">
        <v>0.74267457729943398</v>
      </c>
      <c r="S8">
        <v>0.45669753532017199</v>
      </c>
      <c r="T8">
        <v>0.41689840704937697</v>
      </c>
      <c r="U8">
        <v>0.116729510946963</v>
      </c>
      <c r="V8">
        <v>0.33867913298933899</v>
      </c>
      <c r="W8">
        <v>9.4659040743653E-2</v>
      </c>
      <c r="X8">
        <v>0.71583087275131396</v>
      </c>
      <c r="Y8">
        <v>7.7085404416038603E-2</v>
      </c>
      <c r="Z8">
        <v>0.20595025836897199</v>
      </c>
      <c r="AA8">
        <v>0.57377623145120205</v>
      </c>
      <c r="AB8">
        <v>0.29383155520376802</v>
      </c>
      <c r="AC8">
        <v>0.65572674271459797</v>
      </c>
      <c r="AD8">
        <v>0.80356834774321895</v>
      </c>
      <c r="AE8">
        <v>0.35121350299640802</v>
      </c>
      <c r="AF8">
        <v>9.3440376943767001E-2</v>
      </c>
      <c r="AG8">
        <v>0.81331608367080399</v>
      </c>
      <c r="AH8">
        <v>0.78486671827694598</v>
      </c>
      <c r="AI8">
        <v>0.39341911243651501</v>
      </c>
      <c r="AJ8">
        <v>0.86447919380195304</v>
      </c>
      <c r="AK8">
        <v>0.384030768115732</v>
      </c>
      <c r="AL8">
        <v>0.25730288720500299</v>
      </c>
      <c r="AM8">
        <v>0.82940191982723499</v>
      </c>
      <c r="AN8">
        <v>0.73638270383856297</v>
      </c>
      <c r="AO8">
        <v>0.50760090805495905</v>
      </c>
      <c r="AP8">
        <v>0.64432661504141697</v>
      </c>
      <c r="AQ8">
        <v>0.213186565378648</v>
      </c>
      <c r="AR8">
        <v>0.89570894870355799</v>
      </c>
      <c r="AS8">
        <v>0.96594625150781499</v>
      </c>
      <c r="AT8">
        <v>0.31700156230578802</v>
      </c>
      <c r="AU8">
        <v>0.86555261822728302</v>
      </c>
      <c r="AV8">
        <v>0.31028370694011898</v>
      </c>
      <c r="AW8">
        <v>2.5263945431816998E-2</v>
      </c>
      <c r="AX8">
        <v>4.9195157773728598E-2</v>
      </c>
      <c r="AY8">
        <v>0.18462683801426499</v>
      </c>
      <c r="AZ8">
        <v>6.9033341617253996E-2</v>
      </c>
      <c r="BA8">
        <v>0.25747542340454299</v>
      </c>
      <c r="BB8">
        <v>0.91358173157067402</v>
      </c>
      <c r="BC8">
        <v>0.45784951197440998</v>
      </c>
      <c r="BD8">
        <v>0.130211789479594</v>
      </c>
    </row>
    <row r="9" spans="1:56" x14ac:dyDescent="0.25">
      <c r="A9">
        <v>0.80989166540017798</v>
      </c>
      <c r="B9">
        <v>0.40346984048066598</v>
      </c>
      <c r="C9">
        <v>2.4432644983164099E-2</v>
      </c>
      <c r="D9">
        <v>0.856831042627752</v>
      </c>
      <c r="E9">
        <v>0.27429481901539599</v>
      </c>
      <c r="F9">
        <v>0.70910596407199</v>
      </c>
      <c r="G9">
        <v>0.35577234282366299</v>
      </c>
      <c r="H9">
        <v>0.79430906182653405</v>
      </c>
      <c r="I9">
        <v>0.84461886114384999</v>
      </c>
      <c r="J9">
        <v>0.53814751713995801</v>
      </c>
      <c r="K9">
        <v>0.55908651640325802</v>
      </c>
      <c r="L9">
        <v>0.12250998143741899</v>
      </c>
      <c r="M9">
        <v>0.37764191857408003</v>
      </c>
      <c r="N9">
        <v>0.42874732912904201</v>
      </c>
      <c r="O9">
        <v>0.51120864628546503</v>
      </c>
      <c r="P9">
        <v>0.89176256993569403</v>
      </c>
      <c r="Q9">
        <v>0.30021061159401302</v>
      </c>
      <c r="R9">
        <v>0.39644187887845</v>
      </c>
      <c r="S9">
        <v>0.79327323302761399</v>
      </c>
      <c r="T9">
        <v>0.41227607735339999</v>
      </c>
      <c r="U9">
        <v>0.18486754999091201</v>
      </c>
      <c r="V9">
        <v>0.84024731608838998</v>
      </c>
      <c r="W9">
        <v>0.56927139970128804</v>
      </c>
      <c r="X9">
        <v>6.0050205550819601E-2</v>
      </c>
      <c r="Y9">
        <v>0.98891697419620095</v>
      </c>
      <c r="Z9">
        <v>0.228782333201965</v>
      </c>
      <c r="AA9">
        <v>0.61470171298016896</v>
      </c>
      <c r="AB9">
        <v>0.36802668083545897</v>
      </c>
      <c r="AC9">
        <v>0.80277593634824596</v>
      </c>
      <c r="AD9">
        <v>0.62756185270562803</v>
      </c>
      <c r="AE9">
        <v>0.82121647619825999</v>
      </c>
      <c r="AF9">
        <v>0.28825313879221598</v>
      </c>
      <c r="AG9">
        <v>0.27479513159276803</v>
      </c>
      <c r="AH9">
        <v>0.60105189113251001</v>
      </c>
      <c r="AI9">
        <v>0.93851419720933704</v>
      </c>
      <c r="AJ9">
        <v>0.70729630934143695</v>
      </c>
      <c r="AK9">
        <v>0.26340316495675697</v>
      </c>
      <c r="AL9">
        <v>0.12233592111500501</v>
      </c>
      <c r="AM9">
        <v>0.458724229189863</v>
      </c>
      <c r="AN9">
        <v>0.97481249939666903</v>
      </c>
      <c r="AO9">
        <v>0.68057437444444402</v>
      </c>
      <c r="AP9">
        <v>0.19325373228646101</v>
      </c>
      <c r="AQ9">
        <v>4.6739227161395003E-2</v>
      </c>
      <c r="AR9">
        <v>0.95264393677062298</v>
      </c>
      <c r="AS9">
        <v>0.85864901546842598</v>
      </c>
      <c r="AT9">
        <v>0.82790317574857097</v>
      </c>
      <c r="AU9">
        <v>0.96390052283828198</v>
      </c>
      <c r="AV9">
        <v>0.59893644907267396</v>
      </c>
      <c r="AW9">
        <v>0.93091583584775095</v>
      </c>
      <c r="AX9">
        <v>0.14676881427872601</v>
      </c>
      <c r="AY9">
        <v>0.113960308754692</v>
      </c>
      <c r="AZ9">
        <v>0.372028902173834</v>
      </c>
      <c r="BA9">
        <v>0.766560126570906</v>
      </c>
      <c r="BB9">
        <v>0.32114203146495901</v>
      </c>
      <c r="BC9">
        <v>0.63803508134462605</v>
      </c>
      <c r="BD9">
        <v>9.2211016698788804E-3</v>
      </c>
    </row>
    <row r="10" spans="1:56" x14ac:dyDescent="0.25">
      <c r="A10">
        <v>0.93152661990490204</v>
      </c>
      <c r="B10">
        <v>0.28768586515767502</v>
      </c>
      <c r="C10">
        <v>0.74144235438623396</v>
      </c>
      <c r="D10">
        <v>0.406220603680022</v>
      </c>
      <c r="E10">
        <v>0.25570900441216199</v>
      </c>
      <c r="F10">
        <v>0.64046018133557503</v>
      </c>
      <c r="G10">
        <v>3.7273924706047602E-2</v>
      </c>
      <c r="H10">
        <v>0.54739454122993103</v>
      </c>
      <c r="I10">
        <v>0.96502489416519899</v>
      </c>
      <c r="J10">
        <v>0.687483860958088</v>
      </c>
      <c r="K10">
        <v>0.27640726332886301</v>
      </c>
      <c r="L10">
        <v>0.99066923067630497</v>
      </c>
      <c r="M10">
        <v>0.80977518761456901</v>
      </c>
      <c r="N10">
        <v>5.6250037121993099E-3</v>
      </c>
      <c r="O10">
        <v>0.75142093272861699</v>
      </c>
      <c r="P10">
        <v>0.77048772953077804</v>
      </c>
      <c r="Q10">
        <v>0.40490763125185197</v>
      </c>
      <c r="R10">
        <v>0.77812983081420495</v>
      </c>
      <c r="S10">
        <v>0.81693477861569397</v>
      </c>
      <c r="T10">
        <v>0.134639580399569</v>
      </c>
      <c r="U10">
        <v>6.3953924937477299E-2</v>
      </c>
      <c r="V10">
        <v>0.83622064093194703</v>
      </c>
      <c r="W10">
        <v>0.11603620710083</v>
      </c>
      <c r="X10">
        <v>0.70813033866383801</v>
      </c>
      <c r="Y10">
        <v>0.45527775471816301</v>
      </c>
      <c r="Z10">
        <v>0.93716796629792198</v>
      </c>
      <c r="AA10">
        <v>0.48203694390070301</v>
      </c>
      <c r="AB10">
        <v>0.48165707398977797</v>
      </c>
      <c r="AC10">
        <v>0.68235714696738903</v>
      </c>
      <c r="AD10">
        <v>0.38113147819092602</v>
      </c>
      <c r="AE10">
        <v>0.63626824335195298</v>
      </c>
      <c r="AF10">
        <v>0.87061171271131199</v>
      </c>
      <c r="AG10">
        <v>0.373858402696575</v>
      </c>
      <c r="AH10">
        <v>3.8552522805913397E-2</v>
      </c>
      <c r="AI10">
        <v>0.25077089700352601</v>
      </c>
      <c r="AJ10">
        <v>0.87000153172002204</v>
      </c>
      <c r="AK10">
        <v>0.64120871619839104</v>
      </c>
      <c r="AL10">
        <v>0.62112779663325901</v>
      </c>
      <c r="AM10">
        <v>0.34025327585085502</v>
      </c>
      <c r="AN10">
        <v>0.79771618317457005</v>
      </c>
      <c r="AO10">
        <v>0.29715686603486502</v>
      </c>
      <c r="AP10">
        <v>4.5924417571815597E-2</v>
      </c>
      <c r="AQ10">
        <v>0.97471656128557005</v>
      </c>
      <c r="AR10">
        <v>0.190064461802848</v>
      </c>
      <c r="AS10">
        <v>0.20868550871724101</v>
      </c>
      <c r="AT10">
        <v>0.56051276952034601</v>
      </c>
      <c r="AU10">
        <v>0.339804058118506</v>
      </c>
      <c r="AV10">
        <v>0.72569053811639395</v>
      </c>
      <c r="AW10">
        <v>0.661141751056322</v>
      </c>
      <c r="AX10">
        <v>0.96901954888614195</v>
      </c>
      <c r="AY10">
        <v>0.84711908997301499</v>
      </c>
      <c r="AZ10">
        <v>0.43805131259928898</v>
      </c>
      <c r="BA10">
        <v>0.86462125538054502</v>
      </c>
      <c r="BB10">
        <v>0.64879297732019803</v>
      </c>
      <c r="BC10">
        <v>0.69374404571737303</v>
      </c>
      <c r="BD10">
        <v>0.967947455971506</v>
      </c>
    </row>
    <row r="11" spans="1:56" x14ac:dyDescent="0.25">
      <c r="A11">
        <v>0.24340259978189199</v>
      </c>
      <c r="B11">
        <v>0.78700054317272505</v>
      </c>
      <c r="C11">
        <v>0.64279135789965902</v>
      </c>
      <c r="D11">
        <v>0.66608879923625497</v>
      </c>
      <c r="E11">
        <v>0.40442105665544498</v>
      </c>
      <c r="F11">
        <v>0.125232519776866</v>
      </c>
      <c r="G11">
        <v>0.83721600653183204</v>
      </c>
      <c r="H11">
        <v>0.165630669831696</v>
      </c>
      <c r="I11">
        <v>0.62026578868902404</v>
      </c>
      <c r="J11">
        <v>0.52421369392527695</v>
      </c>
      <c r="K11">
        <v>0.358017888393943</v>
      </c>
      <c r="L11">
        <v>0.112780530409478</v>
      </c>
      <c r="M11">
        <v>0.66612173609987502</v>
      </c>
      <c r="N11">
        <v>0.67243337620336097</v>
      </c>
      <c r="O11">
        <v>0.77078431009149895</v>
      </c>
      <c r="P11">
        <v>0.250914384952654</v>
      </c>
      <c r="Q11">
        <v>0.87996935758804196</v>
      </c>
      <c r="R11">
        <v>0.28563785932012598</v>
      </c>
      <c r="S11">
        <v>0.69738719377213498</v>
      </c>
      <c r="T11">
        <v>0.57450646056301402</v>
      </c>
      <c r="U11">
        <v>0.39046843263769498</v>
      </c>
      <c r="V11">
        <v>0.28571568506794598</v>
      </c>
      <c r="W11">
        <v>0.19545894929131999</v>
      </c>
      <c r="X11">
        <v>0.66647754909397605</v>
      </c>
      <c r="Y11">
        <v>0.82096823098634097</v>
      </c>
      <c r="Z11">
        <v>0.31296956678631799</v>
      </c>
      <c r="AA11">
        <v>0.28191295400607302</v>
      </c>
      <c r="AB11">
        <v>0.18339346264137901</v>
      </c>
      <c r="AC11">
        <v>0.84657323042059596</v>
      </c>
      <c r="AD11">
        <v>0.97305239956702405</v>
      </c>
      <c r="AE11">
        <v>0.21092182435321399</v>
      </c>
      <c r="AF11">
        <v>0.49922436813494803</v>
      </c>
      <c r="AG11">
        <v>0.44797554928519601</v>
      </c>
      <c r="AH11">
        <v>0.60022710159019599</v>
      </c>
      <c r="AI11">
        <v>0.487798446021251</v>
      </c>
      <c r="AJ11">
        <v>0.30702284993362</v>
      </c>
      <c r="AK11">
        <v>0.84627404531252903</v>
      </c>
      <c r="AL11">
        <v>0.29209076588895899</v>
      </c>
      <c r="AM11">
        <v>0.32263952702433601</v>
      </c>
      <c r="AN11">
        <v>0.62413064126697904</v>
      </c>
      <c r="AO11">
        <v>0.30148628677769501</v>
      </c>
      <c r="AP11">
        <v>0.290604288584141</v>
      </c>
      <c r="AQ11">
        <v>0.493037517719282</v>
      </c>
      <c r="AR11">
        <v>0.64554253157566699</v>
      </c>
      <c r="AS11">
        <v>0.51346817838623904</v>
      </c>
      <c r="AT11">
        <v>0.76925229509924198</v>
      </c>
      <c r="AU11">
        <v>0.20069411312312799</v>
      </c>
      <c r="AV11">
        <v>0.50813622174426099</v>
      </c>
      <c r="AW11">
        <v>0.88250016398405795</v>
      </c>
      <c r="AX11">
        <v>0.49117273427596198</v>
      </c>
      <c r="AY11">
        <v>0.95412273056062502</v>
      </c>
      <c r="AZ11">
        <v>0.64365148628339097</v>
      </c>
      <c r="BA11">
        <v>5.8598800178055598E-2</v>
      </c>
      <c r="BB11">
        <v>0.23740708112108899</v>
      </c>
      <c r="BC11">
        <v>0.60729484571171399</v>
      </c>
      <c r="BD11">
        <v>0.51535974448440602</v>
      </c>
    </row>
    <row r="12" spans="1:56" x14ac:dyDescent="0.25">
      <c r="A12">
        <v>0.75877344800951596</v>
      </c>
      <c r="B12">
        <v>0.234961178047083</v>
      </c>
      <c r="C12">
        <v>0.77714374994007196</v>
      </c>
      <c r="D12">
        <v>0.77061684270088704</v>
      </c>
      <c r="E12">
        <v>0.43584816639713397</v>
      </c>
      <c r="F12">
        <v>0.70395472310127605</v>
      </c>
      <c r="G12">
        <v>0.95772446949518097</v>
      </c>
      <c r="H12">
        <v>0.79463758708670196</v>
      </c>
      <c r="I12">
        <v>0.109220418086606</v>
      </c>
      <c r="J12">
        <v>0.81941167821886596</v>
      </c>
      <c r="K12">
        <v>0.63553089386389905</v>
      </c>
      <c r="L12">
        <v>6.8779676450409999E-2</v>
      </c>
      <c r="M12">
        <v>0.38117646842965203</v>
      </c>
      <c r="N12">
        <v>0.99219089318129094</v>
      </c>
      <c r="O12">
        <v>0.85272217627389402</v>
      </c>
      <c r="P12">
        <v>3.4969401125182299E-2</v>
      </c>
      <c r="Q12">
        <v>0.229194793170578</v>
      </c>
      <c r="R12">
        <v>0.63800912889017403</v>
      </c>
      <c r="S12">
        <v>3.3291408917723302E-2</v>
      </c>
      <c r="T12">
        <v>0.44346559626860699</v>
      </c>
      <c r="U12">
        <v>0.61405468802718399</v>
      </c>
      <c r="V12">
        <v>0.60492927785137096</v>
      </c>
      <c r="W12">
        <v>0.88459831570474701</v>
      </c>
      <c r="X12">
        <v>0.51875651199107298</v>
      </c>
      <c r="Y12">
        <v>0.459586912131137</v>
      </c>
      <c r="Z12">
        <v>0.31734247991814801</v>
      </c>
      <c r="AA12">
        <v>0.45367311725464599</v>
      </c>
      <c r="AB12">
        <v>0.19427958491813799</v>
      </c>
      <c r="AC12">
        <v>0.135967277074763</v>
      </c>
      <c r="AD12">
        <v>7.9218428260765493E-3</v>
      </c>
      <c r="AE12">
        <v>0.290848054525918</v>
      </c>
      <c r="AF12">
        <v>0.81717926626617499</v>
      </c>
      <c r="AG12">
        <v>2.8357492411058099E-2</v>
      </c>
      <c r="AH12">
        <v>0.69545963503008901</v>
      </c>
      <c r="AI12">
        <v>0.92972928501893404</v>
      </c>
      <c r="AJ12">
        <v>0.82838536367197002</v>
      </c>
      <c r="AK12">
        <v>0.68967604685755601</v>
      </c>
      <c r="AL12">
        <v>0.50040619283193699</v>
      </c>
      <c r="AM12">
        <v>0.56550609813070096</v>
      </c>
      <c r="AN12">
        <v>0.51200469688595496</v>
      </c>
      <c r="AO12">
        <v>0.287081135160554</v>
      </c>
      <c r="AP12">
        <v>0.49104494765902201</v>
      </c>
      <c r="AQ12">
        <v>0.30426742587351202</v>
      </c>
      <c r="AR12">
        <v>0.92023966710210903</v>
      </c>
      <c r="AS12">
        <v>0.37011325347936802</v>
      </c>
      <c r="AT12">
        <v>0.28934686211569399</v>
      </c>
      <c r="AU12">
        <v>0.55964955199045197</v>
      </c>
      <c r="AV12">
        <v>0.44853706115446401</v>
      </c>
      <c r="AW12">
        <v>0.58272648120499804</v>
      </c>
      <c r="AX12">
        <v>0.43174549971807202</v>
      </c>
      <c r="AY12">
        <v>0.64066736465903995</v>
      </c>
      <c r="AZ12">
        <v>3.7281420718695599E-2</v>
      </c>
      <c r="BA12">
        <v>0.85793715294762896</v>
      </c>
      <c r="BB12">
        <v>0.61711888661163405</v>
      </c>
      <c r="BC12">
        <v>0.52320036027240202</v>
      </c>
      <c r="BD12">
        <v>0.26352030884203498</v>
      </c>
    </row>
    <row r="13" spans="1:56" x14ac:dyDescent="0.25">
      <c r="A13">
        <v>0.532879029222315</v>
      </c>
      <c r="B13">
        <v>0.33551305279647797</v>
      </c>
      <c r="C13">
        <v>0.30734714575842498</v>
      </c>
      <c r="D13">
        <v>9.8590152583250198E-2</v>
      </c>
      <c r="E13">
        <v>0.37731655968842498</v>
      </c>
      <c r="F13">
        <v>0.58367287565518999</v>
      </c>
      <c r="G13">
        <v>0.96741061507939097</v>
      </c>
      <c r="H13">
        <v>0.43823501500537498</v>
      </c>
      <c r="I13">
        <v>0.68410419854424198</v>
      </c>
      <c r="J13">
        <v>0.51901459700511299</v>
      </c>
      <c r="K13">
        <v>0.17395820717767799</v>
      </c>
      <c r="L13">
        <v>0.117693969231948</v>
      </c>
      <c r="M13">
        <v>0.129982844825864</v>
      </c>
      <c r="N13">
        <v>8.1831081283122095E-2</v>
      </c>
      <c r="O13">
        <v>0.18712363820097799</v>
      </c>
      <c r="P13">
        <v>0.65231416418667898</v>
      </c>
      <c r="Q13">
        <v>0.31813949930847901</v>
      </c>
      <c r="R13">
        <v>6.2029856218597898E-2</v>
      </c>
      <c r="S13">
        <v>0.70771721526076403</v>
      </c>
      <c r="T13">
        <v>0.75238037098210397</v>
      </c>
      <c r="U13">
        <v>0.87541677649501604</v>
      </c>
      <c r="V13">
        <v>0.76708305646029096</v>
      </c>
      <c r="W13">
        <v>0.85558664806816498</v>
      </c>
      <c r="X13">
        <v>0.80031825603745099</v>
      </c>
      <c r="Y13">
        <v>0.68302319416478596</v>
      </c>
      <c r="Z13">
        <v>0.53187622709543103</v>
      </c>
      <c r="AA13">
        <v>0.70321098493206102</v>
      </c>
      <c r="AB13">
        <v>0.72760876520407403</v>
      </c>
      <c r="AC13">
        <v>0.78262385883693197</v>
      </c>
      <c r="AD13">
        <v>0.74963643783899603</v>
      </c>
      <c r="AE13">
        <v>0.59520260032121697</v>
      </c>
      <c r="AF13">
        <v>0.23512938640512801</v>
      </c>
      <c r="AG13">
        <v>0.66518299559333904</v>
      </c>
      <c r="AH13">
        <v>0.42403754042294001</v>
      </c>
      <c r="AI13">
        <v>0.88068465716648803</v>
      </c>
      <c r="AJ13">
        <v>0.796220874966447</v>
      </c>
      <c r="AK13">
        <v>0.40022547280804999</v>
      </c>
      <c r="AL13">
        <v>0.693404372242582</v>
      </c>
      <c r="AM13">
        <v>0.58785964668226298</v>
      </c>
      <c r="AN13">
        <v>0.21510808673920101</v>
      </c>
      <c r="AO13">
        <v>0.83032678716070196</v>
      </c>
      <c r="AP13">
        <v>0.77142934989787504</v>
      </c>
      <c r="AQ13">
        <v>0.86714753859876104</v>
      </c>
      <c r="AR13">
        <v>0.19604362591241301</v>
      </c>
      <c r="AS13">
        <v>0.23362800124306801</v>
      </c>
      <c r="AT13">
        <v>0.398682847150167</v>
      </c>
      <c r="AU13">
        <v>0.93834261421672205</v>
      </c>
      <c r="AV13">
        <v>0.98933712077188896</v>
      </c>
      <c r="AW13">
        <v>0.56983765159285005</v>
      </c>
      <c r="AX13">
        <v>0.93171857603492003</v>
      </c>
      <c r="AY13">
        <v>0.31008037587600701</v>
      </c>
      <c r="AZ13">
        <v>0.97691388107557497</v>
      </c>
      <c r="BA13">
        <v>0.36282535293589102</v>
      </c>
      <c r="BB13">
        <v>0.37451045914856601</v>
      </c>
      <c r="BC13">
        <v>0.607775762629438</v>
      </c>
      <c r="BD13">
        <v>0.16766784091499101</v>
      </c>
    </row>
    <row r="14" spans="1:56" x14ac:dyDescent="0.25">
      <c r="A14">
        <v>0.86138340502767596</v>
      </c>
      <c r="B14">
        <v>0.92162075477689098</v>
      </c>
      <c r="C14">
        <v>0.619195456147694</v>
      </c>
      <c r="D14">
        <v>0.12362933806379001</v>
      </c>
      <c r="E14">
        <v>0.44381481157270403</v>
      </c>
      <c r="F14">
        <v>0.19877703470687699</v>
      </c>
      <c r="G14">
        <v>0.14107562648466901</v>
      </c>
      <c r="H14">
        <v>0.67108614141831602</v>
      </c>
      <c r="I14">
        <v>0.24887924418424401</v>
      </c>
      <c r="J14">
        <v>0.36999837265697999</v>
      </c>
      <c r="K14">
        <v>0.34671285416782699</v>
      </c>
      <c r="L14">
        <v>0.82491319223429904</v>
      </c>
      <c r="M14">
        <v>0.84164869935283404</v>
      </c>
      <c r="N14">
        <v>9.4594240158000095E-2</v>
      </c>
      <c r="O14">
        <v>0.273403930424232</v>
      </c>
      <c r="P14">
        <v>0.50387348173398205</v>
      </c>
      <c r="Q14">
        <v>0.79481746037589696</v>
      </c>
      <c r="R14">
        <v>1.9823671387173201E-2</v>
      </c>
      <c r="S14">
        <v>0.53942042659080203</v>
      </c>
      <c r="T14">
        <v>4.5424355577708297E-2</v>
      </c>
      <c r="U14">
        <v>0.54776516922316898</v>
      </c>
      <c r="V14">
        <v>0.93808333979312597</v>
      </c>
      <c r="W14">
        <v>0.128016395739801</v>
      </c>
      <c r="X14">
        <v>0.124657000311791</v>
      </c>
      <c r="Y14">
        <v>0.493537872486702</v>
      </c>
      <c r="Z14">
        <v>0.27183858528673899</v>
      </c>
      <c r="AA14">
        <v>1.34606427137198E-2</v>
      </c>
      <c r="AB14">
        <v>0.12798750635805201</v>
      </c>
      <c r="AC14">
        <v>0.79199867492895404</v>
      </c>
      <c r="AD14">
        <v>0.93911865199810995</v>
      </c>
      <c r="AE14">
        <v>0.98069781752966501</v>
      </c>
      <c r="AF14">
        <v>0.48024033473364502</v>
      </c>
      <c r="AG14">
        <v>0.16692458106894001</v>
      </c>
      <c r="AH14">
        <v>0.68016996785087402</v>
      </c>
      <c r="AI14">
        <v>0.94904367666862599</v>
      </c>
      <c r="AJ14">
        <v>0.449043009955721</v>
      </c>
      <c r="AK14">
        <v>0.23258694099688601</v>
      </c>
      <c r="AL14">
        <v>0.72202654180194203</v>
      </c>
      <c r="AM14">
        <v>0.142008356879227</v>
      </c>
      <c r="AN14">
        <v>0.10019118536548199</v>
      </c>
      <c r="AO14">
        <v>0.63122231985562305</v>
      </c>
      <c r="AP14">
        <v>9.4173711940685606E-2</v>
      </c>
      <c r="AQ14">
        <v>0.13715955368621499</v>
      </c>
      <c r="AR14">
        <v>0.95057542013927998</v>
      </c>
      <c r="AS14">
        <v>0.63872528734196599</v>
      </c>
      <c r="AT14">
        <v>0.99964987870401101</v>
      </c>
      <c r="AU14">
        <v>0.77805651084934502</v>
      </c>
      <c r="AV14">
        <v>1.6974953804198101E-2</v>
      </c>
      <c r="AW14">
        <v>0.207978131619213</v>
      </c>
      <c r="AX14">
        <v>0.127220772053836</v>
      </c>
      <c r="AY14">
        <v>0.57225121481130403</v>
      </c>
      <c r="AZ14">
        <v>0.90930774696039895</v>
      </c>
      <c r="BA14">
        <v>0.80311518142457405</v>
      </c>
      <c r="BB14">
        <v>0.78780951742910099</v>
      </c>
      <c r="BC14">
        <v>0.68571961443511997</v>
      </c>
      <c r="BD14">
        <v>0.23041037789889099</v>
      </c>
    </row>
    <row r="18" spans="1:56" x14ac:dyDescent="0.25">
      <c r="A18" s="4" t="s">
        <v>37</v>
      </c>
    </row>
    <row r="19" spans="1:56" x14ac:dyDescent="0.25">
      <c r="A19">
        <v>0.74320310000000001</v>
      </c>
      <c r="B19">
        <v>-2.0384604999999998</v>
      </c>
      <c r="C19">
        <v>0.34153146000000001</v>
      </c>
      <c r="D19">
        <v>0.67073050000000001</v>
      </c>
      <c r="E19">
        <v>-3.7423740000000001E-3</v>
      </c>
      <c r="F19">
        <v>-0.75609325999999999</v>
      </c>
      <c r="G19">
        <v>-0.8485608</v>
      </c>
      <c r="H19">
        <v>0.70801073000000003</v>
      </c>
      <c r="I19">
        <v>-0.95768489999999995</v>
      </c>
      <c r="J19">
        <v>-1.3510492999999999</v>
      </c>
      <c r="K19">
        <v>0.48273998000000001</v>
      </c>
      <c r="L19">
        <v>1.6786858</v>
      </c>
      <c r="M19">
        <v>-2.6564622</v>
      </c>
      <c r="N19">
        <v>3.056623E-2</v>
      </c>
      <c r="O19">
        <v>0.8875961</v>
      </c>
      <c r="P19">
        <v>0.28590894</v>
      </c>
      <c r="Q19">
        <v>0.58806396000000005</v>
      </c>
      <c r="R19">
        <v>-0.54791230000000002</v>
      </c>
      <c r="S19">
        <v>1.3902540000000001</v>
      </c>
      <c r="T19">
        <v>0.56680240000000004</v>
      </c>
      <c r="U19">
        <v>0.10684586</v>
      </c>
      <c r="V19">
        <v>-1.0706205</v>
      </c>
      <c r="W19">
        <v>-0.32301813000000001</v>
      </c>
      <c r="X19">
        <v>0.45135629999999999</v>
      </c>
      <c r="Y19">
        <v>-0.14632307</v>
      </c>
      <c r="Z19">
        <v>-0.16616388000000001</v>
      </c>
      <c r="AA19">
        <v>0.29962127999999999</v>
      </c>
      <c r="AB19">
        <v>3.2938644000000003E-2</v>
      </c>
      <c r="AC19">
        <v>0.38639299999999999</v>
      </c>
      <c r="AD19">
        <v>0.25603724</v>
      </c>
      <c r="AE19">
        <v>0.86042719999999995</v>
      </c>
      <c r="AF19">
        <v>5.4288019999999999E-2</v>
      </c>
      <c r="AG19">
        <v>1.3324807999999999</v>
      </c>
      <c r="AH19">
        <v>-0.46983603000000002</v>
      </c>
      <c r="AI19">
        <v>-1.3379318</v>
      </c>
      <c r="AJ19">
        <v>-0.52238815999999999</v>
      </c>
      <c r="AK19">
        <v>-1.2056079</v>
      </c>
      <c r="AL19">
        <v>0.94896709999999995</v>
      </c>
      <c r="AM19">
        <v>-1.6757221</v>
      </c>
      <c r="AN19">
        <v>0.32203564000000001</v>
      </c>
      <c r="AO19">
        <v>0.11956508</v>
      </c>
      <c r="AP19">
        <v>0.91265123999999997</v>
      </c>
      <c r="AQ19">
        <v>-0.84538650000000004</v>
      </c>
      <c r="AR19">
        <v>1.0662749</v>
      </c>
      <c r="AS19">
        <v>-0.38086249999999999</v>
      </c>
      <c r="AT19">
        <v>0.68918853999999996</v>
      </c>
      <c r="AU19">
        <v>-0.53605086000000002</v>
      </c>
      <c r="AV19">
        <v>1.1948977000000001</v>
      </c>
      <c r="AW19">
        <v>-0.45234108000000001</v>
      </c>
      <c r="AX19">
        <v>-0.97404979999999997</v>
      </c>
      <c r="AY19">
        <v>-0.27273297000000002</v>
      </c>
      <c r="AZ19">
        <v>-1.3197433000000001</v>
      </c>
      <c r="BA19">
        <v>0.91958689999999998</v>
      </c>
      <c r="BB19">
        <v>-1.0315051</v>
      </c>
      <c r="BC19">
        <v>-0.29469236999999998</v>
      </c>
      <c r="BD19">
        <v>1.5915824000000001</v>
      </c>
    </row>
    <row r="20" spans="1:56" x14ac:dyDescent="0.25">
      <c r="A20">
        <v>2.2452974000000001</v>
      </c>
      <c r="B20">
        <v>-0.10974818</v>
      </c>
      <c r="C20">
        <v>0.93895410000000001</v>
      </c>
      <c r="D20">
        <v>-0.67017179999999998</v>
      </c>
      <c r="E20">
        <v>0.24654973999999999</v>
      </c>
      <c r="F20">
        <v>1.297857</v>
      </c>
      <c r="G20">
        <v>8.6732550000000005E-2</v>
      </c>
      <c r="H20">
        <v>0.22806298999999999</v>
      </c>
      <c r="I20">
        <v>-1.7590823</v>
      </c>
      <c r="J20">
        <v>-0.36600208000000001</v>
      </c>
      <c r="K20">
        <v>-1.4076788</v>
      </c>
      <c r="L20">
        <v>-0.50876087000000003</v>
      </c>
      <c r="M20">
        <v>-0.43792779999999998</v>
      </c>
      <c r="N20">
        <v>0.75152059999999998</v>
      </c>
      <c r="O20">
        <v>-1.7511597000000001</v>
      </c>
      <c r="P20">
        <v>-0.17766719</v>
      </c>
      <c r="Q20">
        <v>-0.48193272999999998</v>
      </c>
      <c r="R20">
        <v>0.34909537000000002</v>
      </c>
      <c r="S20">
        <v>-0.39520136</v>
      </c>
      <c r="T20">
        <v>-1.7158215000000001</v>
      </c>
      <c r="U20">
        <v>1.1745627999999999</v>
      </c>
      <c r="V20">
        <v>0.71676545999999997</v>
      </c>
      <c r="W20">
        <v>1.1655245999999999</v>
      </c>
      <c r="X20">
        <v>-0.20826982999999999</v>
      </c>
      <c r="Y20">
        <v>0.26781090000000002</v>
      </c>
      <c r="Z20">
        <v>3.3762242999999997E-2</v>
      </c>
      <c r="AA20">
        <v>0.24775147</v>
      </c>
      <c r="AB20">
        <v>-0.63652956000000005</v>
      </c>
      <c r="AC20">
        <v>-0.52189620000000003</v>
      </c>
      <c r="AD20">
        <v>-1.9531691</v>
      </c>
      <c r="AE20">
        <v>-0.51561239999999997</v>
      </c>
      <c r="AF20">
        <v>-0.69964062999999999</v>
      </c>
      <c r="AG20">
        <v>0.14483187</v>
      </c>
      <c r="AH20">
        <v>0.16494665999999999</v>
      </c>
      <c r="AI20">
        <v>-6.2374632999999999E-2</v>
      </c>
      <c r="AJ20">
        <v>-0.54522914</v>
      </c>
      <c r="AK20">
        <v>-1.5200353</v>
      </c>
      <c r="AL20">
        <v>2.0299491999999999</v>
      </c>
      <c r="AM20">
        <v>-0.41326059999999998</v>
      </c>
      <c r="AN20">
        <v>-1.2411561E-2</v>
      </c>
      <c r="AO20">
        <v>1.996877</v>
      </c>
      <c r="AP20">
        <v>-0.14900759</v>
      </c>
      <c r="AQ20">
        <v>-0.47253410000000001</v>
      </c>
      <c r="AR20">
        <v>4.9644068E-2</v>
      </c>
      <c r="AS20">
        <v>0.19712830000000001</v>
      </c>
      <c r="AT20">
        <v>1.053455</v>
      </c>
      <c r="AU20">
        <v>-1.4901129</v>
      </c>
      <c r="AV20">
        <v>-8.9025535000000003E-2</v>
      </c>
      <c r="AW20">
        <v>0.77879286000000003</v>
      </c>
      <c r="AX20">
        <v>0.57869590000000004</v>
      </c>
      <c r="AY20">
        <v>0.21732377</v>
      </c>
      <c r="AZ20">
        <v>-1.7854471000000001</v>
      </c>
      <c r="BA20">
        <v>-0.38354895</v>
      </c>
      <c r="BB20">
        <v>0.15906376999999999</v>
      </c>
      <c r="BC20">
        <v>-0.52517760000000002</v>
      </c>
      <c r="BD20">
        <v>3.0922064999999999E-2</v>
      </c>
    </row>
    <row r="21" spans="1:56" x14ac:dyDescent="0.25">
      <c r="A21">
        <v>0.44950673000000002</v>
      </c>
      <c r="B21">
        <v>-0.99777709999999997</v>
      </c>
      <c r="C21">
        <v>-1.6402397</v>
      </c>
      <c r="D21">
        <v>-0.41843133999999998</v>
      </c>
      <c r="E21">
        <v>-1.236891</v>
      </c>
      <c r="F21">
        <v>-0.91955450000000005</v>
      </c>
      <c r="G21">
        <v>1.204631</v>
      </c>
      <c r="H21">
        <v>-0.34415472000000003</v>
      </c>
      <c r="I21">
        <v>-0.77635620000000005</v>
      </c>
      <c r="J21">
        <v>0.68236582999999995</v>
      </c>
      <c r="K21">
        <v>-1.243295</v>
      </c>
      <c r="L21">
        <v>0.65760260000000004</v>
      </c>
      <c r="M21">
        <v>-7.5809589999999996E-2</v>
      </c>
      <c r="N21">
        <v>0.24883468</v>
      </c>
      <c r="O21">
        <v>-1.0466948</v>
      </c>
      <c r="P21">
        <v>-0.90009510000000004</v>
      </c>
      <c r="Q21">
        <v>0.37204984000000002</v>
      </c>
      <c r="R21">
        <v>-1.6583045999999999</v>
      </c>
      <c r="S21">
        <v>-0.67886245000000001</v>
      </c>
      <c r="T21">
        <v>0.10650339</v>
      </c>
      <c r="U21">
        <v>-0.7495153</v>
      </c>
      <c r="V21">
        <v>-0.30177569999999998</v>
      </c>
      <c r="W21">
        <v>1.4202516999999999</v>
      </c>
      <c r="X21">
        <v>1.4420571</v>
      </c>
      <c r="Y21">
        <v>0.16810565999999999</v>
      </c>
      <c r="Z21">
        <v>8.3997740000000001E-2</v>
      </c>
      <c r="AA21">
        <v>-2.1738013999999999</v>
      </c>
      <c r="AB21">
        <v>2.012175</v>
      </c>
      <c r="AC21">
        <v>0.18409084000000001</v>
      </c>
      <c r="AD21">
        <v>0.8125327</v>
      </c>
      <c r="AE21">
        <v>0.15491885999999999</v>
      </c>
      <c r="AF21">
        <v>1.1617683999999999</v>
      </c>
      <c r="AG21">
        <v>0.21263926</v>
      </c>
      <c r="AH21">
        <v>0.55002770000000001</v>
      </c>
      <c r="AI21">
        <v>-1.0427439000000001</v>
      </c>
      <c r="AJ21">
        <v>-0.18031985</v>
      </c>
      <c r="AK21">
        <v>0.50690729999999995</v>
      </c>
      <c r="AL21">
        <v>-1.2556593</v>
      </c>
      <c r="AM21">
        <v>-0.15197015</v>
      </c>
      <c r="AN21">
        <v>-0.96928245000000002</v>
      </c>
      <c r="AO21">
        <v>1.7493721E-2</v>
      </c>
      <c r="AP21">
        <v>0.91169699999999998</v>
      </c>
      <c r="AQ21">
        <v>-1.340098</v>
      </c>
      <c r="AR21">
        <v>0.84186685000000006</v>
      </c>
      <c r="AS21">
        <v>0.16397949000000001</v>
      </c>
      <c r="AT21">
        <v>0.22586738000000001</v>
      </c>
      <c r="AU21">
        <v>-0.84842503000000002</v>
      </c>
      <c r="AV21">
        <v>-0.1608183</v>
      </c>
      <c r="AW21">
        <v>-0.53621850000000004</v>
      </c>
      <c r="AX21">
        <v>-1.7797594000000001</v>
      </c>
      <c r="AY21">
        <v>-1.8708225000000001</v>
      </c>
      <c r="AZ21">
        <v>-0.11782035</v>
      </c>
      <c r="BA21">
        <v>0.65841450000000001</v>
      </c>
      <c r="BB21">
        <v>0.14411560000000001</v>
      </c>
      <c r="BC21">
        <v>-0.29207771999999999</v>
      </c>
      <c r="BD21">
        <v>-0.96180889999999997</v>
      </c>
    </row>
    <row r="22" spans="1:56" x14ac:dyDescent="0.25">
      <c r="A22">
        <v>0.98733722999999995</v>
      </c>
      <c r="B22">
        <v>0.25089356000000002</v>
      </c>
      <c r="C22">
        <v>0.7813947</v>
      </c>
      <c r="D22">
        <v>1.0300604</v>
      </c>
      <c r="E22">
        <v>0.26154268000000003</v>
      </c>
      <c r="F22">
        <v>0.77578020000000003</v>
      </c>
      <c r="G22">
        <v>0.29430318</v>
      </c>
      <c r="H22">
        <v>-2.0302574999999998</v>
      </c>
      <c r="I22">
        <v>0.67595254999999999</v>
      </c>
      <c r="J22">
        <v>-0.93055410000000005</v>
      </c>
      <c r="K22">
        <v>-0.104177594</v>
      </c>
      <c r="L22">
        <v>3.2899684999999998E-2</v>
      </c>
      <c r="M22">
        <v>-4.0064405999999997E-2</v>
      </c>
      <c r="N22">
        <v>1.0126478999999999</v>
      </c>
      <c r="O22">
        <v>-0.93531149999999996</v>
      </c>
      <c r="P22">
        <v>-2.1798343999999998</v>
      </c>
      <c r="Q22">
        <v>1.0311471000000001</v>
      </c>
      <c r="R22">
        <v>0.651613</v>
      </c>
      <c r="S22">
        <v>-0.1087572</v>
      </c>
      <c r="T22">
        <v>-0.20983455000000001</v>
      </c>
      <c r="U22">
        <v>-1.1914958</v>
      </c>
      <c r="V22">
        <v>-0.41607070000000002</v>
      </c>
      <c r="W22">
        <v>-1.3125990999999999</v>
      </c>
      <c r="X22">
        <v>0.57050055</v>
      </c>
      <c r="Y22">
        <v>-1.4249529999999999</v>
      </c>
      <c r="Z22">
        <v>-0.82055370000000005</v>
      </c>
      <c r="AA22">
        <v>0.18599646</v>
      </c>
      <c r="AB22">
        <v>-0.54222559999999997</v>
      </c>
      <c r="AC22">
        <v>0.40082833000000001</v>
      </c>
      <c r="AD22">
        <v>0.85443630000000004</v>
      </c>
      <c r="AE22">
        <v>-0.38204630000000001</v>
      </c>
      <c r="AF22">
        <v>-1.3198631000000001</v>
      </c>
      <c r="AG22">
        <v>0.89018260000000005</v>
      </c>
      <c r="AH22">
        <v>0.78873557000000005</v>
      </c>
      <c r="AI22">
        <v>-0.27041860000000001</v>
      </c>
      <c r="AJ22">
        <v>1.1006670000000001</v>
      </c>
      <c r="AK22">
        <v>-0.29491144000000002</v>
      </c>
      <c r="AL22">
        <v>-0.65168285000000004</v>
      </c>
      <c r="AM22">
        <v>0.95180445999999996</v>
      </c>
      <c r="AN22">
        <v>0.63223309999999999</v>
      </c>
      <c r="AO22">
        <v>1.9053804000000001E-2</v>
      </c>
      <c r="AP22">
        <v>0.37004793000000002</v>
      </c>
      <c r="AQ22">
        <v>-0.79541329999999999</v>
      </c>
      <c r="AR22">
        <v>1.2574738000000001</v>
      </c>
      <c r="AS22">
        <v>1.8242948999999999</v>
      </c>
      <c r="AT22">
        <v>-0.47610003000000001</v>
      </c>
      <c r="AU22">
        <v>1.1056113000000001</v>
      </c>
      <c r="AV22">
        <v>-0.49504635000000002</v>
      </c>
      <c r="AW22">
        <v>-1.9554677</v>
      </c>
      <c r="AX22">
        <v>-1.6527079</v>
      </c>
      <c r="AY22">
        <v>-0.89787220000000001</v>
      </c>
      <c r="AZ22">
        <v>-1.4830291</v>
      </c>
      <c r="BA22">
        <v>-0.65114813999999999</v>
      </c>
      <c r="BB22">
        <v>1.363146</v>
      </c>
      <c r="BC22">
        <v>-0.105852954</v>
      </c>
      <c r="BD22">
        <v>-1.1253905</v>
      </c>
    </row>
    <row r="23" spans="1:56" x14ac:dyDescent="0.25">
      <c r="A23">
        <v>0.87749714000000001</v>
      </c>
      <c r="B23">
        <v>-0.24437592999999999</v>
      </c>
      <c r="C23">
        <v>-1.9697652000000001</v>
      </c>
      <c r="D23">
        <v>1.0661896</v>
      </c>
      <c r="E23">
        <v>-0.59987484999999996</v>
      </c>
      <c r="F23">
        <v>0.55077480000000001</v>
      </c>
      <c r="G23">
        <v>-0.36978232999999999</v>
      </c>
      <c r="H23">
        <v>0.82146423999999996</v>
      </c>
      <c r="I23">
        <v>1.0136238</v>
      </c>
      <c r="J23">
        <v>9.5767829999999998E-2</v>
      </c>
      <c r="K23">
        <v>0.14865360999999999</v>
      </c>
      <c r="L23">
        <v>-1.1625307</v>
      </c>
      <c r="M23">
        <v>-0.31167987000000003</v>
      </c>
      <c r="N23">
        <v>-0.17956427</v>
      </c>
      <c r="O23">
        <v>2.8099608000000002E-2</v>
      </c>
      <c r="P23">
        <v>1.2359561999999999</v>
      </c>
      <c r="Q23">
        <v>-0.52379489999999995</v>
      </c>
      <c r="R23">
        <v>-0.26256775999999998</v>
      </c>
      <c r="S23">
        <v>0.81783130000000004</v>
      </c>
      <c r="T23">
        <v>-0.22169393000000001</v>
      </c>
      <c r="U23">
        <v>-0.89696969999999998</v>
      </c>
      <c r="V23">
        <v>0.99547490000000005</v>
      </c>
      <c r="W23">
        <v>0.17451950999999999</v>
      </c>
      <c r="X23">
        <v>-1.5543522999999999</v>
      </c>
      <c r="Y23">
        <v>2.2875103999999999</v>
      </c>
      <c r="Z23">
        <v>-0.74286293999999997</v>
      </c>
      <c r="AA23">
        <v>0.29159465000000001</v>
      </c>
      <c r="AB23">
        <v>-0.3370843</v>
      </c>
      <c r="AC23">
        <v>0.85157839999999996</v>
      </c>
      <c r="AD23">
        <v>0.32540274000000002</v>
      </c>
      <c r="AE23">
        <v>0.92001089999999996</v>
      </c>
      <c r="AF23">
        <v>-0.55849519999999997</v>
      </c>
      <c r="AG23">
        <v>-0.59837425</v>
      </c>
      <c r="AH23">
        <v>0.25607073000000002</v>
      </c>
      <c r="AI23">
        <v>1.5424198</v>
      </c>
      <c r="AJ23">
        <v>0.54550330000000002</v>
      </c>
      <c r="AK23">
        <v>-0.63288869999999997</v>
      </c>
      <c r="AL23">
        <v>-1.1633887000000001</v>
      </c>
      <c r="AM23">
        <v>-0.1036483</v>
      </c>
      <c r="AN23">
        <v>1.9567658999999999</v>
      </c>
      <c r="AO23">
        <v>0.46930555000000002</v>
      </c>
      <c r="AP23">
        <v>-0.86596846999999999</v>
      </c>
      <c r="AQ23">
        <v>-1.6773275000000001</v>
      </c>
      <c r="AR23">
        <v>1.6710484000000001</v>
      </c>
      <c r="AS23">
        <v>1.0742693999999999</v>
      </c>
      <c r="AT23">
        <v>0.94591164999999999</v>
      </c>
      <c r="AU23">
        <v>1.7978616000000001</v>
      </c>
      <c r="AV23">
        <v>0.25059517999999997</v>
      </c>
      <c r="AW23">
        <v>1.4826466</v>
      </c>
      <c r="AX23">
        <v>-1.0503925999999999</v>
      </c>
      <c r="AY23">
        <v>-1.2057325999999999</v>
      </c>
      <c r="AZ23">
        <v>-0.32648450000000001</v>
      </c>
      <c r="BA23">
        <v>0.72756529999999997</v>
      </c>
      <c r="BB23">
        <v>-0.46450766999999998</v>
      </c>
      <c r="BC23">
        <v>0.35321154999999999</v>
      </c>
      <c r="BD23">
        <v>-2.3566182000000002</v>
      </c>
    </row>
    <row r="24" spans="1:56" x14ac:dyDescent="0.25">
      <c r="A24">
        <v>1.4872577</v>
      </c>
      <c r="B24">
        <v>-0.56015789999999999</v>
      </c>
      <c r="C24">
        <v>0.64779850000000005</v>
      </c>
      <c r="D24">
        <v>-0.23727790000000001</v>
      </c>
      <c r="E24">
        <v>-0.65663130000000003</v>
      </c>
      <c r="F24">
        <v>0.35968911999999997</v>
      </c>
      <c r="G24">
        <v>-1.7832363</v>
      </c>
      <c r="H24">
        <v>0.11908133</v>
      </c>
      <c r="I24">
        <v>1.812233</v>
      </c>
      <c r="J24">
        <v>0.48873082000000001</v>
      </c>
      <c r="K24">
        <v>-0.59354794</v>
      </c>
      <c r="L24">
        <v>2.3522238999999998</v>
      </c>
      <c r="M24">
        <v>0.87706815999999999</v>
      </c>
      <c r="N24">
        <v>-2.5348358000000002</v>
      </c>
      <c r="O24">
        <v>0.67896800000000002</v>
      </c>
      <c r="P24">
        <v>0.74045399999999995</v>
      </c>
      <c r="Q24">
        <v>-0.24066435999999999</v>
      </c>
      <c r="R24">
        <v>0.76589240000000003</v>
      </c>
      <c r="S24">
        <v>0.90374535</v>
      </c>
      <c r="T24">
        <v>-1.104724</v>
      </c>
      <c r="U24">
        <v>-1.5224040999999999</v>
      </c>
      <c r="V24">
        <v>0.979043</v>
      </c>
      <c r="W24">
        <v>-1.1950373999999999</v>
      </c>
      <c r="X24">
        <v>0.54793095999999997</v>
      </c>
      <c r="Y24">
        <v>-0.11233788</v>
      </c>
      <c r="Z24">
        <v>1.5314262999999999</v>
      </c>
      <c r="AA24">
        <v>-4.5041930000000001E-2</v>
      </c>
      <c r="AB24">
        <v>-4.5995109999999999E-2</v>
      </c>
      <c r="AC24">
        <v>0.47430040000000001</v>
      </c>
      <c r="AD24">
        <v>-0.30251046999999998</v>
      </c>
      <c r="AE24">
        <v>0.34850160000000002</v>
      </c>
      <c r="AF24">
        <v>1.1292875</v>
      </c>
      <c r="AG24">
        <v>-0.32165139999999998</v>
      </c>
      <c r="AH24">
        <v>-1.7677361</v>
      </c>
      <c r="AI24">
        <v>-0.67206580000000005</v>
      </c>
      <c r="AJ24">
        <v>1.1263983</v>
      </c>
      <c r="AK24">
        <v>0.3616915</v>
      </c>
      <c r="AL24">
        <v>0.30844413999999998</v>
      </c>
      <c r="AM24">
        <v>-0.41177197999999998</v>
      </c>
      <c r="AN24">
        <v>0.83349143999999997</v>
      </c>
      <c r="AO24">
        <v>-0.53259533999999997</v>
      </c>
      <c r="AP24">
        <v>-1.6857247</v>
      </c>
      <c r="AQ24">
        <v>1.9551373000000001</v>
      </c>
      <c r="AR24">
        <v>-0.87765879999999996</v>
      </c>
      <c r="AS24">
        <v>-0.81099069999999995</v>
      </c>
      <c r="AT24">
        <v>0.1522694</v>
      </c>
      <c r="AU24">
        <v>-0.41299796</v>
      </c>
      <c r="AV24">
        <v>0.59983089999999994</v>
      </c>
      <c r="AW24">
        <v>0.41558119999999998</v>
      </c>
      <c r="AX24">
        <v>1.8665754999999999</v>
      </c>
      <c r="AY24">
        <v>1.0241555</v>
      </c>
      <c r="AZ24">
        <v>-0.15591169999999999</v>
      </c>
      <c r="BA24">
        <v>1.1013198</v>
      </c>
      <c r="BB24">
        <v>0.38206380000000001</v>
      </c>
      <c r="BC24">
        <v>0.50649109999999997</v>
      </c>
      <c r="BD24">
        <v>1.8514482999999999</v>
      </c>
    </row>
    <row r="25" spans="1:56" x14ac:dyDescent="0.25">
      <c r="A25">
        <v>-0.69539916999999996</v>
      </c>
      <c r="B25">
        <v>0.79605700000000001</v>
      </c>
      <c r="C25">
        <v>0.36593002000000002</v>
      </c>
      <c r="D25">
        <v>0.42913854000000001</v>
      </c>
      <c r="E25">
        <v>-0.24192005</v>
      </c>
      <c r="F25">
        <v>-1.1492206</v>
      </c>
      <c r="G25">
        <v>0.98308015000000004</v>
      </c>
      <c r="H25">
        <v>-0.97157640000000001</v>
      </c>
      <c r="I25">
        <v>0.30617893000000002</v>
      </c>
      <c r="J25">
        <v>6.0732043999999999E-2</v>
      </c>
      <c r="K25">
        <v>-0.36376196</v>
      </c>
      <c r="L25">
        <v>-1.2118728000000001</v>
      </c>
      <c r="M25">
        <v>0.42922907999999999</v>
      </c>
      <c r="N25">
        <v>0.44664242999999998</v>
      </c>
      <c r="O25">
        <v>0.74143225000000001</v>
      </c>
      <c r="P25">
        <v>-0.67161506000000004</v>
      </c>
      <c r="Q25">
        <v>1.1748337</v>
      </c>
      <c r="R25">
        <v>-0.5661737</v>
      </c>
      <c r="S25">
        <v>0.51690049999999998</v>
      </c>
      <c r="T25">
        <v>0.18785913000000001</v>
      </c>
      <c r="U25">
        <v>-0.27809834</v>
      </c>
      <c r="V25">
        <v>-0.56594473000000001</v>
      </c>
      <c r="W25">
        <v>-0.85795396999999995</v>
      </c>
      <c r="X25">
        <v>0.43020722</v>
      </c>
      <c r="Y25">
        <v>0.91906124</v>
      </c>
      <c r="Z25">
        <v>-0.48745048000000002</v>
      </c>
      <c r="AA25">
        <v>-0.57716809999999996</v>
      </c>
      <c r="AB25">
        <v>-0.90250825999999995</v>
      </c>
      <c r="AC25">
        <v>1.0218465000000001</v>
      </c>
      <c r="AD25">
        <v>1.9276778999999999</v>
      </c>
      <c r="AE25">
        <v>-0.80322680000000002</v>
      </c>
      <c r="AF25">
        <v>-1.944222E-3</v>
      </c>
      <c r="AG25">
        <v>-0.13077778000000001</v>
      </c>
      <c r="AH25">
        <v>0.25393497999999998</v>
      </c>
      <c r="AI25">
        <v>-3.058953E-2</v>
      </c>
      <c r="AJ25">
        <v>-0.5043069</v>
      </c>
      <c r="AK25">
        <v>1.0205833</v>
      </c>
      <c r="AL25">
        <v>-0.54728705</v>
      </c>
      <c r="AM25">
        <v>-0.46033043000000001</v>
      </c>
      <c r="AN25">
        <v>0.31634757000000002</v>
      </c>
      <c r="AO25">
        <v>-0.5201306</v>
      </c>
      <c r="AP25">
        <v>-0.55162023999999998</v>
      </c>
      <c r="AQ25">
        <v>-1.7453239999999998E-2</v>
      </c>
      <c r="AR25">
        <v>0.37331375</v>
      </c>
      <c r="AS25">
        <v>3.3766129999999998E-2</v>
      </c>
      <c r="AT25">
        <v>0.73638665999999997</v>
      </c>
      <c r="AU25">
        <v>-0.83914449999999996</v>
      </c>
      <c r="AV25">
        <v>2.0395897E-2</v>
      </c>
      <c r="AW25">
        <v>1.1875781000000001</v>
      </c>
      <c r="AX25">
        <v>-2.2128479999999999E-2</v>
      </c>
      <c r="AY25">
        <v>1.6862142</v>
      </c>
      <c r="AZ25">
        <v>0.36823633</v>
      </c>
      <c r="BA25">
        <v>-1.5666454000000001</v>
      </c>
      <c r="BB25">
        <v>-0.71466810000000003</v>
      </c>
      <c r="BC25">
        <v>0.27227536000000002</v>
      </c>
      <c r="BD25">
        <v>3.8510688000000001E-2</v>
      </c>
    </row>
    <row r="26" spans="1:56" x14ac:dyDescent="0.25">
      <c r="A26">
        <v>0.70236253999999998</v>
      </c>
      <c r="B26">
        <v>-0.72260539999999995</v>
      </c>
      <c r="C26">
        <v>0.76258236000000001</v>
      </c>
      <c r="D26">
        <v>0.74087983000000002</v>
      </c>
      <c r="E26">
        <v>-0.16150416000000001</v>
      </c>
      <c r="F26">
        <v>0.53580903999999996</v>
      </c>
      <c r="G26">
        <v>1.7248691</v>
      </c>
      <c r="H26">
        <v>0.82261879999999998</v>
      </c>
      <c r="I26">
        <v>-1.2306846</v>
      </c>
      <c r="J26">
        <v>0.91312530000000003</v>
      </c>
      <c r="K26">
        <v>0.34653830000000002</v>
      </c>
      <c r="L26">
        <v>-1.4849414000000001</v>
      </c>
      <c r="M26">
        <v>-0.30239242</v>
      </c>
      <c r="N26">
        <v>2.4177171999999998</v>
      </c>
      <c r="O26">
        <v>1.0481800999999999</v>
      </c>
      <c r="P26">
        <v>-1.8123068</v>
      </c>
      <c r="Q26">
        <v>-0.74150119999999997</v>
      </c>
      <c r="R26">
        <v>0.35314232000000001</v>
      </c>
      <c r="S26">
        <v>-1.8344796999999999</v>
      </c>
      <c r="T26">
        <v>-0.14218839999999999</v>
      </c>
      <c r="U26">
        <v>0.28990278000000003</v>
      </c>
      <c r="V26">
        <v>0.26612692999999998</v>
      </c>
      <c r="W26">
        <v>1.1982919999999999</v>
      </c>
      <c r="X26">
        <v>4.7032936999999997E-2</v>
      </c>
      <c r="Y26">
        <v>-0.10147447</v>
      </c>
      <c r="Z26">
        <v>-0.47514313000000002</v>
      </c>
      <c r="AA26">
        <v>-0.1163865</v>
      </c>
      <c r="AB26">
        <v>-0.86223329999999998</v>
      </c>
      <c r="AC26">
        <v>-1.0986184000000001</v>
      </c>
      <c r="AD26">
        <v>-2.4124965999999999</v>
      </c>
      <c r="AE26">
        <v>-0.55090890000000003</v>
      </c>
      <c r="AF26">
        <v>0.90466769999999996</v>
      </c>
      <c r="AG26">
        <v>-1.9055009000000001</v>
      </c>
      <c r="AH26">
        <v>0.51138609999999995</v>
      </c>
      <c r="AI26">
        <v>1.4737777999999999</v>
      </c>
      <c r="AJ26">
        <v>0.94780390000000003</v>
      </c>
      <c r="AK26">
        <v>0.49493229999999999</v>
      </c>
      <c r="AL26">
        <v>1.0181745999999999E-3</v>
      </c>
      <c r="AM26">
        <v>0.16494432000000001</v>
      </c>
      <c r="AN26">
        <v>3.0095855000000001E-2</v>
      </c>
      <c r="AO26">
        <v>-0.56193214999999996</v>
      </c>
      <c r="AP26">
        <v>-2.2448873000000001E-2</v>
      </c>
      <c r="AQ26">
        <v>-0.51216596000000003</v>
      </c>
      <c r="AR26">
        <v>1.4066855</v>
      </c>
      <c r="AS26">
        <v>-0.3315534</v>
      </c>
      <c r="AT26">
        <v>-0.55529379999999995</v>
      </c>
      <c r="AU26">
        <v>0.15008077</v>
      </c>
      <c r="AV26">
        <v>-0.12935832</v>
      </c>
      <c r="AW26">
        <v>0.20887343999999999</v>
      </c>
      <c r="AX26">
        <v>-0.17193198000000001</v>
      </c>
      <c r="AY26">
        <v>0.36024319999999999</v>
      </c>
      <c r="AZ26">
        <v>-1.7831440999999999</v>
      </c>
      <c r="BA26">
        <v>1.0710972999999999</v>
      </c>
      <c r="BB26">
        <v>0.29792259999999998</v>
      </c>
      <c r="BC26">
        <v>5.8187495999999998E-2</v>
      </c>
      <c r="BD26">
        <v>-0.63253000000000004</v>
      </c>
    </row>
    <row r="27" spans="1:56" x14ac:dyDescent="0.25">
      <c r="A27">
        <v>8.2509025999999999E-2</v>
      </c>
      <c r="B27">
        <v>-0.42474016999999997</v>
      </c>
      <c r="C27">
        <v>-0.50338404999999997</v>
      </c>
      <c r="D27">
        <v>-1.2896266999999999</v>
      </c>
      <c r="E27">
        <v>-0.31253611999999997</v>
      </c>
      <c r="F27">
        <v>0.21129862999999999</v>
      </c>
      <c r="G27">
        <v>1.8440300000000001</v>
      </c>
      <c r="H27">
        <v>-0.15544559999999999</v>
      </c>
      <c r="I27">
        <v>0.47920668</v>
      </c>
      <c r="J27">
        <v>4.7680587000000003E-2</v>
      </c>
      <c r="K27">
        <v>-0.93863845000000001</v>
      </c>
      <c r="L27">
        <v>-1.1865937</v>
      </c>
      <c r="M27">
        <v>-1.1264722</v>
      </c>
      <c r="N27">
        <v>-1.3928598999999999</v>
      </c>
      <c r="O27">
        <v>-0.88854569999999999</v>
      </c>
      <c r="P27">
        <v>0.39157579999999997</v>
      </c>
      <c r="Q27">
        <v>-0.47290775000000002</v>
      </c>
      <c r="R27">
        <v>-1.5379545999999999</v>
      </c>
      <c r="S27">
        <v>0.54672810000000005</v>
      </c>
      <c r="T27">
        <v>0.68199949999999998</v>
      </c>
      <c r="U27">
        <v>1.1523764000000001</v>
      </c>
      <c r="V27">
        <v>0.72927432999999997</v>
      </c>
      <c r="W27">
        <v>1.0606990000000001</v>
      </c>
      <c r="X27">
        <v>0.84275853999999994</v>
      </c>
      <c r="Y27">
        <v>0.47616953000000001</v>
      </c>
      <c r="Z27">
        <v>7.9987063999999997E-2</v>
      </c>
      <c r="AA27">
        <v>0.53365819999999997</v>
      </c>
      <c r="AB27">
        <v>0.60559689999999999</v>
      </c>
      <c r="AC27">
        <v>0.78108540000000004</v>
      </c>
      <c r="AD27">
        <v>0.67334609999999995</v>
      </c>
      <c r="AE27">
        <v>0.24094879999999999</v>
      </c>
      <c r="AF27">
        <v>-0.72205805999999995</v>
      </c>
      <c r="AG27">
        <v>0.42665038</v>
      </c>
      <c r="AH27">
        <v>-0.19157506999999999</v>
      </c>
      <c r="AI27">
        <v>1.1784163000000001</v>
      </c>
      <c r="AJ27">
        <v>0.8281982</v>
      </c>
      <c r="AK27">
        <v>-0.25276354000000001</v>
      </c>
      <c r="AL27">
        <v>0.50552344000000005</v>
      </c>
      <c r="AM27">
        <v>0.22204262</v>
      </c>
      <c r="AN27">
        <v>-0.78882180000000002</v>
      </c>
      <c r="AO27">
        <v>0.95545745000000004</v>
      </c>
      <c r="AP27">
        <v>0.74356233999999999</v>
      </c>
      <c r="AQ27">
        <v>1.1130081000000001</v>
      </c>
      <c r="AR27">
        <v>-0.85583823999999997</v>
      </c>
      <c r="AS27">
        <v>-0.72695094000000005</v>
      </c>
      <c r="AT27">
        <v>-0.25675789999999998</v>
      </c>
      <c r="AU27">
        <v>1.5410082000000001</v>
      </c>
      <c r="AV27">
        <v>2.3021669999999999</v>
      </c>
      <c r="AW27">
        <v>0.17596085</v>
      </c>
      <c r="AX27">
        <v>1.4887134</v>
      </c>
      <c r="AY27">
        <v>-0.49562255</v>
      </c>
      <c r="AZ27">
        <v>1.9938153000000001</v>
      </c>
      <c r="BA27">
        <v>-0.35091689999999998</v>
      </c>
      <c r="BB27">
        <v>-0.31993063999999999</v>
      </c>
      <c r="BC27">
        <v>0.27352658000000002</v>
      </c>
      <c r="BD27">
        <v>-0.96342223999999999</v>
      </c>
    </row>
    <row r="28" spans="1:56" x14ac:dyDescent="0.25">
      <c r="A28">
        <v>1.0865556999999999</v>
      </c>
      <c r="B28">
        <v>1.4160581000000001</v>
      </c>
      <c r="C28">
        <v>0.30336845000000001</v>
      </c>
      <c r="D28">
        <v>-1.1570334</v>
      </c>
      <c r="E28">
        <v>-0.14130421000000001</v>
      </c>
      <c r="F28">
        <v>-0.84599762999999994</v>
      </c>
      <c r="G28">
        <v>-1.0754992999999999</v>
      </c>
      <c r="H28">
        <v>0.44291429999999998</v>
      </c>
      <c r="I28">
        <v>-0.67802083000000002</v>
      </c>
      <c r="J28">
        <v>-0.33185765</v>
      </c>
      <c r="K28">
        <v>-0.39421040000000002</v>
      </c>
      <c r="L28">
        <v>0.93425256000000001</v>
      </c>
      <c r="M28">
        <v>1.0012570000000001</v>
      </c>
      <c r="N28">
        <v>-1.3129835999999999</v>
      </c>
      <c r="O28">
        <v>-0.60255029999999998</v>
      </c>
      <c r="P28">
        <v>9.7095310000000004E-3</v>
      </c>
      <c r="Q28">
        <v>0.82325137000000004</v>
      </c>
      <c r="R28">
        <v>-2.0574043</v>
      </c>
      <c r="S28">
        <v>9.8973710000000006E-2</v>
      </c>
      <c r="T28">
        <v>-1.6909376</v>
      </c>
      <c r="U28">
        <v>0.12001702</v>
      </c>
      <c r="V28">
        <v>1.5388811</v>
      </c>
      <c r="W28">
        <v>-1.1358178999999999</v>
      </c>
      <c r="X28">
        <v>-1.1520172</v>
      </c>
      <c r="Y28">
        <v>-1.6198859999999999E-2</v>
      </c>
      <c r="Z28">
        <v>-0.60726184000000005</v>
      </c>
      <c r="AA28">
        <v>-2.2126572000000002</v>
      </c>
      <c r="AB28">
        <v>-1.1359558999999999</v>
      </c>
      <c r="AC28">
        <v>0.81337579999999998</v>
      </c>
      <c r="AD28">
        <v>1.5474171999999999</v>
      </c>
      <c r="AE28">
        <v>2.0683794</v>
      </c>
      <c r="AF28">
        <v>-4.9550403E-2</v>
      </c>
      <c r="AG28">
        <v>-0.96638983000000001</v>
      </c>
      <c r="AH28">
        <v>0.46817413000000002</v>
      </c>
      <c r="AI28">
        <v>1.635651</v>
      </c>
      <c r="AJ28">
        <v>-0.12807954999999999</v>
      </c>
      <c r="AK28">
        <v>-0.7303539</v>
      </c>
      <c r="AL28">
        <v>0.58887230000000002</v>
      </c>
      <c r="AM28">
        <v>-1.0713397</v>
      </c>
      <c r="AN28">
        <v>-1.2804629999999999</v>
      </c>
      <c r="AO28">
        <v>0.33509243</v>
      </c>
      <c r="AP28">
        <v>-1.3154836000000001</v>
      </c>
      <c r="AQ28">
        <v>-1.0931702000000001</v>
      </c>
      <c r="AR28">
        <v>1.6504586999999999</v>
      </c>
      <c r="AS28">
        <v>0.35505360000000002</v>
      </c>
      <c r="AT28">
        <v>3.3894842000000001</v>
      </c>
      <c r="AU28">
        <v>0.76564600000000005</v>
      </c>
      <c r="AV28">
        <v>-2.1206659999999999</v>
      </c>
      <c r="AW28">
        <v>-0.81345670000000003</v>
      </c>
      <c r="AX28">
        <v>-1.1396275</v>
      </c>
      <c r="AY28">
        <v>0.18210850000000001</v>
      </c>
      <c r="AZ28">
        <v>1.3365042</v>
      </c>
      <c r="BA28">
        <v>0.85280109999999998</v>
      </c>
      <c r="BB28">
        <v>0.79884385999999996</v>
      </c>
      <c r="BC28">
        <v>0.48375356000000003</v>
      </c>
      <c r="BD28">
        <v>-0.73749600000000004</v>
      </c>
    </row>
    <row r="31" spans="1:56" x14ac:dyDescent="0.25">
      <c r="A31" s="4" t="s">
        <v>35</v>
      </c>
    </row>
    <row r="32" spans="1:56" x14ac:dyDescent="0.25">
      <c r="A32" s="46">
        <v>0</v>
      </c>
      <c r="B32" s="46">
        <v>1</v>
      </c>
      <c r="C32" s="46">
        <v>2</v>
      </c>
      <c r="D32" s="46">
        <v>3</v>
      </c>
      <c r="E32" s="46">
        <v>4</v>
      </c>
      <c r="F32" s="46">
        <v>5</v>
      </c>
      <c r="G32" s="46">
        <v>6</v>
      </c>
      <c r="H32" s="46">
        <v>7</v>
      </c>
      <c r="I32" s="46">
        <v>8</v>
      </c>
      <c r="J32" s="46">
        <v>9</v>
      </c>
      <c r="K32" s="46">
        <v>10</v>
      </c>
      <c r="L32" s="46">
        <v>11</v>
      </c>
      <c r="M32" s="46">
        <v>12</v>
      </c>
      <c r="N32" s="46">
        <v>13</v>
      </c>
      <c r="O32" s="46">
        <v>14</v>
      </c>
      <c r="P32" s="46">
        <v>15</v>
      </c>
      <c r="Q32" s="46">
        <v>16</v>
      </c>
      <c r="R32" s="46">
        <v>17</v>
      </c>
      <c r="S32" s="46">
        <v>18</v>
      </c>
      <c r="T32" s="46">
        <v>19</v>
      </c>
      <c r="U32" s="46">
        <v>20</v>
      </c>
      <c r="V32" s="46">
        <v>21</v>
      </c>
      <c r="W32" s="46">
        <v>22</v>
      </c>
      <c r="X32" s="46">
        <v>23</v>
      </c>
      <c r="Y32" s="46">
        <v>24</v>
      </c>
      <c r="Z32" s="46">
        <v>25</v>
      </c>
      <c r="AA32" s="46">
        <v>26</v>
      </c>
      <c r="AB32" s="46">
        <v>27</v>
      </c>
      <c r="AC32" s="46">
        <v>28</v>
      </c>
      <c r="AD32" s="46">
        <v>29</v>
      </c>
      <c r="AE32" s="46">
        <v>30</v>
      </c>
      <c r="AF32" s="46">
        <v>31</v>
      </c>
      <c r="AG32" s="46">
        <v>32</v>
      </c>
      <c r="AH32" s="46">
        <v>33</v>
      </c>
      <c r="AI32" s="46">
        <v>34</v>
      </c>
      <c r="AJ32" s="46">
        <v>35</v>
      </c>
      <c r="AK32" s="46">
        <v>36</v>
      </c>
      <c r="AL32" s="46">
        <v>37</v>
      </c>
      <c r="AM32" s="46">
        <v>38</v>
      </c>
      <c r="AN32" s="46">
        <v>39</v>
      </c>
      <c r="AO32" s="46">
        <v>40</v>
      </c>
      <c r="AP32" s="46">
        <v>41</v>
      </c>
      <c r="AQ32" s="46">
        <v>42</v>
      </c>
      <c r="AR32" s="46">
        <v>43</v>
      </c>
      <c r="AS32" s="46">
        <v>44</v>
      </c>
      <c r="AT32" s="46">
        <v>45</v>
      </c>
      <c r="AU32" s="46">
        <v>46</v>
      </c>
      <c r="AV32" s="46">
        <v>47</v>
      </c>
      <c r="AW32" s="46">
        <v>48</v>
      </c>
      <c r="AX32" s="46">
        <v>49</v>
      </c>
      <c r="AY32" s="46">
        <v>50</v>
      </c>
      <c r="AZ32" s="46">
        <v>51</v>
      </c>
      <c r="BA32" s="46">
        <v>52</v>
      </c>
      <c r="BB32" s="46">
        <v>53</v>
      </c>
      <c r="BC32" s="46">
        <v>54</v>
      </c>
      <c r="BD32" s="46">
        <v>55</v>
      </c>
    </row>
    <row r="33" spans="1:56" x14ac:dyDescent="0.25">
      <c r="A33">
        <v>72.503</v>
      </c>
      <c r="B33" s="29">
        <v>81.539649999999995</v>
      </c>
      <c r="C33" s="29">
        <v>52.563400000000001</v>
      </c>
      <c r="D33" s="29">
        <v>54.550049999999999</v>
      </c>
      <c r="E33" s="29">
        <v>60.465949999999999</v>
      </c>
      <c r="F33" s="29">
        <v>58.562793999999997</v>
      </c>
      <c r="G33" s="29">
        <v>48.793396000000001</v>
      </c>
      <c r="H33" s="29">
        <v>39.908540000000002</v>
      </c>
      <c r="I33" s="29">
        <v>44.567763999999997</v>
      </c>
      <c r="J33" s="29">
        <v>35.665134000000002</v>
      </c>
      <c r="K33" s="29">
        <v>26.380773999999999</v>
      </c>
      <c r="L33" s="29">
        <v>28.162344000000001</v>
      </c>
      <c r="M33" s="29">
        <v>38.191401999999997</v>
      </c>
      <c r="N33" s="29">
        <v>21.756155</v>
      </c>
      <c r="O33" s="29">
        <v>21.216518000000001</v>
      </c>
      <c r="P33" s="29">
        <v>24.560278</v>
      </c>
      <c r="Q33" s="29">
        <v>25.206465000000001</v>
      </c>
      <c r="R33" s="29">
        <v>27.481777000000001</v>
      </c>
      <c r="S33" s="29">
        <v>23.871126</v>
      </c>
      <c r="T33" s="29">
        <v>30.556805000000001</v>
      </c>
      <c r="U33" s="29">
        <v>33.173659999999998</v>
      </c>
      <c r="V33" s="29">
        <v>32.848329999999997</v>
      </c>
      <c r="W33" s="29">
        <v>25.699422999999999</v>
      </c>
      <c r="X33" s="29">
        <v>23.350300000000001</v>
      </c>
      <c r="Y33" s="29">
        <v>24.771187000000001</v>
      </c>
      <c r="Z33" s="29">
        <v>23.316797000000001</v>
      </c>
      <c r="AA33" s="29">
        <v>21.860849999999999</v>
      </c>
      <c r="AB33" s="29">
        <v>22.49765</v>
      </c>
      <c r="AC33" s="29">
        <v>21.950039</v>
      </c>
      <c r="AD33" s="29">
        <v>22.985025</v>
      </c>
      <c r="AE33" s="29">
        <v>23.449203000000001</v>
      </c>
      <c r="AF33" s="29">
        <v>26.997686000000002</v>
      </c>
      <c r="AG33" s="29">
        <v>26.453289999999999</v>
      </c>
      <c r="AH33" s="29">
        <v>33.473014999999997</v>
      </c>
      <c r="AI33" s="29">
        <v>29.532957</v>
      </c>
      <c r="AJ33" s="29">
        <v>21.902332000000001</v>
      </c>
      <c r="AK33" s="29">
        <v>19.122129999999999</v>
      </c>
      <c r="AL33" s="29">
        <v>14.561874</v>
      </c>
      <c r="AM33" s="29">
        <v>17.065104999999999</v>
      </c>
      <c r="AN33" s="29">
        <v>11.828832</v>
      </c>
      <c r="AO33" s="29">
        <v>12.228116</v>
      </c>
      <c r="AP33" s="29">
        <v>12.139048000000001</v>
      </c>
      <c r="AQ33" s="29">
        <v>14.1228</v>
      </c>
      <c r="AR33" s="29">
        <v>11.558498</v>
      </c>
      <c r="AS33" s="29">
        <v>13.867108999999999</v>
      </c>
      <c r="AT33" s="29">
        <v>12.454575999999999</v>
      </c>
      <c r="AU33" s="29">
        <v>13.8563385</v>
      </c>
      <c r="AV33" s="29">
        <v>12.064441</v>
      </c>
      <c r="AW33" s="29">
        <v>14.851412</v>
      </c>
      <c r="AX33" s="29">
        <v>13.149219499999999</v>
      </c>
      <c r="AY33" s="29">
        <v>10.488201999999999</v>
      </c>
      <c r="AZ33" s="29">
        <v>9.6258569999999999</v>
      </c>
      <c r="BA33" s="29">
        <v>7.1647863000000003</v>
      </c>
      <c r="BB33" s="29">
        <v>8.3472240000000006</v>
      </c>
      <c r="BC33" s="29">
        <v>6.5818940000000001</v>
      </c>
      <c r="BD33" s="29">
        <v>6.014246</v>
      </c>
    </row>
    <row r="34" spans="1:56" x14ac:dyDescent="0.25">
      <c r="A34">
        <v>72.503</v>
      </c>
      <c r="B34" s="29">
        <v>110.12491</v>
      </c>
      <c r="C34" s="29">
        <v>104.42046999999999</v>
      </c>
      <c r="D34" s="29">
        <v>122.12576</v>
      </c>
      <c r="E34" s="29">
        <v>103.51714</v>
      </c>
      <c r="F34" s="29">
        <v>105.40738</v>
      </c>
      <c r="G34" s="29">
        <v>132.45784</v>
      </c>
      <c r="H34" s="29">
        <v>130.63211000000001</v>
      </c>
      <c r="I34" s="29">
        <v>132.5264</v>
      </c>
      <c r="J34" s="29">
        <v>90.342510000000004</v>
      </c>
      <c r="K34" s="29">
        <v>81.381619999999998</v>
      </c>
      <c r="L34" s="29">
        <v>59.518154000000003</v>
      </c>
      <c r="M34" s="29">
        <v>52.104999999999997</v>
      </c>
      <c r="N34" s="29">
        <v>46.266219999999997</v>
      </c>
      <c r="O34" s="29">
        <v>52.119422999999998</v>
      </c>
      <c r="P34" s="29">
        <v>35.585880000000003</v>
      </c>
      <c r="Q34" s="29">
        <v>33.287129999999998</v>
      </c>
      <c r="R34" s="29">
        <v>29.297958000000001</v>
      </c>
      <c r="S34" s="29">
        <v>30.451329999999999</v>
      </c>
      <c r="T34" s="29">
        <v>27.271145000000001</v>
      </c>
      <c r="U34" s="29">
        <v>18.752192000000001</v>
      </c>
      <c r="V34" s="29">
        <v>22.990355000000001</v>
      </c>
      <c r="W34" s="29">
        <v>25.719432999999999</v>
      </c>
      <c r="X34" s="29">
        <v>31.475286000000001</v>
      </c>
      <c r="Y34" s="29">
        <v>29.262353999999998</v>
      </c>
      <c r="Z34" s="29">
        <v>29.923705999999999</v>
      </c>
      <c r="AA34" s="29">
        <v>29.200147999999999</v>
      </c>
      <c r="AB34" s="29">
        <v>29.740496</v>
      </c>
      <c r="AC34" s="29">
        <v>25.379107000000001</v>
      </c>
      <c r="AD34" s="29">
        <v>22.159754</v>
      </c>
      <c r="AE34" s="29">
        <v>14.530832</v>
      </c>
      <c r="AF34" s="29">
        <v>12.70355</v>
      </c>
      <c r="AG34" s="29">
        <v>10.704577</v>
      </c>
      <c r="AH34" s="29">
        <v>10.680462</v>
      </c>
      <c r="AI34" s="29">
        <v>10.699372</v>
      </c>
      <c r="AJ34" s="29">
        <v>10.241761</v>
      </c>
      <c r="AK34" s="29">
        <v>8.9009400000000003</v>
      </c>
      <c r="AL34" s="29">
        <v>6.3649696999999996</v>
      </c>
      <c r="AM34" s="29">
        <v>9.2600719999999992</v>
      </c>
      <c r="AN34" s="29">
        <v>8.2630859999999995</v>
      </c>
      <c r="AO34" s="29">
        <v>7.9891379999999996</v>
      </c>
      <c r="AP34" s="29">
        <v>11.546339</v>
      </c>
      <c r="AQ34" s="29">
        <v>10.862584</v>
      </c>
      <c r="AR34" s="29">
        <v>9.5787940000000003</v>
      </c>
      <c r="AS34" s="29">
        <v>9.376925</v>
      </c>
      <c r="AT34" s="29">
        <v>9.454205</v>
      </c>
      <c r="AU34" s="29">
        <v>11.313464</v>
      </c>
      <c r="AV34" s="29">
        <v>8.138719</v>
      </c>
      <c r="AW34" s="29">
        <v>7.7491969999999997</v>
      </c>
      <c r="AX34" s="29">
        <v>8.7773210000000006</v>
      </c>
      <c r="AY34" s="29">
        <v>9.5517029999999998</v>
      </c>
      <c r="AZ34" s="29">
        <v>9.6694139999999997</v>
      </c>
      <c r="BA34" s="29">
        <v>6.5569069999999998</v>
      </c>
      <c r="BB34" s="29">
        <v>5.8858423000000002</v>
      </c>
      <c r="BC34" s="29">
        <v>5.8893279999999999</v>
      </c>
      <c r="BD34" s="29">
        <v>5.1388889999999998</v>
      </c>
    </row>
    <row r="35" spans="1:56" x14ac:dyDescent="0.25">
      <c r="A35">
        <v>72.503</v>
      </c>
      <c r="B35" s="29">
        <v>76.886409999999998</v>
      </c>
      <c r="C35" s="29">
        <v>61.036414999999998</v>
      </c>
      <c r="D35" s="29">
        <v>42.609355999999998</v>
      </c>
      <c r="E35" s="29">
        <v>37.982506000000001</v>
      </c>
      <c r="F35" s="29">
        <v>28.743950000000002</v>
      </c>
      <c r="G35" s="29">
        <v>23.178353999999999</v>
      </c>
      <c r="H35" s="29">
        <v>28.588335000000001</v>
      </c>
      <c r="I35" s="29">
        <v>25.865532000000002</v>
      </c>
      <c r="J35" s="29">
        <v>21.463476</v>
      </c>
      <c r="K35" s="29">
        <v>23.846619</v>
      </c>
      <c r="L35" s="29">
        <v>18.023254000000001</v>
      </c>
      <c r="M35" s="29">
        <v>19.925457000000002</v>
      </c>
      <c r="N35" s="29">
        <v>19.022048999999999</v>
      </c>
      <c r="O35" s="29">
        <v>19.378252</v>
      </c>
      <c r="P35" s="29">
        <v>15.233636000000001</v>
      </c>
      <c r="Q35" s="29">
        <v>12.331916</v>
      </c>
      <c r="R35" s="29">
        <v>12.876386</v>
      </c>
      <c r="S35" s="29">
        <v>8.9565400000000004</v>
      </c>
      <c r="T35" s="29">
        <v>7.5786199999999999</v>
      </c>
      <c r="U35" s="29">
        <v>7.5037830000000003</v>
      </c>
      <c r="V35" s="29">
        <v>6.2602419999999999</v>
      </c>
      <c r="W35" s="29">
        <v>5.7122335</v>
      </c>
      <c r="X35" s="29">
        <v>7.3560970000000001</v>
      </c>
      <c r="Y35" s="29">
        <v>9.5144490000000008</v>
      </c>
      <c r="Z35" s="29">
        <v>9.5373210000000004</v>
      </c>
      <c r="AA35" s="29">
        <v>9.4007190000000005</v>
      </c>
      <c r="AB35" s="29">
        <v>5.8981513999999997</v>
      </c>
      <c r="AC35" s="29">
        <v>8.5504619999999996</v>
      </c>
      <c r="AD35" s="29">
        <v>8.5984719999999992</v>
      </c>
      <c r="AE35" s="29">
        <v>9.8052390000000003</v>
      </c>
      <c r="AF35" s="29">
        <v>9.8029130000000002</v>
      </c>
      <c r="AG35" s="29">
        <v>11.987734</v>
      </c>
      <c r="AH35" s="29">
        <v>12.124096</v>
      </c>
      <c r="AI35" s="29">
        <v>13.118290999999999</v>
      </c>
      <c r="AJ35" s="29">
        <v>10.320708</v>
      </c>
      <c r="AK35" s="29">
        <v>9.6488960000000006</v>
      </c>
      <c r="AL35" s="29">
        <v>10.350440000000001</v>
      </c>
      <c r="AM35" s="29">
        <v>7.8035259999999997</v>
      </c>
      <c r="AN35" s="29">
        <v>7.3370639999999998</v>
      </c>
      <c r="AO35" s="29">
        <v>5.8578409999999996</v>
      </c>
      <c r="AP35" s="29">
        <v>5.6976230000000001</v>
      </c>
      <c r="AQ35" s="29">
        <v>6.6274575999999996</v>
      </c>
      <c r="AR35" s="29">
        <v>4.9129480000000001</v>
      </c>
      <c r="AS35" s="29">
        <v>5.6354413000000001</v>
      </c>
      <c r="AT35" s="29">
        <v>5.6443269999999997</v>
      </c>
      <c r="AU35" s="29">
        <v>5.7236599999999997</v>
      </c>
      <c r="AV35" s="29">
        <v>4.6815579999999999</v>
      </c>
      <c r="AW35" s="29">
        <v>4.393929</v>
      </c>
      <c r="AX35" s="29">
        <v>3.8255792</v>
      </c>
      <c r="AY35" s="29">
        <v>2.5971098000000001</v>
      </c>
      <c r="AZ35" s="29">
        <v>1.7312945</v>
      </c>
      <c r="BA35" s="29">
        <v>1.6389648999999999</v>
      </c>
      <c r="BB35" s="29">
        <v>1.8122381000000001</v>
      </c>
      <c r="BC35" s="29">
        <v>1.8078964</v>
      </c>
      <c r="BD35" s="29">
        <v>1.6528408999999999</v>
      </c>
    </row>
    <row r="36" spans="1:56" x14ac:dyDescent="0.25">
      <c r="A36">
        <v>72.503</v>
      </c>
      <c r="B36" s="29">
        <v>85.621260000000007</v>
      </c>
      <c r="C36" s="29">
        <v>87.26052</v>
      </c>
      <c r="D36" s="29">
        <v>98.889259999999993</v>
      </c>
      <c r="E36" s="29">
        <v>117.78419</v>
      </c>
      <c r="F36" s="29">
        <v>120.29525</v>
      </c>
      <c r="G36" s="29">
        <v>136.17330999999999</v>
      </c>
      <c r="H36" s="29">
        <v>139.99097</v>
      </c>
      <c r="I36" s="29">
        <v>90.391459999999995</v>
      </c>
      <c r="J36" s="29">
        <v>100.299065</v>
      </c>
      <c r="K36" s="29">
        <v>80.700699999999998</v>
      </c>
      <c r="L36" s="29">
        <v>76.605760000000004</v>
      </c>
      <c r="M36" s="29">
        <v>74.740523999999994</v>
      </c>
      <c r="N36" s="29">
        <v>71.863945000000001</v>
      </c>
      <c r="O36" s="29">
        <v>85.297430000000006</v>
      </c>
      <c r="P36" s="29">
        <v>68.565079999999995</v>
      </c>
      <c r="Q36" s="29">
        <v>42.966859999999997</v>
      </c>
      <c r="R36" s="29">
        <v>51.187736999999998</v>
      </c>
      <c r="S36" s="29">
        <v>56.522396000000001</v>
      </c>
      <c r="T36" s="29">
        <v>53.605179999999997</v>
      </c>
      <c r="U36" s="29">
        <v>49.82076</v>
      </c>
      <c r="V36" s="29">
        <v>38.046750000000003</v>
      </c>
      <c r="W36" s="29">
        <v>33.931365999999997</v>
      </c>
      <c r="X36" s="29">
        <v>25.292159999999999</v>
      </c>
      <c r="Y36" s="29">
        <v>27.478480000000001</v>
      </c>
      <c r="Z36" s="29">
        <v>20.026952999999999</v>
      </c>
      <c r="AA36" s="29">
        <v>16.472259999999999</v>
      </c>
      <c r="AB36" s="29">
        <v>16.571065999999998</v>
      </c>
      <c r="AC36" s="29">
        <v>14.410287</v>
      </c>
      <c r="AD36" s="29">
        <v>15.133404000000001</v>
      </c>
      <c r="AE36" s="29">
        <v>17.402615000000001</v>
      </c>
      <c r="AF36" s="29">
        <v>15.6262455</v>
      </c>
      <c r="AG36" s="29">
        <v>11.630758999999999</v>
      </c>
      <c r="AH36" s="29">
        <v>13.470756</v>
      </c>
      <c r="AI36" s="29">
        <v>15.288368</v>
      </c>
      <c r="AJ36" s="29">
        <v>14.037849</v>
      </c>
      <c r="AK36" s="29">
        <v>16.957951999999999</v>
      </c>
      <c r="AL36" s="29">
        <v>15.494755</v>
      </c>
      <c r="AM36" s="29">
        <v>13.182451</v>
      </c>
      <c r="AN36" s="29">
        <v>15.457326999999999</v>
      </c>
      <c r="AO36" s="29">
        <v>17.002199999999998</v>
      </c>
      <c r="AP36" s="29">
        <v>16.542334</v>
      </c>
      <c r="AQ36" s="29">
        <v>17.265781</v>
      </c>
      <c r="AR36" s="29">
        <v>14.272793999999999</v>
      </c>
      <c r="AS36" s="29">
        <v>17.791262</v>
      </c>
      <c r="AT36" s="29">
        <v>24.840223000000002</v>
      </c>
      <c r="AU36" s="29">
        <v>21.888870000000001</v>
      </c>
      <c r="AV36" s="29">
        <v>26.468285000000002</v>
      </c>
      <c r="AW36" s="29">
        <v>23.235251999999999</v>
      </c>
      <c r="AX36" s="29">
        <v>15.229065</v>
      </c>
      <c r="AY36" s="29">
        <v>10.604881000000001</v>
      </c>
      <c r="AZ36" s="29">
        <v>8.5886709999999997</v>
      </c>
      <c r="BA36" s="29">
        <v>6.1873100000000001</v>
      </c>
      <c r="BB36" s="29">
        <v>5.2645325999999999</v>
      </c>
      <c r="BC36" s="29">
        <v>6.7025399999999999</v>
      </c>
      <c r="BD36" s="29">
        <v>6.3603053000000003</v>
      </c>
    </row>
    <row r="37" spans="1:56" x14ac:dyDescent="0.25">
      <c r="A37">
        <v>72.503</v>
      </c>
      <c r="B37" s="29">
        <v>83.760185000000007</v>
      </c>
      <c r="C37" s="29">
        <v>77.310760000000002</v>
      </c>
      <c r="D37" s="29">
        <v>50.526997000000001</v>
      </c>
      <c r="E37" s="29">
        <v>60.61786</v>
      </c>
      <c r="F37" s="29">
        <v>52.109110000000001</v>
      </c>
      <c r="G37" s="29">
        <v>56.390569999999997</v>
      </c>
      <c r="H37" s="29">
        <v>50.758907000000001</v>
      </c>
      <c r="I37" s="29">
        <v>57.986280000000001</v>
      </c>
      <c r="J37" s="29">
        <v>68.839060000000003</v>
      </c>
      <c r="K37" s="29">
        <v>68.013053999999997</v>
      </c>
      <c r="L37" s="29">
        <v>67.911736000000005</v>
      </c>
      <c r="M37" s="29">
        <v>52.163753999999997</v>
      </c>
      <c r="N37" s="29">
        <v>47.503227000000003</v>
      </c>
      <c r="O37" s="29">
        <v>44.417786</v>
      </c>
      <c r="P37" s="29">
        <v>43.29468</v>
      </c>
      <c r="Q37" s="29">
        <v>53.735669999999999</v>
      </c>
      <c r="R37" s="29">
        <v>46.901449999999997</v>
      </c>
      <c r="S37" s="29">
        <v>43.132823999999999</v>
      </c>
      <c r="T37" s="29">
        <v>49.238543999999997</v>
      </c>
      <c r="U37" s="29">
        <v>45.653950000000002</v>
      </c>
      <c r="V37" s="29">
        <v>36.980849999999997</v>
      </c>
      <c r="W37" s="29">
        <v>43.743107000000002</v>
      </c>
      <c r="X37" s="29">
        <v>43.904564000000001</v>
      </c>
      <c r="Y37" s="29">
        <v>31.180879999999998</v>
      </c>
      <c r="Z37" s="29">
        <v>47.762366999999998</v>
      </c>
      <c r="AA37" s="29">
        <v>39.900165999999999</v>
      </c>
      <c r="AB37" s="29">
        <v>40.996560000000002</v>
      </c>
      <c r="AC37" s="29">
        <v>37.144480000000001</v>
      </c>
      <c r="AD37" s="29">
        <v>42.689776999999999</v>
      </c>
      <c r="AE37" s="29">
        <v>44.160519999999998</v>
      </c>
      <c r="AF37" s="29">
        <v>51.452896000000003</v>
      </c>
      <c r="AG37" s="29">
        <v>44.598305000000003</v>
      </c>
      <c r="AH37" s="29">
        <v>38.349685999999998</v>
      </c>
      <c r="AI37" s="29">
        <v>39.124412999999997</v>
      </c>
      <c r="AJ37" s="29">
        <v>51.630282999999999</v>
      </c>
      <c r="AK37" s="29">
        <v>55.813502999999997</v>
      </c>
      <c r="AL37" s="29">
        <v>47.663265000000003</v>
      </c>
      <c r="AM37" s="29">
        <v>36.604393000000002</v>
      </c>
      <c r="AN37" s="29">
        <v>34.750680000000003</v>
      </c>
      <c r="AO37" s="29">
        <v>49.822147000000001</v>
      </c>
      <c r="AP37" s="29">
        <v>53.044018000000001</v>
      </c>
      <c r="AQ37" s="29">
        <v>43.234319999999997</v>
      </c>
      <c r="AR37" s="29">
        <v>29.958635000000001</v>
      </c>
      <c r="AS37" s="29">
        <v>40.565350000000002</v>
      </c>
      <c r="AT37" s="29">
        <v>48.745483</v>
      </c>
      <c r="AU37" s="29">
        <v>57.090069999999997</v>
      </c>
      <c r="AV37" s="29">
        <v>79.288925000000006</v>
      </c>
      <c r="AW37" s="29">
        <v>80.802124000000006</v>
      </c>
      <c r="AX37" s="29">
        <v>105.36243</v>
      </c>
      <c r="AY37" s="29">
        <v>82.766270000000006</v>
      </c>
      <c r="AZ37" s="29">
        <v>63.026558000000001</v>
      </c>
      <c r="BA37" s="29">
        <v>57.225749999999998</v>
      </c>
      <c r="BB37" s="29">
        <v>64.157229999999998</v>
      </c>
      <c r="BC37" s="29">
        <v>56.665756000000002</v>
      </c>
      <c r="BD37" s="29">
        <v>58.945039999999999</v>
      </c>
    </row>
    <row r="38" spans="1:56" x14ac:dyDescent="0.25">
      <c r="A38">
        <v>72.503</v>
      </c>
      <c r="B38" s="29">
        <v>71.825320000000005</v>
      </c>
      <c r="C38" s="29">
        <v>64.023833999999994</v>
      </c>
      <c r="D38" s="29">
        <v>80.012960000000007</v>
      </c>
      <c r="E38" s="29">
        <v>105.97626</v>
      </c>
      <c r="F38" s="29">
        <v>96.836830000000006</v>
      </c>
      <c r="G38" s="29">
        <v>89.040809999999993</v>
      </c>
      <c r="H38" s="29">
        <v>111.1848</v>
      </c>
      <c r="I38" s="29">
        <v>78.799199999999999</v>
      </c>
      <c r="J38" s="29">
        <v>72.803510000000003</v>
      </c>
      <c r="K38" s="29">
        <v>56.336329999999997</v>
      </c>
      <c r="L38" s="29">
        <v>41.599139999999998</v>
      </c>
      <c r="M38" s="29">
        <v>47.183005999999999</v>
      </c>
      <c r="N38" s="29">
        <v>41.285316000000002</v>
      </c>
      <c r="O38" s="29">
        <v>41.751944999999999</v>
      </c>
      <c r="P38" s="29">
        <v>51.11448</v>
      </c>
      <c r="Q38" s="29">
        <v>62.721910000000001</v>
      </c>
      <c r="R38" s="29">
        <v>63.985756000000002</v>
      </c>
      <c r="S38" s="29">
        <v>66.816400000000002</v>
      </c>
      <c r="T38" s="29">
        <v>47.174747000000004</v>
      </c>
      <c r="U38" s="29">
        <v>41.110301999999997</v>
      </c>
      <c r="V38" s="29">
        <v>44.046227000000002</v>
      </c>
      <c r="W38" s="29">
        <v>35.789307000000001</v>
      </c>
      <c r="X38" s="29">
        <v>41.139156</v>
      </c>
      <c r="Y38" s="29">
        <v>40.170546999999999</v>
      </c>
      <c r="Z38" s="29">
        <v>44.767009999999999</v>
      </c>
      <c r="AA38" s="29">
        <v>36.068092</v>
      </c>
      <c r="AB38" s="29">
        <v>26.48413</v>
      </c>
      <c r="AC38" s="29">
        <v>25.439920000000001</v>
      </c>
      <c r="AD38" s="29">
        <v>25.017374</v>
      </c>
      <c r="AE38" s="29">
        <v>26.873412999999999</v>
      </c>
      <c r="AF38" s="29">
        <v>22.085032000000002</v>
      </c>
      <c r="AG38" s="29">
        <v>23.393090999999998</v>
      </c>
      <c r="AH38" s="29">
        <v>26.704456</v>
      </c>
      <c r="AI38" s="29">
        <v>18.307337</v>
      </c>
      <c r="AJ38" s="29">
        <v>25.391328999999999</v>
      </c>
      <c r="AK38" s="29">
        <v>36.47625</v>
      </c>
      <c r="AL38" s="29">
        <v>36.266865000000003</v>
      </c>
      <c r="AM38" s="29">
        <v>25.96105</v>
      </c>
      <c r="AN38" s="29">
        <v>23.235806</v>
      </c>
      <c r="AO38" s="29">
        <v>14.959208</v>
      </c>
      <c r="AP38" s="29">
        <v>17.168710000000001</v>
      </c>
      <c r="AQ38" s="29">
        <v>14.140904000000001</v>
      </c>
      <c r="AR38" s="29">
        <v>11.073995999999999</v>
      </c>
      <c r="AS38" s="29">
        <v>11.920075000000001</v>
      </c>
      <c r="AT38" s="29">
        <v>8.4353899999999999</v>
      </c>
      <c r="AU38" s="29">
        <v>7.1734695000000004</v>
      </c>
      <c r="AV38" s="29">
        <v>6.9890129999999999</v>
      </c>
      <c r="AW38" s="29">
        <v>11.3830185</v>
      </c>
      <c r="AX38" s="29">
        <v>8.9398319999999991</v>
      </c>
      <c r="AY38" s="29">
        <v>8.4477340000000005</v>
      </c>
      <c r="AZ38" s="29">
        <v>8.6201279999999993</v>
      </c>
      <c r="BA38" s="29">
        <v>6.4451330000000002</v>
      </c>
      <c r="BB38" s="29">
        <v>5.5880850000000004</v>
      </c>
      <c r="BC38" s="29">
        <v>6.0890383999999997</v>
      </c>
      <c r="BD38" s="29">
        <v>6.0545305999999997</v>
      </c>
    </row>
    <row r="39" spans="1:56" x14ac:dyDescent="0.25">
      <c r="A39">
        <v>72.503</v>
      </c>
      <c r="B39" s="29">
        <v>73.182659999999998</v>
      </c>
      <c r="C39" s="29">
        <v>59.266646999999999</v>
      </c>
      <c r="D39" s="29">
        <v>60.920720000000003</v>
      </c>
      <c r="E39" s="29">
        <v>75.228194999999999</v>
      </c>
      <c r="F39" s="29">
        <v>73.531684999999996</v>
      </c>
      <c r="G39" s="29">
        <v>76.007999999999996</v>
      </c>
      <c r="H39" s="29">
        <v>73.857960000000006</v>
      </c>
      <c r="I39" s="29">
        <v>93.57311</v>
      </c>
      <c r="J39" s="29">
        <v>86.806799999999996</v>
      </c>
      <c r="K39" s="29">
        <v>85.649559999999994</v>
      </c>
      <c r="L39" s="29">
        <v>76.550539999999998</v>
      </c>
      <c r="M39" s="29">
        <v>59.202269999999999</v>
      </c>
      <c r="N39" s="29">
        <v>62.414214999999999</v>
      </c>
      <c r="O39" s="29">
        <v>81.986176</v>
      </c>
      <c r="P39" s="29">
        <v>84.152180000000001</v>
      </c>
      <c r="Q39" s="29">
        <v>99.745480000000001</v>
      </c>
      <c r="R39" s="29">
        <v>82.721450000000004</v>
      </c>
      <c r="S39" s="29">
        <v>103.99128</v>
      </c>
      <c r="T39" s="29">
        <v>63.174163999999998</v>
      </c>
      <c r="U39" s="29">
        <v>52.671165000000002</v>
      </c>
      <c r="V39" s="29">
        <v>40.829742000000003</v>
      </c>
      <c r="W39" s="29">
        <v>51.595177</v>
      </c>
      <c r="X39" s="29">
        <v>65.413390000000007</v>
      </c>
      <c r="Y39" s="29">
        <v>66.051159999999996</v>
      </c>
      <c r="Z39" s="29">
        <v>48.804859999999998</v>
      </c>
      <c r="AA39" s="29">
        <v>37.276629999999997</v>
      </c>
      <c r="AB39" s="29">
        <v>41.915816999999997</v>
      </c>
      <c r="AC39" s="29">
        <v>46.004227</v>
      </c>
      <c r="AD39" s="29">
        <v>33.976664999999997</v>
      </c>
      <c r="AE39" s="29">
        <v>30.611211999999998</v>
      </c>
      <c r="AF39" s="29">
        <v>34.469704</v>
      </c>
      <c r="AG39" s="29">
        <v>26.705690000000001</v>
      </c>
      <c r="AH39" s="29">
        <v>26.381057999999999</v>
      </c>
      <c r="AI39" s="29">
        <v>29.351664</v>
      </c>
      <c r="AJ39" s="29">
        <v>25.204837999999999</v>
      </c>
      <c r="AK39" s="29">
        <v>25.262436000000001</v>
      </c>
      <c r="AL39" s="29">
        <v>24.200838000000001</v>
      </c>
      <c r="AM39" s="29">
        <v>24.134605000000001</v>
      </c>
      <c r="AN39" s="29">
        <v>22.704971</v>
      </c>
      <c r="AO39" s="29">
        <v>24.353663999999998</v>
      </c>
      <c r="AP39" s="29">
        <v>26.496534</v>
      </c>
      <c r="AQ39" s="29">
        <v>29.511320000000001</v>
      </c>
      <c r="AR39" s="29">
        <v>20.023083</v>
      </c>
      <c r="AS39" s="29">
        <v>21.297201000000001</v>
      </c>
      <c r="AT39" s="29">
        <v>20.407724000000002</v>
      </c>
      <c r="AU39" s="29">
        <v>15.309524</v>
      </c>
      <c r="AV39" s="29">
        <v>15.726044999999999</v>
      </c>
      <c r="AW39" s="29">
        <v>18.566168000000001</v>
      </c>
      <c r="AX39" s="29">
        <v>20.390722</v>
      </c>
      <c r="AY39" s="29">
        <v>18.014011</v>
      </c>
      <c r="AZ39" s="29">
        <v>12.954203</v>
      </c>
      <c r="BA39" s="29">
        <v>8.7894520000000007</v>
      </c>
      <c r="BB39" s="29">
        <v>8.7765310000000003</v>
      </c>
      <c r="BC39" s="29">
        <v>6.9767747</v>
      </c>
      <c r="BD39" s="29">
        <v>5.9743066000000002</v>
      </c>
    </row>
    <row r="40" spans="1:56" x14ac:dyDescent="0.25">
      <c r="A40">
        <v>72.503</v>
      </c>
      <c r="B40" s="29">
        <v>46.468066999999998</v>
      </c>
      <c r="C40" s="29">
        <v>36.65737</v>
      </c>
      <c r="D40" s="29">
        <v>24.655311999999999</v>
      </c>
      <c r="E40" s="29">
        <v>36.326653</v>
      </c>
      <c r="F40" s="29">
        <v>32.781418000000002</v>
      </c>
      <c r="G40" s="29">
        <v>38.320118000000001</v>
      </c>
      <c r="H40" s="29">
        <v>35.529682000000001</v>
      </c>
      <c r="I40" s="29">
        <v>30.150010999999999</v>
      </c>
      <c r="J40" s="29">
        <v>25.318049999999999</v>
      </c>
      <c r="K40" s="29">
        <v>28.507528000000001</v>
      </c>
      <c r="L40" s="29">
        <v>30.194054000000001</v>
      </c>
      <c r="M40" s="29">
        <v>32.622135</v>
      </c>
      <c r="N40" s="29">
        <v>39.011105000000001</v>
      </c>
      <c r="O40" s="29">
        <v>38.232190000000003</v>
      </c>
      <c r="P40" s="29">
        <v>36.004550000000002</v>
      </c>
      <c r="Q40" s="29">
        <v>35.853831999999997</v>
      </c>
      <c r="R40" s="29">
        <v>37.576866000000003</v>
      </c>
      <c r="S40" s="29">
        <v>42.755436000000003</v>
      </c>
      <c r="T40" s="29">
        <v>53.095387000000002</v>
      </c>
      <c r="U40" s="29">
        <v>46.578766000000002</v>
      </c>
      <c r="V40" s="29">
        <v>36.226199999999999</v>
      </c>
      <c r="W40" s="29">
        <v>40.208584000000002</v>
      </c>
      <c r="X40" s="29">
        <v>39.500587000000003</v>
      </c>
      <c r="Y40" s="29">
        <v>44.826479999999997</v>
      </c>
      <c r="Z40" s="29">
        <v>41.940083000000001</v>
      </c>
      <c r="AA40" s="29">
        <v>49.552174000000001</v>
      </c>
      <c r="AB40" s="29">
        <v>48.938026000000001</v>
      </c>
      <c r="AC40" s="29">
        <v>41.456449999999997</v>
      </c>
      <c r="AD40" s="29">
        <v>29.384722</v>
      </c>
      <c r="AE40" s="29">
        <v>21.832045000000001</v>
      </c>
      <c r="AF40" s="29">
        <v>17.540990000000001</v>
      </c>
      <c r="AG40" s="29">
        <v>16.489529000000001</v>
      </c>
      <c r="AH40" s="29">
        <v>19.064444999999999</v>
      </c>
      <c r="AI40" s="29">
        <v>24.175405999999999</v>
      </c>
      <c r="AJ40" s="29">
        <v>24.349174000000001</v>
      </c>
      <c r="AK40" s="29">
        <v>21.141196999999998</v>
      </c>
      <c r="AL40" s="29">
        <v>22.154682000000001</v>
      </c>
      <c r="AM40" s="29">
        <v>23.044409000000002</v>
      </c>
      <c r="AN40" s="29">
        <v>22.375886999999999</v>
      </c>
      <c r="AO40" s="29">
        <v>31.208905999999999</v>
      </c>
      <c r="AP40" s="29">
        <v>35.970047000000001</v>
      </c>
      <c r="AQ40" s="29">
        <v>46.73668</v>
      </c>
      <c r="AR40" s="29">
        <v>48.001674999999999</v>
      </c>
      <c r="AS40" s="29">
        <v>70.778570000000002</v>
      </c>
      <c r="AT40" s="29">
        <v>76.858639999999994</v>
      </c>
      <c r="AU40" s="29">
        <v>46.274520000000003</v>
      </c>
      <c r="AV40" s="29">
        <v>40.10727</v>
      </c>
      <c r="AW40" s="29">
        <v>47.486305000000002</v>
      </c>
      <c r="AX40" s="29">
        <v>44.728700000000003</v>
      </c>
      <c r="AY40" s="29">
        <v>35.905113</v>
      </c>
      <c r="AZ40" s="29">
        <v>27.357814999999999</v>
      </c>
      <c r="BA40" s="29">
        <v>31.332144</v>
      </c>
      <c r="BB40" s="29">
        <v>32.783092000000003</v>
      </c>
      <c r="BC40" s="29">
        <v>31.802868</v>
      </c>
      <c r="BD40" s="29">
        <v>27.523790000000002</v>
      </c>
    </row>
    <row r="41" spans="1:56" x14ac:dyDescent="0.25">
      <c r="A41">
        <v>72.503</v>
      </c>
      <c r="B41" s="29">
        <v>65.701539999999994</v>
      </c>
      <c r="C41" s="29">
        <v>64.958693999999994</v>
      </c>
      <c r="D41" s="29">
        <v>72.614425999999995</v>
      </c>
      <c r="E41" s="29">
        <v>85.867159999999998</v>
      </c>
      <c r="F41" s="29">
        <v>64.762069999999994</v>
      </c>
      <c r="G41" s="29">
        <v>63.106279999999998</v>
      </c>
      <c r="H41" s="29">
        <v>65.907259999999994</v>
      </c>
      <c r="I41" s="29">
        <v>52.053387000000001</v>
      </c>
      <c r="J41" s="29">
        <v>28.139299999999999</v>
      </c>
      <c r="K41" s="29">
        <v>39.404310000000002</v>
      </c>
      <c r="L41" s="29">
        <v>45.454749999999997</v>
      </c>
      <c r="M41" s="29">
        <v>39.069070000000004</v>
      </c>
      <c r="N41" s="29">
        <v>33.681465000000003</v>
      </c>
      <c r="O41" s="29">
        <v>25.824224000000001</v>
      </c>
      <c r="P41" s="29">
        <v>24.788806999999998</v>
      </c>
      <c r="Q41" s="29">
        <v>32.391559999999998</v>
      </c>
      <c r="R41" s="29">
        <v>41.310265000000001</v>
      </c>
      <c r="S41" s="29">
        <v>34.849933999999998</v>
      </c>
      <c r="T41" s="29">
        <v>32.023322999999998</v>
      </c>
      <c r="U41" s="29">
        <v>45.251316000000003</v>
      </c>
      <c r="V41" s="29">
        <v>38.930439999999997</v>
      </c>
      <c r="W41" s="29">
        <v>51.318302000000003</v>
      </c>
      <c r="X41" s="29">
        <v>57.626773999999997</v>
      </c>
      <c r="Y41" s="29">
        <v>70.995949999999993</v>
      </c>
      <c r="Z41" s="29">
        <v>86.289010000000005</v>
      </c>
      <c r="AA41" s="29">
        <v>67.765780000000007</v>
      </c>
      <c r="AB41" s="29">
        <v>77.138649999999998</v>
      </c>
      <c r="AC41" s="29">
        <v>97.676765000000003</v>
      </c>
      <c r="AD41" s="29">
        <v>115.34126999999999</v>
      </c>
      <c r="AE41" s="29">
        <v>125.03188</v>
      </c>
      <c r="AF41" s="29">
        <v>109.578636</v>
      </c>
      <c r="AG41" s="29">
        <v>98.529799999999994</v>
      </c>
      <c r="AH41" s="29">
        <v>82.719840000000005</v>
      </c>
      <c r="AI41" s="29">
        <v>61.298088</v>
      </c>
      <c r="AJ41" s="29">
        <v>50.006495999999999</v>
      </c>
      <c r="AK41" s="29">
        <v>51.410355000000003</v>
      </c>
      <c r="AL41" s="29">
        <v>67.15558</v>
      </c>
      <c r="AM41" s="29">
        <v>71.923320000000004</v>
      </c>
      <c r="AN41" s="29">
        <v>71.953354000000004</v>
      </c>
      <c r="AO41" s="29">
        <v>61.459544999999999</v>
      </c>
      <c r="AP41" s="29">
        <v>60.386882999999997</v>
      </c>
      <c r="AQ41" s="29">
        <v>69.482659999999996</v>
      </c>
      <c r="AR41" s="29">
        <v>60.466140000000003</v>
      </c>
      <c r="AS41" s="29">
        <v>48.922829999999998</v>
      </c>
      <c r="AT41" s="29">
        <v>31.406164</v>
      </c>
      <c r="AU41" s="29">
        <v>34.693153000000002</v>
      </c>
      <c r="AV41" s="29">
        <v>23.594545</v>
      </c>
      <c r="AW41" s="29">
        <v>22.117495000000002</v>
      </c>
      <c r="AX41" s="29">
        <v>25.9895</v>
      </c>
      <c r="AY41" s="29">
        <v>16.179732999999999</v>
      </c>
      <c r="AZ41" s="29">
        <v>15.755815500000001</v>
      </c>
      <c r="BA41" s="29">
        <v>15.115437500000001</v>
      </c>
      <c r="BB41" s="29">
        <v>10.045978</v>
      </c>
      <c r="BC41" s="29">
        <v>6.175656</v>
      </c>
      <c r="BD41" s="29">
        <v>5.4870270000000003</v>
      </c>
    </row>
    <row r="42" spans="1:56" x14ac:dyDescent="0.25">
      <c r="A42">
        <v>72.503</v>
      </c>
      <c r="B42" s="29">
        <v>73.85754</v>
      </c>
      <c r="C42" s="29">
        <v>91.105159999999998</v>
      </c>
      <c r="D42" s="29">
        <v>84.466480000000004</v>
      </c>
      <c r="E42" s="29">
        <v>57.442065999999997</v>
      </c>
      <c r="F42" s="29">
        <v>42.079456</v>
      </c>
      <c r="G42" s="29">
        <v>30.869441999999999</v>
      </c>
      <c r="H42" s="29">
        <v>35.648620000000001</v>
      </c>
      <c r="I42" s="29">
        <v>40.909367000000003</v>
      </c>
      <c r="J42" s="29">
        <v>25.933426000000001</v>
      </c>
      <c r="K42" s="29">
        <v>31.237165000000001</v>
      </c>
      <c r="L42" s="29">
        <v>39.655659999999997</v>
      </c>
      <c r="M42" s="29">
        <v>36.553173000000001</v>
      </c>
      <c r="N42" s="29">
        <v>31.658214999999998</v>
      </c>
      <c r="O42" s="29">
        <v>37.534010000000002</v>
      </c>
      <c r="P42" s="29">
        <v>38.612735999999998</v>
      </c>
      <c r="Q42" s="29">
        <v>30.166943</v>
      </c>
      <c r="R42" s="29">
        <v>25.200693000000001</v>
      </c>
      <c r="S42" s="29">
        <v>29.83963</v>
      </c>
      <c r="T42" s="29">
        <v>35.416719999999998</v>
      </c>
      <c r="U42" s="29">
        <v>29.416536000000001</v>
      </c>
      <c r="V42" s="29">
        <v>34.015182000000003</v>
      </c>
      <c r="W42" s="29">
        <v>33.569912000000002</v>
      </c>
      <c r="X42" s="29">
        <v>34.415439999999997</v>
      </c>
      <c r="Y42" s="29">
        <v>33.759140000000002</v>
      </c>
      <c r="Z42" s="29">
        <v>35.14696</v>
      </c>
      <c r="AA42" s="29">
        <v>20.390937999999998</v>
      </c>
      <c r="AB42" s="29">
        <v>13.340813000000001</v>
      </c>
      <c r="AC42" s="29">
        <v>14.279375999999999</v>
      </c>
      <c r="AD42" s="29">
        <v>11.449418</v>
      </c>
      <c r="AE42" s="29">
        <v>12.282157</v>
      </c>
      <c r="AF42" s="29">
        <v>10.627248</v>
      </c>
      <c r="AG42" s="29">
        <v>7.4829499999999998</v>
      </c>
      <c r="AH42" s="29">
        <v>7.5604186000000002</v>
      </c>
      <c r="AI42" s="29">
        <v>6.5821630000000004</v>
      </c>
      <c r="AJ42" s="29">
        <v>5.8190144999999998</v>
      </c>
      <c r="AK42" s="29">
        <v>8.1472929999999995</v>
      </c>
      <c r="AL42" s="29">
        <v>6.648701</v>
      </c>
      <c r="AM42" s="29">
        <v>5.9577311999999996</v>
      </c>
      <c r="AN42" s="29">
        <v>4.4887166000000001</v>
      </c>
      <c r="AO42" s="29">
        <v>4.1394773000000002</v>
      </c>
      <c r="AP42" s="29">
        <v>3.0788585999999998</v>
      </c>
      <c r="AQ42" s="29">
        <v>2.9914436000000002</v>
      </c>
      <c r="AR42" s="29">
        <v>3.3030325999999999</v>
      </c>
      <c r="AS42" s="29">
        <v>1.9197192000000001</v>
      </c>
      <c r="AT42" s="29">
        <v>1.4231871</v>
      </c>
      <c r="AU42" s="29">
        <v>1.0040339</v>
      </c>
      <c r="AV42" s="29">
        <v>1.2364660000000001</v>
      </c>
      <c r="AW42" s="29">
        <v>1.8558565</v>
      </c>
      <c r="AX42" s="29">
        <v>1.8170899</v>
      </c>
      <c r="AY42" s="29">
        <v>1.4865922</v>
      </c>
      <c r="AZ42" s="29">
        <v>1.9456606999999999</v>
      </c>
      <c r="BA42" s="29">
        <v>2.0420432000000002</v>
      </c>
      <c r="BB42" s="29">
        <v>2.3286935999999998</v>
      </c>
      <c r="BC42" s="29">
        <v>2.2698206999999999</v>
      </c>
      <c r="BD42" s="29">
        <v>2.5820205000000001</v>
      </c>
    </row>
    <row r="43" spans="1:56" x14ac:dyDescent="0.25">
      <c r="A43">
        <v>72.503</v>
      </c>
      <c r="B43" s="29">
        <v>55.170485999999997</v>
      </c>
      <c r="C43" s="29">
        <v>69.490160000000003</v>
      </c>
      <c r="D43" s="29">
        <v>39.767105000000001</v>
      </c>
      <c r="E43" s="29">
        <v>28.837260000000001</v>
      </c>
      <c r="F43" s="29">
        <v>22.359064</v>
      </c>
      <c r="G43" s="29">
        <v>29.687553000000001</v>
      </c>
      <c r="H43" s="29">
        <v>25.952307000000001</v>
      </c>
      <c r="I43" s="29">
        <v>21.455394999999999</v>
      </c>
      <c r="J43" s="29">
        <v>18.234987</v>
      </c>
      <c r="K43" s="29">
        <v>13.612468</v>
      </c>
      <c r="L43" s="29">
        <v>12.553470000000001</v>
      </c>
      <c r="M43" s="29">
        <v>13.763135999999999</v>
      </c>
      <c r="N43" s="29">
        <v>14.39509</v>
      </c>
      <c r="O43" s="29">
        <v>12.197622000000001</v>
      </c>
      <c r="P43" s="29">
        <v>10.180704</v>
      </c>
      <c r="Q43" s="29">
        <v>9.8469709999999999</v>
      </c>
      <c r="R43" s="29">
        <v>11.898429</v>
      </c>
      <c r="S43" s="29">
        <v>12.350861999999999</v>
      </c>
      <c r="T43" s="29">
        <v>13.739595</v>
      </c>
      <c r="U43" s="29">
        <v>12.902036000000001</v>
      </c>
      <c r="V43" s="29">
        <v>11.888546</v>
      </c>
      <c r="W43" s="29">
        <v>12.970673</v>
      </c>
      <c r="X43" s="29">
        <v>11.779</v>
      </c>
      <c r="Y43" s="29">
        <v>11.722866</v>
      </c>
      <c r="Z43" s="29">
        <v>8.5832909999999991</v>
      </c>
      <c r="AA43" s="29">
        <v>8.7260589999999993</v>
      </c>
      <c r="AB43" s="29">
        <v>7.5309350000000004</v>
      </c>
      <c r="AC43" s="29">
        <v>8.3146199999999997</v>
      </c>
      <c r="AD43" s="29">
        <v>7.2513699999999996</v>
      </c>
      <c r="AE43" s="29">
        <v>8.082395</v>
      </c>
      <c r="AF43" s="29">
        <v>6.7411136999999997</v>
      </c>
      <c r="AG43" s="29">
        <v>3.8689355999999999</v>
      </c>
      <c r="AH43" s="29">
        <v>3.0204594</v>
      </c>
      <c r="AI43" s="29">
        <v>2.629553</v>
      </c>
      <c r="AJ43" s="29">
        <v>2.146906</v>
      </c>
      <c r="AK43" s="29">
        <v>2.1326640000000001</v>
      </c>
      <c r="AL43" s="29">
        <v>1.7590832000000001</v>
      </c>
      <c r="AM43" s="29">
        <v>1.9878178</v>
      </c>
      <c r="AN43" s="29">
        <v>1.9119438</v>
      </c>
      <c r="AO43" s="29">
        <v>1.9902356000000001</v>
      </c>
      <c r="AP43" s="29">
        <v>1.5908852</v>
      </c>
      <c r="AQ43" s="29">
        <v>2.0557063000000002</v>
      </c>
      <c r="AR43" s="29">
        <v>2.2353991999999998</v>
      </c>
      <c r="AS43" s="29">
        <v>1.7681159</v>
      </c>
      <c r="AT43" s="29">
        <v>1.9298816999999999</v>
      </c>
      <c r="AU43" s="29">
        <v>1.5650573000000001</v>
      </c>
      <c r="AV43" s="29">
        <v>1.8355173</v>
      </c>
      <c r="AW43" s="29">
        <v>1.4997491999999999</v>
      </c>
      <c r="AX43" s="29">
        <v>2.0696680000000001</v>
      </c>
      <c r="AY43" s="29">
        <v>2.0546047999999999</v>
      </c>
      <c r="AZ43" s="29">
        <v>1.7096446999999999</v>
      </c>
      <c r="BA43" s="29">
        <v>1.4128339000000001</v>
      </c>
      <c r="BB43" s="29">
        <v>1.461838</v>
      </c>
      <c r="BC43" s="29">
        <v>1.5167885999999999</v>
      </c>
      <c r="BD43" s="29">
        <v>1.3262137000000001</v>
      </c>
    </row>
    <row r="44" spans="1:56" x14ac:dyDescent="0.25">
      <c r="A44">
        <v>72.503</v>
      </c>
      <c r="B44" s="29">
        <v>67.45899</v>
      </c>
      <c r="C44" s="29">
        <v>78.162673999999996</v>
      </c>
      <c r="D44" s="29">
        <v>66.822879999999998</v>
      </c>
      <c r="E44" s="29">
        <v>99.188286000000005</v>
      </c>
      <c r="F44" s="29">
        <v>120.70386000000001</v>
      </c>
      <c r="G44" s="29">
        <v>114.00255</v>
      </c>
      <c r="H44" s="29">
        <v>101.48793000000001</v>
      </c>
      <c r="I44" s="29">
        <v>67.460840000000005</v>
      </c>
      <c r="J44" s="29">
        <v>104.90846999999999</v>
      </c>
      <c r="K44" s="29">
        <v>111.716095</v>
      </c>
      <c r="L44" s="29">
        <v>90.782399999999996</v>
      </c>
      <c r="M44" s="29">
        <v>62.68544</v>
      </c>
      <c r="N44" s="29">
        <v>38.951855000000002</v>
      </c>
      <c r="O44" s="29">
        <v>41.042409999999997</v>
      </c>
      <c r="P44" s="29">
        <v>31.041103</v>
      </c>
      <c r="Q44" s="29">
        <v>27.244475999999999</v>
      </c>
      <c r="R44" s="29">
        <v>23.884927999999999</v>
      </c>
      <c r="S44" s="29">
        <v>18.254057</v>
      </c>
      <c r="T44" s="29">
        <v>24.445124</v>
      </c>
      <c r="U44" s="29">
        <v>35.369990000000001</v>
      </c>
      <c r="V44" s="29">
        <v>44.532786999999999</v>
      </c>
      <c r="W44" s="29">
        <v>50.940764999999999</v>
      </c>
      <c r="X44" s="29">
        <v>36.495139999999999</v>
      </c>
      <c r="Y44" s="29">
        <v>39.678173000000001</v>
      </c>
      <c r="Z44" s="29">
        <v>37.615375999999998</v>
      </c>
      <c r="AA44" s="29">
        <v>29.668602</v>
      </c>
      <c r="AB44" s="29">
        <v>31.005983000000001</v>
      </c>
      <c r="AC44" s="29">
        <v>20.581253</v>
      </c>
      <c r="AD44" s="29">
        <v>22.881291999999998</v>
      </c>
      <c r="AE44" s="29">
        <v>28.337800999999999</v>
      </c>
      <c r="AF44" s="29">
        <v>17.293589999999998</v>
      </c>
      <c r="AG44" s="29">
        <v>15.327776999999999</v>
      </c>
      <c r="AH44" s="29">
        <v>17.959980000000002</v>
      </c>
      <c r="AI44" s="29">
        <v>13.657128999999999</v>
      </c>
      <c r="AJ44" s="29">
        <v>8.9338759999999997</v>
      </c>
      <c r="AK44" s="29">
        <v>10.355240999999999</v>
      </c>
      <c r="AL44" s="29">
        <v>8.763757</v>
      </c>
      <c r="AM44" s="29">
        <v>7.4182290000000002</v>
      </c>
      <c r="AN44" s="29">
        <v>5.8843180000000004</v>
      </c>
      <c r="AO44" s="29">
        <v>5.0636964000000004</v>
      </c>
      <c r="AP44" s="29">
        <v>4.7347083000000003</v>
      </c>
      <c r="AQ44" s="29">
        <v>4.0309343000000002</v>
      </c>
      <c r="AR44" s="29">
        <v>3.6500902000000002</v>
      </c>
      <c r="AS44" s="29">
        <v>3.2741150000000001</v>
      </c>
      <c r="AT44" s="29">
        <v>2.9109389999999999</v>
      </c>
      <c r="AU44" s="29">
        <v>2.5453264999999998</v>
      </c>
      <c r="AV44" s="29">
        <v>2.2405442999999998</v>
      </c>
      <c r="AW44" s="29">
        <v>1.9213283000000001</v>
      </c>
      <c r="AX44" s="29">
        <v>2.4073403</v>
      </c>
      <c r="AY44" s="29">
        <v>3.3704154000000002</v>
      </c>
      <c r="AZ44" s="29">
        <v>4.2058916000000002</v>
      </c>
      <c r="BA44" s="29">
        <v>3.8213089999999998</v>
      </c>
      <c r="BB44" s="29">
        <v>3.9969191999999998</v>
      </c>
      <c r="BC44" s="29">
        <v>3.5110082999999999</v>
      </c>
      <c r="BD44" s="29">
        <v>4.0563859999999998</v>
      </c>
    </row>
    <row r="45" spans="1:56" x14ac:dyDescent="0.25">
      <c r="A45">
        <v>72.503</v>
      </c>
      <c r="B45" s="29">
        <v>82.832756000000003</v>
      </c>
      <c r="C45" s="29">
        <v>62.91084</v>
      </c>
      <c r="D45" s="29">
        <v>72.770420000000001</v>
      </c>
      <c r="E45" s="29">
        <v>82.291579999999996</v>
      </c>
      <c r="F45" s="29">
        <v>101.42064000000001</v>
      </c>
      <c r="G45" s="29">
        <v>89.641990000000007</v>
      </c>
      <c r="H45" s="29">
        <v>67.772360000000006</v>
      </c>
      <c r="I45" s="29">
        <v>53.892161999999999</v>
      </c>
      <c r="J45" s="29">
        <v>57.128830000000001</v>
      </c>
      <c r="K45" s="29">
        <v>62.005740000000003</v>
      </c>
      <c r="L45" s="29">
        <v>52.086117000000002</v>
      </c>
      <c r="M45" s="29">
        <v>59.989662000000003</v>
      </c>
      <c r="N45" s="29">
        <v>76.844200000000001</v>
      </c>
      <c r="O45" s="29">
        <v>114.74863999999999</v>
      </c>
      <c r="P45" s="29">
        <v>192.92514</v>
      </c>
      <c r="Q45" s="29">
        <v>188.49251000000001</v>
      </c>
      <c r="R45" s="29">
        <v>202.91602</v>
      </c>
      <c r="S45" s="29">
        <v>147.78184999999999</v>
      </c>
      <c r="T45" s="29">
        <v>185.34397999999999</v>
      </c>
      <c r="U45" s="29">
        <v>214.70823999999999</v>
      </c>
      <c r="V45" s="29">
        <v>193.60668999999999</v>
      </c>
      <c r="W45" s="29">
        <v>278.43007999999998</v>
      </c>
      <c r="X45" s="29">
        <v>254.66655</v>
      </c>
      <c r="Y45" s="29">
        <v>160.89127999999999</v>
      </c>
      <c r="Z45" s="29">
        <v>102.81823</v>
      </c>
      <c r="AA45" s="29">
        <v>101.89187</v>
      </c>
      <c r="AB45" s="29">
        <v>95.973339999999993</v>
      </c>
      <c r="AC45" s="29">
        <v>62.996245999999999</v>
      </c>
      <c r="AD45" s="29">
        <v>57.085472000000003</v>
      </c>
      <c r="AE45" s="29">
        <v>53.148429999999998</v>
      </c>
      <c r="AF45" s="29">
        <v>49.105086999999997</v>
      </c>
      <c r="AG45" s="29">
        <v>84.865105</v>
      </c>
      <c r="AH45" s="29">
        <v>67.229749999999996</v>
      </c>
      <c r="AI45" s="29">
        <v>63.126185999999997</v>
      </c>
      <c r="AJ45" s="29">
        <v>54.132683</v>
      </c>
      <c r="AK45" s="29">
        <v>76.210070000000002</v>
      </c>
      <c r="AL45" s="29">
        <v>77.299576000000002</v>
      </c>
      <c r="AM45" s="29">
        <v>83.411865000000006</v>
      </c>
      <c r="AN45" s="29">
        <v>87.323170000000005</v>
      </c>
      <c r="AO45" s="29">
        <v>97.198369999999997</v>
      </c>
      <c r="AP45" s="29">
        <v>119.82153</v>
      </c>
      <c r="AQ45" s="29">
        <v>101.670906</v>
      </c>
      <c r="AR45" s="29">
        <v>84.89049</v>
      </c>
      <c r="AS45" s="29">
        <v>86.676833999999999</v>
      </c>
      <c r="AT45" s="29">
        <v>72.759839999999997</v>
      </c>
      <c r="AU45" s="29">
        <v>79.769059999999996</v>
      </c>
      <c r="AV45" s="29">
        <v>84.151110000000003</v>
      </c>
      <c r="AW45" s="29">
        <v>70.781959999999998</v>
      </c>
      <c r="AX45" s="29">
        <v>57.380135000000003</v>
      </c>
      <c r="AY45" s="29">
        <v>50.442383</v>
      </c>
      <c r="AZ45" s="29">
        <v>45.661568000000003</v>
      </c>
      <c r="BA45" s="29">
        <v>46.316679999999998</v>
      </c>
      <c r="BB45" s="29">
        <v>51.681069999999998</v>
      </c>
      <c r="BC45" s="29">
        <v>45.677216000000001</v>
      </c>
      <c r="BD45" s="29">
        <v>44.317590000000003</v>
      </c>
    </row>
    <row r="46" spans="1:56" x14ac:dyDescent="0.25">
      <c r="A46">
        <v>72.503</v>
      </c>
      <c r="B46" s="29">
        <v>62.036709999999999</v>
      </c>
      <c r="C46" s="29">
        <v>67.320580000000007</v>
      </c>
      <c r="D46" s="29">
        <v>63.864525</v>
      </c>
      <c r="E46" s="29">
        <v>66.869870000000006</v>
      </c>
      <c r="F46" s="29">
        <v>64.900475</v>
      </c>
      <c r="G46" s="29">
        <v>60.766889999999997</v>
      </c>
      <c r="H46" s="29">
        <v>66.095314000000002</v>
      </c>
      <c r="I46" s="29">
        <v>40.876730000000002</v>
      </c>
      <c r="J46" s="29">
        <v>29.922483</v>
      </c>
      <c r="K46" s="29">
        <v>30.141907</v>
      </c>
      <c r="L46" s="29">
        <v>34.918343</v>
      </c>
      <c r="M46" s="29">
        <v>34.909683000000001</v>
      </c>
      <c r="N46" s="29">
        <v>35.661859999999997</v>
      </c>
      <c r="O46" s="29">
        <v>29.628841000000001</v>
      </c>
      <c r="P46" s="29">
        <v>38.016269999999999</v>
      </c>
      <c r="Q46" s="29">
        <v>31.258678</v>
      </c>
      <c r="R46" s="29">
        <v>33.425840000000001</v>
      </c>
      <c r="S46" s="29">
        <v>30.400445999999999</v>
      </c>
      <c r="T46" s="29">
        <v>25.101880000000001</v>
      </c>
      <c r="U46" s="29">
        <v>29.242000000000001</v>
      </c>
      <c r="V46" s="29">
        <v>22.281963000000001</v>
      </c>
      <c r="W46" s="29">
        <v>25.087885</v>
      </c>
      <c r="X46" s="29">
        <v>24.110686999999999</v>
      </c>
      <c r="Y46" s="29">
        <v>32.458075999999998</v>
      </c>
      <c r="Z46" s="29">
        <v>32.256149999999998</v>
      </c>
      <c r="AA46" s="29">
        <v>31.649874000000001</v>
      </c>
      <c r="AB46" s="29">
        <v>38.562637000000002</v>
      </c>
      <c r="AC46" s="29">
        <v>40.30106</v>
      </c>
      <c r="AD46" s="29">
        <v>35.755589999999998</v>
      </c>
      <c r="AE46" s="29">
        <v>21.83137</v>
      </c>
      <c r="AF46" s="29">
        <v>17.002247000000001</v>
      </c>
      <c r="AG46" s="29">
        <v>19.108725</v>
      </c>
      <c r="AH46" s="29">
        <v>22.471609999999998</v>
      </c>
      <c r="AI46" s="29">
        <v>23.714928</v>
      </c>
      <c r="AJ46" s="29">
        <v>23.878865999999999</v>
      </c>
      <c r="AK46" s="29">
        <v>30.208048000000002</v>
      </c>
      <c r="AL46" s="29">
        <v>32.791159999999998</v>
      </c>
      <c r="AM46" s="29">
        <v>31.495560000000001</v>
      </c>
      <c r="AN46" s="29">
        <v>34.049267</v>
      </c>
      <c r="AO46" s="29">
        <v>35.444159999999997</v>
      </c>
      <c r="AP46" s="29">
        <v>23.205437</v>
      </c>
      <c r="AQ46" s="29">
        <v>26.675507</v>
      </c>
      <c r="AR46" s="29">
        <v>29.523002999999999</v>
      </c>
      <c r="AS46" s="29">
        <v>27.018561999999999</v>
      </c>
      <c r="AT46" s="29">
        <v>27.355723999999999</v>
      </c>
      <c r="AU46" s="29">
        <v>22.966311999999999</v>
      </c>
      <c r="AV46" s="29">
        <v>35.111020000000003</v>
      </c>
      <c r="AW46" s="29">
        <v>35.594166000000001</v>
      </c>
      <c r="AX46" s="29">
        <v>29.133991000000002</v>
      </c>
      <c r="AY46" s="29">
        <v>45.032176999999997</v>
      </c>
      <c r="AZ46" s="29">
        <v>53.849094000000001</v>
      </c>
      <c r="BA46" s="29">
        <v>48.167118000000002</v>
      </c>
      <c r="BB46" s="29">
        <v>50.620342000000001</v>
      </c>
      <c r="BC46" s="29">
        <v>66.222740000000002</v>
      </c>
      <c r="BD46" s="29">
        <v>66.123750000000001</v>
      </c>
    </row>
    <row r="47" spans="1:56" x14ac:dyDescent="0.25">
      <c r="A47">
        <v>72.503</v>
      </c>
      <c r="B47" s="29">
        <v>69.188050000000004</v>
      </c>
      <c r="C47" s="29">
        <v>112.01412000000001</v>
      </c>
      <c r="D47" s="29">
        <v>146.63321999999999</v>
      </c>
      <c r="E47" s="29">
        <v>97.042730000000006</v>
      </c>
      <c r="F47" s="29">
        <v>91.648960000000002</v>
      </c>
      <c r="G47" s="29">
        <v>81.793549999999996</v>
      </c>
      <c r="H47" s="29">
        <v>64.747085999999996</v>
      </c>
      <c r="I47" s="29">
        <v>56.363663000000003</v>
      </c>
      <c r="J47" s="29">
        <v>61.287260000000003</v>
      </c>
      <c r="K47" s="29">
        <v>59.016907000000003</v>
      </c>
      <c r="L47" s="29">
        <v>51.749775</v>
      </c>
      <c r="M47" s="29">
        <v>66.43562</v>
      </c>
      <c r="N47" s="29">
        <v>71.341859999999997</v>
      </c>
      <c r="O47" s="29">
        <v>61.416958000000001</v>
      </c>
      <c r="P47" s="29">
        <v>70.105050000000006</v>
      </c>
      <c r="Q47" s="29">
        <v>123.77706999999999</v>
      </c>
      <c r="R47" s="29">
        <v>133.57327000000001</v>
      </c>
      <c r="S47" s="29">
        <v>127.84089</v>
      </c>
      <c r="T47" s="29">
        <v>146.16238000000001</v>
      </c>
      <c r="U47" s="29">
        <v>143.99897999999999</v>
      </c>
      <c r="V47" s="29">
        <v>144.92608999999999</v>
      </c>
      <c r="W47" s="29">
        <v>202.49895000000001</v>
      </c>
      <c r="X47" s="29">
        <v>269.12157999999999</v>
      </c>
      <c r="Y47" s="29">
        <v>272.89260000000002</v>
      </c>
      <c r="Z47" s="29">
        <v>228.08838</v>
      </c>
      <c r="AA47" s="29">
        <v>220.56038000000001</v>
      </c>
      <c r="AB47" s="29">
        <v>206.9607</v>
      </c>
      <c r="AC47" s="29">
        <v>183.79456999999999</v>
      </c>
      <c r="AD47" s="29">
        <v>187.77012999999999</v>
      </c>
      <c r="AE47" s="29">
        <v>139.96683999999999</v>
      </c>
      <c r="AF47" s="29">
        <v>106.78263</v>
      </c>
      <c r="AG47" s="29">
        <v>150.64760999999999</v>
      </c>
      <c r="AH47" s="29">
        <v>204.08759000000001</v>
      </c>
      <c r="AI47" s="29">
        <v>186.08434</v>
      </c>
      <c r="AJ47" s="29">
        <v>282.55664000000002</v>
      </c>
      <c r="AK47" s="29">
        <v>307.41750000000002</v>
      </c>
      <c r="AL47" s="29">
        <v>396.98633000000001</v>
      </c>
      <c r="AM47" s="29">
        <v>352.71190000000001</v>
      </c>
      <c r="AN47" s="29">
        <v>418.02280000000002</v>
      </c>
      <c r="AO47" s="29">
        <v>427.32492000000002</v>
      </c>
      <c r="AP47" s="29">
        <v>506.11917</v>
      </c>
      <c r="AQ47" s="29">
        <v>374.13042999999999</v>
      </c>
      <c r="AR47" s="29">
        <v>335.81088</v>
      </c>
      <c r="AS47" s="29">
        <v>314.07100000000003</v>
      </c>
      <c r="AT47" s="29">
        <v>360.92545000000001</v>
      </c>
      <c r="AU47" s="29">
        <v>304.13067999999998</v>
      </c>
      <c r="AV47" s="29">
        <v>171.29732000000001</v>
      </c>
      <c r="AW47" s="29">
        <v>156.89613</v>
      </c>
      <c r="AX47" s="29">
        <v>201.87056000000001</v>
      </c>
      <c r="AY47" s="29">
        <v>159.37702999999999</v>
      </c>
      <c r="AZ47" s="29">
        <v>176.79362</v>
      </c>
      <c r="BA47" s="29">
        <v>236.99815000000001</v>
      </c>
      <c r="BB47" s="29">
        <v>200.81079</v>
      </c>
      <c r="BC47" s="29">
        <v>159.18259</v>
      </c>
      <c r="BD47" s="29">
        <v>142.30367000000001</v>
      </c>
    </row>
    <row r="48" spans="1:56" x14ac:dyDescent="0.25">
      <c r="A48">
        <v>72.503</v>
      </c>
      <c r="B48" s="29">
        <v>62.18038</v>
      </c>
      <c r="C48" s="29">
        <v>59.501660000000001</v>
      </c>
      <c r="D48" s="29">
        <v>59.398482999999999</v>
      </c>
      <c r="E48" s="29">
        <v>34.967402999999997</v>
      </c>
      <c r="F48" s="29">
        <v>41.471657</v>
      </c>
      <c r="G48" s="29">
        <v>32.266750000000002</v>
      </c>
      <c r="H48" s="29">
        <v>36.078319999999998</v>
      </c>
      <c r="I48" s="29">
        <v>26.485254000000001</v>
      </c>
      <c r="J48" s="29">
        <v>29.639203999999999</v>
      </c>
      <c r="K48" s="29">
        <v>26.788167999999999</v>
      </c>
      <c r="L48" s="29">
        <v>22.56813</v>
      </c>
      <c r="M48" s="29">
        <v>25.172049999999999</v>
      </c>
      <c r="N48" s="29">
        <v>17.746963999999998</v>
      </c>
      <c r="O48" s="29">
        <v>16.763788000000002</v>
      </c>
      <c r="P48" s="29">
        <v>21.017064999999999</v>
      </c>
      <c r="Q48" s="29">
        <v>26.550304000000001</v>
      </c>
      <c r="R48" s="29">
        <v>25.335007000000001</v>
      </c>
      <c r="S48" s="29">
        <v>29.745678000000002</v>
      </c>
      <c r="T48" s="29">
        <v>31.446960000000001</v>
      </c>
      <c r="U48" s="29">
        <v>26.827052999999999</v>
      </c>
      <c r="V48" s="29">
        <v>24.171015000000001</v>
      </c>
      <c r="W48" s="29">
        <v>31.364697</v>
      </c>
      <c r="X48" s="29">
        <v>38.538069999999998</v>
      </c>
      <c r="Y48" s="29">
        <v>52.735942999999999</v>
      </c>
      <c r="Z48" s="29">
        <v>43.832602999999999</v>
      </c>
      <c r="AA48" s="29">
        <v>34.553866999999997</v>
      </c>
      <c r="AB48" s="29">
        <v>26.559833999999999</v>
      </c>
      <c r="AC48" s="29">
        <v>25.460117</v>
      </c>
      <c r="AD48" s="29">
        <v>21.662271</v>
      </c>
      <c r="AE48" s="29">
        <v>28.983103</v>
      </c>
      <c r="AF48" s="29">
        <v>27.964562999999998</v>
      </c>
      <c r="AG48" s="29">
        <v>30.47315</v>
      </c>
      <c r="AH48" s="29">
        <v>50.412804000000001</v>
      </c>
      <c r="AI48" s="29">
        <v>47.29674</v>
      </c>
      <c r="AJ48" s="29">
        <v>30.575054000000002</v>
      </c>
      <c r="AK48" s="29">
        <v>19.20777</v>
      </c>
      <c r="AL48" s="29">
        <v>18.35453</v>
      </c>
      <c r="AM48" s="29">
        <v>19.092856999999999</v>
      </c>
      <c r="AN48" s="29">
        <v>14.409406000000001</v>
      </c>
      <c r="AO48" s="29">
        <v>11.964261</v>
      </c>
      <c r="AP48" s="29">
        <v>13.148395000000001</v>
      </c>
      <c r="AQ48" s="29">
        <v>14.262259</v>
      </c>
      <c r="AR48" s="29">
        <v>19.639634999999998</v>
      </c>
      <c r="AS48" s="29">
        <v>21.536106</v>
      </c>
      <c r="AT48" s="29">
        <v>25.469951999999999</v>
      </c>
      <c r="AU48" s="29">
        <v>25.893346999999999</v>
      </c>
      <c r="AV48" s="29">
        <v>27.589718000000001</v>
      </c>
      <c r="AW48" s="29">
        <v>29.886420999999999</v>
      </c>
      <c r="AX48" s="29">
        <v>24.03857</v>
      </c>
      <c r="AY48" s="29">
        <v>21.939785000000001</v>
      </c>
      <c r="AZ48" s="29">
        <v>20.201319999999999</v>
      </c>
      <c r="BA48" s="29">
        <v>18.488344000000001</v>
      </c>
      <c r="BB48" s="29">
        <v>15.00348</v>
      </c>
      <c r="BC48" s="29">
        <v>13.990631</v>
      </c>
      <c r="BD48" s="29">
        <v>15.403986</v>
      </c>
    </row>
    <row r="49" spans="1:56" x14ac:dyDescent="0.25">
      <c r="A49">
        <v>72.503</v>
      </c>
      <c r="B49" s="29">
        <v>52.215916</v>
      </c>
      <c r="C49" s="29">
        <v>62.403793</v>
      </c>
      <c r="D49" s="29">
        <v>70.818275</v>
      </c>
      <c r="E49" s="29">
        <v>67.932699999999997</v>
      </c>
      <c r="F49" s="29">
        <v>59.201667999999998</v>
      </c>
      <c r="G49" s="29">
        <v>56.902360000000002</v>
      </c>
      <c r="H49" s="29">
        <v>52.233654000000001</v>
      </c>
      <c r="I49" s="29">
        <v>65.401725999999996</v>
      </c>
      <c r="J49" s="29">
        <v>56.413822000000003</v>
      </c>
      <c r="K49" s="29">
        <v>42.048270000000002</v>
      </c>
      <c r="L49" s="29">
        <v>40.847589999999997</v>
      </c>
      <c r="M49" s="29">
        <v>32.90972</v>
      </c>
      <c r="N49" s="29">
        <v>27.540312</v>
      </c>
      <c r="O49" s="29">
        <v>29.607980000000001</v>
      </c>
      <c r="P49" s="29">
        <v>36.494660000000003</v>
      </c>
      <c r="Q49" s="29">
        <v>45.526910000000001</v>
      </c>
      <c r="R49" s="29">
        <v>52.477240000000002</v>
      </c>
      <c r="S49" s="29">
        <v>59.646827999999999</v>
      </c>
      <c r="T49" s="29">
        <v>68.991744999999995</v>
      </c>
      <c r="U49" s="29">
        <v>61.052031999999997</v>
      </c>
      <c r="V49" s="29">
        <v>62.931809999999999</v>
      </c>
      <c r="W49" s="29">
        <v>50.850569999999998</v>
      </c>
      <c r="X49" s="29">
        <v>60.782615999999997</v>
      </c>
      <c r="Y49" s="29">
        <v>83.214280000000002</v>
      </c>
      <c r="Z49" s="29">
        <v>70.588639999999998</v>
      </c>
      <c r="AA49" s="29">
        <v>50.882919999999999</v>
      </c>
      <c r="AB49" s="29">
        <v>55.732869999999998</v>
      </c>
      <c r="AC49" s="29">
        <v>71.274826000000004</v>
      </c>
      <c r="AD49" s="29">
        <v>84.532629999999997</v>
      </c>
      <c r="AE49" s="29">
        <v>52.505282999999999</v>
      </c>
      <c r="AF49" s="29">
        <v>49.148339999999997</v>
      </c>
      <c r="AG49" s="29">
        <v>45.174810000000001</v>
      </c>
      <c r="AH49" s="29">
        <v>42.082718</v>
      </c>
      <c r="AI49" s="29">
        <v>32.867220000000003</v>
      </c>
      <c r="AJ49" s="29">
        <v>36.721145999999997</v>
      </c>
      <c r="AK49" s="29">
        <v>39.358919999999998</v>
      </c>
      <c r="AL49" s="29">
        <v>40.379730000000002</v>
      </c>
      <c r="AM49" s="29">
        <v>52.496409999999997</v>
      </c>
      <c r="AN49" s="29">
        <v>57.02046</v>
      </c>
      <c r="AO49" s="29">
        <v>50.416626000000001</v>
      </c>
      <c r="AP49" s="29">
        <v>58.512</v>
      </c>
      <c r="AQ49" s="29">
        <v>78.371350000000007</v>
      </c>
      <c r="AR49" s="29">
        <v>62.325252999999996</v>
      </c>
      <c r="AS49" s="29">
        <v>61.293895999999997</v>
      </c>
      <c r="AT49" s="29">
        <v>69.303579999999997</v>
      </c>
      <c r="AU49" s="29">
        <v>62.451084000000002</v>
      </c>
      <c r="AV49" s="29">
        <v>56.603164999999997</v>
      </c>
      <c r="AW49" s="29">
        <v>60.972675000000002</v>
      </c>
      <c r="AX49" s="29">
        <v>60.697097999999997</v>
      </c>
      <c r="AY49" s="29">
        <v>62.62885</v>
      </c>
      <c r="AZ49" s="29">
        <v>51.488132</v>
      </c>
      <c r="BA49" s="29">
        <v>53.706997000000001</v>
      </c>
      <c r="BB49" s="29">
        <v>51.954304</v>
      </c>
      <c r="BC49" s="29">
        <v>54.597346999999999</v>
      </c>
      <c r="BD49" s="29">
        <v>47.455444</v>
      </c>
    </row>
    <row r="50" spans="1:56" x14ac:dyDescent="0.25">
      <c r="A50">
        <v>72.503</v>
      </c>
      <c r="B50" s="29">
        <v>85.515724000000006</v>
      </c>
      <c r="C50" s="29">
        <v>65.066630000000004</v>
      </c>
      <c r="D50" s="29">
        <v>49.446117000000001</v>
      </c>
      <c r="E50" s="29">
        <v>46.946536999999999</v>
      </c>
      <c r="F50" s="29">
        <v>43.588943</v>
      </c>
      <c r="G50" s="29">
        <v>58.212110000000003</v>
      </c>
      <c r="H50" s="29">
        <v>53.970356000000002</v>
      </c>
      <c r="I50" s="29">
        <v>47.792453999999999</v>
      </c>
      <c r="J50" s="29">
        <v>42.219470000000001</v>
      </c>
      <c r="K50" s="29">
        <v>35.737810000000003</v>
      </c>
      <c r="L50" s="29">
        <v>39.371029999999998</v>
      </c>
      <c r="M50" s="29">
        <v>26.118915999999999</v>
      </c>
      <c r="N50" s="29">
        <v>27.320208000000001</v>
      </c>
      <c r="O50" s="29">
        <v>19.560504999999999</v>
      </c>
      <c r="P50" s="29">
        <v>16.462643</v>
      </c>
      <c r="Q50" s="29">
        <v>12.20889</v>
      </c>
      <c r="R50" s="29">
        <v>13.638064999999999</v>
      </c>
      <c r="S50" s="29">
        <v>11.2905035</v>
      </c>
      <c r="T50" s="29">
        <v>12.020198000000001</v>
      </c>
      <c r="U50" s="29">
        <v>11.504564</v>
      </c>
      <c r="V50" s="29">
        <v>14.999193</v>
      </c>
      <c r="W50" s="29">
        <v>11.895080999999999</v>
      </c>
      <c r="X50" s="29">
        <v>11.421277</v>
      </c>
      <c r="Y50" s="29">
        <v>8.4768609999999995</v>
      </c>
      <c r="Z50" s="29">
        <v>6.8226785999999997</v>
      </c>
      <c r="AA50" s="29">
        <v>4.9483709999999999</v>
      </c>
      <c r="AB50" s="29">
        <v>4.4259279999999999</v>
      </c>
      <c r="AC50" s="29">
        <v>4.7027235000000003</v>
      </c>
      <c r="AD50" s="29">
        <v>4.0507163999999998</v>
      </c>
      <c r="AE50" s="29">
        <v>3.5563015999999998</v>
      </c>
      <c r="AF50" s="29">
        <v>2.501182</v>
      </c>
      <c r="AG50" s="29">
        <v>2.1860518</v>
      </c>
      <c r="AH50" s="29">
        <v>2.6189589999999998</v>
      </c>
      <c r="AI50" s="29">
        <v>2.6267197000000002</v>
      </c>
      <c r="AJ50" s="29">
        <v>3.7099468999999998</v>
      </c>
      <c r="AK50" s="29">
        <v>3.9752480000000001</v>
      </c>
      <c r="AL50" s="29">
        <v>3.0833910000000002</v>
      </c>
      <c r="AM50" s="29">
        <v>2.4501203999999999</v>
      </c>
      <c r="AN50" s="29">
        <v>2.2468279999999998</v>
      </c>
      <c r="AO50" s="29">
        <v>1.8033081</v>
      </c>
      <c r="AP50" s="29">
        <v>1.1887426000000001</v>
      </c>
      <c r="AQ50" s="29">
        <v>0.99326544999999999</v>
      </c>
      <c r="AR50" s="29">
        <v>0.91606929999999998</v>
      </c>
      <c r="AS50" s="29">
        <v>0.89487119999999998</v>
      </c>
      <c r="AT50" s="29">
        <v>0.73819820000000003</v>
      </c>
      <c r="AU50" s="29">
        <v>0.5888544</v>
      </c>
      <c r="AV50" s="29">
        <v>0.63025390000000003</v>
      </c>
      <c r="AW50" s="29">
        <v>0.47008117999999999</v>
      </c>
      <c r="AX50" s="29">
        <v>0.42144062999999998</v>
      </c>
      <c r="AY50" s="29">
        <v>0.486543</v>
      </c>
      <c r="AZ50" s="29">
        <v>0.46211624000000001</v>
      </c>
      <c r="BA50" s="29">
        <v>0.47767398</v>
      </c>
      <c r="BB50" s="29">
        <v>0.39225189999999999</v>
      </c>
      <c r="BC50" s="29">
        <v>0.29203889999999999</v>
      </c>
      <c r="BD50" s="29">
        <v>0.41972672999999999</v>
      </c>
    </row>
    <row r="51" spans="1:56" x14ac:dyDescent="0.25">
      <c r="A51">
        <v>72.503</v>
      </c>
      <c r="B51" s="29">
        <v>73.031350000000003</v>
      </c>
      <c r="C51" s="29">
        <v>61.691020000000002</v>
      </c>
      <c r="D51" s="29">
        <v>97.237589999999997</v>
      </c>
      <c r="E51" s="29">
        <v>97.447609999999997</v>
      </c>
      <c r="F51" s="29">
        <v>95.249886000000004</v>
      </c>
      <c r="G51" s="29">
        <v>116.955444</v>
      </c>
      <c r="H51" s="29">
        <v>72.126236000000006</v>
      </c>
      <c r="I51" s="29">
        <v>79.038826</v>
      </c>
      <c r="J51" s="29">
        <v>69.717460000000003</v>
      </c>
      <c r="K51" s="29">
        <v>72.98921</v>
      </c>
      <c r="L51" s="29">
        <v>85.311920000000001</v>
      </c>
      <c r="M51" s="29">
        <v>79.993979999999993</v>
      </c>
      <c r="N51" s="29">
        <v>63.379497999999998</v>
      </c>
      <c r="O51" s="29">
        <v>60.736702000000001</v>
      </c>
      <c r="P51" s="29">
        <v>53.909489999999998</v>
      </c>
      <c r="Q51" s="29">
        <v>45.381832000000003</v>
      </c>
      <c r="R51" s="29">
        <v>46.46499</v>
      </c>
      <c r="S51" s="29">
        <v>38.431190000000001</v>
      </c>
      <c r="T51" s="29">
        <v>36.945805</v>
      </c>
      <c r="U51" s="29">
        <v>34.816195999999998</v>
      </c>
      <c r="V51" s="29">
        <v>31.490735999999998</v>
      </c>
      <c r="W51" s="29">
        <v>28.456907000000001</v>
      </c>
      <c r="X51" s="29">
        <v>23.537918000000001</v>
      </c>
      <c r="Y51" s="29">
        <v>21.327321999999999</v>
      </c>
      <c r="Z51" s="29">
        <v>16.860533</v>
      </c>
      <c r="AA51" s="29">
        <v>18.24671</v>
      </c>
      <c r="AB51" s="29">
        <v>21.314829</v>
      </c>
      <c r="AC51" s="29">
        <v>18.451027</v>
      </c>
      <c r="AD51" s="29">
        <v>19.923642999999998</v>
      </c>
      <c r="AE51" s="29">
        <v>26.521180000000001</v>
      </c>
      <c r="AF51" s="29">
        <v>20.627188</v>
      </c>
      <c r="AG51" s="29">
        <v>19.909064999999998</v>
      </c>
      <c r="AH51" s="29">
        <v>20.928846</v>
      </c>
      <c r="AI51" s="29">
        <v>20.514854</v>
      </c>
      <c r="AJ51" s="29">
        <v>15.878102</v>
      </c>
      <c r="AK51" s="29">
        <v>14.652988000000001</v>
      </c>
      <c r="AL51" s="29">
        <v>13.587073999999999</v>
      </c>
      <c r="AM51" s="29">
        <v>12.717976</v>
      </c>
      <c r="AN51" s="29">
        <v>9.7355789999999995</v>
      </c>
      <c r="AO51" s="29">
        <v>8.2861449999999994</v>
      </c>
      <c r="AP51" s="29">
        <v>7.9154070000000001</v>
      </c>
      <c r="AQ51" s="29">
        <v>9.6935520000000004</v>
      </c>
      <c r="AR51" s="29">
        <v>10.957433999999999</v>
      </c>
      <c r="AS51" s="29">
        <v>12.532219</v>
      </c>
      <c r="AT51" s="29">
        <v>7.1937939999999996</v>
      </c>
      <c r="AU51" s="29">
        <v>8.6187760000000004</v>
      </c>
      <c r="AV51" s="29">
        <v>7.0426539999999997</v>
      </c>
      <c r="AW51" s="29">
        <v>9.0579599999999996</v>
      </c>
      <c r="AX51" s="29">
        <v>6.9103092999999998</v>
      </c>
      <c r="AY51" s="29">
        <v>5.18208</v>
      </c>
      <c r="AZ51" s="29">
        <v>4.8114319999999999</v>
      </c>
      <c r="BA51" s="29">
        <v>5.6449714000000002</v>
      </c>
      <c r="BB51" s="29">
        <v>5.9366526999999998</v>
      </c>
      <c r="BC51" s="29">
        <v>7.0240393000000001</v>
      </c>
      <c r="BD51" s="29">
        <v>6.1254790000000003</v>
      </c>
    </row>
    <row r="52" spans="1:56" x14ac:dyDescent="0.25">
      <c r="A52">
        <v>72.503</v>
      </c>
      <c r="B52" s="29">
        <v>60.198127999999997</v>
      </c>
      <c r="C52" s="29">
        <v>73.312743999999995</v>
      </c>
      <c r="D52" s="29">
        <v>115.637505</v>
      </c>
      <c r="E52" s="29">
        <v>89.033209999999997</v>
      </c>
      <c r="F52" s="29">
        <v>87.022446000000002</v>
      </c>
      <c r="G52" s="29">
        <v>78.342699999999994</v>
      </c>
      <c r="H52" s="29">
        <v>89.522994999999995</v>
      </c>
      <c r="I52" s="29">
        <v>110.60290000000001</v>
      </c>
      <c r="J52" s="29">
        <v>133.41882000000001</v>
      </c>
      <c r="K52" s="29">
        <v>159.16453999999999</v>
      </c>
      <c r="L52" s="29">
        <v>149.08727999999999</v>
      </c>
      <c r="M52" s="29">
        <v>166.41539</v>
      </c>
      <c r="N52" s="29">
        <v>118.21878</v>
      </c>
      <c r="O52" s="29">
        <v>99.933329999999998</v>
      </c>
      <c r="P52" s="29">
        <v>101.66604599999999</v>
      </c>
      <c r="Q52" s="29">
        <v>87.081699999999998</v>
      </c>
      <c r="R52" s="29">
        <v>115.153564</v>
      </c>
      <c r="S52" s="29">
        <v>118.2375</v>
      </c>
      <c r="T52" s="29">
        <v>155.46145999999999</v>
      </c>
      <c r="U52" s="29">
        <v>207.89767000000001</v>
      </c>
      <c r="V52" s="29">
        <v>212.07060000000001</v>
      </c>
      <c r="W52" s="29">
        <v>278.83960000000002</v>
      </c>
      <c r="X52" s="29">
        <v>262.94112999999999</v>
      </c>
      <c r="Y52" s="29">
        <v>179.67944</v>
      </c>
      <c r="Z52" s="29">
        <v>126.33736</v>
      </c>
      <c r="AA52" s="29">
        <v>113.09547000000001</v>
      </c>
      <c r="AB52" s="29">
        <v>92.595969999999994</v>
      </c>
      <c r="AC52" s="29">
        <v>115.14670599999999</v>
      </c>
      <c r="AD52" s="29">
        <v>89.012529999999998</v>
      </c>
      <c r="AE52" s="29">
        <v>86.996129999999994</v>
      </c>
      <c r="AF52" s="29">
        <v>131.65364</v>
      </c>
      <c r="AG52" s="29">
        <v>205.90958000000001</v>
      </c>
      <c r="AH52" s="29">
        <v>163.26984999999999</v>
      </c>
      <c r="AI52" s="29">
        <v>151.57552000000001</v>
      </c>
      <c r="AJ52" s="29">
        <v>161.91550000000001</v>
      </c>
      <c r="AK52" s="29">
        <v>145.81152</v>
      </c>
      <c r="AL52" s="29">
        <v>153.22298000000001</v>
      </c>
      <c r="AM52" s="29">
        <v>122.85045</v>
      </c>
      <c r="AN52" s="29">
        <v>118.176575</v>
      </c>
      <c r="AO52" s="29">
        <v>100.40089999999999</v>
      </c>
      <c r="AP52" s="29">
        <v>120.528175</v>
      </c>
      <c r="AQ52" s="29">
        <v>85.291970000000006</v>
      </c>
      <c r="AR52" s="29">
        <v>91.623726000000005</v>
      </c>
      <c r="AS52" s="29">
        <v>102.348114</v>
      </c>
      <c r="AT52" s="29">
        <v>79.317665000000005</v>
      </c>
      <c r="AU52" s="29">
        <v>62.777439999999999</v>
      </c>
      <c r="AV52" s="29">
        <v>72.943969999999993</v>
      </c>
      <c r="AW52" s="29">
        <v>90.929419999999993</v>
      </c>
      <c r="AX52" s="29">
        <v>134.04438999999999</v>
      </c>
      <c r="AY52" s="29">
        <v>148.09352000000001</v>
      </c>
      <c r="AZ52" s="29">
        <v>166.63147000000001</v>
      </c>
      <c r="BA52" s="29">
        <v>140.7508</v>
      </c>
      <c r="BB52" s="29">
        <v>166.75798</v>
      </c>
      <c r="BC52" s="29">
        <v>106.45064499999999</v>
      </c>
      <c r="BD52" s="29">
        <v>83.366844</v>
      </c>
    </row>
    <row r="53" spans="1:56" x14ac:dyDescent="0.25">
      <c r="A53">
        <v>72.503</v>
      </c>
      <c r="B53" s="29">
        <v>66.502830000000003</v>
      </c>
      <c r="C53" s="29">
        <v>62.371600000000001</v>
      </c>
      <c r="D53" s="29">
        <v>74.274609999999996</v>
      </c>
      <c r="E53" s="29">
        <v>80.457409999999996</v>
      </c>
      <c r="F53" s="29">
        <v>76.062049999999999</v>
      </c>
      <c r="G53" s="29">
        <v>83.646866000000003</v>
      </c>
      <c r="H53">
        <v>63.543149999999997</v>
      </c>
      <c r="I53" s="29">
        <v>54.557899999999997</v>
      </c>
      <c r="J53" s="29">
        <v>59.333587999999999</v>
      </c>
      <c r="K53" s="29">
        <v>77.668235999999993</v>
      </c>
      <c r="L53" s="29">
        <v>78.424250000000001</v>
      </c>
      <c r="M53" s="29">
        <v>66.182900000000004</v>
      </c>
      <c r="N53" s="29">
        <v>70.61233</v>
      </c>
      <c r="O53" s="29">
        <v>89.984725999999995</v>
      </c>
      <c r="P53" s="29">
        <v>78.751019999999997</v>
      </c>
      <c r="Q53" s="29">
        <v>75.3947</v>
      </c>
      <c r="R53" s="29">
        <v>58.819183000000002</v>
      </c>
      <c r="S53" s="29">
        <v>69.677909999999997</v>
      </c>
      <c r="T53" s="29">
        <v>69.892585999999994</v>
      </c>
      <c r="U53" s="29">
        <v>46.751359999999998</v>
      </c>
      <c r="V53" s="29">
        <v>38.083440000000003</v>
      </c>
      <c r="W53" s="29">
        <v>50.364735000000003</v>
      </c>
      <c r="X53" s="29">
        <v>52.731459999999998</v>
      </c>
      <c r="Y53" s="29">
        <v>35.112625000000001</v>
      </c>
      <c r="Z53" s="29">
        <v>43.643479999999997</v>
      </c>
      <c r="AA53" s="29">
        <v>27.190722999999998</v>
      </c>
      <c r="AB53" s="29">
        <v>16.800297</v>
      </c>
      <c r="AC53" s="29">
        <v>9.599399</v>
      </c>
      <c r="AD53" s="29">
        <v>6.5902779999999996</v>
      </c>
      <c r="AE53" s="29">
        <v>6.0287322999999997</v>
      </c>
      <c r="AF53" s="29">
        <v>5.3016110000000003</v>
      </c>
      <c r="AG53" s="29">
        <v>4.713069</v>
      </c>
      <c r="AH53" s="29">
        <v>4.4496292999999998</v>
      </c>
      <c r="AI53" s="29">
        <v>6.5806193000000004</v>
      </c>
      <c r="AJ53" s="29">
        <v>7.7480434999999996</v>
      </c>
      <c r="AK53" s="29">
        <v>8.9643479999999993</v>
      </c>
      <c r="AL53" s="29">
        <v>9.6414899999999992</v>
      </c>
      <c r="AM53" s="29">
        <v>9.2826199999999996</v>
      </c>
      <c r="AN53" s="29">
        <v>9.2854700000000001</v>
      </c>
      <c r="AO53" s="29">
        <v>6.2681556</v>
      </c>
      <c r="AP53" s="29">
        <v>5.2674193000000002</v>
      </c>
      <c r="AQ53" s="29">
        <v>4.0730456999999998</v>
      </c>
      <c r="AR53" s="29">
        <v>4.3530927000000004</v>
      </c>
      <c r="AS53" s="29">
        <v>3.6033034000000002</v>
      </c>
      <c r="AT53" s="29">
        <v>4.2123400000000002</v>
      </c>
      <c r="AU53" s="29">
        <v>3.5375253999999998</v>
      </c>
      <c r="AV53" s="29">
        <v>4.5326120000000003</v>
      </c>
      <c r="AW53" s="29">
        <v>6.737063</v>
      </c>
      <c r="AX53" s="29">
        <v>6.5053020000000004</v>
      </c>
      <c r="AY53" s="29">
        <v>7.9494796000000001</v>
      </c>
      <c r="AZ53" s="29">
        <v>6.5097655999999997</v>
      </c>
      <c r="BA53" s="29">
        <v>4.8044424000000001</v>
      </c>
      <c r="BB53" s="29">
        <v>5.2611637</v>
      </c>
      <c r="BC53" s="29">
        <v>3.9769697000000002</v>
      </c>
      <c r="BD53" s="29">
        <v>4.6061069999999997</v>
      </c>
    </row>
    <row r="54" spans="1:56" x14ac:dyDescent="0.25">
      <c r="A54">
        <v>72.503</v>
      </c>
      <c r="B54" s="29">
        <v>51.317950000000003</v>
      </c>
      <c r="C54" s="29">
        <v>40.094577999999998</v>
      </c>
      <c r="D54" s="29">
        <v>41.684154999999997</v>
      </c>
      <c r="E54" s="29">
        <v>37.990180000000002</v>
      </c>
      <c r="F54" s="29">
        <v>32.847504000000001</v>
      </c>
      <c r="G54" s="29">
        <v>29.673570000000002</v>
      </c>
      <c r="H54">
        <v>25.660336999999998</v>
      </c>
      <c r="I54" s="29">
        <v>31.630970000000001</v>
      </c>
      <c r="J54" s="29">
        <v>41.793616999999998</v>
      </c>
      <c r="K54" s="29">
        <v>45.608086</v>
      </c>
      <c r="L54" s="29">
        <v>44.663319999999999</v>
      </c>
      <c r="M54" s="29">
        <v>49.126339999999999</v>
      </c>
      <c r="N54" s="29">
        <v>59.436039999999998</v>
      </c>
      <c r="O54" s="29">
        <v>42.920296</v>
      </c>
      <c r="P54" s="29">
        <v>33.017353</v>
      </c>
      <c r="Q54" s="29">
        <v>25.039158</v>
      </c>
      <c r="R54" s="29">
        <v>20.944894999999999</v>
      </c>
      <c r="S54" s="29">
        <v>25.497038</v>
      </c>
      <c r="T54" s="29">
        <v>28.918066</v>
      </c>
      <c r="U54" s="29">
        <v>24.762383</v>
      </c>
      <c r="V54" s="29">
        <v>27.558681</v>
      </c>
      <c r="W54" s="29">
        <v>38.129930000000002</v>
      </c>
      <c r="X54" s="29">
        <v>41.804580000000001</v>
      </c>
      <c r="Y54" s="29">
        <v>42.323967000000003</v>
      </c>
      <c r="Z54" s="29">
        <v>45.063445999999999</v>
      </c>
      <c r="AA54" s="29">
        <v>34.693793999999997</v>
      </c>
      <c r="AB54" s="29">
        <v>48.693356000000001</v>
      </c>
      <c r="AC54" s="29">
        <v>35.847880000000004</v>
      </c>
      <c r="AD54" s="29">
        <v>31.375126000000002</v>
      </c>
      <c r="AE54" s="29">
        <v>31.829159000000001</v>
      </c>
      <c r="AF54" s="29">
        <v>32.674729999999997</v>
      </c>
      <c r="AG54" s="29">
        <v>26.903341000000001</v>
      </c>
      <c r="AH54" s="29">
        <v>19.718468000000001</v>
      </c>
      <c r="AI54" s="29">
        <v>20.666101000000001</v>
      </c>
      <c r="AJ54" s="29">
        <v>17.685987000000001</v>
      </c>
      <c r="AK54" s="29">
        <v>19.462489999999999</v>
      </c>
      <c r="AL54" s="29">
        <v>19.030321000000001</v>
      </c>
      <c r="AM54" s="29">
        <v>15.624845499999999</v>
      </c>
      <c r="AN54" s="29">
        <v>19.443079000000001</v>
      </c>
      <c r="AO54" s="29">
        <v>19.374441000000001</v>
      </c>
      <c r="AP54" s="29">
        <v>24.288864</v>
      </c>
      <c r="AQ54" s="29">
        <v>24.866752999999999</v>
      </c>
      <c r="AR54" s="29">
        <v>27.056546999999998</v>
      </c>
      <c r="AS54" s="29">
        <v>22.988334999999999</v>
      </c>
      <c r="AT54" s="29">
        <v>24.818311999999999</v>
      </c>
      <c r="AU54" s="29">
        <v>21.554915999999999</v>
      </c>
      <c r="AV54" s="29">
        <v>20.678017000000001</v>
      </c>
      <c r="AW54" s="29">
        <v>12.012145</v>
      </c>
      <c r="AX54" s="29">
        <v>10.827248000000001</v>
      </c>
      <c r="AY54" s="29">
        <v>7.4675073999999997</v>
      </c>
      <c r="AZ54" s="29">
        <v>6.205114</v>
      </c>
      <c r="BA54" s="29">
        <v>5.8325250000000004</v>
      </c>
      <c r="BB54" s="29">
        <v>4.5565150000000001</v>
      </c>
      <c r="BC54" s="29">
        <v>6.2230753999999999</v>
      </c>
      <c r="BD54" s="29">
        <v>5.3353763000000001</v>
      </c>
    </row>
    <row r="55" spans="1:56" x14ac:dyDescent="0.25">
      <c r="A55">
        <v>72.503</v>
      </c>
      <c r="B55" s="29">
        <v>91.757589999999993</v>
      </c>
      <c r="C55" s="29">
        <v>99.193854999999999</v>
      </c>
      <c r="D55" s="29">
        <v>120.11579999999999</v>
      </c>
      <c r="E55" s="29">
        <v>98.765709999999999</v>
      </c>
      <c r="F55" s="29">
        <v>82.972470000000001</v>
      </c>
      <c r="G55" s="29">
        <v>101.99247</v>
      </c>
      <c r="H55">
        <v>170.50190000000001</v>
      </c>
      <c r="I55" s="29">
        <v>234.9821</v>
      </c>
      <c r="J55" s="29">
        <v>227.94257999999999</v>
      </c>
      <c r="K55" s="29">
        <v>208.53103999999999</v>
      </c>
      <c r="L55" s="29">
        <v>192.58382</v>
      </c>
      <c r="M55" s="29">
        <v>214.55814000000001</v>
      </c>
      <c r="N55" s="29">
        <v>179.86479</v>
      </c>
      <c r="O55" s="29">
        <v>203.16857999999999</v>
      </c>
      <c r="P55" s="29">
        <v>211.63112000000001</v>
      </c>
      <c r="Q55" s="29">
        <v>200.65745999999999</v>
      </c>
      <c r="R55" s="29">
        <v>150.71893</v>
      </c>
      <c r="S55" s="29">
        <v>143.83788000000001</v>
      </c>
      <c r="T55" s="29">
        <v>187.84538000000001</v>
      </c>
      <c r="U55" s="29">
        <v>245.03941</v>
      </c>
      <c r="V55" s="29">
        <v>248.84152</v>
      </c>
      <c r="W55" s="29">
        <v>294.13483000000002</v>
      </c>
      <c r="X55" s="29">
        <v>257.86324999999999</v>
      </c>
      <c r="Y55" s="29">
        <v>254.9752</v>
      </c>
      <c r="Z55" s="29">
        <v>259.59359999999998</v>
      </c>
      <c r="AA55" s="29">
        <v>169.86144999999999</v>
      </c>
      <c r="AB55" s="29">
        <v>137.41591</v>
      </c>
      <c r="AC55" s="29">
        <v>103.900955</v>
      </c>
      <c r="AD55" s="29">
        <v>135.78882999999999</v>
      </c>
      <c r="AE55" s="29">
        <v>92.456590000000006</v>
      </c>
      <c r="AF55" s="29">
        <v>133.90728999999999</v>
      </c>
      <c r="AG55" s="29">
        <v>112.664536</v>
      </c>
      <c r="AH55" s="29">
        <v>86.374390000000005</v>
      </c>
      <c r="AI55" s="29">
        <v>81.228340000000003</v>
      </c>
      <c r="AJ55" s="29">
        <v>92.015990000000002</v>
      </c>
      <c r="AK55" s="29">
        <v>86.314490000000006</v>
      </c>
      <c r="AL55" s="29">
        <v>104.91200000000001</v>
      </c>
      <c r="AM55" s="29">
        <v>90.203779999999995</v>
      </c>
      <c r="AN55" s="29">
        <v>86.284514999999999</v>
      </c>
      <c r="AO55" s="29">
        <v>97.564025999999998</v>
      </c>
      <c r="AP55" s="29">
        <v>116.33223</v>
      </c>
      <c r="AQ55" s="29">
        <v>110.429276</v>
      </c>
      <c r="AR55" s="29">
        <v>116.03176000000001</v>
      </c>
      <c r="AS55" s="29">
        <v>130.50278</v>
      </c>
      <c r="AT55" s="29">
        <v>135.10811000000001</v>
      </c>
      <c r="AU55" s="29">
        <v>111.0455</v>
      </c>
      <c r="AV55" s="29">
        <v>132.12431000000001</v>
      </c>
      <c r="AW55" s="29">
        <v>156.02674999999999</v>
      </c>
      <c r="AX55" s="29">
        <v>144.54228000000001</v>
      </c>
      <c r="AY55" s="29">
        <v>152.38237000000001</v>
      </c>
      <c r="AZ55" s="29">
        <v>142.37567000000001</v>
      </c>
      <c r="BA55" s="29">
        <v>143.61415</v>
      </c>
      <c r="BB55" s="29">
        <v>140.56035</v>
      </c>
      <c r="BC55" s="29">
        <v>109.18626</v>
      </c>
      <c r="BD55" s="29">
        <v>144.70158000000001</v>
      </c>
    </row>
    <row r="56" spans="1:56" x14ac:dyDescent="0.25">
      <c r="A56">
        <v>72.503</v>
      </c>
      <c r="B56" s="29">
        <v>89.181150000000002</v>
      </c>
      <c r="C56" s="29">
        <v>75.185940000000002</v>
      </c>
      <c r="D56" s="29">
        <v>63.19997</v>
      </c>
      <c r="E56" s="29">
        <v>67.678759999999997</v>
      </c>
      <c r="F56" s="29">
        <v>82.264949999999999</v>
      </c>
      <c r="G56" s="29">
        <v>66.367109999999997</v>
      </c>
      <c r="H56">
        <v>62.766452999999998</v>
      </c>
      <c r="I56" s="29">
        <v>50.904345999999997</v>
      </c>
      <c r="J56" s="29">
        <v>75.57938</v>
      </c>
      <c r="K56" s="29">
        <v>72.875590000000003</v>
      </c>
      <c r="L56" s="29">
        <v>85.404759999999996</v>
      </c>
      <c r="M56" s="29">
        <v>78.030174000000002</v>
      </c>
      <c r="N56" s="29">
        <v>54.745421999999998</v>
      </c>
      <c r="O56" s="29">
        <v>47.533029999999997</v>
      </c>
      <c r="P56" s="29">
        <v>63.072369999999999</v>
      </c>
      <c r="Q56" s="29">
        <v>39.361694</v>
      </c>
      <c r="R56" s="29">
        <v>41.651592000000001</v>
      </c>
      <c r="S56" s="29">
        <v>60.115153999999997</v>
      </c>
      <c r="T56" s="29">
        <v>55.11665</v>
      </c>
      <c r="U56" s="29">
        <v>48.48659</v>
      </c>
      <c r="V56" s="29">
        <v>40.996850000000002</v>
      </c>
      <c r="W56" s="29">
        <v>37.667034000000001</v>
      </c>
      <c r="X56" s="29">
        <v>29.831436</v>
      </c>
      <c r="Y56" s="29">
        <v>26.339079999999999</v>
      </c>
      <c r="Z56" s="29">
        <v>25.616430000000001</v>
      </c>
      <c r="AA56" s="29">
        <v>24.516570000000002</v>
      </c>
      <c r="AB56" s="29">
        <v>25.023973000000002</v>
      </c>
      <c r="AC56" s="29">
        <v>29.142776000000001</v>
      </c>
      <c r="AD56" s="29">
        <v>25.559895999999998</v>
      </c>
      <c r="AE56" s="29">
        <v>35.219673</v>
      </c>
      <c r="AF56" s="29">
        <v>28.127409</v>
      </c>
      <c r="AG56" s="29">
        <v>35.831085000000002</v>
      </c>
      <c r="AH56" s="29">
        <v>34.665382000000001</v>
      </c>
      <c r="AI56" s="29">
        <v>31.474129000000001</v>
      </c>
      <c r="AJ56" s="29">
        <v>28.554742999999998</v>
      </c>
      <c r="AK56" s="29">
        <v>25.010867999999999</v>
      </c>
      <c r="AL56" s="29">
        <v>23.309080000000002</v>
      </c>
      <c r="AM56" s="29">
        <v>12.997081</v>
      </c>
      <c r="AN56" s="29">
        <v>8.1918620000000004</v>
      </c>
      <c r="AO56" s="29">
        <v>6.9722080000000002</v>
      </c>
      <c r="AP56" s="29">
        <v>6.8218110000000003</v>
      </c>
      <c r="AQ56" s="29">
        <v>5.5645065000000002</v>
      </c>
      <c r="AR56" s="29">
        <v>5.3539205000000001</v>
      </c>
      <c r="AS56" s="29">
        <v>5.4033693999999999</v>
      </c>
      <c r="AT56" s="29">
        <v>5.4911599999999998</v>
      </c>
      <c r="AU56" s="29">
        <v>6.2192902999999999</v>
      </c>
      <c r="AV56" s="29">
        <v>6.3853692999999998</v>
      </c>
      <c r="AW56" s="29">
        <v>6.6830854000000004</v>
      </c>
      <c r="AX56" s="29">
        <v>6.7497769999999999</v>
      </c>
      <c r="AY56" s="29">
        <v>6.1053540000000002</v>
      </c>
      <c r="AZ56" s="29">
        <v>4.9984260000000003</v>
      </c>
      <c r="BA56" s="29">
        <v>5.2135142999999999</v>
      </c>
      <c r="BB56" s="29">
        <v>4.3391603999999999</v>
      </c>
      <c r="BC56" s="29">
        <v>4.3777929999999996</v>
      </c>
      <c r="BD56" s="29">
        <v>5.2171989999999999</v>
      </c>
    </row>
    <row r="57" spans="1:56" x14ac:dyDescent="0.25">
      <c r="A57">
        <v>72.503</v>
      </c>
      <c r="B57" s="29">
        <v>57.789400000000001</v>
      </c>
      <c r="C57" s="29">
        <v>57.923780000000001</v>
      </c>
      <c r="D57" s="29">
        <v>69.73169</v>
      </c>
      <c r="E57" s="29">
        <v>56.773468000000001</v>
      </c>
      <c r="F57" s="29">
        <v>58.128193000000003</v>
      </c>
      <c r="G57" s="29">
        <v>28.358833000000001</v>
      </c>
      <c r="H57">
        <v>28.91065</v>
      </c>
      <c r="I57" s="29">
        <v>36.495159999999998</v>
      </c>
      <c r="J57" s="29">
        <v>28.13251</v>
      </c>
      <c r="K57" s="29">
        <v>23.876325999999999</v>
      </c>
      <c r="L57" s="29">
        <v>30.508794999999999</v>
      </c>
      <c r="M57" s="29">
        <v>25.048701999999999</v>
      </c>
      <c r="N57" s="29">
        <v>27.479859999999999</v>
      </c>
      <c r="O57" s="29">
        <v>27.56898</v>
      </c>
      <c r="P57" s="29">
        <v>23.060385</v>
      </c>
      <c r="Q57" s="29">
        <v>26.336002000000001</v>
      </c>
      <c r="R57" s="29">
        <v>25.188229</v>
      </c>
      <c r="S57" s="29">
        <v>29.747741999999999</v>
      </c>
      <c r="T57" s="29">
        <v>28.62773</v>
      </c>
      <c r="U57" s="29">
        <v>32.500244000000002</v>
      </c>
      <c r="V57" s="29">
        <v>29.961538000000001</v>
      </c>
      <c r="W57" s="29">
        <v>35.677079999999997</v>
      </c>
      <c r="X57" s="29">
        <v>40.758926000000002</v>
      </c>
      <c r="Y57" s="29">
        <v>38.922843999999998</v>
      </c>
      <c r="Z57" s="29">
        <v>30.346464000000001</v>
      </c>
      <c r="AA57" s="29">
        <v>19.097743999999999</v>
      </c>
      <c r="AB57" s="29">
        <v>19.086708000000002</v>
      </c>
      <c r="AC57" s="29">
        <v>15.370449000000001</v>
      </c>
      <c r="AD57" s="29">
        <v>16.587923</v>
      </c>
      <c r="AE57" s="29">
        <v>12.409775</v>
      </c>
      <c r="AF57" s="29">
        <v>10.266602000000001</v>
      </c>
      <c r="AG57" s="29">
        <v>7.4887649999999999</v>
      </c>
      <c r="AH57" s="29">
        <v>7.7563466999999999</v>
      </c>
      <c r="AI57" s="29">
        <v>7.5436579999999998</v>
      </c>
      <c r="AJ57" s="29">
        <v>9.2536570000000005</v>
      </c>
      <c r="AK57" s="29">
        <v>13.117273000000001</v>
      </c>
      <c r="AL57" s="29">
        <v>10.568754999999999</v>
      </c>
      <c r="AM57" s="29">
        <v>10.741049</v>
      </c>
      <c r="AN57" s="29">
        <v>13.235438</v>
      </c>
      <c r="AO57" s="29">
        <v>18.681920999999999</v>
      </c>
      <c r="AP57" s="29">
        <v>22.628437000000002</v>
      </c>
      <c r="AQ57" s="29">
        <v>19.659814999999998</v>
      </c>
      <c r="AR57" s="29">
        <v>24.467392</v>
      </c>
      <c r="AS57" s="29">
        <v>21.720371</v>
      </c>
      <c r="AT57" s="29">
        <v>22.647031999999999</v>
      </c>
      <c r="AU57" s="29">
        <v>24.387516000000002</v>
      </c>
      <c r="AV57" s="29">
        <v>17.37322</v>
      </c>
      <c r="AW57" s="29">
        <v>13.541822</v>
      </c>
      <c r="AX57" s="29">
        <v>12.1137085</v>
      </c>
      <c r="AY57" s="29">
        <v>9.9104270000000003</v>
      </c>
      <c r="AZ57" s="29">
        <v>6.606814</v>
      </c>
      <c r="BA57" s="29">
        <v>8.3076139999999992</v>
      </c>
      <c r="BB57" s="29">
        <v>7.1411284999999998</v>
      </c>
      <c r="BC57" s="29">
        <v>6.9599104000000001</v>
      </c>
      <c r="BD57" s="29">
        <v>6.2483529999999998</v>
      </c>
    </row>
    <row r="58" spans="1:56" x14ac:dyDescent="0.25">
      <c r="A58">
        <v>72.503</v>
      </c>
      <c r="B58" s="29">
        <v>94.627989999999997</v>
      </c>
      <c r="C58" s="29">
        <v>81.994299999999996</v>
      </c>
      <c r="D58" s="29">
        <v>90.470473999999996</v>
      </c>
      <c r="E58" s="29">
        <v>83.62303</v>
      </c>
      <c r="F58" s="29">
        <v>71.073455999999993</v>
      </c>
      <c r="G58" s="29">
        <v>74.028139999999993</v>
      </c>
      <c r="H58">
        <v>50.221283</v>
      </c>
      <c r="I58" s="29">
        <v>49.850650000000002</v>
      </c>
      <c r="J58" s="29">
        <v>69.433890000000005</v>
      </c>
      <c r="K58" s="29">
        <v>74.211860000000001</v>
      </c>
      <c r="L58" s="29">
        <v>63.875767000000003</v>
      </c>
      <c r="M58" s="29">
        <v>99.11891</v>
      </c>
      <c r="N58" s="29">
        <v>114.498795</v>
      </c>
      <c r="O58" s="29">
        <v>66.832170000000005</v>
      </c>
      <c r="P58" s="29">
        <v>74.202250000000006</v>
      </c>
      <c r="Q58" s="29">
        <v>83.404799999999994</v>
      </c>
      <c r="R58" s="29">
        <v>77.039924999999997</v>
      </c>
      <c r="S58" s="29">
        <v>87.036254999999997</v>
      </c>
      <c r="T58" s="29">
        <v>101.07938</v>
      </c>
      <c r="U58" s="29">
        <v>78.543334999999999</v>
      </c>
      <c r="V58" s="29">
        <v>56.138911999999998</v>
      </c>
      <c r="W58" s="29">
        <v>66.186430000000001</v>
      </c>
      <c r="X58" s="29">
        <v>50.508965000000003</v>
      </c>
      <c r="Y58" s="29">
        <v>54.627856999999999</v>
      </c>
      <c r="Z58" s="29">
        <v>51.771320000000003</v>
      </c>
      <c r="AA58" s="29">
        <v>68.169589999999999</v>
      </c>
      <c r="AB58" s="29">
        <v>65.480670000000003</v>
      </c>
      <c r="AC58" s="29">
        <v>62.885809999999999</v>
      </c>
      <c r="AD58" s="29">
        <v>67.019419999999997</v>
      </c>
      <c r="AE58" s="29">
        <v>61.143692000000001</v>
      </c>
      <c r="AF58" s="29">
        <v>63.543185999999999</v>
      </c>
      <c r="AG58" s="29">
        <v>77.202020000000005</v>
      </c>
      <c r="AH58" s="29">
        <v>70.164349999999999</v>
      </c>
      <c r="AI58" s="29">
        <v>47.747906</v>
      </c>
      <c r="AJ58" s="29">
        <v>40.457099999999997</v>
      </c>
      <c r="AK58" s="29">
        <v>49.12509</v>
      </c>
      <c r="AL58" s="29">
        <v>51.187835999999997</v>
      </c>
      <c r="AM58" s="29">
        <v>52.771996000000001</v>
      </c>
      <c r="AN58" s="29">
        <v>47.104329999999997</v>
      </c>
      <c r="AO58" s="29">
        <v>53.940980000000003</v>
      </c>
      <c r="AP58" s="29">
        <v>46.99783</v>
      </c>
      <c r="AQ58" s="29">
        <v>32.511839999999999</v>
      </c>
      <c r="AR58" s="29">
        <v>46.59713</v>
      </c>
      <c r="AS58" s="29">
        <v>37.89096</v>
      </c>
      <c r="AT58" s="29">
        <v>31.225173999999999</v>
      </c>
      <c r="AU58" s="29">
        <v>31.201222999999999</v>
      </c>
      <c r="AV58" s="29">
        <v>27.843409000000001</v>
      </c>
      <c r="AW58" s="29">
        <v>30.4283</v>
      </c>
      <c r="AX58" s="29">
        <v>32.049669999999999</v>
      </c>
      <c r="AY58" s="29">
        <v>45.128</v>
      </c>
      <c r="AZ58" s="29">
        <v>53.68721</v>
      </c>
      <c r="BA58" s="29">
        <v>50.438225000000003</v>
      </c>
      <c r="BB58" s="29">
        <v>60.938164</v>
      </c>
      <c r="BC58" s="29">
        <v>63.756270000000001</v>
      </c>
      <c r="BD58" s="29">
        <v>68.386116000000001</v>
      </c>
    </row>
    <row r="59" spans="1:56" x14ac:dyDescent="0.25">
      <c r="A59">
        <v>72.503</v>
      </c>
      <c r="B59" s="29">
        <v>61.146126000000002</v>
      </c>
      <c r="C59" s="29">
        <v>69.498313999999993</v>
      </c>
      <c r="D59" s="29">
        <v>72.477959999999996</v>
      </c>
      <c r="E59" s="29">
        <v>76.547290000000004</v>
      </c>
      <c r="F59" s="29">
        <v>70.687965000000005</v>
      </c>
      <c r="G59" s="29">
        <v>54.440987</v>
      </c>
      <c r="H59">
        <v>64.23648</v>
      </c>
      <c r="I59" s="29">
        <v>51.262256999999998</v>
      </c>
      <c r="J59" s="29">
        <v>52.824770000000001</v>
      </c>
      <c r="K59" s="29">
        <v>51.826360000000001</v>
      </c>
      <c r="L59" s="29">
        <v>46.706740000000003</v>
      </c>
      <c r="M59" s="29">
        <v>35.523539999999997</v>
      </c>
      <c r="N59" s="29">
        <v>37.518715</v>
      </c>
      <c r="O59" s="29">
        <v>39.764243999999998</v>
      </c>
      <c r="P59" s="29">
        <v>44.704549999999998</v>
      </c>
      <c r="Q59" s="29">
        <v>37.881863000000003</v>
      </c>
      <c r="R59" s="29">
        <v>46.446019999999997</v>
      </c>
      <c r="S59" s="29">
        <v>40.196648000000003</v>
      </c>
      <c r="T59" s="29">
        <v>43.205530000000003</v>
      </c>
      <c r="U59" s="29">
        <v>43.480891999999997</v>
      </c>
      <c r="V59" s="29">
        <v>39.863059999999997</v>
      </c>
      <c r="W59" s="29">
        <v>34.501015000000002</v>
      </c>
      <c r="X59" s="29">
        <v>28.165694999999999</v>
      </c>
      <c r="Y59" s="29">
        <v>29.753440000000001</v>
      </c>
      <c r="Z59" s="29">
        <v>34.660145</v>
      </c>
      <c r="AA59" s="29">
        <v>30.472773</v>
      </c>
      <c r="AB59" s="29">
        <v>26.314675999999999</v>
      </c>
      <c r="AC59" s="29">
        <v>21.291944999999998</v>
      </c>
      <c r="AD59" s="29">
        <v>25.318587999999998</v>
      </c>
      <c r="AE59" s="29">
        <v>36.088695999999999</v>
      </c>
      <c r="AF59" s="29">
        <v>29.786196</v>
      </c>
      <c r="AG59" s="29">
        <v>28.859059999999999</v>
      </c>
      <c r="AH59" s="29">
        <v>27.249279000000001</v>
      </c>
      <c r="AI59" s="29">
        <v>27.787883999999998</v>
      </c>
      <c r="AJ59" s="29">
        <v>26.769093000000002</v>
      </c>
      <c r="AK59" s="29">
        <v>23.455818000000001</v>
      </c>
      <c r="AL59" s="29">
        <v>27.884636</v>
      </c>
      <c r="AM59" s="29">
        <v>24.224084999999999</v>
      </c>
      <c r="AN59" s="29">
        <v>21.413391000000001</v>
      </c>
      <c r="AO59" s="29">
        <v>22.111027</v>
      </c>
      <c r="AP59" s="29">
        <v>19.313053</v>
      </c>
      <c r="AQ59" s="29">
        <v>16.763197000000002</v>
      </c>
      <c r="AR59" s="29">
        <v>16.191102999999998</v>
      </c>
      <c r="AS59" s="29">
        <v>16.910236000000001</v>
      </c>
      <c r="AT59" s="29">
        <v>16.501358</v>
      </c>
      <c r="AU59" s="29">
        <v>18.532768000000001</v>
      </c>
      <c r="AV59" s="29">
        <v>15.186693999999999</v>
      </c>
      <c r="AW59" s="29">
        <v>14.779901499999999</v>
      </c>
      <c r="AX59" s="29">
        <v>18.167538</v>
      </c>
      <c r="AY59" s="29">
        <v>17.531110000000002</v>
      </c>
      <c r="AZ59" s="29">
        <v>23.810054999999998</v>
      </c>
      <c r="BA59" s="29">
        <v>24.842338999999999</v>
      </c>
      <c r="BB59" s="29">
        <v>17.599609999999998</v>
      </c>
      <c r="BC59" s="29">
        <v>14.785693999999999</v>
      </c>
      <c r="BD59" s="29">
        <v>15.133374</v>
      </c>
    </row>
    <row r="60" spans="1:56" x14ac:dyDescent="0.25">
      <c r="A60">
        <v>72.503</v>
      </c>
      <c r="B60" s="29">
        <v>80.876099999999994</v>
      </c>
      <c r="C60" s="29">
        <v>67.837400000000002</v>
      </c>
      <c r="D60" s="29">
        <v>76.588920000000002</v>
      </c>
      <c r="E60" s="29">
        <v>86.094800000000006</v>
      </c>
      <c r="F60" s="29">
        <v>80.794160000000005</v>
      </c>
      <c r="G60" s="29">
        <v>87.171074000000004</v>
      </c>
      <c r="H60">
        <v>119.31143</v>
      </c>
      <c r="I60" s="29">
        <v>136.33122</v>
      </c>
      <c r="J60" s="29">
        <v>103.29931999999999</v>
      </c>
      <c r="K60" s="29">
        <v>120.191795</v>
      </c>
      <c r="L60" s="29">
        <v>124.85948999999999</v>
      </c>
      <c r="M60" s="29">
        <v>89.914829999999995</v>
      </c>
      <c r="N60" s="29">
        <v>82.033760000000001</v>
      </c>
      <c r="O60" s="29">
        <v>128.97447</v>
      </c>
      <c r="P60" s="29">
        <v>154.17573999999999</v>
      </c>
      <c r="Q60" s="29">
        <v>103.98748999999999</v>
      </c>
      <c r="R60" s="29">
        <v>86.893690000000007</v>
      </c>
      <c r="S60" s="29">
        <v>90.387590000000003</v>
      </c>
      <c r="T60" s="29">
        <v>60.694209999999998</v>
      </c>
      <c r="U60" s="29">
        <v>57.177956000000002</v>
      </c>
      <c r="V60" s="29">
        <v>58.729230000000001</v>
      </c>
      <c r="W60" s="29">
        <v>60.036327</v>
      </c>
      <c r="X60" s="29">
        <v>73.955344999999994</v>
      </c>
      <c r="Y60" s="29">
        <v>72.358959999999996</v>
      </c>
      <c r="Z60" s="29">
        <v>68.724459999999993</v>
      </c>
      <c r="AA60" s="29">
        <v>60.570659999999997</v>
      </c>
      <c r="AB60" s="29">
        <v>57.356887999999998</v>
      </c>
      <c r="AC60" s="29">
        <v>46.78454</v>
      </c>
      <c r="AD60" s="29">
        <v>36.398181999999998</v>
      </c>
      <c r="AE60" s="29">
        <v>21.771801</v>
      </c>
      <c r="AF60" s="29">
        <v>18.900010999999999</v>
      </c>
      <c r="AG60" s="29">
        <v>21.95354</v>
      </c>
      <c r="AH60" s="29">
        <v>14.533561000000001</v>
      </c>
      <c r="AI60" s="29">
        <v>15.604231</v>
      </c>
      <c r="AJ60" s="29">
        <v>20.311160999999998</v>
      </c>
      <c r="AK60" s="29">
        <v>23.797173000000001</v>
      </c>
      <c r="AL60" s="29">
        <v>25.46631</v>
      </c>
      <c r="AM60" s="29">
        <v>24.688265000000001</v>
      </c>
      <c r="AN60" s="29">
        <v>24.731966</v>
      </c>
      <c r="AO60" s="29">
        <v>24.116250000000001</v>
      </c>
      <c r="AP60" s="29">
        <v>20.889097</v>
      </c>
      <c r="AQ60" s="29">
        <v>20.156037999999999</v>
      </c>
      <c r="AR60" s="29">
        <v>17.63353</v>
      </c>
      <c r="AS60" s="29">
        <v>22.646547000000002</v>
      </c>
      <c r="AT60" s="29">
        <v>20.541371999999999</v>
      </c>
      <c r="AU60" s="29">
        <v>17.816244000000001</v>
      </c>
      <c r="AV60" s="29">
        <v>17.794785000000001</v>
      </c>
      <c r="AW60" s="29">
        <v>16.806950000000001</v>
      </c>
      <c r="AX60" s="29">
        <v>16.985329</v>
      </c>
      <c r="AY60" s="29">
        <v>15.906363499999999</v>
      </c>
      <c r="AZ60" s="29">
        <v>16.569464</v>
      </c>
      <c r="BA60" s="29">
        <v>11.241065000000001</v>
      </c>
      <c r="BB60" s="29">
        <v>13.499292000000001</v>
      </c>
      <c r="BC60" s="29">
        <v>13.887802000000001</v>
      </c>
      <c r="BD60" s="29">
        <v>13.6183815</v>
      </c>
    </row>
    <row r="61" spans="1:56" x14ac:dyDescent="0.25">
      <c r="A61">
        <v>72.503</v>
      </c>
      <c r="B61" s="29">
        <v>71.443259999999995</v>
      </c>
      <c r="C61" s="29">
        <v>63.605072</v>
      </c>
      <c r="D61" s="29">
        <v>55.742812999999998</v>
      </c>
      <c r="E61" s="29">
        <v>41.741641999999999</v>
      </c>
      <c r="F61" s="29">
        <v>38.005760000000002</v>
      </c>
      <c r="G61" s="29">
        <v>38.427773000000002</v>
      </c>
      <c r="H61">
        <v>53.865257</v>
      </c>
      <c r="I61" s="29">
        <v>50.610213999999999</v>
      </c>
      <c r="J61" s="29">
        <v>53.989890000000003</v>
      </c>
      <c r="K61" s="29">
        <v>52.831325999999997</v>
      </c>
      <c r="L61" s="29">
        <v>42.439422999999998</v>
      </c>
      <c r="M61" s="29">
        <v>32.441628000000001</v>
      </c>
      <c r="N61" s="29">
        <v>25.099191999999999</v>
      </c>
      <c r="O61" s="29">
        <v>18.410706999999999</v>
      </c>
      <c r="P61" s="29">
        <v>14.938293</v>
      </c>
      <c r="Q61" s="29">
        <v>15.658892</v>
      </c>
      <c r="R61" s="29">
        <v>13.8072195</v>
      </c>
      <c r="S61" s="29">
        <v>9.8380650000000003</v>
      </c>
      <c r="T61" s="29">
        <v>10.637777</v>
      </c>
      <c r="U61" s="29">
        <v>11.818049</v>
      </c>
      <c r="V61" s="29">
        <v>14.424861999999999</v>
      </c>
      <c r="W61" s="29">
        <v>16.177606999999998</v>
      </c>
      <c r="X61" s="29">
        <v>19.387165</v>
      </c>
      <c r="Y61" s="29">
        <v>22.242190000000001</v>
      </c>
      <c r="Z61" s="29">
        <v>23.713077999999999</v>
      </c>
      <c r="AA61" s="29">
        <v>23.354689</v>
      </c>
      <c r="AB61" s="29">
        <v>25.187184999999999</v>
      </c>
      <c r="AC61" s="29">
        <v>27.557252999999999</v>
      </c>
      <c r="AD61" s="29">
        <v>31.227727999999999</v>
      </c>
      <c r="AE61" s="29">
        <v>34.632465000000003</v>
      </c>
      <c r="AF61" s="29">
        <v>35.225364999999996</v>
      </c>
      <c r="AG61" s="29">
        <v>29.549633</v>
      </c>
      <c r="AH61" s="29">
        <v>31.193187999999999</v>
      </c>
      <c r="AI61" s="29">
        <v>29.097114999999999</v>
      </c>
      <c r="AJ61" s="29">
        <v>35.700836000000002</v>
      </c>
      <c r="AK61" s="29">
        <v>40.839129999999997</v>
      </c>
      <c r="AL61" s="29">
        <v>37.631366999999997</v>
      </c>
      <c r="AM61" s="29">
        <v>40.356262000000001</v>
      </c>
      <c r="AN61" s="29">
        <v>40.892180000000003</v>
      </c>
      <c r="AO61" s="29">
        <v>33.848216999999998</v>
      </c>
      <c r="AP61" s="29">
        <v>39.71837</v>
      </c>
      <c r="AQ61" s="29">
        <v>44.67201</v>
      </c>
      <c r="AR61" s="29">
        <v>54.097929999999998</v>
      </c>
      <c r="AS61" s="29">
        <v>44.182785000000003</v>
      </c>
      <c r="AT61" s="29">
        <v>37.027509999999999</v>
      </c>
      <c r="AU61" s="29">
        <v>34.091880000000003</v>
      </c>
      <c r="AV61" s="29">
        <v>44.976430000000001</v>
      </c>
      <c r="AW61" s="29">
        <v>69.09648</v>
      </c>
      <c r="AX61" s="29">
        <v>69.371520000000004</v>
      </c>
      <c r="AY61" s="29">
        <v>90.567279999999997</v>
      </c>
      <c r="AZ61" s="29">
        <v>79.495559999999998</v>
      </c>
      <c r="BA61" s="29">
        <v>114.82098000000001</v>
      </c>
      <c r="BB61" s="29">
        <v>103.74477400000001</v>
      </c>
      <c r="BC61" s="29">
        <v>94.319953999999996</v>
      </c>
      <c r="BD61" s="29">
        <v>96.562020000000004</v>
      </c>
    </row>
    <row r="62" spans="1:56" x14ac:dyDescent="0.25">
      <c r="A62">
        <v>72.503</v>
      </c>
      <c r="B62" s="29">
        <v>87.337890000000002</v>
      </c>
      <c r="C62" s="29">
        <v>112.37761999999999</v>
      </c>
      <c r="D62" s="29">
        <v>115.73788500000001</v>
      </c>
      <c r="E62" s="29">
        <v>88.997375000000005</v>
      </c>
      <c r="F62" s="29">
        <v>83.85624</v>
      </c>
      <c r="G62" s="29">
        <v>68.621925000000005</v>
      </c>
      <c r="H62">
        <v>53.635094000000002</v>
      </c>
      <c r="I62" s="29">
        <v>56.802819999999997</v>
      </c>
      <c r="J62" s="29">
        <v>48.072074999999998</v>
      </c>
      <c r="K62" s="29">
        <v>43.600741999999997</v>
      </c>
      <c r="L62" s="29">
        <v>39.055042</v>
      </c>
      <c r="M62" s="29">
        <v>45.634180000000001</v>
      </c>
      <c r="N62" s="29">
        <v>54.041249999999998</v>
      </c>
      <c r="O62" s="29">
        <v>40.278799999999997</v>
      </c>
      <c r="P62" s="29">
        <v>34.606456999999999</v>
      </c>
      <c r="Q62" s="29">
        <v>33.607550000000003</v>
      </c>
      <c r="R62" s="29">
        <v>38.406536000000003</v>
      </c>
      <c r="S62" s="29">
        <v>24.664580000000001</v>
      </c>
      <c r="T62" s="29">
        <v>24.384262</v>
      </c>
      <c r="U62" s="29">
        <v>16.850795999999999</v>
      </c>
      <c r="V62" s="29">
        <v>16.729568</v>
      </c>
      <c r="W62" s="29">
        <v>22.061443000000001</v>
      </c>
      <c r="X62" s="29">
        <v>17.036446000000002</v>
      </c>
      <c r="Y62" s="29">
        <v>13.113436</v>
      </c>
      <c r="Z62" s="29">
        <v>12.669079999999999</v>
      </c>
      <c r="AA62" s="29">
        <v>10.874675</v>
      </c>
      <c r="AB62" s="29">
        <v>6.7700979999999999</v>
      </c>
      <c r="AC62" s="29">
        <v>5.2279090000000004</v>
      </c>
      <c r="AD62" s="29">
        <v>5.9626346000000003</v>
      </c>
      <c r="AE62" s="29">
        <v>7.8764240000000001</v>
      </c>
      <c r="AF62" s="29">
        <v>11.547456</v>
      </c>
      <c r="AG62" s="29">
        <v>11.08197</v>
      </c>
      <c r="AH62" s="29">
        <v>8.8528599999999997</v>
      </c>
      <c r="AI62" s="29">
        <v>9.4232189999999996</v>
      </c>
      <c r="AJ62" s="29">
        <v>12.669421</v>
      </c>
      <c r="AK62" s="29">
        <v>11.969170999999999</v>
      </c>
      <c r="AL62" s="29">
        <v>10.023972000000001</v>
      </c>
      <c r="AM62" s="29">
        <v>10.9305725</v>
      </c>
      <c r="AN62" s="29">
        <v>8.5504800000000003</v>
      </c>
      <c r="AO62" s="29">
        <v>6.4145675000000004</v>
      </c>
      <c r="AP62" s="29">
        <v>6.6484375</v>
      </c>
      <c r="AQ62" s="29">
        <v>4.9528312999999997</v>
      </c>
      <c r="AR62" s="29">
        <v>3.8574850000000001</v>
      </c>
      <c r="AS62" s="29">
        <v>5.2017373999999998</v>
      </c>
      <c r="AT62" s="29">
        <v>5.4129630000000004</v>
      </c>
      <c r="AU62" s="29">
        <v>10.336721000000001</v>
      </c>
      <c r="AV62" s="29">
        <v>11.677389</v>
      </c>
      <c r="AW62" s="29">
        <v>7.4048714999999996</v>
      </c>
      <c r="AX62" s="29">
        <v>6.0991945000000003</v>
      </c>
      <c r="AY62" s="29">
        <v>4.7063750000000004</v>
      </c>
      <c r="AZ62" s="29">
        <v>4.7309239999999999</v>
      </c>
      <c r="BA62" s="29">
        <v>5.9911570000000003</v>
      </c>
      <c r="BB62" s="29">
        <v>6.8872609999999996</v>
      </c>
      <c r="BC62" s="29">
        <v>7.8323850000000004</v>
      </c>
      <c r="BD62" s="29">
        <v>8.3630250000000004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59B5-A194-42B9-AE46-3D099EEEA6F8}">
  <dimension ref="A1:CP754"/>
  <sheetViews>
    <sheetView zoomScaleNormal="100" workbookViewId="0">
      <selection activeCell="J82" sqref="J82"/>
    </sheetView>
  </sheetViews>
  <sheetFormatPr baseColWidth="10" defaultRowHeight="15" x14ac:dyDescent="0.25"/>
  <cols>
    <col min="3" max="3" width="14.28515625" bestFit="1" customWidth="1"/>
    <col min="4" max="4" width="11.7109375" bestFit="1" customWidth="1"/>
    <col min="5" max="5" width="16.85546875" customWidth="1"/>
    <col min="6" max="6" width="16.85546875" style="29" customWidth="1"/>
    <col min="7" max="8" width="16.85546875" customWidth="1"/>
    <col min="9" max="9" width="16.28515625" customWidth="1"/>
    <col min="10" max="10" width="15.7109375" customWidth="1"/>
    <col min="11" max="11" width="18.85546875" customWidth="1"/>
    <col min="12" max="12" width="16.28515625" customWidth="1"/>
    <col min="13" max="13" width="16.28515625" style="1" customWidth="1"/>
    <col min="14" max="14" width="16.28515625" customWidth="1"/>
    <col min="15" max="15" width="16.5703125" customWidth="1"/>
    <col min="16" max="16" width="13.28515625" customWidth="1"/>
    <col min="17" max="17" width="11.7109375" bestFit="1" customWidth="1"/>
    <col min="18" max="18" width="13.85546875" customWidth="1"/>
    <col min="19" max="19" width="11.7109375" bestFit="1" customWidth="1"/>
    <col min="20" max="20" width="12" bestFit="1" customWidth="1"/>
    <col min="21" max="22" width="11.7109375" bestFit="1" customWidth="1"/>
    <col min="23" max="23" width="12.28515625" bestFit="1" customWidth="1"/>
    <col min="24" max="25" width="12.85546875" bestFit="1" customWidth="1"/>
    <col min="26" max="26" width="13.85546875" customWidth="1"/>
    <col min="27" max="27" width="12.28515625" bestFit="1" customWidth="1"/>
    <col min="28" max="28" width="13.140625" bestFit="1" customWidth="1"/>
    <col min="29" max="29" width="12.85546875" bestFit="1" customWidth="1"/>
    <col min="30" max="30" width="11.7109375" bestFit="1" customWidth="1"/>
    <col min="31" max="31" width="14.5703125" bestFit="1" customWidth="1"/>
    <col min="32" max="32" width="13.7109375" customWidth="1"/>
    <col min="33" max="34" width="13.140625" customWidth="1"/>
    <col min="36" max="36" width="13.85546875" customWidth="1"/>
    <col min="37" max="37" width="14.140625" customWidth="1"/>
    <col min="38" max="38" width="14.28515625" customWidth="1"/>
    <col min="41" max="41" width="13.140625" bestFit="1" customWidth="1"/>
    <col min="42" max="42" width="14.85546875" customWidth="1"/>
    <col min="43" max="43" width="14" bestFit="1" customWidth="1"/>
    <col min="44" max="44" width="13.85546875" bestFit="1" customWidth="1"/>
    <col min="46" max="46" width="13.42578125" customWidth="1"/>
    <col min="47" max="47" width="13.28515625" customWidth="1"/>
    <col min="48" max="48" width="13.42578125" customWidth="1"/>
    <col min="49" max="49" width="13.140625" customWidth="1"/>
    <col min="50" max="50" width="15.28515625" customWidth="1"/>
    <col min="51" max="51" width="13" bestFit="1" customWidth="1"/>
    <col min="52" max="52" width="14.140625" customWidth="1"/>
    <col min="53" max="53" width="14.85546875" customWidth="1"/>
    <col min="54" max="54" width="14.7109375" customWidth="1"/>
    <col min="55" max="56" width="13.7109375" customWidth="1"/>
    <col min="57" max="57" width="12.5703125" bestFit="1" customWidth="1"/>
    <col min="58" max="58" width="12" bestFit="1" customWidth="1"/>
    <col min="59" max="59" width="12.42578125" bestFit="1" customWidth="1"/>
    <col min="61" max="61" width="12.5703125" bestFit="1" customWidth="1"/>
    <col min="68" max="68" width="14.28515625" customWidth="1"/>
    <col min="69" max="69" width="13.28515625" customWidth="1"/>
    <col min="71" max="71" width="13" customWidth="1"/>
    <col min="72" max="72" width="13.5703125" customWidth="1"/>
    <col min="74" max="74" width="15.28515625" customWidth="1"/>
    <col min="75" max="75" width="14.140625" customWidth="1"/>
    <col min="76" max="76" width="15.5703125" customWidth="1"/>
    <col min="77" max="77" width="13.7109375" customWidth="1"/>
    <col min="78" max="78" width="13.28515625" customWidth="1"/>
    <col min="83" max="83" width="13.5703125" customWidth="1"/>
    <col min="265" max="265" width="16.85546875" customWidth="1"/>
    <col min="266" max="266" width="16.28515625" customWidth="1"/>
    <col min="267" max="267" width="15.7109375" customWidth="1"/>
    <col min="268" max="268" width="18.85546875" customWidth="1"/>
    <col min="269" max="270" width="16.28515625" customWidth="1"/>
    <col min="274" max="274" width="12.7109375" customWidth="1"/>
    <col min="276" max="276" width="11.85546875" bestFit="1" customWidth="1"/>
    <col min="279" max="281" width="12.140625" bestFit="1" customWidth="1"/>
    <col min="282" max="282" width="13.85546875" customWidth="1"/>
    <col min="283" max="283" width="12.140625" bestFit="1" customWidth="1"/>
    <col min="284" max="284" width="13" bestFit="1" customWidth="1"/>
    <col min="285" max="285" width="12.140625" bestFit="1" customWidth="1"/>
    <col min="287" max="287" width="14.5703125" bestFit="1" customWidth="1"/>
    <col min="288" max="288" width="13.7109375" customWidth="1"/>
    <col min="289" max="290" width="13.140625" customWidth="1"/>
    <col min="292" max="292" width="13.85546875" customWidth="1"/>
    <col min="293" max="293" width="14.140625" customWidth="1"/>
    <col min="294" max="294" width="14.28515625" customWidth="1"/>
    <col min="297" max="297" width="13.140625" bestFit="1" customWidth="1"/>
    <col min="298" max="298" width="14.85546875" customWidth="1"/>
    <col min="299" max="299" width="14" bestFit="1" customWidth="1"/>
    <col min="300" max="300" width="13.85546875" bestFit="1" customWidth="1"/>
    <col min="302" max="302" width="13.42578125" customWidth="1"/>
    <col min="303" max="303" width="13.28515625" customWidth="1"/>
    <col min="304" max="304" width="13.42578125" customWidth="1"/>
    <col min="305" max="305" width="13.140625" customWidth="1"/>
    <col min="306" max="306" width="15.28515625" customWidth="1"/>
    <col min="307" max="307" width="13" bestFit="1" customWidth="1"/>
    <col min="308" max="308" width="14.140625" customWidth="1"/>
    <col min="309" max="309" width="14.85546875" customWidth="1"/>
    <col min="310" max="310" width="14.7109375" customWidth="1"/>
    <col min="311" max="312" width="13.7109375" customWidth="1"/>
    <col min="313" max="313" width="12.5703125" bestFit="1" customWidth="1"/>
    <col min="314" max="314" width="12" bestFit="1" customWidth="1"/>
    <col min="315" max="315" width="12.42578125" bestFit="1" customWidth="1"/>
    <col min="317" max="317" width="12.5703125" bestFit="1" customWidth="1"/>
    <col min="324" max="324" width="14.28515625" customWidth="1"/>
    <col min="325" max="325" width="13.28515625" customWidth="1"/>
    <col min="327" max="327" width="13" customWidth="1"/>
    <col min="328" max="328" width="13.5703125" customWidth="1"/>
    <col min="330" max="330" width="15.28515625" customWidth="1"/>
    <col min="331" max="331" width="14.140625" customWidth="1"/>
    <col min="332" max="332" width="15.5703125" customWidth="1"/>
    <col min="333" max="333" width="13.7109375" customWidth="1"/>
    <col min="334" max="334" width="13.28515625" customWidth="1"/>
    <col min="339" max="339" width="13.5703125" customWidth="1"/>
    <col min="521" max="521" width="16.85546875" customWidth="1"/>
    <col min="522" max="522" width="16.28515625" customWidth="1"/>
    <col min="523" max="523" width="15.7109375" customWidth="1"/>
    <col min="524" max="524" width="18.85546875" customWidth="1"/>
    <col min="525" max="526" width="16.28515625" customWidth="1"/>
    <col min="530" max="530" width="12.7109375" customWidth="1"/>
    <col min="532" max="532" width="11.85546875" bestFit="1" customWidth="1"/>
    <col min="535" max="537" width="12.140625" bestFit="1" customWidth="1"/>
    <col min="538" max="538" width="13.85546875" customWidth="1"/>
    <col min="539" max="539" width="12.140625" bestFit="1" customWidth="1"/>
    <col min="540" max="540" width="13" bestFit="1" customWidth="1"/>
    <col min="541" max="541" width="12.140625" bestFit="1" customWidth="1"/>
    <col min="543" max="543" width="14.5703125" bestFit="1" customWidth="1"/>
    <col min="544" max="544" width="13.7109375" customWidth="1"/>
    <col min="545" max="546" width="13.140625" customWidth="1"/>
    <col min="548" max="548" width="13.85546875" customWidth="1"/>
    <col min="549" max="549" width="14.140625" customWidth="1"/>
    <col min="550" max="550" width="14.28515625" customWidth="1"/>
    <col min="553" max="553" width="13.140625" bestFit="1" customWidth="1"/>
    <col min="554" max="554" width="14.85546875" customWidth="1"/>
    <col min="555" max="555" width="14" bestFit="1" customWidth="1"/>
    <col min="556" max="556" width="13.85546875" bestFit="1" customWidth="1"/>
    <col min="558" max="558" width="13.42578125" customWidth="1"/>
    <col min="559" max="559" width="13.28515625" customWidth="1"/>
    <col min="560" max="560" width="13.42578125" customWidth="1"/>
    <col min="561" max="561" width="13.140625" customWidth="1"/>
    <col min="562" max="562" width="15.28515625" customWidth="1"/>
    <col min="563" max="563" width="13" bestFit="1" customWidth="1"/>
    <col min="564" max="564" width="14.140625" customWidth="1"/>
    <col min="565" max="565" width="14.85546875" customWidth="1"/>
    <col min="566" max="566" width="14.7109375" customWidth="1"/>
    <col min="567" max="568" width="13.7109375" customWidth="1"/>
    <col min="569" max="569" width="12.5703125" bestFit="1" customWidth="1"/>
    <col min="570" max="570" width="12" bestFit="1" customWidth="1"/>
    <col min="571" max="571" width="12.42578125" bestFit="1" customWidth="1"/>
    <col min="573" max="573" width="12.5703125" bestFit="1" customWidth="1"/>
    <col min="580" max="580" width="14.28515625" customWidth="1"/>
    <col min="581" max="581" width="13.28515625" customWidth="1"/>
    <col min="583" max="583" width="13" customWidth="1"/>
    <col min="584" max="584" width="13.5703125" customWidth="1"/>
    <col min="586" max="586" width="15.28515625" customWidth="1"/>
    <col min="587" max="587" width="14.140625" customWidth="1"/>
    <col min="588" max="588" width="15.5703125" customWidth="1"/>
    <col min="589" max="589" width="13.7109375" customWidth="1"/>
    <col min="590" max="590" width="13.28515625" customWidth="1"/>
    <col min="595" max="595" width="13.5703125" customWidth="1"/>
    <col min="777" max="777" width="16.85546875" customWidth="1"/>
    <col min="778" max="778" width="16.28515625" customWidth="1"/>
    <col min="779" max="779" width="15.7109375" customWidth="1"/>
    <col min="780" max="780" width="18.85546875" customWidth="1"/>
    <col min="781" max="782" width="16.28515625" customWidth="1"/>
    <col min="786" max="786" width="12.7109375" customWidth="1"/>
    <col min="788" max="788" width="11.85546875" bestFit="1" customWidth="1"/>
    <col min="791" max="793" width="12.140625" bestFit="1" customWidth="1"/>
    <col min="794" max="794" width="13.85546875" customWidth="1"/>
    <col min="795" max="795" width="12.140625" bestFit="1" customWidth="1"/>
    <col min="796" max="796" width="13" bestFit="1" customWidth="1"/>
    <col min="797" max="797" width="12.140625" bestFit="1" customWidth="1"/>
    <col min="799" max="799" width="14.5703125" bestFit="1" customWidth="1"/>
    <col min="800" max="800" width="13.7109375" customWidth="1"/>
    <col min="801" max="802" width="13.140625" customWidth="1"/>
    <col min="804" max="804" width="13.85546875" customWidth="1"/>
    <col min="805" max="805" width="14.140625" customWidth="1"/>
    <col min="806" max="806" width="14.28515625" customWidth="1"/>
    <col min="809" max="809" width="13.140625" bestFit="1" customWidth="1"/>
    <col min="810" max="810" width="14.85546875" customWidth="1"/>
    <col min="811" max="811" width="14" bestFit="1" customWidth="1"/>
    <col min="812" max="812" width="13.85546875" bestFit="1" customWidth="1"/>
    <col min="814" max="814" width="13.42578125" customWidth="1"/>
    <col min="815" max="815" width="13.28515625" customWidth="1"/>
    <col min="816" max="816" width="13.42578125" customWidth="1"/>
    <col min="817" max="817" width="13.140625" customWidth="1"/>
    <col min="818" max="818" width="15.28515625" customWidth="1"/>
    <col min="819" max="819" width="13" bestFit="1" customWidth="1"/>
    <col min="820" max="820" width="14.140625" customWidth="1"/>
    <col min="821" max="821" width="14.85546875" customWidth="1"/>
    <col min="822" max="822" width="14.7109375" customWidth="1"/>
    <col min="823" max="824" width="13.7109375" customWidth="1"/>
    <col min="825" max="825" width="12.5703125" bestFit="1" customWidth="1"/>
    <col min="826" max="826" width="12" bestFit="1" customWidth="1"/>
    <col min="827" max="827" width="12.42578125" bestFit="1" customWidth="1"/>
    <col min="829" max="829" width="12.5703125" bestFit="1" customWidth="1"/>
    <col min="836" max="836" width="14.28515625" customWidth="1"/>
    <col min="837" max="837" width="13.28515625" customWidth="1"/>
    <col min="839" max="839" width="13" customWidth="1"/>
    <col min="840" max="840" width="13.5703125" customWidth="1"/>
    <col min="842" max="842" width="15.28515625" customWidth="1"/>
    <col min="843" max="843" width="14.140625" customWidth="1"/>
    <col min="844" max="844" width="15.5703125" customWidth="1"/>
    <col min="845" max="845" width="13.7109375" customWidth="1"/>
    <col min="846" max="846" width="13.28515625" customWidth="1"/>
    <col min="851" max="851" width="13.5703125" customWidth="1"/>
    <col min="1033" max="1033" width="16.85546875" customWidth="1"/>
    <col min="1034" max="1034" width="16.28515625" customWidth="1"/>
    <col min="1035" max="1035" width="15.7109375" customWidth="1"/>
    <col min="1036" max="1036" width="18.85546875" customWidth="1"/>
    <col min="1037" max="1038" width="16.28515625" customWidth="1"/>
    <col min="1042" max="1042" width="12.7109375" customWidth="1"/>
    <col min="1044" max="1044" width="11.85546875" bestFit="1" customWidth="1"/>
    <col min="1047" max="1049" width="12.140625" bestFit="1" customWidth="1"/>
    <col min="1050" max="1050" width="13.85546875" customWidth="1"/>
    <col min="1051" max="1051" width="12.140625" bestFit="1" customWidth="1"/>
    <col min="1052" max="1052" width="13" bestFit="1" customWidth="1"/>
    <col min="1053" max="1053" width="12.140625" bestFit="1" customWidth="1"/>
    <col min="1055" max="1055" width="14.5703125" bestFit="1" customWidth="1"/>
    <col min="1056" max="1056" width="13.7109375" customWidth="1"/>
    <col min="1057" max="1058" width="13.140625" customWidth="1"/>
    <col min="1060" max="1060" width="13.85546875" customWidth="1"/>
    <col min="1061" max="1061" width="14.140625" customWidth="1"/>
    <col min="1062" max="1062" width="14.28515625" customWidth="1"/>
    <col min="1065" max="1065" width="13.140625" bestFit="1" customWidth="1"/>
    <col min="1066" max="1066" width="14.85546875" customWidth="1"/>
    <col min="1067" max="1067" width="14" bestFit="1" customWidth="1"/>
    <col min="1068" max="1068" width="13.85546875" bestFit="1" customWidth="1"/>
    <col min="1070" max="1070" width="13.42578125" customWidth="1"/>
    <col min="1071" max="1071" width="13.28515625" customWidth="1"/>
    <col min="1072" max="1072" width="13.42578125" customWidth="1"/>
    <col min="1073" max="1073" width="13.140625" customWidth="1"/>
    <col min="1074" max="1074" width="15.28515625" customWidth="1"/>
    <col min="1075" max="1075" width="13" bestFit="1" customWidth="1"/>
    <col min="1076" max="1076" width="14.140625" customWidth="1"/>
    <col min="1077" max="1077" width="14.85546875" customWidth="1"/>
    <col min="1078" max="1078" width="14.7109375" customWidth="1"/>
    <col min="1079" max="1080" width="13.7109375" customWidth="1"/>
    <col min="1081" max="1081" width="12.5703125" bestFit="1" customWidth="1"/>
    <col min="1082" max="1082" width="12" bestFit="1" customWidth="1"/>
    <col min="1083" max="1083" width="12.42578125" bestFit="1" customWidth="1"/>
    <col min="1085" max="1085" width="12.5703125" bestFit="1" customWidth="1"/>
    <col min="1092" max="1092" width="14.28515625" customWidth="1"/>
    <col min="1093" max="1093" width="13.28515625" customWidth="1"/>
    <col min="1095" max="1095" width="13" customWidth="1"/>
    <col min="1096" max="1096" width="13.5703125" customWidth="1"/>
    <col min="1098" max="1098" width="15.28515625" customWidth="1"/>
    <col min="1099" max="1099" width="14.140625" customWidth="1"/>
    <col min="1100" max="1100" width="15.5703125" customWidth="1"/>
    <col min="1101" max="1101" width="13.7109375" customWidth="1"/>
    <col min="1102" max="1102" width="13.28515625" customWidth="1"/>
    <col min="1107" max="1107" width="13.5703125" customWidth="1"/>
    <col min="1289" max="1289" width="16.85546875" customWidth="1"/>
    <col min="1290" max="1290" width="16.28515625" customWidth="1"/>
    <col min="1291" max="1291" width="15.7109375" customWidth="1"/>
    <col min="1292" max="1292" width="18.85546875" customWidth="1"/>
    <col min="1293" max="1294" width="16.28515625" customWidth="1"/>
    <col min="1298" max="1298" width="12.7109375" customWidth="1"/>
    <col min="1300" max="1300" width="11.85546875" bestFit="1" customWidth="1"/>
    <col min="1303" max="1305" width="12.140625" bestFit="1" customWidth="1"/>
    <col min="1306" max="1306" width="13.85546875" customWidth="1"/>
    <col min="1307" max="1307" width="12.140625" bestFit="1" customWidth="1"/>
    <col min="1308" max="1308" width="13" bestFit="1" customWidth="1"/>
    <col min="1309" max="1309" width="12.140625" bestFit="1" customWidth="1"/>
    <col min="1311" max="1311" width="14.5703125" bestFit="1" customWidth="1"/>
    <col min="1312" max="1312" width="13.7109375" customWidth="1"/>
    <col min="1313" max="1314" width="13.140625" customWidth="1"/>
    <col min="1316" max="1316" width="13.85546875" customWidth="1"/>
    <col min="1317" max="1317" width="14.140625" customWidth="1"/>
    <col min="1318" max="1318" width="14.28515625" customWidth="1"/>
    <col min="1321" max="1321" width="13.140625" bestFit="1" customWidth="1"/>
    <col min="1322" max="1322" width="14.85546875" customWidth="1"/>
    <col min="1323" max="1323" width="14" bestFit="1" customWidth="1"/>
    <col min="1324" max="1324" width="13.85546875" bestFit="1" customWidth="1"/>
    <col min="1326" max="1326" width="13.42578125" customWidth="1"/>
    <col min="1327" max="1327" width="13.28515625" customWidth="1"/>
    <col min="1328" max="1328" width="13.42578125" customWidth="1"/>
    <col min="1329" max="1329" width="13.140625" customWidth="1"/>
    <col min="1330" max="1330" width="15.28515625" customWidth="1"/>
    <col min="1331" max="1331" width="13" bestFit="1" customWidth="1"/>
    <col min="1332" max="1332" width="14.140625" customWidth="1"/>
    <col min="1333" max="1333" width="14.85546875" customWidth="1"/>
    <col min="1334" max="1334" width="14.7109375" customWidth="1"/>
    <col min="1335" max="1336" width="13.7109375" customWidth="1"/>
    <col min="1337" max="1337" width="12.5703125" bestFit="1" customWidth="1"/>
    <col min="1338" max="1338" width="12" bestFit="1" customWidth="1"/>
    <col min="1339" max="1339" width="12.42578125" bestFit="1" customWidth="1"/>
    <col min="1341" max="1341" width="12.5703125" bestFit="1" customWidth="1"/>
    <col min="1348" max="1348" width="14.28515625" customWidth="1"/>
    <col min="1349" max="1349" width="13.28515625" customWidth="1"/>
    <col min="1351" max="1351" width="13" customWidth="1"/>
    <col min="1352" max="1352" width="13.5703125" customWidth="1"/>
    <col min="1354" max="1354" width="15.28515625" customWidth="1"/>
    <col min="1355" max="1355" width="14.140625" customWidth="1"/>
    <col min="1356" max="1356" width="15.5703125" customWidth="1"/>
    <col min="1357" max="1357" width="13.7109375" customWidth="1"/>
    <col min="1358" max="1358" width="13.28515625" customWidth="1"/>
    <col min="1363" max="1363" width="13.5703125" customWidth="1"/>
    <col min="1545" max="1545" width="16.85546875" customWidth="1"/>
    <col min="1546" max="1546" width="16.28515625" customWidth="1"/>
    <col min="1547" max="1547" width="15.7109375" customWidth="1"/>
    <col min="1548" max="1548" width="18.85546875" customWidth="1"/>
    <col min="1549" max="1550" width="16.28515625" customWidth="1"/>
    <col min="1554" max="1554" width="12.7109375" customWidth="1"/>
    <col min="1556" max="1556" width="11.85546875" bestFit="1" customWidth="1"/>
    <col min="1559" max="1561" width="12.140625" bestFit="1" customWidth="1"/>
    <col min="1562" max="1562" width="13.85546875" customWidth="1"/>
    <col min="1563" max="1563" width="12.140625" bestFit="1" customWidth="1"/>
    <col min="1564" max="1564" width="13" bestFit="1" customWidth="1"/>
    <col min="1565" max="1565" width="12.140625" bestFit="1" customWidth="1"/>
    <col min="1567" max="1567" width="14.5703125" bestFit="1" customWidth="1"/>
    <col min="1568" max="1568" width="13.7109375" customWidth="1"/>
    <col min="1569" max="1570" width="13.140625" customWidth="1"/>
    <col min="1572" max="1572" width="13.85546875" customWidth="1"/>
    <col min="1573" max="1573" width="14.140625" customWidth="1"/>
    <col min="1574" max="1574" width="14.28515625" customWidth="1"/>
    <col min="1577" max="1577" width="13.140625" bestFit="1" customWidth="1"/>
    <col min="1578" max="1578" width="14.85546875" customWidth="1"/>
    <col min="1579" max="1579" width="14" bestFit="1" customWidth="1"/>
    <col min="1580" max="1580" width="13.85546875" bestFit="1" customWidth="1"/>
    <col min="1582" max="1582" width="13.42578125" customWidth="1"/>
    <col min="1583" max="1583" width="13.28515625" customWidth="1"/>
    <col min="1584" max="1584" width="13.42578125" customWidth="1"/>
    <col min="1585" max="1585" width="13.140625" customWidth="1"/>
    <col min="1586" max="1586" width="15.28515625" customWidth="1"/>
    <col min="1587" max="1587" width="13" bestFit="1" customWidth="1"/>
    <col min="1588" max="1588" width="14.140625" customWidth="1"/>
    <col min="1589" max="1589" width="14.85546875" customWidth="1"/>
    <col min="1590" max="1590" width="14.7109375" customWidth="1"/>
    <col min="1591" max="1592" width="13.7109375" customWidth="1"/>
    <col min="1593" max="1593" width="12.5703125" bestFit="1" customWidth="1"/>
    <col min="1594" max="1594" width="12" bestFit="1" customWidth="1"/>
    <col min="1595" max="1595" width="12.42578125" bestFit="1" customWidth="1"/>
    <col min="1597" max="1597" width="12.5703125" bestFit="1" customWidth="1"/>
    <col min="1604" max="1604" width="14.28515625" customWidth="1"/>
    <col min="1605" max="1605" width="13.28515625" customWidth="1"/>
    <col min="1607" max="1607" width="13" customWidth="1"/>
    <col min="1608" max="1608" width="13.5703125" customWidth="1"/>
    <col min="1610" max="1610" width="15.28515625" customWidth="1"/>
    <col min="1611" max="1611" width="14.140625" customWidth="1"/>
    <col min="1612" max="1612" width="15.5703125" customWidth="1"/>
    <col min="1613" max="1613" width="13.7109375" customWidth="1"/>
    <col min="1614" max="1614" width="13.28515625" customWidth="1"/>
    <col min="1619" max="1619" width="13.5703125" customWidth="1"/>
    <col min="1801" max="1801" width="16.85546875" customWidth="1"/>
    <col min="1802" max="1802" width="16.28515625" customWidth="1"/>
    <col min="1803" max="1803" width="15.7109375" customWidth="1"/>
    <col min="1804" max="1804" width="18.85546875" customWidth="1"/>
    <col min="1805" max="1806" width="16.28515625" customWidth="1"/>
    <col min="1810" max="1810" width="12.7109375" customWidth="1"/>
    <col min="1812" max="1812" width="11.85546875" bestFit="1" customWidth="1"/>
    <col min="1815" max="1817" width="12.140625" bestFit="1" customWidth="1"/>
    <col min="1818" max="1818" width="13.85546875" customWidth="1"/>
    <col min="1819" max="1819" width="12.140625" bestFit="1" customWidth="1"/>
    <col min="1820" max="1820" width="13" bestFit="1" customWidth="1"/>
    <col min="1821" max="1821" width="12.140625" bestFit="1" customWidth="1"/>
    <col min="1823" max="1823" width="14.5703125" bestFit="1" customWidth="1"/>
    <col min="1824" max="1824" width="13.7109375" customWidth="1"/>
    <col min="1825" max="1826" width="13.140625" customWidth="1"/>
    <col min="1828" max="1828" width="13.85546875" customWidth="1"/>
    <col min="1829" max="1829" width="14.140625" customWidth="1"/>
    <col min="1830" max="1830" width="14.28515625" customWidth="1"/>
    <col min="1833" max="1833" width="13.140625" bestFit="1" customWidth="1"/>
    <col min="1834" max="1834" width="14.85546875" customWidth="1"/>
    <col min="1835" max="1835" width="14" bestFit="1" customWidth="1"/>
    <col min="1836" max="1836" width="13.85546875" bestFit="1" customWidth="1"/>
    <col min="1838" max="1838" width="13.42578125" customWidth="1"/>
    <col min="1839" max="1839" width="13.28515625" customWidth="1"/>
    <col min="1840" max="1840" width="13.42578125" customWidth="1"/>
    <col min="1841" max="1841" width="13.140625" customWidth="1"/>
    <col min="1842" max="1842" width="15.28515625" customWidth="1"/>
    <col min="1843" max="1843" width="13" bestFit="1" customWidth="1"/>
    <col min="1844" max="1844" width="14.140625" customWidth="1"/>
    <col min="1845" max="1845" width="14.85546875" customWidth="1"/>
    <col min="1846" max="1846" width="14.7109375" customWidth="1"/>
    <col min="1847" max="1848" width="13.7109375" customWidth="1"/>
    <col min="1849" max="1849" width="12.5703125" bestFit="1" customWidth="1"/>
    <col min="1850" max="1850" width="12" bestFit="1" customWidth="1"/>
    <col min="1851" max="1851" width="12.42578125" bestFit="1" customWidth="1"/>
    <col min="1853" max="1853" width="12.5703125" bestFit="1" customWidth="1"/>
    <col min="1860" max="1860" width="14.28515625" customWidth="1"/>
    <col min="1861" max="1861" width="13.28515625" customWidth="1"/>
    <col min="1863" max="1863" width="13" customWidth="1"/>
    <col min="1864" max="1864" width="13.5703125" customWidth="1"/>
    <col min="1866" max="1866" width="15.28515625" customWidth="1"/>
    <col min="1867" max="1867" width="14.140625" customWidth="1"/>
    <col min="1868" max="1868" width="15.5703125" customWidth="1"/>
    <col min="1869" max="1869" width="13.7109375" customWidth="1"/>
    <col min="1870" max="1870" width="13.28515625" customWidth="1"/>
    <col min="1875" max="1875" width="13.5703125" customWidth="1"/>
    <col min="2057" max="2057" width="16.85546875" customWidth="1"/>
    <col min="2058" max="2058" width="16.28515625" customWidth="1"/>
    <col min="2059" max="2059" width="15.7109375" customWidth="1"/>
    <col min="2060" max="2060" width="18.85546875" customWidth="1"/>
    <col min="2061" max="2062" width="16.28515625" customWidth="1"/>
    <col min="2066" max="2066" width="12.7109375" customWidth="1"/>
    <col min="2068" max="2068" width="11.85546875" bestFit="1" customWidth="1"/>
    <col min="2071" max="2073" width="12.140625" bestFit="1" customWidth="1"/>
    <col min="2074" max="2074" width="13.85546875" customWidth="1"/>
    <col min="2075" max="2075" width="12.140625" bestFit="1" customWidth="1"/>
    <col min="2076" max="2076" width="13" bestFit="1" customWidth="1"/>
    <col min="2077" max="2077" width="12.140625" bestFit="1" customWidth="1"/>
    <col min="2079" max="2079" width="14.5703125" bestFit="1" customWidth="1"/>
    <col min="2080" max="2080" width="13.7109375" customWidth="1"/>
    <col min="2081" max="2082" width="13.140625" customWidth="1"/>
    <col min="2084" max="2084" width="13.85546875" customWidth="1"/>
    <col min="2085" max="2085" width="14.140625" customWidth="1"/>
    <col min="2086" max="2086" width="14.28515625" customWidth="1"/>
    <col min="2089" max="2089" width="13.140625" bestFit="1" customWidth="1"/>
    <col min="2090" max="2090" width="14.85546875" customWidth="1"/>
    <col min="2091" max="2091" width="14" bestFit="1" customWidth="1"/>
    <col min="2092" max="2092" width="13.85546875" bestFit="1" customWidth="1"/>
    <col min="2094" max="2094" width="13.42578125" customWidth="1"/>
    <col min="2095" max="2095" width="13.28515625" customWidth="1"/>
    <col min="2096" max="2096" width="13.42578125" customWidth="1"/>
    <col min="2097" max="2097" width="13.140625" customWidth="1"/>
    <col min="2098" max="2098" width="15.28515625" customWidth="1"/>
    <col min="2099" max="2099" width="13" bestFit="1" customWidth="1"/>
    <col min="2100" max="2100" width="14.140625" customWidth="1"/>
    <col min="2101" max="2101" width="14.85546875" customWidth="1"/>
    <col min="2102" max="2102" width="14.7109375" customWidth="1"/>
    <col min="2103" max="2104" width="13.7109375" customWidth="1"/>
    <col min="2105" max="2105" width="12.5703125" bestFit="1" customWidth="1"/>
    <col min="2106" max="2106" width="12" bestFit="1" customWidth="1"/>
    <col min="2107" max="2107" width="12.42578125" bestFit="1" customWidth="1"/>
    <col min="2109" max="2109" width="12.5703125" bestFit="1" customWidth="1"/>
    <col min="2116" max="2116" width="14.28515625" customWidth="1"/>
    <col min="2117" max="2117" width="13.28515625" customWidth="1"/>
    <col min="2119" max="2119" width="13" customWidth="1"/>
    <col min="2120" max="2120" width="13.5703125" customWidth="1"/>
    <col min="2122" max="2122" width="15.28515625" customWidth="1"/>
    <col min="2123" max="2123" width="14.140625" customWidth="1"/>
    <col min="2124" max="2124" width="15.5703125" customWidth="1"/>
    <col min="2125" max="2125" width="13.7109375" customWidth="1"/>
    <col min="2126" max="2126" width="13.28515625" customWidth="1"/>
    <col min="2131" max="2131" width="13.5703125" customWidth="1"/>
    <col min="2313" max="2313" width="16.85546875" customWidth="1"/>
    <col min="2314" max="2314" width="16.28515625" customWidth="1"/>
    <col min="2315" max="2315" width="15.7109375" customWidth="1"/>
    <col min="2316" max="2316" width="18.85546875" customWidth="1"/>
    <col min="2317" max="2318" width="16.28515625" customWidth="1"/>
    <col min="2322" max="2322" width="12.7109375" customWidth="1"/>
    <col min="2324" max="2324" width="11.85546875" bestFit="1" customWidth="1"/>
    <col min="2327" max="2329" width="12.140625" bestFit="1" customWidth="1"/>
    <col min="2330" max="2330" width="13.85546875" customWidth="1"/>
    <col min="2331" max="2331" width="12.140625" bestFit="1" customWidth="1"/>
    <col min="2332" max="2332" width="13" bestFit="1" customWidth="1"/>
    <col min="2333" max="2333" width="12.140625" bestFit="1" customWidth="1"/>
    <col min="2335" max="2335" width="14.5703125" bestFit="1" customWidth="1"/>
    <col min="2336" max="2336" width="13.7109375" customWidth="1"/>
    <col min="2337" max="2338" width="13.140625" customWidth="1"/>
    <col min="2340" max="2340" width="13.85546875" customWidth="1"/>
    <col min="2341" max="2341" width="14.140625" customWidth="1"/>
    <col min="2342" max="2342" width="14.28515625" customWidth="1"/>
    <col min="2345" max="2345" width="13.140625" bestFit="1" customWidth="1"/>
    <col min="2346" max="2346" width="14.85546875" customWidth="1"/>
    <col min="2347" max="2347" width="14" bestFit="1" customWidth="1"/>
    <col min="2348" max="2348" width="13.85546875" bestFit="1" customWidth="1"/>
    <col min="2350" max="2350" width="13.42578125" customWidth="1"/>
    <col min="2351" max="2351" width="13.28515625" customWidth="1"/>
    <col min="2352" max="2352" width="13.42578125" customWidth="1"/>
    <col min="2353" max="2353" width="13.140625" customWidth="1"/>
    <col min="2354" max="2354" width="15.28515625" customWidth="1"/>
    <col min="2355" max="2355" width="13" bestFit="1" customWidth="1"/>
    <col min="2356" max="2356" width="14.140625" customWidth="1"/>
    <col min="2357" max="2357" width="14.85546875" customWidth="1"/>
    <col min="2358" max="2358" width="14.7109375" customWidth="1"/>
    <col min="2359" max="2360" width="13.7109375" customWidth="1"/>
    <col min="2361" max="2361" width="12.5703125" bestFit="1" customWidth="1"/>
    <col min="2362" max="2362" width="12" bestFit="1" customWidth="1"/>
    <col min="2363" max="2363" width="12.42578125" bestFit="1" customWidth="1"/>
    <col min="2365" max="2365" width="12.5703125" bestFit="1" customWidth="1"/>
    <col min="2372" max="2372" width="14.28515625" customWidth="1"/>
    <col min="2373" max="2373" width="13.28515625" customWidth="1"/>
    <col min="2375" max="2375" width="13" customWidth="1"/>
    <col min="2376" max="2376" width="13.5703125" customWidth="1"/>
    <col min="2378" max="2378" width="15.28515625" customWidth="1"/>
    <col min="2379" max="2379" width="14.140625" customWidth="1"/>
    <col min="2380" max="2380" width="15.5703125" customWidth="1"/>
    <col min="2381" max="2381" width="13.7109375" customWidth="1"/>
    <col min="2382" max="2382" width="13.28515625" customWidth="1"/>
    <col min="2387" max="2387" width="13.5703125" customWidth="1"/>
    <col min="2569" max="2569" width="16.85546875" customWidth="1"/>
    <col min="2570" max="2570" width="16.28515625" customWidth="1"/>
    <col min="2571" max="2571" width="15.7109375" customWidth="1"/>
    <col min="2572" max="2572" width="18.85546875" customWidth="1"/>
    <col min="2573" max="2574" width="16.28515625" customWidth="1"/>
    <col min="2578" max="2578" width="12.7109375" customWidth="1"/>
    <col min="2580" max="2580" width="11.85546875" bestFit="1" customWidth="1"/>
    <col min="2583" max="2585" width="12.140625" bestFit="1" customWidth="1"/>
    <col min="2586" max="2586" width="13.85546875" customWidth="1"/>
    <col min="2587" max="2587" width="12.140625" bestFit="1" customWidth="1"/>
    <col min="2588" max="2588" width="13" bestFit="1" customWidth="1"/>
    <col min="2589" max="2589" width="12.140625" bestFit="1" customWidth="1"/>
    <col min="2591" max="2591" width="14.5703125" bestFit="1" customWidth="1"/>
    <col min="2592" max="2592" width="13.7109375" customWidth="1"/>
    <col min="2593" max="2594" width="13.140625" customWidth="1"/>
    <col min="2596" max="2596" width="13.85546875" customWidth="1"/>
    <col min="2597" max="2597" width="14.140625" customWidth="1"/>
    <col min="2598" max="2598" width="14.28515625" customWidth="1"/>
    <col min="2601" max="2601" width="13.140625" bestFit="1" customWidth="1"/>
    <col min="2602" max="2602" width="14.85546875" customWidth="1"/>
    <col min="2603" max="2603" width="14" bestFit="1" customWidth="1"/>
    <col min="2604" max="2604" width="13.85546875" bestFit="1" customWidth="1"/>
    <col min="2606" max="2606" width="13.42578125" customWidth="1"/>
    <col min="2607" max="2607" width="13.28515625" customWidth="1"/>
    <col min="2608" max="2608" width="13.42578125" customWidth="1"/>
    <col min="2609" max="2609" width="13.140625" customWidth="1"/>
    <col min="2610" max="2610" width="15.28515625" customWidth="1"/>
    <col min="2611" max="2611" width="13" bestFit="1" customWidth="1"/>
    <col min="2612" max="2612" width="14.140625" customWidth="1"/>
    <col min="2613" max="2613" width="14.85546875" customWidth="1"/>
    <col min="2614" max="2614" width="14.7109375" customWidth="1"/>
    <col min="2615" max="2616" width="13.7109375" customWidth="1"/>
    <col min="2617" max="2617" width="12.5703125" bestFit="1" customWidth="1"/>
    <col min="2618" max="2618" width="12" bestFit="1" customWidth="1"/>
    <col min="2619" max="2619" width="12.42578125" bestFit="1" customWidth="1"/>
    <col min="2621" max="2621" width="12.5703125" bestFit="1" customWidth="1"/>
    <col min="2628" max="2628" width="14.28515625" customWidth="1"/>
    <col min="2629" max="2629" width="13.28515625" customWidth="1"/>
    <col min="2631" max="2631" width="13" customWidth="1"/>
    <col min="2632" max="2632" width="13.5703125" customWidth="1"/>
    <col min="2634" max="2634" width="15.28515625" customWidth="1"/>
    <col min="2635" max="2635" width="14.140625" customWidth="1"/>
    <col min="2636" max="2636" width="15.5703125" customWidth="1"/>
    <col min="2637" max="2637" width="13.7109375" customWidth="1"/>
    <col min="2638" max="2638" width="13.28515625" customWidth="1"/>
    <col min="2643" max="2643" width="13.5703125" customWidth="1"/>
    <col min="2825" max="2825" width="16.85546875" customWidth="1"/>
    <col min="2826" max="2826" width="16.28515625" customWidth="1"/>
    <col min="2827" max="2827" width="15.7109375" customWidth="1"/>
    <col min="2828" max="2828" width="18.85546875" customWidth="1"/>
    <col min="2829" max="2830" width="16.28515625" customWidth="1"/>
    <col min="2834" max="2834" width="12.7109375" customWidth="1"/>
    <col min="2836" max="2836" width="11.85546875" bestFit="1" customWidth="1"/>
    <col min="2839" max="2841" width="12.140625" bestFit="1" customWidth="1"/>
    <col min="2842" max="2842" width="13.85546875" customWidth="1"/>
    <col min="2843" max="2843" width="12.140625" bestFit="1" customWidth="1"/>
    <col min="2844" max="2844" width="13" bestFit="1" customWidth="1"/>
    <col min="2845" max="2845" width="12.140625" bestFit="1" customWidth="1"/>
    <col min="2847" max="2847" width="14.5703125" bestFit="1" customWidth="1"/>
    <col min="2848" max="2848" width="13.7109375" customWidth="1"/>
    <col min="2849" max="2850" width="13.140625" customWidth="1"/>
    <col min="2852" max="2852" width="13.85546875" customWidth="1"/>
    <col min="2853" max="2853" width="14.140625" customWidth="1"/>
    <col min="2854" max="2854" width="14.28515625" customWidth="1"/>
    <col min="2857" max="2857" width="13.140625" bestFit="1" customWidth="1"/>
    <col min="2858" max="2858" width="14.85546875" customWidth="1"/>
    <col min="2859" max="2859" width="14" bestFit="1" customWidth="1"/>
    <col min="2860" max="2860" width="13.85546875" bestFit="1" customWidth="1"/>
    <col min="2862" max="2862" width="13.42578125" customWidth="1"/>
    <col min="2863" max="2863" width="13.28515625" customWidth="1"/>
    <col min="2864" max="2864" width="13.42578125" customWidth="1"/>
    <col min="2865" max="2865" width="13.140625" customWidth="1"/>
    <col min="2866" max="2866" width="15.28515625" customWidth="1"/>
    <col min="2867" max="2867" width="13" bestFit="1" customWidth="1"/>
    <col min="2868" max="2868" width="14.140625" customWidth="1"/>
    <col min="2869" max="2869" width="14.85546875" customWidth="1"/>
    <col min="2870" max="2870" width="14.7109375" customWidth="1"/>
    <col min="2871" max="2872" width="13.7109375" customWidth="1"/>
    <col min="2873" max="2873" width="12.5703125" bestFit="1" customWidth="1"/>
    <col min="2874" max="2874" width="12" bestFit="1" customWidth="1"/>
    <col min="2875" max="2875" width="12.42578125" bestFit="1" customWidth="1"/>
    <col min="2877" max="2877" width="12.5703125" bestFit="1" customWidth="1"/>
    <col min="2884" max="2884" width="14.28515625" customWidth="1"/>
    <col min="2885" max="2885" width="13.28515625" customWidth="1"/>
    <col min="2887" max="2887" width="13" customWidth="1"/>
    <col min="2888" max="2888" width="13.5703125" customWidth="1"/>
    <col min="2890" max="2890" width="15.28515625" customWidth="1"/>
    <col min="2891" max="2891" width="14.140625" customWidth="1"/>
    <col min="2892" max="2892" width="15.5703125" customWidth="1"/>
    <col min="2893" max="2893" width="13.7109375" customWidth="1"/>
    <col min="2894" max="2894" width="13.28515625" customWidth="1"/>
    <col min="2899" max="2899" width="13.5703125" customWidth="1"/>
    <col min="3081" max="3081" width="16.85546875" customWidth="1"/>
    <col min="3082" max="3082" width="16.28515625" customWidth="1"/>
    <col min="3083" max="3083" width="15.7109375" customWidth="1"/>
    <col min="3084" max="3084" width="18.85546875" customWidth="1"/>
    <col min="3085" max="3086" width="16.28515625" customWidth="1"/>
    <col min="3090" max="3090" width="12.7109375" customWidth="1"/>
    <col min="3092" max="3092" width="11.85546875" bestFit="1" customWidth="1"/>
    <col min="3095" max="3097" width="12.140625" bestFit="1" customWidth="1"/>
    <col min="3098" max="3098" width="13.85546875" customWidth="1"/>
    <col min="3099" max="3099" width="12.140625" bestFit="1" customWidth="1"/>
    <col min="3100" max="3100" width="13" bestFit="1" customWidth="1"/>
    <col min="3101" max="3101" width="12.140625" bestFit="1" customWidth="1"/>
    <col min="3103" max="3103" width="14.5703125" bestFit="1" customWidth="1"/>
    <col min="3104" max="3104" width="13.7109375" customWidth="1"/>
    <col min="3105" max="3106" width="13.140625" customWidth="1"/>
    <col min="3108" max="3108" width="13.85546875" customWidth="1"/>
    <col min="3109" max="3109" width="14.140625" customWidth="1"/>
    <col min="3110" max="3110" width="14.28515625" customWidth="1"/>
    <col min="3113" max="3113" width="13.140625" bestFit="1" customWidth="1"/>
    <col min="3114" max="3114" width="14.85546875" customWidth="1"/>
    <col min="3115" max="3115" width="14" bestFit="1" customWidth="1"/>
    <col min="3116" max="3116" width="13.85546875" bestFit="1" customWidth="1"/>
    <col min="3118" max="3118" width="13.42578125" customWidth="1"/>
    <col min="3119" max="3119" width="13.28515625" customWidth="1"/>
    <col min="3120" max="3120" width="13.42578125" customWidth="1"/>
    <col min="3121" max="3121" width="13.140625" customWidth="1"/>
    <col min="3122" max="3122" width="15.28515625" customWidth="1"/>
    <col min="3123" max="3123" width="13" bestFit="1" customWidth="1"/>
    <col min="3124" max="3124" width="14.140625" customWidth="1"/>
    <col min="3125" max="3125" width="14.85546875" customWidth="1"/>
    <col min="3126" max="3126" width="14.7109375" customWidth="1"/>
    <col min="3127" max="3128" width="13.7109375" customWidth="1"/>
    <col min="3129" max="3129" width="12.5703125" bestFit="1" customWidth="1"/>
    <col min="3130" max="3130" width="12" bestFit="1" customWidth="1"/>
    <col min="3131" max="3131" width="12.42578125" bestFit="1" customWidth="1"/>
    <col min="3133" max="3133" width="12.5703125" bestFit="1" customWidth="1"/>
    <col min="3140" max="3140" width="14.28515625" customWidth="1"/>
    <col min="3141" max="3141" width="13.28515625" customWidth="1"/>
    <col min="3143" max="3143" width="13" customWidth="1"/>
    <col min="3144" max="3144" width="13.5703125" customWidth="1"/>
    <col min="3146" max="3146" width="15.28515625" customWidth="1"/>
    <col min="3147" max="3147" width="14.140625" customWidth="1"/>
    <col min="3148" max="3148" width="15.5703125" customWidth="1"/>
    <col min="3149" max="3149" width="13.7109375" customWidth="1"/>
    <col min="3150" max="3150" width="13.28515625" customWidth="1"/>
    <col min="3155" max="3155" width="13.5703125" customWidth="1"/>
    <col min="3337" max="3337" width="16.85546875" customWidth="1"/>
    <col min="3338" max="3338" width="16.28515625" customWidth="1"/>
    <col min="3339" max="3339" width="15.7109375" customWidth="1"/>
    <col min="3340" max="3340" width="18.85546875" customWidth="1"/>
    <col min="3341" max="3342" width="16.28515625" customWidth="1"/>
    <col min="3346" max="3346" width="12.7109375" customWidth="1"/>
    <col min="3348" max="3348" width="11.85546875" bestFit="1" customWidth="1"/>
    <col min="3351" max="3353" width="12.140625" bestFit="1" customWidth="1"/>
    <col min="3354" max="3354" width="13.85546875" customWidth="1"/>
    <col min="3355" max="3355" width="12.140625" bestFit="1" customWidth="1"/>
    <col min="3356" max="3356" width="13" bestFit="1" customWidth="1"/>
    <col min="3357" max="3357" width="12.140625" bestFit="1" customWidth="1"/>
    <col min="3359" max="3359" width="14.5703125" bestFit="1" customWidth="1"/>
    <col min="3360" max="3360" width="13.7109375" customWidth="1"/>
    <col min="3361" max="3362" width="13.140625" customWidth="1"/>
    <col min="3364" max="3364" width="13.85546875" customWidth="1"/>
    <col min="3365" max="3365" width="14.140625" customWidth="1"/>
    <col min="3366" max="3366" width="14.28515625" customWidth="1"/>
    <col min="3369" max="3369" width="13.140625" bestFit="1" customWidth="1"/>
    <col min="3370" max="3370" width="14.85546875" customWidth="1"/>
    <col min="3371" max="3371" width="14" bestFit="1" customWidth="1"/>
    <col min="3372" max="3372" width="13.85546875" bestFit="1" customWidth="1"/>
    <col min="3374" max="3374" width="13.42578125" customWidth="1"/>
    <col min="3375" max="3375" width="13.28515625" customWidth="1"/>
    <col min="3376" max="3376" width="13.42578125" customWidth="1"/>
    <col min="3377" max="3377" width="13.140625" customWidth="1"/>
    <col min="3378" max="3378" width="15.28515625" customWidth="1"/>
    <col min="3379" max="3379" width="13" bestFit="1" customWidth="1"/>
    <col min="3380" max="3380" width="14.140625" customWidth="1"/>
    <col min="3381" max="3381" width="14.85546875" customWidth="1"/>
    <col min="3382" max="3382" width="14.7109375" customWidth="1"/>
    <col min="3383" max="3384" width="13.7109375" customWidth="1"/>
    <col min="3385" max="3385" width="12.5703125" bestFit="1" customWidth="1"/>
    <col min="3386" max="3386" width="12" bestFit="1" customWidth="1"/>
    <col min="3387" max="3387" width="12.42578125" bestFit="1" customWidth="1"/>
    <col min="3389" max="3389" width="12.5703125" bestFit="1" customWidth="1"/>
    <col min="3396" max="3396" width="14.28515625" customWidth="1"/>
    <col min="3397" max="3397" width="13.28515625" customWidth="1"/>
    <col min="3399" max="3399" width="13" customWidth="1"/>
    <col min="3400" max="3400" width="13.5703125" customWidth="1"/>
    <col min="3402" max="3402" width="15.28515625" customWidth="1"/>
    <col min="3403" max="3403" width="14.140625" customWidth="1"/>
    <col min="3404" max="3404" width="15.5703125" customWidth="1"/>
    <col min="3405" max="3405" width="13.7109375" customWidth="1"/>
    <col min="3406" max="3406" width="13.28515625" customWidth="1"/>
    <col min="3411" max="3411" width="13.5703125" customWidth="1"/>
    <col min="3593" max="3593" width="16.85546875" customWidth="1"/>
    <col min="3594" max="3594" width="16.28515625" customWidth="1"/>
    <col min="3595" max="3595" width="15.7109375" customWidth="1"/>
    <col min="3596" max="3596" width="18.85546875" customWidth="1"/>
    <col min="3597" max="3598" width="16.28515625" customWidth="1"/>
    <col min="3602" max="3602" width="12.7109375" customWidth="1"/>
    <col min="3604" max="3604" width="11.85546875" bestFit="1" customWidth="1"/>
    <col min="3607" max="3609" width="12.140625" bestFit="1" customWidth="1"/>
    <col min="3610" max="3610" width="13.85546875" customWidth="1"/>
    <col min="3611" max="3611" width="12.140625" bestFit="1" customWidth="1"/>
    <col min="3612" max="3612" width="13" bestFit="1" customWidth="1"/>
    <col min="3613" max="3613" width="12.140625" bestFit="1" customWidth="1"/>
    <col min="3615" max="3615" width="14.5703125" bestFit="1" customWidth="1"/>
    <col min="3616" max="3616" width="13.7109375" customWidth="1"/>
    <col min="3617" max="3618" width="13.140625" customWidth="1"/>
    <col min="3620" max="3620" width="13.85546875" customWidth="1"/>
    <col min="3621" max="3621" width="14.140625" customWidth="1"/>
    <col min="3622" max="3622" width="14.28515625" customWidth="1"/>
    <col min="3625" max="3625" width="13.140625" bestFit="1" customWidth="1"/>
    <col min="3626" max="3626" width="14.85546875" customWidth="1"/>
    <col min="3627" max="3627" width="14" bestFit="1" customWidth="1"/>
    <col min="3628" max="3628" width="13.85546875" bestFit="1" customWidth="1"/>
    <col min="3630" max="3630" width="13.42578125" customWidth="1"/>
    <col min="3631" max="3631" width="13.28515625" customWidth="1"/>
    <col min="3632" max="3632" width="13.42578125" customWidth="1"/>
    <col min="3633" max="3633" width="13.140625" customWidth="1"/>
    <col min="3634" max="3634" width="15.28515625" customWidth="1"/>
    <col min="3635" max="3635" width="13" bestFit="1" customWidth="1"/>
    <col min="3636" max="3636" width="14.140625" customWidth="1"/>
    <col min="3637" max="3637" width="14.85546875" customWidth="1"/>
    <col min="3638" max="3638" width="14.7109375" customWidth="1"/>
    <col min="3639" max="3640" width="13.7109375" customWidth="1"/>
    <col min="3641" max="3641" width="12.5703125" bestFit="1" customWidth="1"/>
    <col min="3642" max="3642" width="12" bestFit="1" customWidth="1"/>
    <col min="3643" max="3643" width="12.42578125" bestFit="1" customWidth="1"/>
    <col min="3645" max="3645" width="12.5703125" bestFit="1" customWidth="1"/>
    <col min="3652" max="3652" width="14.28515625" customWidth="1"/>
    <col min="3653" max="3653" width="13.28515625" customWidth="1"/>
    <col min="3655" max="3655" width="13" customWidth="1"/>
    <col min="3656" max="3656" width="13.5703125" customWidth="1"/>
    <col min="3658" max="3658" width="15.28515625" customWidth="1"/>
    <col min="3659" max="3659" width="14.140625" customWidth="1"/>
    <col min="3660" max="3660" width="15.5703125" customWidth="1"/>
    <col min="3661" max="3661" width="13.7109375" customWidth="1"/>
    <col min="3662" max="3662" width="13.28515625" customWidth="1"/>
    <col min="3667" max="3667" width="13.5703125" customWidth="1"/>
    <col min="3849" max="3849" width="16.85546875" customWidth="1"/>
    <col min="3850" max="3850" width="16.28515625" customWidth="1"/>
    <col min="3851" max="3851" width="15.7109375" customWidth="1"/>
    <col min="3852" max="3852" width="18.85546875" customWidth="1"/>
    <col min="3853" max="3854" width="16.28515625" customWidth="1"/>
    <col min="3858" max="3858" width="12.7109375" customWidth="1"/>
    <col min="3860" max="3860" width="11.85546875" bestFit="1" customWidth="1"/>
    <col min="3863" max="3865" width="12.140625" bestFit="1" customWidth="1"/>
    <col min="3866" max="3866" width="13.85546875" customWidth="1"/>
    <col min="3867" max="3867" width="12.140625" bestFit="1" customWidth="1"/>
    <col min="3868" max="3868" width="13" bestFit="1" customWidth="1"/>
    <col min="3869" max="3869" width="12.140625" bestFit="1" customWidth="1"/>
    <col min="3871" max="3871" width="14.5703125" bestFit="1" customWidth="1"/>
    <col min="3872" max="3872" width="13.7109375" customWidth="1"/>
    <col min="3873" max="3874" width="13.140625" customWidth="1"/>
    <col min="3876" max="3876" width="13.85546875" customWidth="1"/>
    <col min="3877" max="3877" width="14.140625" customWidth="1"/>
    <col min="3878" max="3878" width="14.28515625" customWidth="1"/>
    <col min="3881" max="3881" width="13.140625" bestFit="1" customWidth="1"/>
    <col min="3882" max="3882" width="14.85546875" customWidth="1"/>
    <col min="3883" max="3883" width="14" bestFit="1" customWidth="1"/>
    <col min="3884" max="3884" width="13.85546875" bestFit="1" customWidth="1"/>
    <col min="3886" max="3886" width="13.42578125" customWidth="1"/>
    <col min="3887" max="3887" width="13.28515625" customWidth="1"/>
    <col min="3888" max="3888" width="13.42578125" customWidth="1"/>
    <col min="3889" max="3889" width="13.140625" customWidth="1"/>
    <col min="3890" max="3890" width="15.28515625" customWidth="1"/>
    <col min="3891" max="3891" width="13" bestFit="1" customWidth="1"/>
    <col min="3892" max="3892" width="14.140625" customWidth="1"/>
    <col min="3893" max="3893" width="14.85546875" customWidth="1"/>
    <col min="3894" max="3894" width="14.7109375" customWidth="1"/>
    <col min="3895" max="3896" width="13.7109375" customWidth="1"/>
    <col min="3897" max="3897" width="12.5703125" bestFit="1" customWidth="1"/>
    <col min="3898" max="3898" width="12" bestFit="1" customWidth="1"/>
    <col min="3899" max="3899" width="12.42578125" bestFit="1" customWidth="1"/>
    <col min="3901" max="3901" width="12.5703125" bestFit="1" customWidth="1"/>
    <col min="3908" max="3908" width="14.28515625" customWidth="1"/>
    <col min="3909" max="3909" width="13.28515625" customWidth="1"/>
    <col min="3911" max="3911" width="13" customWidth="1"/>
    <col min="3912" max="3912" width="13.5703125" customWidth="1"/>
    <col min="3914" max="3914" width="15.28515625" customWidth="1"/>
    <col min="3915" max="3915" width="14.140625" customWidth="1"/>
    <col min="3916" max="3916" width="15.5703125" customWidth="1"/>
    <col min="3917" max="3917" width="13.7109375" customWidth="1"/>
    <col min="3918" max="3918" width="13.28515625" customWidth="1"/>
    <col min="3923" max="3923" width="13.5703125" customWidth="1"/>
    <col min="4105" max="4105" width="16.85546875" customWidth="1"/>
    <col min="4106" max="4106" width="16.28515625" customWidth="1"/>
    <col min="4107" max="4107" width="15.7109375" customWidth="1"/>
    <col min="4108" max="4108" width="18.85546875" customWidth="1"/>
    <col min="4109" max="4110" width="16.28515625" customWidth="1"/>
    <col min="4114" max="4114" width="12.7109375" customWidth="1"/>
    <col min="4116" max="4116" width="11.85546875" bestFit="1" customWidth="1"/>
    <col min="4119" max="4121" width="12.140625" bestFit="1" customWidth="1"/>
    <col min="4122" max="4122" width="13.85546875" customWidth="1"/>
    <col min="4123" max="4123" width="12.140625" bestFit="1" customWidth="1"/>
    <col min="4124" max="4124" width="13" bestFit="1" customWidth="1"/>
    <col min="4125" max="4125" width="12.140625" bestFit="1" customWidth="1"/>
    <col min="4127" max="4127" width="14.5703125" bestFit="1" customWidth="1"/>
    <col min="4128" max="4128" width="13.7109375" customWidth="1"/>
    <col min="4129" max="4130" width="13.140625" customWidth="1"/>
    <col min="4132" max="4132" width="13.85546875" customWidth="1"/>
    <col min="4133" max="4133" width="14.140625" customWidth="1"/>
    <col min="4134" max="4134" width="14.28515625" customWidth="1"/>
    <col min="4137" max="4137" width="13.140625" bestFit="1" customWidth="1"/>
    <col min="4138" max="4138" width="14.85546875" customWidth="1"/>
    <col min="4139" max="4139" width="14" bestFit="1" customWidth="1"/>
    <col min="4140" max="4140" width="13.85546875" bestFit="1" customWidth="1"/>
    <col min="4142" max="4142" width="13.42578125" customWidth="1"/>
    <col min="4143" max="4143" width="13.28515625" customWidth="1"/>
    <col min="4144" max="4144" width="13.42578125" customWidth="1"/>
    <col min="4145" max="4145" width="13.140625" customWidth="1"/>
    <col min="4146" max="4146" width="15.28515625" customWidth="1"/>
    <col min="4147" max="4147" width="13" bestFit="1" customWidth="1"/>
    <col min="4148" max="4148" width="14.140625" customWidth="1"/>
    <col min="4149" max="4149" width="14.85546875" customWidth="1"/>
    <col min="4150" max="4150" width="14.7109375" customWidth="1"/>
    <col min="4151" max="4152" width="13.7109375" customWidth="1"/>
    <col min="4153" max="4153" width="12.5703125" bestFit="1" customWidth="1"/>
    <col min="4154" max="4154" width="12" bestFit="1" customWidth="1"/>
    <col min="4155" max="4155" width="12.42578125" bestFit="1" customWidth="1"/>
    <col min="4157" max="4157" width="12.5703125" bestFit="1" customWidth="1"/>
    <col min="4164" max="4164" width="14.28515625" customWidth="1"/>
    <col min="4165" max="4165" width="13.28515625" customWidth="1"/>
    <col min="4167" max="4167" width="13" customWidth="1"/>
    <col min="4168" max="4168" width="13.5703125" customWidth="1"/>
    <col min="4170" max="4170" width="15.28515625" customWidth="1"/>
    <col min="4171" max="4171" width="14.140625" customWidth="1"/>
    <col min="4172" max="4172" width="15.5703125" customWidth="1"/>
    <col min="4173" max="4173" width="13.7109375" customWidth="1"/>
    <col min="4174" max="4174" width="13.28515625" customWidth="1"/>
    <col min="4179" max="4179" width="13.5703125" customWidth="1"/>
    <col min="4361" max="4361" width="16.85546875" customWidth="1"/>
    <col min="4362" max="4362" width="16.28515625" customWidth="1"/>
    <col min="4363" max="4363" width="15.7109375" customWidth="1"/>
    <col min="4364" max="4364" width="18.85546875" customWidth="1"/>
    <col min="4365" max="4366" width="16.28515625" customWidth="1"/>
    <col min="4370" max="4370" width="12.7109375" customWidth="1"/>
    <col min="4372" max="4372" width="11.85546875" bestFit="1" customWidth="1"/>
    <col min="4375" max="4377" width="12.140625" bestFit="1" customWidth="1"/>
    <col min="4378" max="4378" width="13.85546875" customWidth="1"/>
    <col min="4379" max="4379" width="12.140625" bestFit="1" customWidth="1"/>
    <col min="4380" max="4380" width="13" bestFit="1" customWidth="1"/>
    <col min="4381" max="4381" width="12.140625" bestFit="1" customWidth="1"/>
    <col min="4383" max="4383" width="14.5703125" bestFit="1" customWidth="1"/>
    <col min="4384" max="4384" width="13.7109375" customWidth="1"/>
    <col min="4385" max="4386" width="13.140625" customWidth="1"/>
    <col min="4388" max="4388" width="13.85546875" customWidth="1"/>
    <col min="4389" max="4389" width="14.140625" customWidth="1"/>
    <col min="4390" max="4390" width="14.28515625" customWidth="1"/>
    <col min="4393" max="4393" width="13.140625" bestFit="1" customWidth="1"/>
    <col min="4394" max="4394" width="14.85546875" customWidth="1"/>
    <col min="4395" max="4395" width="14" bestFit="1" customWidth="1"/>
    <col min="4396" max="4396" width="13.85546875" bestFit="1" customWidth="1"/>
    <col min="4398" max="4398" width="13.42578125" customWidth="1"/>
    <col min="4399" max="4399" width="13.28515625" customWidth="1"/>
    <col min="4400" max="4400" width="13.42578125" customWidth="1"/>
    <col min="4401" max="4401" width="13.140625" customWidth="1"/>
    <col min="4402" max="4402" width="15.28515625" customWidth="1"/>
    <col min="4403" max="4403" width="13" bestFit="1" customWidth="1"/>
    <col min="4404" max="4404" width="14.140625" customWidth="1"/>
    <col min="4405" max="4405" width="14.85546875" customWidth="1"/>
    <col min="4406" max="4406" width="14.7109375" customWidth="1"/>
    <col min="4407" max="4408" width="13.7109375" customWidth="1"/>
    <col min="4409" max="4409" width="12.5703125" bestFit="1" customWidth="1"/>
    <col min="4410" max="4410" width="12" bestFit="1" customWidth="1"/>
    <col min="4411" max="4411" width="12.42578125" bestFit="1" customWidth="1"/>
    <col min="4413" max="4413" width="12.5703125" bestFit="1" customWidth="1"/>
    <col min="4420" max="4420" width="14.28515625" customWidth="1"/>
    <col min="4421" max="4421" width="13.28515625" customWidth="1"/>
    <col min="4423" max="4423" width="13" customWidth="1"/>
    <col min="4424" max="4424" width="13.5703125" customWidth="1"/>
    <col min="4426" max="4426" width="15.28515625" customWidth="1"/>
    <col min="4427" max="4427" width="14.140625" customWidth="1"/>
    <col min="4428" max="4428" width="15.5703125" customWidth="1"/>
    <col min="4429" max="4429" width="13.7109375" customWidth="1"/>
    <col min="4430" max="4430" width="13.28515625" customWidth="1"/>
    <col min="4435" max="4435" width="13.5703125" customWidth="1"/>
    <col min="4617" max="4617" width="16.85546875" customWidth="1"/>
    <col min="4618" max="4618" width="16.28515625" customWidth="1"/>
    <col min="4619" max="4619" width="15.7109375" customWidth="1"/>
    <col min="4620" max="4620" width="18.85546875" customWidth="1"/>
    <col min="4621" max="4622" width="16.28515625" customWidth="1"/>
    <col min="4626" max="4626" width="12.7109375" customWidth="1"/>
    <col min="4628" max="4628" width="11.85546875" bestFit="1" customWidth="1"/>
    <col min="4631" max="4633" width="12.140625" bestFit="1" customWidth="1"/>
    <col min="4634" max="4634" width="13.85546875" customWidth="1"/>
    <col min="4635" max="4635" width="12.140625" bestFit="1" customWidth="1"/>
    <col min="4636" max="4636" width="13" bestFit="1" customWidth="1"/>
    <col min="4637" max="4637" width="12.140625" bestFit="1" customWidth="1"/>
    <col min="4639" max="4639" width="14.5703125" bestFit="1" customWidth="1"/>
    <col min="4640" max="4640" width="13.7109375" customWidth="1"/>
    <col min="4641" max="4642" width="13.140625" customWidth="1"/>
    <col min="4644" max="4644" width="13.85546875" customWidth="1"/>
    <col min="4645" max="4645" width="14.140625" customWidth="1"/>
    <col min="4646" max="4646" width="14.28515625" customWidth="1"/>
    <col min="4649" max="4649" width="13.140625" bestFit="1" customWidth="1"/>
    <col min="4650" max="4650" width="14.85546875" customWidth="1"/>
    <col min="4651" max="4651" width="14" bestFit="1" customWidth="1"/>
    <col min="4652" max="4652" width="13.85546875" bestFit="1" customWidth="1"/>
    <col min="4654" max="4654" width="13.42578125" customWidth="1"/>
    <col min="4655" max="4655" width="13.28515625" customWidth="1"/>
    <col min="4656" max="4656" width="13.42578125" customWidth="1"/>
    <col min="4657" max="4657" width="13.140625" customWidth="1"/>
    <col min="4658" max="4658" width="15.28515625" customWidth="1"/>
    <col min="4659" max="4659" width="13" bestFit="1" customWidth="1"/>
    <col min="4660" max="4660" width="14.140625" customWidth="1"/>
    <col min="4661" max="4661" width="14.85546875" customWidth="1"/>
    <col min="4662" max="4662" width="14.7109375" customWidth="1"/>
    <col min="4663" max="4664" width="13.7109375" customWidth="1"/>
    <col min="4665" max="4665" width="12.5703125" bestFit="1" customWidth="1"/>
    <col min="4666" max="4666" width="12" bestFit="1" customWidth="1"/>
    <col min="4667" max="4667" width="12.42578125" bestFit="1" customWidth="1"/>
    <col min="4669" max="4669" width="12.5703125" bestFit="1" customWidth="1"/>
    <col min="4676" max="4676" width="14.28515625" customWidth="1"/>
    <col min="4677" max="4677" width="13.28515625" customWidth="1"/>
    <col min="4679" max="4679" width="13" customWidth="1"/>
    <col min="4680" max="4680" width="13.5703125" customWidth="1"/>
    <col min="4682" max="4682" width="15.28515625" customWidth="1"/>
    <col min="4683" max="4683" width="14.140625" customWidth="1"/>
    <col min="4684" max="4684" width="15.5703125" customWidth="1"/>
    <col min="4685" max="4685" width="13.7109375" customWidth="1"/>
    <col min="4686" max="4686" width="13.28515625" customWidth="1"/>
    <col min="4691" max="4691" width="13.5703125" customWidth="1"/>
    <col min="4873" max="4873" width="16.85546875" customWidth="1"/>
    <col min="4874" max="4874" width="16.28515625" customWidth="1"/>
    <col min="4875" max="4875" width="15.7109375" customWidth="1"/>
    <col min="4876" max="4876" width="18.85546875" customWidth="1"/>
    <col min="4877" max="4878" width="16.28515625" customWidth="1"/>
    <col min="4882" max="4882" width="12.7109375" customWidth="1"/>
    <col min="4884" max="4884" width="11.85546875" bestFit="1" customWidth="1"/>
    <col min="4887" max="4889" width="12.140625" bestFit="1" customWidth="1"/>
    <col min="4890" max="4890" width="13.85546875" customWidth="1"/>
    <col min="4891" max="4891" width="12.140625" bestFit="1" customWidth="1"/>
    <col min="4892" max="4892" width="13" bestFit="1" customWidth="1"/>
    <col min="4893" max="4893" width="12.140625" bestFit="1" customWidth="1"/>
    <col min="4895" max="4895" width="14.5703125" bestFit="1" customWidth="1"/>
    <col min="4896" max="4896" width="13.7109375" customWidth="1"/>
    <col min="4897" max="4898" width="13.140625" customWidth="1"/>
    <col min="4900" max="4900" width="13.85546875" customWidth="1"/>
    <col min="4901" max="4901" width="14.140625" customWidth="1"/>
    <col min="4902" max="4902" width="14.28515625" customWidth="1"/>
    <col min="4905" max="4905" width="13.140625" bestFit="1" customWidth="1"/>
    <col min="4906" max="4906" width="14.85546875" customWidth="1"/>
    <col min="4907" max="4907" width="14" bestFit="1" customWidth="1"/>
    <col min="4908" max="4908" width="13.85546875" bestFit="1" customWidth="1"/>
    <col min="4910" max="4910" width="13.42578125" customWidth="1"/>
    <col min="4911" max="4911" width="13.28515625" customWidth="1"/>
    <col min="4912" max="4912" width="13.42578125" customWidth="1"/>
    <col min="4913" max="4913" width="13.140625" customWidth="1"/>
    <col min="4914" max="4914" width="15.28515625" customWidth="1"/>
    <col min="4915" max="4915" width="13" bestFit="1" customWidth="1"/>
    <col min="4916" max="4916" width="14.140625" customWidth="1"/>
    <col min="4917" max="4917" width="14.85546875" customWidth="1"/>
    <col min="4918" max="4918" width="14.7109375" customWidth="1"/>
    <col min="4919" max="4920" width="13.7109375" customWidth="1"/>
    <col min="4921" max="4921" width="12.5703125" bestFit="1" customWidth="1"/>
    <col min="4922" max="4922" width="12" bestFit="1" customWidth="1"/>
    <col min="4923" max="4923" width="12.42578125" bestFit="1" customWidth="1"/>
    <col min="4925" max="4925" width="12.5703125" bestFit="1" customWidth="1"/>
    <col min="4932" max="4932" width="14.28515625" customWidth="1"/>
    <col min="4933" max="4933" width="13.28515625" customWidth="1"/>
    <col min="4935" max="4935" width="13" customWidth="1"/>
    <col min="4936" max="4936" width="13.5703125" customWidth="1"/>
    <col min="4938" max="4938" width="15.28515625" customWidth="1"/>
    <col min="4939" max="4939" width="14.140625" customWidth="1"/>
    <col min="4940" max="4940" width="15.5703125" customWidth="1"/>
    <col min="4941" max="4941" width="13.7109375" customWidth="1"/>
    <col min="4942" max="4942" width="13.28515625" customWidth="1"/>
    <col min="4947" max="4947" width="13.5703125" customWidth="1"/>
    <col min="5129" max="5129" width="16.85546875" customWidth="1"/>
    <col min="5130" max="5130" width="16.28515625" customWidth="1"/>
    <col min="5131" max="5131" width="15.7109375" customWidth="1"/>
    <col min="5132" max="5132" width="18.85546875" customWidth="1"/>
    <col min="5133" max="5134" width="16.28515625" customWidth="1"/>
    <col min="5138" max="5138" width="12.7109375" customWidth="1"/>
    <col min="5140" max="5140" width="11.85546875" bestFit="1" customWidth="1"/>
    <col min="5143" max="5145" width="12.140625" bestFit="1" customWidth="1"/>
    <col min="5146" max="5146" width="13.85546875" customWidth="1"/>
    <col min="5147" max="5147" width="12.140625" bestFit="1" customWidth="1"/>
    <col min="5148" max="5148" width="13" bestFit="1" customWidth="1"/>
    <col min="5149" max="5149" width="12.140625" bestFit="1" customWidth="1"/>
    <col min="5151" max="5151" width="14.5703125" bestFit="1" customWidth="1"/>
    <col min="5152" max="5152" width="13.7109375" customWidth="1"/>
    <col min="5153" max="5154" width="13.140625" customWidth="1"/>
    <col min="5156" max="5156" width="13.85546875" customWidth="1"/>
    <col min="5157" max="5157" width="14.140625" customWidth="1"/>
    <col min="5158" max="5158" width="14.28515625" customWidth="1"/>
    <col min="5161" max="5161" width="13.140625" bestFit="1" customWidth="1"/>
    <col min="5162" max="5162" width="14.85546875" customWidth="1"/>
    <col min="5163" max="5163" width="14" bestFit="1" customWidth="1"/>
    <col min="5164" max="5164" width="13.85546875" bestFit="1" customWidth="1"/>
    <col min="5166" max="5166" width="13.42578125" customWidth="1"/>
    <col min="5167" max="5167" width="13.28515625" customWidth="1"/>
    <col min="5168" max="5168" width="13.42578125" customWidth="1"/>
    <col min="5169" max="5169" width="13.140625" customWidth="1"/>
    <col min="5170" max="5170" width="15.28515625" customWidth="1"/>
    <col min="5171" max="5171" width="13" bestFit="1" customWidth="1"/>
    <col min="5172" max="5172" width="14.140625" customWidth="1"/>
    <col min="5173" max="5173" width="14.85546875" customWidth="1"/>
    <col min="5174" max="5174" width="14.7109375" customWidth="1"/>
    <col min="5175" max="5176" width="13.7109375" customWidth="1"/>
    <col min="5177" max="5177" width="12.5703125" bestFit="1" customWidth="1"/>
    <col min="5178" max="5178" width="12" bestFit="1" customWidth="1"/>
    <col min="5179" max="5179" width="12.42578125" bestFit="1" customWidth="1"/>
    <col min="5181" max="5181" width="12.5703125" bestFit="1" customWidth="1"/>
    <col min="5188" max="5188" width="14.28515625" customWidth="1"/>
    <col min="5189" max="5189" width="13.28515625" customWidth="1"/>
    <col min="5191" max="5191" width="13" customWidth="1"/>
    <col min="5192" max="5192" width="13.5703125" customWidth="1"/>
    <col min="5194" max="5194" width="15.28515625" customWidth="1"/>
    <col min="5195" max="5195" width="14.140625" customWidth="1"/>
    <col min="5196" max="5196" width="15.5703125" customWidth="1"/>
    <col min="5197" max="5197" width="13.7109375" customWidth="1"/>
    <col min="5198" max="5198" width="13.28515625" customWidth="1"/>
    <col min="5203" max="5203" width="13.5703125" customWidth="1"/>
    <col min="5385" max="5385" width="16.85546875" customWidth="1"/>
    <col min="5386" max="5386" width="16.28515625" customWidth="1"/>
    <col min="5387" max="5387" width="15.7109375" customWidth="1"/>
    <col min="5388" max="5388" width="18.85546875" customWidth="1"/>
    <col min="5389" max="5390" width="16.28515625" customWidth="1"/>
    <col min="5394" max="5394" width="12.7109375" customWidth="1"/>
    <col min="5396" max="5396" width="11.85546875" bestFit="1" customWidth="1"/>
    <col min="5399" max="5401" width="12.140625" bestFit="1" customWidth="1"/>
    <col min="5402" max="5402" width="13.85546875" customWidth="1"/>
    <col min="5403" max="5403" width="12.140625" bestFit="1" customWidth="1"/>
    <col min="5404" max="5404" width="13" bestFit="1" customWidth="1"/>
    <col min="5405" max="5405" width="12.140625" bestFit="1" customWidth="1"/>
    <col min="5407" max="5407" width="14.5703125" bestFit="1" customWidth="1"/>
    <col min="5408" max="5408" width="13.7109375" customWidth="1"/>
    <col min="5409" max="5410" width="13.140625" customWidth="1"/>
    <col min="5412" max="5412" width="13.85546875" customWidth="1"/>
    <col min="5413" max="5413" width="14.140625" customWidth="1"/>
    <col min="5414" max="5414" width="14.28515625" customWidth="1"/>
    <col min="5417" max="5417" width="13.140625" bestFit="1" customWidth="1"/>
    <col min="5418" max="5418" width="14.85546875" customWidth="1"/>
    <col min="5419" max="5419" width="14" bestFit="1" customWidth="1"/>
    <col min="5420" max="5420" width="13.85546875" bestFit="1" customWidth="1"/>
    <col min="5422" max="5422" width="13.42578125" customWidth="1"/>
    <col min="5423" max="5423" width="13.28515625" customWidth="1"/>
    <col min="5424" max="5424" width="13.42578125" customWidth="1"/>
    <col min="5425" max="5425" width="13.140625" customWidth="1"/>
    <col min="5426" max="5426" width="15.28515625" customWidth="1"/>
    <col min="5427" max="5427" width="13" bestFit="1" customWidth="1"/>
    <col min="5428" max="5428" width="14.140625" customWidth="1"/>
    <col min="5429" max="5429" width="14.85546875" customWidth="1"/>
    <col min="5430" max="5430" width="14.7109375" customWidth="1"/>
    <col min="5431" max="5432" width="13.7109375" customWidth="1"/>
    <col min="5433" max="5433" width="12.5703125" bestFit="1" customWidth="1"/>
    <col min="5434" max="5434" width="12" bestFit="1" customWidth="1"/>
    <col min="5435" max="5435" width="12.42578125" bestFit="1" customWidth="1"/>
    <col min="5437" max="5437" width="12.5703125" bestFit="1" customWidth="1"/>
    <col min="5444" max="5444" width="14.28515625" customWidth="1"/>
    <col min="5445" max="5445" width="13.28515625" customWidth="1"/>
    <col min="5447" max="5447" width="13" customWidth="1"/>
    <col min="5448" max="5448" width="13.5703125" customWidth="1"/>
    <col min="5450" max="5450" width="15.28515625" customWidth="1"/>
    <col min="5451" max="5451" width="14.140625" customWidth="1"/>
    <col min="5452" max="5452" width="15.5703125" customWidth="1"/>
    <col min="5453" max="5453" width="13.7109375" customWidth="1"/>
    <col min="5454" max="5454" width="13.28515625" customWidth="1"/>
    <col min="5459" max="5459" width="13.5703125" customWidth="1"/>
    <col min="5641" max="5641" width="16.85546875" customWidth="1"/>
    <col min="5642" max="5642" width="16.28515625" customWidth="1"/>
    <col min="5643" max="5643" width="15.7109375" customWidth="1"/>
    <col min="5644" max="5644" width="18.85546875" customWidth="1"/>
    <col min="5645" max="5646" width="16.28515625" customWidth="1"/>
    <col min="5650" max="5650" width="12.7109375" customWidth="1"/>
    <col min="5652" max="5652" width="11.85546875" bestFit="1" customWidth="1"/>
    <col min="5655" max="5657" width="12.140625" bestFit="1" customWidth="1"/>
    <col min="5658" max="5658" width="13.85546875" customWidth="1"/>
    <col min="5659" max="5659" width="12.140625" bestFit="1" customWidth="1"/>
    <col min="5660" max="5660" width="13" bestFit="1" customWidth="1"/>
    <col min="5661" max="5661" width="12.140625" bestFit="1" customWidth="1"/>
    <col min="5663" max="5663" width="14.5703125" bestFit="1" customWidth="1"/>
    <col min="5664" max="5664" width="13.7109375" customWidth="1"/>
    <col min="5665" max="5666" width="13.140625" customWidth="1"/>
    <col min="5668" max="5668" width="13.85546875" customWidth="1"/>
    <col min="5669" max="5669" width="14.140625" customWidth="1"/>
    <col min="5670" max="5670" width="14.28515625" customWidth="1"/>
    <col min="5673" max="5673" width="13.140625" bestFit="1" customWidth="1"/>
    <col min="5674" max="5674" width="14.85546875" customWidth="1"/>
    <col min="5675" max="5675" width="14" bestFit="1" customWidth="1"/>
    <col min="5676" max="5676" width="13.85546875" bestFit="1" customWidth="1"/>
    <col min="5678" max="5678" width="13.42578125" customWidth="1"/>
    <col min="5679" max="5679" width="13.28515625" customWidth="1"/>
    <col min="5680" max="5680" width="13.42578125" customWidth="1"/>
    <col min="5681" max="5681" width="13.140625" customWidth="1"/>
    <col min="5682" max="5682" width="15.28515625" customWidth="1"/>
    <col min="5683" max="5683" width="13" bestFit="1" customWidth="1"/>
    <col min="5684" max="5684" width="14.140625" customWidth="1"/>
    <col min="5685" max="5685" width="14.85546875" customWidth="1"/>
    <col min="5686" max="5686" width="14.7109375" customWidth="1"/>
    <col min="5687" max="5688" width="13.7109375" customWidth="1"/>
    <col min="5689" max="5689" width="12.5703125" bestFit="1" customWidth="1"/>
    <col min="5690" max="5690" width="12" bestFit="1" customWidth="1"/>
    <col min="5691" max="5691" width="12.42578125" bestFit="1" customWidth="1"/>
    <col min="5693" max="5693" width="12.5703125" bestFit="1" customWidth="1"/>
    <col min="5700" max="5700" width="14.28515625" customWidth="1"/>
    <col min="5701" max="5701" width="13.28515625" customWidth="1"/>
    <col min="5703" max="5703" width="13" customWidth="1"/>
    <col min="5704" max="5704" width="13.5703125" customWidth="1"/>
    <col min="5706" max="5706" width="15.28515625" customWidth="1"/>
    <col min="5707" max="5707" width="14.140625" customWidth="1"/>
    <col min="5708" max="5708" width="15.5703125" customWidth="1"/>
    <col min="5709" max="5709" width="13.7109375" customWidth="1"/>
    <col min="5710" max="5710" width="13.28515625" customWidth="1"/>
    <col min="5715" max="5715" width="13.5703125" customWidth="1"/>
    <col min="5897" max="5897" width="16.85546875" customWidth="1"/>
    <col min="5898" max="5898" width="16.28515625" customWidth="1"/>
    <col min="5899" max="5899" width="15.7109375" customWidth="1"/>
    <col min="5900" max="5900" width="18.85546875" customWidth="1"/>
    <col min="5901" max="5902" width="16.28515625" customWidth="1"/>
    <col min="5906" max="5906" width="12.7109375" customWidth="1"/>
    <col min="5908" max="5908" width="11.85546875" bestFit="1" customWidth="1"/>
    <col min="5911" max="5913" width="12.140625" bestFit="1" customWidth="1"/>
    <col min="5914" max="5914" width="13.85546875" customWidth="1"/>
    <col min="5915" max="5915" width="12.140625" bestFit="1" customWidth="1"/>
    <col min="5916" max="5916" width="13" bestFit="1" customWidth="1"/>
    <col min="5917" max="5917" width="12.140625" bestFit="1" customWidth="1"/>
    <col min="5919" max="5919" width="14.5703125" bestFit="1" customWidth="1"/>
    <col min="5920" max="5920" width="13.7109375" customWidth="1"/>
    <col min="5921" max="5922" width="13.140625" customWidth="1"/>
    <col min="5924" max="5924" width="13.85546875" customWidth="1"/>
    <col min="5925" max="5925" width="14.140625" customWidth="1"/>
    <col min="5926" max="5926" width="14.28515625" customWidth="1"/>
    <col min="5929" max="5929" width="13.140625" bestFit="1" customWidth="1"/>
    <col min="5930" max="5930" width="14.85546875" customWidth="1"/>
    <col min="5931" max="5931" width="14" bestFit="1" customWidth="1"/>
    <col min="5932" max="5932" width="13.85546875" bestFit="1" customWidth="1"/>
    <col min="5934" max="5934" width="13.42578125" customWidth="1"/>
    <col min="5935" max="5935" width="13.28515625" customWidth="1"/>
    <col min="5936" max="5936" width="13.42578125" customWidth="1"/>
    <col min="5937" max="5937" width="13.140625" customWidth="1"/>
    <col min="5938" max="5938" width="15.28515625" customWidth="1"/>
    <col min="5939" max="5939" width="13" bestFit="1" customWidth="1"/>
    <col min="5940" max="5940" width="14.140625" customWidth="1"/>
    <col min="5941" max="5941" width="14.85546875" customWidth="1"/>
    <col min="5942" max="5942" width="14.7109375" customWidth="1"/>
    <col min="5943" max="5944" width="13.7109375" customWidth="1"/>
    <col min="5945" max="5945" width="12.5703125" bestFit="1" customWidth="1"/>
    <col min="5946" max="5946" width="12" bestFit="1" customWidth="1"/>
    <col min="5947" max="5947" width="12.42578125" bestFit="1" customWidth="1"/>
    <col min="5949" max="5949" width="12.5703125" bestFit="1" customWidth="1"/>
    <col min="5956" max="5956" width="14.28515625" customWidth="1"/>
    <col min="5957" max="5957" width="13.28515625" customWidth="1"/>
    <col min="5959" max="5959" width="13" customWidth="1"/>
    <col min="5960" max="5960" width="13.5703125" customWidth="1"/>
    <col min="5962" max="5962" width="15.28515625" customWidth="1"/>
    <col min="5963" max="5963" width="14.140625" customWidth="1"/>
    <col min="5964" max="5964" width="15.5703125" customWidth="1"/>
    <col min="5965" max="5965" width="13.7109375" customWidth="1"/>
    <col min="5966" max="5966" width="13.28515625" customWidth="1"/>
    <col min="5971" max="5971" width="13.5703125" customWidth="1"/>
    <col min="6153" max="6153" width="16.85546875" customWidth="1"/>
    <col min="6154" max="6154" width="16.28515625" customWidth="1"/>
    <col min="6155" max="6155" width="15.7109375" customWidth="1"/>
    <col min="6156" max="6156" width="18.85546875" customWidth="1"/>
    <col min="6157" max="6158" width="16.28515625" customWidth="1"/>
    <col min="6162" max="6162" width="12.7109375" customWidth="1"/>
    <col min="6164" max="6164" width="11.85546875" bestFit="1" customWidth="1"/>
    <col min="6167" max="6169" width="12.140625" bestFit="1" customWidth="1"/>
    <col min="6170" max="6170" width="13.85546875" customWidth="1"/>
    <col min="6171" max="6171" width="12.140625" bestFit="1" customWidth="1"/>
    <col min="6172" max="6172" width="13" bestFit="1" customWidth="1"/>
    <col min="6173" max="6173" width="12.140625" bestFit="1" customWidth="1"/>
    <col min="6175" max="6175" width="14.5703125" bestFit="1" customWidth="1"/>
    <col min="6176" max="6176" width="13.7109375" customWidth="1"/>
    <col min="6177" max="6178" width="13.140625" customWidth="1"/>
    <col min="6180" max="6180" width="13.85546875" customWidth="1"/>
    <col min="6181" max="6181" width="14.140625" customWidth="1"/>
    <col min="6182" max="6182" width="14.28515625" customWidth="1"/>
    <col min="6185" max="6185" width="13.140625" bestFit="1" customWidth="1"/>
    <col min="6186" max="6186" width="14.85546875" customWidth="1"/>
    <col min="6187" max="6187" width="14" bestFit="1" customWidth="1"/>
    <col min="6188" max="6188" width="13.85546875" bestFit="1" customWidth="1"/>
    <col min="6190" max="6190" width="13.42578125" customWidth="1"/>
    <col min="6191" max="6191" width="13.28515625" customWidth="1"/>
    <col min="6192" max="6192" width="13.42578125" customWidth="1"/>
    <col min="6193" max="6193" width="13.140625" customWidth="1"/>
    <col min="6194" max="6194" width="15.28515625" customWidth="1"/>
    <col min="6195" max="6195" width="13" bestFit="1" customWidth="1"/>
    <col min="6196" max="6196" width="14.140625" customWidth="1"/>
    <col min="6197" max="6197" width="14.85546875" customWidth="1"/>
    <col min="6198" max="6198" width="14.7109375" customWidth="1"/>
    <col min="6199" max="6200" width="13.7109375" customWidth="1"/>
    <col min="6201" max="6201" width="12.5703125" bestFit="1" customWidth="1"/>
    <col min="6202" max="6202" width="12" bestFit="1" customWidth="1"/>
    <col min="6203" max="6203" width="12.42578125" bestFit="1" customWidth="1"/>
    <col min="6205" max="6205" width="12.5703125" bestFit="1" customWidth="1"/>
    <col min="6212" max="6212" width="14.28515625" customWidth="1"/>
    <col min="6213" max="6213" width="13.28515625" customWidth="1"/>
    <col min="6215" max="6215" width="13" customWidth="1"/>
    <col min="6216" max="6216" width="13.5703125" customWidth="1"/>
    <col min="6218" max="6218" width="15.28515625" customWidth="1"/>
    <col min="6219" max="6219" width="14.140625" customWidth="1"/>
    <col min="6220" max="6220" width="15.5703125" customWidth="1"/>
    <col min="6221" max="6221" width="13.7109375" customWidth="1"/>
    <col min="6222" max="6222" width="13.28515625" customWidth="1"/>
    <col min="6227" max="6227" width="13.5703125" customWidth="1"/>
    <col min="6409" max="6409" width="16.85546875" customWidth="1"/>
    <col min="6410" max="6410" width="16.28515625" customWidth="1"/>
    <col min="6411" max="6411" width="15.7109375" customWidth="1"/>
    <col min="6412" max="6412" width="18.85546875" customWidth="1"/>
    <col min="6413" max="6414" width="16.28515625" customWidth="1"/>
    <col min="6418" max="6418" width="12.7109375" customWidth="1"/>
    <col min="6420" max="6420" width="11.85546875" bestFit="1" customWidth="1"/>
    <col min="6423" max="6425" width="12.140625" bestFit="1" customWidth="1"/>
    <col min="6426" max="6426" width="13.85546875" customWidth="1"/>
    <col min="6427" max="6427" width="12.140625" bestFit="1" customWidth="1"/>
    <col min="6428" max="6428" width="13" bestFit="1" customWidth="1"/>
    <col min="6429" max="6429" width="12.140625" bestFit="1" customWidth="1"/>
    <col min="6431" max="6431" width="14.5703125" bestFit="1" customWidth="1"/>
    <col min="6432" max="6432" width="13.7109375" customWidth="1"/>
    <col min="6433" max="6434" width="13.140625" customWidth="1"/>
    <col min="6436" max="6436" width="13.85546875" customWidth="1"/>
    <col min="6437" max="6437" width="14.140625" customWidth="1"/>
    <col min="6438" max="6438" width="14.28515625" customWidth="1"/>
    <col min="6441" max="6441" width="13.140625" bestFit="1" customWidth="1"/>
    <col min="6442" max="6442" width="14.85546875" customWidth="1"/>
    <col min="6443" max="6443" width="14" bestFit="1" customWidth="1"/>
    <col min="6444" max="6444" width="13.85546875" bestFit="1" customWidth="1"/>
    <col min="6446" max="6446" width="13.42578125" customWidth="1"/>
    <col min="6447" max="6447" width="13.28515625" customWidth="1"/>
    <col min="6448" max="6448" width="13.42578125" customWidth="1"/>
    <col min="6449" max="6449" width="13.140625" customWidth="1"/>
    <col min="6450" max="6450" width="15.28515625" customWidth="1"/>
    <col min="6451" max="6451" width="13" bestFit="1" customWidth="1"/>
    <col min="6452" max="6452" width="14.140625" customWidth="1"/>
    <col min="6453" max="6453" width="14.85546875" customWidth="1"/>
    <col min="6454" max="6454" width="14.7109375" customWidth="1"/>
    <col min="6455" max="6456" width="13.7109375" customWidth="1"/>
    <col min="6457" max="6457" width="12.5703125" bestFit="1" customWidth="1"/>
    <col min="6458" max="6458" width="12" bestFit="1" customWidth="1"/>
    <col min="6459" max="6459" width="12.42578125" bestFit="1" customWidth="1"/>
    <col min="6461" max="6461" width="12.5703125" bestFit="1" customWidth="1"/>
    <col min="6468" max="6468" width="14.28515625" customWidth="1"/>
    <col min="6469" max="6469" width="13.28515625" customWidth="1"/>
    <col min="6471" max="6471" width="13" customWidth="1"/>
    <col min="6472" max="6472" width="13.5703125" customWidth="1"/>
    <col min="6474" max="6474" width="15.28515625" customWidth="1"/>
    <col min="6475" max="6475" width="14.140625" customWidth="1"/>
    <col min="6476" max="6476" width="15.5703125" customWidth="1"/>
    <col min="6477" max="6477" width="13.7109375" customWidth="1"/>
    <col min="6478" max="6478" width="13.28515625" customWidth="1"/>
    <col min="6483" max="6483" width="13.5703125" customWidth="1"/>
    <col min="6665" max="6665" width="16.85546875" customWidth="1"/>
    <col min="6666" max="6666" width="16.28515625" customWidth="1"/>
    <col min="6667" max="6667" width="15.7109375" customWidth="1"/>
    <col min="6668" max="6668" width="18.85546875" customWidth="1"/>
    <col min="6669" max="6670" width="16.28515625" customWidth="1"/>
    <col min="6674" max="6674" width="12.7109375" customWidth="1"/>
    <col min="6676" max="6676" width="11.85546875" bestFit="1" customWidth="1"/>
    <col min="6679" max="6681" width="12.140625" bestFit="1" customWidth="1"/>
    <col min="6682" max="6682" width="13.85546875" customWidth="1"/>
    <col min="6683" max="6683" width="12.140625" bestFit="1" customWidth="1"/>
    <col min="6684" max="6684" width="13" bestFit="1" customWidth="1"/>
    <col min="6685" max="6685" width="12.140625" bestFit="1" customWidth="1"/>
    <col min="6687" max="6687" width="14.5703125" bestFit="1" customWidth="1"/>
    <col min="6688" max="6688" width="13.7109375" customWidth="1"/>
    <col min="6689" max="6690" width="13.140625" customWidth="1"/>
    <col min="6692" max="6692" width="13.85546875" customWidth="1"/>
    <col min="6693" max="6693" width="14.140625" customWidth="1"/>
    <col min="6694" max="6694" width="14.28515625" customWidth="1"/>
    <col min="6697" max="6697" width="13.140625" bestFit="1" customWidth="1"/>
    <col min="6698" max="6698" width="14.85546875" customWidth="1"/>
    <col min="6699" max="6699" width="14" bestFit="1" customWidth="1"/>
    <col min="6700" max="6700" width="13.85546875" bestFit="1" customWidth="1"/>
    <col min="6702" max="6702" width="13.42578125" customWidth="1"/>
    <col min="6703" max="6703" width="13.28515625" customWidth="1"/>
    <col min="6704" max="6704" width="13.42578125" customWidth="1"/>
    <col min="6705" max="6705" width="13.140625" customWidth="1"/>
    <col min="6706" max="6706" width="15.28515625" customWidth="1"/>
    <col min="6707" max="6707" width="13" bestFit="1" customWidth="1"/>
    <col min="6708" max="6708" width="14.140625" customWidth="1"/>
    <col min="6709" max="6709" width="14.85546875" customWidth="1"/>
    <col min="6710" max="6710" width="14.7109375" customWidth="1"/>
    <col min="6711" max="6712" width="13.7109375" customWidth="1"/>
    <col min="6713" max="6713" width="12.5703125" bestFit="1" customWidth="1"/>
    <col min="6714" max="6714" width="12" bestFit="1" customWidth="1"/>
    <col min="6715" max="6715" width="12.42578125" bestFit="1" customWidth="1"/>
    <col min="6717" max="6717" width="12.5703125" bestFit="1" customWidth="1"/>
    <col min="6724" max="6724" width="14.28515625" customWidth="1"/>
    <col min="6725" max="6725" width="13.28515625" customWidth="1"/>
    <col min="6727" max="6727" width="13" customWidth="1"/>
    <col min="6728" max="6728" width="13.5703125" customWidth="1"/>
    <col min="6730" max="6730" width="15.28515625" customWidth="1"/>
    <col min="6731" max="6731" width="14.140625" customWidth="1"/>
    <col min="6732" max="6732" width="15.5703125" customWidth="1"/>
    <col min="6733" max="6733" width="13.7109375" customWidth="1"/>
    <col min="6734" max="6734" width="13.28515625" customWidth="1"/>
    <col min="6739" max="6739" width="13.5703125" customWidth="1"/>
    <col min="6921" max="6921" width="16.85546875" customWidth="1"/>
    <col min="6922" max="6922" width="16.28515625" customWidth="1"/>
    <col min="6923" max="6923" width="15.7109375" customWidth="1"/>
    <col min="6924" max="6924" width="18.85546875" customWidth="1"/>
    <col min="6925" max="6926" width="16.28515625" customWidth="1"/>
    <col min="6930" max="6930" width="12.7109375" customWidth="1"/>
    <col min="6932" max="6932" width="11.85546875" bestFit="1" customWidth="1"/>
    <col min="6935" max="6937" width="12.140625" bestFit="1" customWidth="1"/>
    <col min="6938" max="6938" width="13.85546875" customWidth="1"/>
    <col min="6939" max="6939" width="12.140625" bestFit="1" customWidth="1"/>
    <col min="6940" max="6940" width="13" bestFit="1" customWidth="1"/>
    <col min="6941" max="6941" width="12.140625" bestFit="1" customWidth="1"/>
    <col min="6943" max="6943" width="14.5703125" bestFit="1" customWidth="1"/>
    <col min="6944" max="6944" width="13.7109375" customWidth="1"/>
    <col min="6945" max="6946" width="13.140625" customWidth="1"/>
    <col min="6948" max="6948" width="13.85546875" customWidth="1"/>
    <col min="6949" max="6949" width="14.140625" customWidth="1"/>
    <col min="6950" max="6950" width="14.28515625" customWidth="1"/>
    <col min="6953" max="6953" width="13.140625" bestFit="1" customWidth="1"/>
    <col min="6954" max="6954" width="14.85546875" customWidth="1"/>
    <col min="6955" max="6955" width="14" bestFit="1" customWidth="1"/>
    <col min="6956" max="6956" width="13.85546875" bestFit="1" customWidth="1"/>
    <col min="6958" max="6958" width="13.42578125" customWidth="1"/>
    <col min="6959" max="6959" width="13.28515625" customWidth="1"/>
    <col min="6960" max="6960" width="13.42578125" customWidth="1"/>
    <col min="6961" max="6961" width="13.140625" customWidth="1"/>
    <col min="6962" max="6962" width="15.28515625" customWidth="1"/>
    <col min="6963" max="6963" width="13" bestFit="1" customWidth="1"/>
    <col min="6964" max="6964" width="14.140625" customWidth="1"/>
    <col min="6965" max="6965" width="14.85546875" customWidth="1"/>
    <col min="6966" max="6966" width="14.7109375" customWidth="1"/>
    <col min="6967" max="6968" width="13.7109375" customWidth="1"/>
    <col min="6969" max="6969" width="12.5703125" bestFit="1" customWidth="1"/>
    <col min="6970" max="6970" width="12" bestFit="1" customWidth="1"/>
    <col min="6971" max="6971" width="12.42578125" bestFit="1" customWidth="1"/>
    <col min="6973" max="6973" width="12.5703125" bestFit="1" customWidth="1"/>
    <col min="6980" max="6980" width="14.28515625" customWidth="1"/>
    <col min="6981" max="6981" width="13.28515625" customWidth="1"/>
    <col min="6983" max="6983" width="13" customWidth="1"/>
    <col min="6984" max="6984" width="13.5703125" customWidth="1"/>
    <col min="6986" max="6986" width="15.28515625" customWidth="1"/>
    <col min="6987" max="6987" width="14.140625" customWidth="1"/>
    <col min="6988" max="6988" width="15.5703125" customWidth="1"/>
    <col min="6989" max="6989" width="13.7109375" customWidth="1"/>
    <col min="6990" max="6990" width="13.28515625" customWidth="1"/>
    <col min="6995" max="6995" width="13.5703125" customWidth="1"/>
    <col min="7177" max="7177" width="16.85546875" customWidth="1"/>
    <col min="7178" max="7178" width="16.28515625" customWidth="1"/>
    <col min="7179" max="7179" width="15.7109375" customWidth="1"/>
    <col min="7180" max="7180" width="18.85546875" customWidth="1"/>
    <col min="7181" max="7182" width="16.28515625" customWidth="1"/>
    <col min="7186" max="7186" width="12.7109375" customWidth="1"/>
    <col min="7188" max="7188" width="11.85546875" bestFit="1" customWidth="1"/>
    <col min="7191" max="7193" width="12.140625" bestFit="1" customWidth="1"/>
    <col min="7194" max="7194" width="13.85546875" customWidth="1"/>
    <col min="7195" max="7195" width="12.140625" bestFit="1" customWidth="1"/>
    <col min="7196" max="7196" width="13" bestFit="1" customWidth="1"/>
    <col min="7197" max="7197" width="12.140625" bestFit="1" customWidth="1"/>
    <col min="7199" max="7199" width="14.5703125" bestFit="1" customWidth="1"/>
    <col min="7200" max="7200" width="13.7109375" customWidth="1"/>
    <col min="7201" max="7202" width="13.140625" customWidth="1"/>
    <col min="7204" max="7204" width="13.85546875" customWidth="1"/>
    <col min="7205" max="7205" width="14.140625" customWidth="1"/>
    <col min="7206" max="7206" width="14.28515625" customWidth="1"/>
    <col min="7209" max="7209" width="13.140625" bestFit="1" customWidth="1"/>
    <col min="7210" max="7210" width="14.85546875" customWidth="1"/>
    <col min="7211" max="7211" width="14" bestFit="1" customWidth="1"/>
    <col min="7212" max="7212" width="13.85546875" bestFit="1" customWidth="1"/>
    <col min="7214" max="7214" width="13.42578125" customWidth="1"/>
    <col min="7215" max="7215" width="13.28515625" customWidth="1"/>
    <col min="7216" max="7216" width="13.42578125" customWidth="1"/>
    <col min="7217" max="7217" width="13.140625" customWidth="1"/>
    <col min="7218" max="7218" width="15.28515625" customWidth="1"/>
    <col min="7219" max="7219" width="13" bestFit="1" customWidth="1"/>
    <col min="7220" max="7220" width="14.140625" customWidth="1"/>
    <col min="7221" max="7221" width="14.85546875" customWidth="1"/>
    <col min="7222" max="7222" width="14.7109375" customWidth="1"/>
    <col min="7223" max="7224" width="13.7109375" customWidth="1"/>
    <col min="7225" max="7225" width="12.5703125" bestFit="1" customWidth="1"/>
    <col min="7226" max="7226" width="12" bestFit="1" customWidth="1"/>
    <col min="7227" max="7227" width="12.42578125" bestFit="1" customWidth="1"/>
    <col min="7229" max="7229" width="12.5703125" bestFit="1" customWidth="1"/>
    <col min="7236" max="7236" width="14.28515625" customWidth="1"/>
    <col min="7237" max="7237" width="13.28515625" customWidth="1"/>
    <col min="7239" max="7239" width="13" customWidth="1"/>
    <col min="7240" max="7240" width="13.5703125" customWidth="1"/>
    <col min="7242" max="7242" width="15.28515625" customWidth="1"/>
    <col min="7243" max="7243" width="14.140625" customWidth="1"/>
    <col min="7244" max="7244" width="15.5703125" customWidth="1"/>
    <col min="7245" max="7245" width="13.7109375" customWidth="1"/>
    <col min="7246" max="7246" width="13.28515625" customWidth="1"/>
    <col min="7251" max="7251" width="13.5703125" customWidth="1"/>
    <col min="7433" max="7433" width="16.85546875" customWidth="1"/>
    <col min="7434" max="7434" width="16.28515625" customWidth="1"/>
    <col min="7435" max="7435" width="15.7109375" customWidth="1"/>
    <col min="7436" max="7436" width="18.85546875" customWidth="1"/>
    <col min="7437" max="7438" width="16.28515625" customWidth="1"/>
    <col min="7442" max="7442" width="12.7109375" customWidth="1"/>
    <col min="7444" max="7444" width="11.85546875" bestFit="1" customWidth="1"/>
    <col min="7447" max="7449" width="12.140625" bestFit="1" customWidth="1"/>
    <col min="7450" max="7450" width="13.85546875" customWidth="1"/>
    <col min="7451" max="7451" width="12.140625" bestFit="1" customWidth="1"/>
    <col min="7452" max="7452" width="13" bestFit="1" customWidth="1"/>
    <col min="7453" max="7453" width="12.140625" bestFit="1" customWidth="1"/>
    <col min="7455" max="7455" width="14.5703125" bestFit="1" customWidth="1"/>
    <col min="7456" max="7456" width="13.7109375" customWidth="1"/>
    <col min="7457" max="7458" width="13.140625" customWidth="1"/>
    <col min="7460" max="7460" width="13.85546875" customWidth="1"/>
    <col min="7461" max="7461" width="14.140625" customWidth="1"/>
    <col min="7462" max="7462" width="14.28515625" customWidth="1"/>
    <col min="7465" max="7465" width="13.140625" bestFit="1" customWidth="1"/>
    <col min="7466" max="7466" width="14.85546875" customWidth="1"/>
    <col min="7467" max="7467" width="14" bestFit="1" customWidth="1"/>
    <col min="7468" max="7468" width="13.85546875" bestFit="1" customWidth="1"/>
    <col min="7470" max="7470" width="13.42578125" customWidth="1"/>
    <col min="7471" max="7471" width="13.28515625" customWidth="1"/>
    <col min="7472" max="7472" width="13.42578125" customWidth="1"/>
    <col min="7473" max="7473" width="13.140625" customWidth="1"/>
    <col min="7474" max="7474" width="15.28515625" customWidth="1"/>
    <col min="7475" max="7475" width="13" bestFit="1" customWidth="1"/>
    <col min="7476" max="7476" width="14.140625" customWidth="1"/>
    <col min="7477" max="7477" width="14.85546875" customWidth="1"/>
    <col min="7478" max="7478" width="14.7109375" customWidth="1"/>
    <col min="7479" max="7480" width="13.7109375" customWidth="1"/>
    <col min="7481" max="7481" width="12.5703125" bestFit="1" customWidth="1"/>
    <col min="7482" max="7482" width="12" bestFit="1" customWidth="1"/>
    <col min="7483" max="7483" width="12.42578125" bestFit="1" customWidth="1"/>
    <col min="7485" max="7485" width="12.5703125" bestFit="1" customWidth="1"/>
    <col min="7492" max="7492" width="14.28515625" customWidth="1"/>
    <col min="7493" max="7493" width="13.28515625" customWidth="1"/>
    <col min="7495" max="7495" width="13" customWidth="1"/>
    <col min="7496" max="7496" width="13.5703125" customWidth="1"/>
    <col min="7498" max="7498" width="15.28515625" customWidth="1"/>
    <col min="7499" max="7499" width="14.140625" customWidth="1"/>
    <col min="7500" max="7500" width="15.5703125" customWidth="1"/>
    <col min="7501" max="7501" width="13.7109375" customWidth="1"/>
    <col min="7502" max="7502" width="13.28515625" customWidth="1"/>
    <col min="7507" max="7507" width="13.5703125" customWidth="1"/>
    <col min="7689" max="7689" width="16.85546875" customWidth="1"/>
    <col min="7690" max="7690" width="16.28515625" customWidth="1"/>
    <col min="7691" max="7691" width="15.7109375" customWidth="1"/>
    <col min="7692" max="7692" width="18.85546875" customWidth="1"/>
    <col min="7693" max="7694" width="16.28515625" customWidth="1"/>
    <col min="7698" max="7698" width="12.7109375" customWidth="1"/>
    <col min="7700" max="7700" width="11.85546875" bestFit="1" customWidth="1"/>
    <col min="7703" max="7705" width="12.140625" bestFit="1" customWidth="1"/>
    <col min="7706" max="7706" width="13.85546875" customWidth="1"/>
    <col min="7707" max="7707" width="12.140625" bestFit="1" customWidth="1"/>
    <col min="7708" max="7708" width="13" bestFit="1" customWidth="1"/>
    <col min="7709" max="7709" width="12.140625" bestFit="1" customWidth="1"/>
    <col min="7711" max="7711" width="14.5703125" bestFit="1" customWidth="1"/>
    <col min="7712" max="7712" width="13.7109375" customWidth="1"/>
    <col min="7713" max="7714" width="13.140625" customWidth="1"/>
    <col min="7716" max="7716" width="13.85546875" customWidth="1"/>
    <col min="7717" max="7717" width="14.140625" customWidth="1"/>
    <col min="7718" max="7718" width="14.28515625" customWidth="1"/>
    <col min="7721" max="7721" width="13.140625" bestFit="1" customWidth="1"/>
    <col min="7722" max="7722" width="14.85546875" customWidth="1"/>
    <col min="7723" max="7723" width="14" bestFit="1" customWidth="1"/>
    <col min="7724" max="7724" width="13.85546875" bestFit="1" customWidth="1"/>
    <col min="7726" max="7726" width="13.42578125" customWidth="1"/>
    <col min="7727" max="7727" width="13.28515625" customWidth="1"/>
    <col min="7728" max="7728" width="13.42578125" customWidth="1"/>
    <col min="7729" max="7729" width="13.140625" customWidth="1"/>
    <col min="7730" max="7730" width="15.28515625" customWidth="1"/>
    <col min="7731" max="7731" width="13" bestFit="1" customWidth="1"/>
    <col min="7732" max="7732" width="14.140625" customWidth="1"/>
    <col min="7733" max="7733" width="14.85546875" customWidth="1"/>
    <col min="7734" max="7734" width="14.7109375" customWidth="1"/>
    <col min="7735" max="7736" width="13.7109375" customWidth="1"/>
    <col min="7737" max="7737" width="12.5703125" bestFit="1" customWidth="1"/>
    <col min="7738" max="7738" width="12" bestFit="1" customWidth="1"/>
    <col min="7739" max="7739" width="12.42578125" bestFit="1" customWidth="1"/>
    <col min="7741" max="7741" width="12.5703125" bestFit="1" customWidth="1"/>
    <col min="7748" max="7748" width="14.28515625" customWidth="1"/>
    <col min="7749" max="7749" width="13.28515625" customWidth="1"/>
    <col min="7751" max="7751" width="13" customWidth="1"/>
    <col min="7752" max="7752" width="13.5703125" customWidth="1"/>
    <col min="7754" max="7754" width="15.28515625" customWidth="1"/>
    <col min="7755" max="7755" width="14.140625" customWidth="1"/>
    <col min="7756" max="7756" width="15.5703125" customWidth="1"/>
    <col min="7757" max="7757" width="13.7109375" customWidth="1"/>
    <col min="7758" max="7758" width="13.28515625" customWidth="1"/>
    <col min="7763" max="7763" width="13.5703125" customWidth="1"/>
    <col min="7945" max="7945" width="16.85546875" customWidth="1"/>
    <col min="7946" max="7946" width="16.28515625" customWidth="1"/>
    <col min="7947" max="7947" width="15.7109375" customWidth="1"/>
    <col min="7948" max="7948" width="18.85546875" customWidth="1"/>
    <col min="7949" max="7950" width="16.28515625" customWidth="1"/>
    <col min="7954" max="7954" width="12.7109375" customWidth="1"/>
    <col min="7956" max="7956" width="11.85546875" bestFit="1" customWidth="1"/>
    <col min="7959" max="7961" width="12.140625" bestFit="1" customWidth="1"/>
    <col min="7962" max="7962" width="13.85546875" customWidth="1"/>
    <col min="7963" max="7963" width="12.140625" bestFit="1" customWidth="1"/>
    <col min="7964" max="7964" width="13" bestFit="1" customWidth="1"/>
    <col min="7965" max="7965" width="12.140625" bestFit="1" customWidth="1"/>
    <col min="7967" max="7967" width="14.5703125" bestFit="1" customWidth="1"/>
    <col min="7968" max="7968" width="13.7109375" customWidth="1"/>
    <col min="7969" max="7970" width="13.140625" customWidth="1"/>
    <col min="7972" max="7972" width="13.85546875" customWidth="1"/>
    <col min="7973" max="7973" width="14.140625" customWidth="1"/>
    <col min="7974" max="7974" width="14.28515625" customWidth="1"/>
    <col min="7977" max="7977" width="13.140625" bestFit="1" customWidth="1"/>
    <col min="7978" max="7978" width="14.85546875" customWidth="1"/>
    <col min="7979" max="7979" width="14" bestFit="1" customWidth="1"/>
    <col min="7980" max="7980" width="13.85546875" bestFit="1" customWidth="1"/>
    <col min="7982" max="7982" width="13.42578125" customWidth="1"/>
    <col min="7983" max="7983" width="13.28515625" customWidth="1"/>
    <col min="7984" max="7984" width="13.42578125" customWidth="1"/>
    <col min="7985" max="7985" width="13.140625" customWidth="1"/>
    <col min="7986" max="7986" width="15.28515625" customWidth="1"/>
    <col min="7987" max="7987" width="13" bestFit="1" customWidth="1"/>
    <col min="7988" max="7988" width="14.140625" customWidth="1"/>
    <col min="7989" max="7989" width="14.85546875" customWidth="1"/>
    <col min="7990" max="7990" width="14.7109375" customWidth="1"/>
    <col min="7991" max="7992" width="13.7109375" customWidth="1"/>
    <col min="7993" max="7993" width="12.5703125" bestFit="1" customWidth="1"/>
    <col min="7994" max="7994" width="12" bestFit="1" customWidth="1"/>
    <col min="7995" max="7995" width="12.42578125" bestFit="1" customWidth="1"/>
    <col min="7997" max="7997" width="12.5703125" bestFit="1" customWidth="1"/>
    <col min="8004" max="8004" width="14.28515625" customWidth="1"/>
    <col min="8005" max="8005" width="13.28515625" customWidth="1"/>
    <col min="8007" max="8007" width="13" customWidth="1"/>
    <col min="8008" max="8008" width="13.5703125" customWidth="1"/>
    <col min="8010" max="8010" width="15.28515625" customWidth="1"/>
    <col min="8011" max="8011" width="14.140625" customWidth="1"/>
    <col min="8012" max="8012" width="15.5703125" customWidth="1"/>
    <col min="8013" max="8013" width="13.7109375" customWidth="1"/>
    <col min="8014" max="8014" width="13.28515625" customWidth="1"/>
    <col min="8019" max="8019" width="13.5703125" customWidth="1"/>
    <col min="8201" max="8201" width="16.85546875" customWidth="1"/>
    <col min="8202" max="8202" width="16.28515625" customWidth="1"/>
    <col min="8203" max="8203" width="15.7109375" customWidth="1"/>
    <col min="8204" max="8204" width="18.85546875" customWidth="1"/>
    <col min="8205" max="8206" width="16.28515625" customWidth="1"/>
    <col min="8210" max="8210" width="12.7109375" customWidth="1"/>
    <col min="8212" max="8212" width="11.85546875" bestFit="1" customWidth="1"/>
    <col min="8215" max="8217" width="12.140625" bestFit="1" customWidth="1"/>
    <col min="8218" max="8218" width="13.85546875" customWidth="1"/>
    <col min="8219" max="8219" width="12.140625" bestFit="1" customWidth="1"/>
    <col min="8220" max="8220" width="13" bestFit="1" customWidth="1"/>
    <col min="8221" max="8221" width="12.140625" bestFit="1" customWidth="1"/>
    <col min="8223" max="8223" width="14.5703125" bestFit="1" customWidth="1"/>
    <col min="8224" max="8224" width="13.7109375" customWidth="1"/>
    <col min="8225" max="8226" width="13.140625" customWidth="1"/>
    <col min="8228" max="8228" width="13.85546875" customWidth="1"/>
    <col min="8229" max="8229" width="14.140625" customWidth="1"/>
    <col min="8230" max="8230" width="14.28515625" customWidth="1"/>
    <col min="8233" max="8233" width="13.140625" bestFit="1" customWidth="1"/>
    <col min="8234" max="8234" width="14.85546875" customWidth="1"/>
    <col min="8235" max="8235" width="14" bestFit="1" customWidth="1"/>
    <col min="8236" max="8236" width="13.85546875" bestFit="1" customWidth="1"/>
    <col min="8238" max="8238" width="13.42578125" customWidth="1"/>
    <col min="8239" max="8239" width="13.28515625" customWidth="1"/>
    <col min="8240" max="8240" width="13.42578125" customWidth="1"/>
    <col min="8241" max="8241" width="13.140625" customWidth="1"/>
    <col min="8242" max="8242" width="15.28515625" customWidth="1"/>
    <col min="8243" max="8243" width="13" bestFit="1" customWidth="1"/>
    <col min="8244" max="8244" width="14.140625" customWidth="1"/>
    <col min="8245" max="8245" width="14.85546875" customWidth="1"/>
    <col min="8246" max="8246" width="14.7109375" customWidth="1"/>
    <col min="8247" max="8248" width="13.7109375" customWidth="1"/>
    <col min="8249" max="8249" width="12.5703125" bestFit="1" customWidth="1"/>
    <col min="8250" max="8250" width="12" bestFit="1" customWidth="1"/>
    <col min="8251" max="8251" width="12.42578125" bestFit="1" customWidth="1"/>
    <col min="8253" max="8253" width="12.5703125" bestFit="1" customWidth="1"/>
    <col min="8260" max="8260" width="14.28515625" customWidth="1"/>
    <col min="8261" max="8261" width="13.28515625" customWidth="1"/>
    <col min="8263" max="8263" width="13" customWidth="1"/>
    <col min="8264" max="8264" width="13.5703125" customWidth="1"/>
    <col min="8266" max="8266" width="15.28515625" customWidth="1"/>
    <col min="8267" max="8267" width="14.140625" customWidth="1"/>
    <col min="8268" max="8268" width="15.5703125" customWidth="1"/>
    <col min="8269" max="8269" width="13.7109375" customWidth="1"/>
    <col min="8270" max="8270" width="13.28515625" customWidth="1"/>
    <col min="8275" max="8275" width="13.5703125" customWidth="1"/>
    <col min="8457" max="8457" width="16.85546875" customWidth="1"/>
    <col min="8458" max="8458" width="16.28515625" customWidth="1"/>
    <col min="8459" max="8459" width="15.7109375" customWidth="1"/>
    <col min="8460" max="8460" width="18.85546875" customWidth="1"/>
    <col min="8461" max="8462" width="16.28515625" customWidth="1"/>
    <col min="8466" max="8466" width="12.7109375" customWidth="1"/>
    <col min="8468" max="8468" width="11.85546875" bestFit="1" customWidth="1"/>
    <col min="8471" max="8473" width="12.140625" bestFit="1" customWidth="1"/>
    <col min="8474" max="8474" width="13.85546875" customWidth="1"/>
    <col min="8475" max="8475" width="12.140625" bestFit="1" customWidth="1"/>
    <col min="8476" max="8476" width="13" bestFit="1" customWidth="1"/>
    <col min="8477" max="8477" width="12.140625" bestFit="1" customWidth="1"/>
    <col min="8479" max="8479" width="14.5703125" bestFit="1" customWidth="1"/>
    <col min="8480" max="8480" width="13.7109375" customWidth="1"/>
    <col min="8481" max="8482" width="13.140625" customWidth="1"/>
    <col min="8484" max="8484" width="13.85546875" customWidth="1"/>
    <col min="8485" max="8485" width="14.140625" customWidth="1"/>
    <col min="8486" max="8486" width="14.28515625" customWidth="1"/>
    <col min="8489" max="8489" width="13.140625" bestFit="1" customWidth="1"/>
    <col min="8490" max="8490" width="14.85546875" customWidth="1"/>
    <col min="8491" max="8491" width="14" bestFit="1" customWidth="1"/>
    <col min="8492" max="8492" width="13.85546875" bestFit="1" customWidth="1"/>
    <col min="8494" max="8494" width="13.42578125" customWidth="1"/>
    <col min="8495" max="8495" width="13.28515625" customWidth="1"/>
    <col min="8496" max="8496" width="13.42578125" customWidth="1"/>
    <col min="8497" max="8497" width="13.140625" customWidth="1"/>
    <col min="8498" max="8498" width="15.28515625" customWidth="1"/>
    <col min="8499" max="8499" width="13" bestFit="1" customWidth="1"/>
    <col min="8500" max="8500" width="14.140625" customWidth="1"/>
    <col min="8501" max="8501" width="14.85546875" customWidth="1"/>
    <col min="8502" max="8502" width="14.7109375" customWidth="1"/>
    <col min="8503" max="8504" width="13.7109375" customWidth="1"/>
    <col min="8505" max="8505" width="12.5703125" bestFit="1" customWidth="1"/>
    <col min="8506" max="8506" width="12" bestFit="1" customWidth="1"/>
    <col min="8507" max="8507" width="12.42578125" bestFit="1" customWidth="1"/>
    <col min="8509" max="8509" width="12.5703125" bestFit="1" customWidth="1"/>
    <col min="8516" max="8516" width="14.28515625" customWidth="1"/>
    <col min="8517" max="8517" width="13.28515625" customWidth="1"/>
    <col min="8519" max="8519" width="13" customWidth="1"/>
    <col min="8520" max="8520" width="13.5703125" customWidth="1"/>
    <col min="8522" max="8522" width="15.28515625" customWidth="1"/>
    <col min="8523" max="8523" width="14.140625" customWidth="1"/>
    <col min="8524" max="8524" width="15.5703125" customWidth="1"/>
    <col min="8525" max="8525" width="13.7109375" customWidth="1"/>
    <col min="8526" max="8526" width="13.28515625" customWidth="1"/>
    <col min="8531" max="8531" width="13.5703125" customWidth="1"/>
    <col min="8713" max="8713" width="16.85546875" customWidth="1"/>
    <col min="8714" max="8714" width="16.28515625" customWidth="1"/>
    <col min="8715" max="8715" width="15.7109375" customWidth="1"/>
    <col min="8716" max="8716" width="18.85546875" customWidth="1"/>
    <col min="8717" max="8718" width="16.28515625" customWidth="1"/>
    <col min="8722" max="8722" width="12.7109375" customWidth="1"/>
    <col min="8724" max="8724" width="11.85546875" bestFit="1" customWidth="1"/>
    <col min="8727" max="8729" width="12.140625" bestFit="1" customWidth="1"/>
    <col min="8730" max="8730" width="13.85546875" customWidth="1"/>
    <col min="8731" max="8731" width="12.140625" bestFit="1" customWidth="1"/>
    <col min="8732" max="8732" width="13" bestFit="1" customWidth="1"/>
    <col min="8733" max="8733" width="12.140625" bestFit="1" customWidth="1"/>
    <col min="8735" max="8735" width="14.5703125" bestFit="1" customWidth="1"/>
    <col min="8736" max="8736" width="13.7109375" customWidth="1"/>
    <col min="8737" max="8738" width="13.140625" customWidth="1"/>
    <col min="8740" max="8740" width="13.85546875" customWidth="1"/>
    <col min="8741" max="8741" width="14.140625" customWidth="1"/>
    <col min="8742" max="8742" width="14.28515625" customWidth="1"/>
    <col min="8745" max="8745" width="13.140625" bestFit="1" customWidth="1"/>
    <col min="8746" max="8746" width="14.85546875" customWidth="1"/>
    <col min="8747" max="8747" width="14" bestFit="1" customWidth="1"/>
    <col min="8748" max="8748" width="13.85546875" bestFit="1" customWidth="1"/>
    <col min="8750" max="8750" width="13.42578125" customWidth="1"/>
    <col min="8751" max="8751" width="13.28515625" customWidth="1"/>
    <col min="8752" max="8752" width="13.42578125" customWidth="1"/>
    <col min="8753" max="8753" width="13.140625" customWidth="1"/>
    <col min="8754" max="8754" width="15.28515625" customWidth="1"/>
    <col min="8755" max="8755" width="13" bestFit="1" customWidth="1"/>
    <col min="8756" max="8756" width="14.140625" customWidth="1"/>
    <col min="8757" max="8757" width="14.85546875" customWidth="1"/>
    <col min="8758" max="8758" width="14.7109375" customWidth="1"/>
    <col min="8759" max="8760" width="13.7109375" customWidth="1"/>
    <col min="8761" max="8761" width="12.5703125" bestFit="1" customWidth="1"/>
    <col min="8762" max="8762" width="12" bestFit="1" customWidth="1"/>
    <col min="8763" max="8763" width="12.42578125" bestFit="1" customWidth="1"/>
    <col min="8765" max="8765" width="12.5703125" bestFit="1" customWidth="1"/>
    <col min="8772" max="8772" width="14.28515625" customWidth="1"/>
    <col min="8773" max="8773" width="13.28515625" customWidth="1"/>
    <col min="8775" max="8775" width="13" customWidth="1"/>
    <col min="8776" max="8776" width="13.5703125" customWidth="1"/>
    <col min="8778" max="8778" width="15.28515625" customWidth="1"/>
    <col min="8779" max="8779" width="14.140625" customWidth="1"/>
    <col min="8780" max="8780" width="15.5703125" customWidth="1"/>
    <col min="8781" max="8781" width="13.7109375" customWidth="1"/>
    <col min="8782" max="8782" width="13.28515625" customWidth="1"/>
    <col min="8787" max="8787" width="13.5703125" customWidth="1"/>
    <col min="8969" max="8969" width="16.85546875" customWidth="1"/>
    <col min="8970" max="8970" width="16.28515625" customWidth="1"/>
    <col min="8971" max="8971" width="15.7109375" customWidth="1"/>
    <col min="8972" max="8972" width="18.85546875" customWidth="1"/>
    <col min="8973" max="8974" width="16.28515625" customWidth="1"/>
    <col min="8978" max="8978" width="12.7109375" customWidth="1"/>
    <col min="8980" max="8980" width="11.85546875" bestFit="1" customWidth="1"/>
    <col min="8983" max="8985" width="12.140625" bestFit="1" customWidth="1"/>
    <col min="8986" max="8986" width="13.85546875" customWidth="1"/>
    <col min="8987" max="8987" width="12.140625" bestFit="1" customWidth="1"/>
    <col min="8988" max="8988" width="13" bestFit="1" customWidth="1"/>
    <col min="8989" max="8989" width="12.140625" bestFit="1" customWidth="1"/>
    <col min="8991" max="8991" width="14.5703125" bestFit="1" customWidth="1"/>
    <col min="8992" max="8992" width="13.7109375" customWidth="1"/>
    <col min="8993" max="8994" width="13.140625" customWidth="1"/>
    <col min="8996" max="8996" width="13.85546875" customWidth="1"/>
    <col min="8997" max="8997" width="14.140625" customWidth="1"/>
    <col min="8998" max="8998" width="14.28515625" customWidth="1"/>
    <col min="9001" max="9001" width="13.140625" bestFit="1" customWidth="1"/>
    <col min="9002" max="9002" width="14.85546875" customWidth="1"/>
    <col min="9003" max="9003" width="14" bestFit="1" customWidth="1"/>
    <col min="9004" max="9004" width="13.85546875" bestFit="1" customWidth="1"/>
    <col min="9006" max="9006" width="13.42578125" customWidth="1"/>
    <col min="9007" max="9007" width="13.28515625" customWidth="1"/>
    <col min="9008" max="9008" width="13.42578125" customWidth="1"/>
    <col min="9009" max="9009" width="13.140625" customWidth="1"/>
    <col min="9010" max="9010" width="15.28515625" customWidth="1"/>
    <col min="9011" max="9011" width="13" bestFit="1" customWidth="1"/>
    <col min="9012" max="9012" width="14.140625" customWidth="1"/>
    <col min="9013" max="9013" width="14.85546875" customWidth="1"/>
    <col min="9014" max="9014" width="14.7109375" customWidth="1"/>
    <col min="9015" max="9016" width="13.7109375" customWidth="1"/>
    <col min="9017" max="9017" width="12.5703125" bestFit="1" customWidth="1"/>
    <col min="9018" max="9018" width="12" bestFit="1" customWidth="1"/>
    <col min="9019" max="9019" width="12.42578125" bestFit="1" customWidth="1"/>
    <col min="9021" max="9021" width="12.5703125" bestFit="1" customWidth="1"/>
    <col min="9028" max="9028" width="14.28515625" customWidth="1"/>
    <col min="9029" max="9029" width="13.28515625" customWidth="1"/>
    <col min="9031" max="9031" width="13" customWidth="1"/>
    <col min="9032" max="9032" width="13.5703125" customWidth="1"/>
    <col min="9034" max="9034" width="15.28515625" customWidth="1"/>
    <col min="9035" max="9035" width="14.140625" customWidth="1"/>
    <col min="9036" max="9036" width="15.5703125" customWidth="1"/>
    <col min="9037" max="9037" width="13.7109375" customWidth="1"/>
    <col min="9038" max="9038" width="13.28515625" customWidth="1"/>
    <col min="9043" max="9043" width="13.5703125" customWidth="1"/>
    <col min="9225" max="9225" width="16.85546875" customWidth="1"/>
    <col min="9226" max="9226" width="16.28515625" customWidth="1"/>
    <col min="9227" max="9227" width="15.7109375" customWidth="1"/>
    <col min="9228" max="9228" width="18.85546875" customWidth="1"/>
    <col min="9229" max="9230" width="16.28515625" customWidth="1"/>
    <col min="9234" max="9234" width="12.7109375" customWidth="1"/>
    <col min="9236" max="9236" width="11.85546875" bestFit="1" customWidth="1"/>
    <col min="9239" max="9241" width="12.140625" bestFit="1" customWidth="1"/>
    <col min="9242" max="9242" width="13.85546875" customWidth="1"/>
    <col min="9243" max="9243" width="12.140625" bestFit="1" customWidth="1"/>
    <col min="9244" max="9244" width="13" bestFit="1" customWidth="1"/>
    <col min="9245" max="9245" width="12.140625" bestFit="1" customWidth="1"/>
    <col min="9247" max="9247" width="14.5703125" bestFit="1" customWidth="1"/>
    <col min="9248" max="9248" width="13.7109375" customWidth="1"/>
    <col min="9249" max="9250" width="13.140625" customWidth="1"/>
    <col min="9252" max="9252" width="13.85546875" customWidth="1"/>
    <col min="9253" max="9253" width="14.140625" customWidth="1"/>
    <col min="9254" max="9254" width="14.28515625" customWidth="1"/>
    <col min="9257" max="9257" width="13.140625" bestFit="1" customWidth="1"/>
    <col min="9258" max="9258" width="14.85546875" customWidth="1"/>
    <col min="9259" max="9259" width="14" bestFit="1" customWidth="1"/>
    <col min="9260" max="9260" width="13.85546875" bestFit="1" customWidth="1"/>
    <col min="9262" max="9262" width="13.42578125" customWidth="1"/>
    <col min="9263" max="9263" width="13.28515625" customWidth="1"/>
    <col min="9264" max="9264" width="13.42578125" customWidth="1"/>
    <col min="9265" max="9265" width="13.140625" customWidth="1"/>
    <col min="9266" max="9266" width="15.28515625" customWidth="1"/>
    <col min="9267" max="9267" width="13" bestFit="1" customWidth="1"/>
    <col min="9268" max="9268" width="14.140625" customWidth="1"/>
    <col min="9269" max="9269" width="14.85546875" customWidth="1"/>
    <col min="9270" max="9270" width="14.7109375" customWidth="1"/>
    <col min="9271" max="9272" width="13.7109375" customWidth="1"/>
    <col min="9273" max="9273" width="12.5703125" bestFit="1" customWidth="1"/>
    <col min="9274" max="9274" width="12" bestFit="1" customWidth="1"/>
    <col min="9275" max="9275" width="12.42578125" bestFit="1" customWidth="1"/>
    <col min="9277" max="9277" width="12.5703125" bestFit="1" customWidth="1"/>
    <col min="9284" max="9284" width="14.28515625" customWidth="1"/>
    <col min="9285" max="9285" width="13.28515625" customWidth="1"/>
    <col min="9287" max="9287" width="13" customWidth="1"/>
    <col min="9288" max="9288" width="13.5703125" customWidth="1"/>
    <col min="9290" max="9290" width="15.28515625" customWidth="1"/>
    <col min="9291" max="9291" width="14.140625" customWidth="1"/>
    <col min="9292" max="9292" width="15.5703125" customWidth="1"/>
    <col min="9293" max="9293" width="13.7109375" customWidth="1"/>
    <col min="9294" max="9294" width="13.28515625" customWidth="1"/>
    <col min="9299" max="9299" width="13.5703125" customWidth="1"/>
    <col min="9481" max="9481" width="16.85546875" customWidth="1"/>
    <col min="9482" max="9482" width="16.28515625" customWidth="1"/>
    <col min="9483" max="9483" width="15.7109375" customWidth="1"/>
    <col min="9484" max="9484" width="18.85546875" customWidth="1"/>
    <col min="9485" max="9486" width="16.28515625" customWidth="1"/>
    <col min="9490" max="9490" width="12.7109375" customWidth="1"/>
    <col min="9492" max="9492" width="11.85546875" bestFit="1" customWidth="1"/>
    <col min="9495" max="9497" width="12.140625" bestFit="1" customWidth="1"/>
    <col min="9498" max="9498" width="13.85546875" customWidth="1"/>
    <col min="9499" max="9499" width="12.140625" bestFit="1" customWidth="1"/>
    <col min="9500" max="9500" width="13" bestFit="1" customWidth="1"/>
    <col min="9501" max="9501" width="12.140625" bestFit="1" customWidth="1"/>
    <col min="9503" max="9503" width="14.5703125" bestFit="1" customWidth="1"/>
    <col min="9504" max="9504" width="13.7109375" customWidth="1"/>
    <col min="9505" max="9506" width="13.140625" customWidth="1"/>
    <col min="9508" max="9508" width="13.85546875" customWidth="1"/>
    <col min="9509" max="9509" width="14.140625" customWidth="1"/>
    <col min="9510" max="9510" width="14.28515625" customWidth="1"/>
    <col min="9513" max="9513" width="13.140625" bestFit="1" customWidth="1"/>
    <col min="9514" max="9514" width="14.85546875" customWidth="1"/>
    <col min="9515" max="9515" width="14" bestFit="1" customWidth="1"/>
    <col min="9516" max="9516" width="13.85546875" bestFit="1" customWidth="1"/>
    <col min="9518" max="9518" width="13.42578125" customWidth="1"/>
    <col min="9519" max="9519" width="13.28515625" customWidth="1"/>
    <col min="9520" max="9520" width="13.42578125" customWidth="1"/>
    <col min="9521" max="9521" width="13.140625" customWidth="1"/>
    <col min="9522" max="9522" width="15.28515625" customWidth="1"/>
    <col min="9523" max="9523" width="13" bestFit="1" customWidth="1"/>
    <col min="9524" max="9524" width="14.140625" customWidth="1"/>
    <col min="9525" max="9525" width="14.85546875" customWidth="1"/>
    <col min="9526" max="9526" width="14.7109375" customWidth="1"/>
    <col min="9527" max="9528" width="13.7109375" customWidth="1"/>
    <col min="9529" max="9529" width="12.5703125" bestFit="1" customWidth="1"/>
    <col min="9530" max="9530" width="12" bestFit="1" customWidth="1"/>
    <col min="9531" max="9531" width="12.42578125" bestFit="1" customWidth="1"/>
    <col min="9533" max="9533" width="12.5703125" bestFit="1" customWidth="1"/>
    <col min="9540" max="9540" width="14.28515625" customWidth="1"/>
    <col min="9541" max="9541" width="13.28515625" customWidth="1"/>
    <col min="9543" max="9543" width="13" customWidth="1"/>
    <col min="9544" max="9544" width="13.5703125" customWidth="1"/>
    <col min="9546" max="9546" width="15.28515625" customWidth="1"/>
    <col min="9547" max="9547" width="14.140625" customWidth="1"/>
    <col min="9548" max="9548" width="15.5703125" customWidth="1"/>
    <col min="9549" max="9549" width="13.7109375" customWidth="1"/>
    <col min="9550" max="9550" width="13.28515625" customWidth="1"/>
    <col min="9555" max="9555" width="13.5703125" customWidth="1"/>
    <col min="9737" max="9737" width="16.85546875" customWidth="1"/>
    <col min="9738" max="9738" width="16.28515625" customWidth="1"/>
    <col min="9739" max="9739" width="15.7109375" customWidth="1"/>
    <col min="9740" max="9740" width="18.85546875" customWidth="1"/>
    <col min="9741" max="9742" width="16.28515625" customWidth="1"/>
    <col min="9746" max="9746" width="12.7109375" customWidth="1"/>
    <col min="9748" max="9748" width="11.85546875" bestFit="1" customWidth="1"/>
    <col min="9751" max="9753" width="12.140625" bestFit="1" customWidth="1"/>
    <col min="9754" max="9754" width="13.85546875" customWidth="1"/>
    <col min="9755" max="9755" width="12.140625" bestFit="1" customWidth="1"/>
    <col min="9756" max="9756" width="13" bestFit="1" customWidth="1"/>
    <col min="9757" max="9757" width="12.140625" bestFit="1" customWidth="1"/>
    <col min="9759" max="9759" width="14.5703125" bestFit="1" customWidth="1"/>
    <col min="9760" max="9760" width="13.7109375" customWidth="1"/>
    <col min="9761" max="9762" width="13.140625" customWidth="1"/>
    <col min="9764" max="9764" width="13.85546875" customWidth="1"/>
    <col min="9765" max="9765" width="14.140625" customWidth="1"/>
    <col min="9766" max="9766" width="14.28515625" customWidth="1"/>
    <col min="9769" max="9769" width="13.140625" bestFit="1" customWidth="1"/>
    <col min="9770" max="9770" width="14.85546875" customWidth="1"/>
    <col min="9771" max="9771" width="14" bestFit="1" customWidth="1"/>
    <col min="9772" max="9772" width="13.85546875" bestFit="1" customWidth="1"/>
    <col min="9774" max="9774" width="13.42578125" customWidth="1"/>
    <col min="9775" max="9775" width="13.28515625" customWidth="1"/>
    <col min="9776" max="9776" width="13.42578125" customWidth="1"/>
    <col min="9777" max="9777" width="13.140625" customWidth="1"/>
    <col min="9778" max="9778" width="15.28515625" customWidth="1"/>
    <col min="9779" max="9779" width="13" bestFit="1" customWidth="1"/>
    <col min="9780" max="9780" width="14.140625" customWidth="1"/>
    <col min="9781" max="9781" width="14.85546875" customWidth="1"/>
    <col min="9782" max="9782" width="14.7109375" customWidth="1"/>
    <col min="9783" max="9784" width="13.7109375" customWidth="1"/>
    <col min="9785" max="9785" width="12.5703125" bestFit="1" customWidth="1"/>
    <col min="9786" max="9786" width="12" bestFit="1" customWidth="1"/>
    <col min="9787" max="9787" width="12.42578125" bestFit="1" customWidth="1"/>
    <col min="9789" max="9789" width="12.5703125" bestFit="1" customWidth="1"/>
    <col min="9796" max="9796" width="14.28515625" customWidth="1"/>
    <col min="9797" max="9797" width="13.28515625" customWidth="1"/>
    <col min="9799" max="9799" width="13" customWidth="1"/>
    <col min="9800" max="9800" width="13.5703125" customWidth="1"/>
    <col min="9802" max="9802" width="15.28515625" customWidth="1"/>
    <col min="9803" max="9803" width="14.140625" customWidth="1"/>
    <col min="9804" max="9804" width="15.5703125" customWidth="1"/>
    <col min="9805" max="9805" width="13.7109375" customWidth="1"/>
    <col min="9806" max="9806" width="13.28515625" customWidth="1"/>
    <col min="9811" max="9811" width="13.5703125" customWidth="1"/>
    <col min="9993" max="9993" width="16.85546875" customWidth="1"/>
    <col min="9994" max="9994" width="16.28515625" customWidth="1"/>
    <col min="9995" max="9995" width="15.7109375" customWidth="1"/>
    <col min="9996" max="9996" width="18.85546875" customWidth="1"/>
    <col min="9997" max="9998" width="16.28515625" customWidth="1"/>
    <col min="10002" max="10002" width="12.7109375" customWidth="1"/>
    <col min="10004" max="10004" width="11.85546875" bestFit="1" customWidth="1"/>
    <col min="10007" max="10009" width="12.140625" bestFit="1" customWidth="1"/>
    <col min="10010" max="10010" width="13.85546875" customWidth="1"/>
    <col min="10011" max="10011" width="12.140625" bestFit="1" customWidth="1"/>
    <col min="10012" max="10012" width="13" bestFit="1" customWidth="1"/>
    <col min="10013" max="10013" width="12.140625" bestFit="1" customWidth="1"/>
    <col min="10015" max="10015" width="14.5703125" bestFit="1" customWidth="1"/>
    <col min="10016" max="10016" width="13.7109375" customWidth="1"/>
    <col min="10017" max="10018" width="13.140625" customWidth="1"/>
    <col min="10020" max="10020" width="13.85546875" customWidth="1"/>
    <col min="10021" max="10021" width="14.140625" customWidth="1"/>
    <col min="10022" max="10022" width="14.28515625" customWidth="1"/>
    <col min="10025" max="10025" width="13.140625" bestFit="1" customWidth="1"/>
    <col min="10026" max="10026" width="14.85546875" customWidth="1"/>
    <col min="10027" max="10027" width="14" bestFit="1" customWidth="1"/>
    <col min="10028" max="10028" width="13.85546875" bestFit="1" customWidth="1"/>
    <col min="10030" max="10030" width="13.42578125" customWidth="1"/>
    <col min="10031" max="10031" width="13.28515625" customWidth="1"/>
    <col min="10032" max="10032" width="13.42578125" customWidth="1"/>
    <col min="10033" max="10033" width="13.140625" customWidth="1"/>
    <col min="10034" max="10034" width="15.28515625" customWidth="1"/>
    <col min="10035" max="10035" width="13" bestFit="1" customWidth="1"/>
    <col min="10036" max="10036" width="14.140625" customWidth="1"/>
    <col min="10037" max="10037" width="14.85546875" customWidth="1"/>
    <col min="10038" max="10038" width="14.7109375" customWidth="1"/>
    <col min="10039" max="10040" width="13.7109375" customWidth="1"/>
    <col min="10041" max="10041" width="12.5703125" bestFit="1" customWidth="1"/>
    <col min="10042" max="10042" width="12" bestFit="1" customWidth="1"/>
    <col min="10043" max="10043" width="12.42578125" bestFit="1" customWidth="1"/>
    <col min="10045" max="10045" width="12.5703125" bestFit="1" customWidth="1"/>
    <col min="10052" max="10052" width="14.28515625" customWidth="1"/>
    <col min="10053" max="10053" width="13.28515625" customWidth="1"/>
    <col min="10055" max="10055" width="13" customWidth="1"/>
    <col min="10056" max="10056" width="13.5703125" customWidth="1"/>
    <col min="10058" max="10058" width="15.28515625" customWidth="1"/>
    <col min="10059" max="10059" width="14.140625" customWidth="1"/>
    <col min="10060" max="10060" width="15.5703125" customWidth="1"/>
    <col min="10061" max="10061" width="13.7109375" customWidth="1"/>
    <col min="10062" max="10062" width="13.28515625" customWidth="1"/>
    <col min="10067" max="10067" width="13.5703125" customWidth="1"/>
    <col min="10249" max="10249" width="16.85546875" customWidth="1"/>
    <col min="10250" max="10250" width="16.28515625" customWidth="1"/>
    <col min="10251" max="10251" width="15.7109375" customWidth="1"/>
    <col min="10252" max="10252" width="18.85546875" customWidth="1"/>
    <col min="10253" max="10254" width="16.28515625" customWidth="1"/>
    <col min="10258" max="10258" width="12.7109375" customWidth="1"/>
    <col min="10260" max="10260" width="11.85546875" bestFit="1" customWidth="1"/>
    <col min="10263" max="10265" width="12.140625" bestFit="1" customWidth="1"/>
    <col min="10266" max="10266" width="13.85546875" customWidth="1"/>
    <col min="10267" max="10267" width="12.140625" bestFit="1" customWidth="1"/>
    <col min="10268" max="10268" width="13" bestFit="1" customWidth="1"/>
    <col min="10269" max="10269" width="12.140625" bestFit="1" customWidth="1"/>
    <col min="10271" max="10271" width="14.5703125" bestFit="1" customWidth="1"/>
    <col min="10272" max="10272" width="13.7109375" customWidth="1"/>
    <col min="10273" max="10274" width="13.140625" customWidth="1"/>
    <col min="10276" max="10276" width="13.85546875" customWidth="1"/>
    <col min="10277" max="10277" width="14.140625" customWidth="1"/>
    <col min="10278" max="10278" width="14.28515625" customWidth="1"/>
    <col min="10281" max="10281" width="13.140625" bestFit="1" customWidth="1"/>
    <col min="10282" max="10282" width="14.85546875" customWidth="1"/>
    <col min="10283" max="10283" width="14" bestFit="1" customWidth="1"/>
    <col min="10284" max="10284" width="13.85546875" bestFit="1" customWidth="1"/>
    <col min="10286" max="10286" width="13.42578125" customWidth="1"/>
    <col min="10287" max="10287" width="13.28515625" customWidth="1"/>
    <col min="10288" max="10288" width="13.42578125" customWidth="1"/>
    <col min="10289" max="10289" width="13.140625" customWidth="1"/>
    <col min="10290" max="10290" width="15.28515625" customWidth="1"/>
    <col min="10291" max="10291" width="13" bestFit="1" customWidth="1"/>
    <col min="10292" max="10292" width="14.140625" customWidth="1"/>
    <col min="10293" max="10293" width="14.85546875" customWidth="1"/>
    <col min="10294" max="10294" width="14.7109375" customWidth="1"/>
    <col min="10295" max="10296" width="13.7109375" customWidth="1"/>
    <col min="10297" max="10297" width="12.5703125" bestFit="1" customWidth="1"/>
    <col min="10298" max="10298" width="12" bestFit="1" customWidth="1"/>
    <col min="10299" max="10299" width="12.42578125" bestFit="1" customWidth="1"/>
    <col min="10301" max="10301" width="12.5703125" bestFit="1" customWidth="1"/>
    <col min="10308" max="10308" width="14.28515625" customWidth="1"/>
    <col min="10309" max="10309" width="13.28515625" customWidth="1"/>
    <col min="10311" max="10311" width="13" customWidth="1"/>
    <col min="10312" max="10312" width="13.5703125" customWidth="1"/>
    <col min="10314" max="10314" width="15.28515625" customWidth="1"/>
    <col min="10315" max="10315" width="14.140625" customWidth="1"/>
    <col min="10316" max="10316" width="15.5703125" customWidth="1"/>
    <col min="10317" max="10317" width="13.7109375" customWidth="1"/>
    <col min="10318" max="10318" width="13.28515625" customWidth="1"/>
    <col min="10323" max="10323" width="13.5703125" customWidth="1"/>
    <col min="10505" max="10505" width="16.85546875" customWidth="1"/>
    <col min="10506" max="10506" width="16.28515625" customWidth="1"/>
    <col min="10507" max="10507" width="15.7109375" customWidth="1"/>
    <col min="10508" max="10508" width="18.85546875" customWidth="1"/>
    <col min="10509" max="10510" width="16.28515625" customWidth="1"/>
    <col min="10514" max="10514" width="12.7109375" customWidth="1"/>
    <col min="10516" max="10516" width="11.85546875" bestFit="1" customWidth="1"/>
    <col min="10519" max="10521" width="12.140625" bestFit="1" customWidth="1"/>
    <col min="10522" max="10522" width="13.85546875" customWidth="1"/>
    <col min="10523" max="10523" width="12.140625" bestFit="1" customWidth="1"/>
    <col min="10524" max="10524" width="13" bestFit="1" customWidth="1"/>
    <col min="10525" max="10525" width="12.140625" bestFit="1" customWidth="1"/>
    <col min="10527" max="10527" width="14.5703125" bestFit="1" customWidth="1"/>
    <col min="10528" max="10528" width="13.7109375" customWidth="1"/>
    <col min="10529" max="10530" width="13.140625" customWidth="1"/>
    <col min="10532" max="10532" width="13.85546875" customWidth="1"/>
    <col min="10533" max="10533" width="14.140625" customWidth="1"/>
    <col min="10534" max="10534" width="14.28515625" customWidth="1"/>
    <col min="10537" max="10537" width="13.140625" bestFit="1" customWidth="1"/>
    <col min="10538" max="10538" width="14.85546875" customWidth="1"/>
    <col min="10539" max="10539" width="14" bestFit="1" customWidth="1"/>
    <col min="10540" max="10540" width="13.85546875" bestFit="1" customWidth="1"/>
    <col min="10542" max="10542" width="13.42578125" customWidth="1"/>
    <col min="10543" max="10543" width="13.28515625" customWidth="1"/>
    <col min="10544" max="10544" width="13.42578125" customWidth="1"/>
    <col min="10545" max="10545" width="13.140625" customWidth="1"/>
    <col min="10546" max="10546" width="15.28515625" customWidth="1"/>
    <col min="10547" max="10547" width="13" bestFit="1" customWidth="1"/>
    <col min="10548" max="10548" width="14.140625" customWidth="1"/>
    <col min="10549" max="10549" width="14.85546875" customWidth="1"/>
    <col min="10550" max="10550" width="14.7109375" customWidth="1"/>
    <col min="10551" max="10552" width="13.7109375" customWidth="1"/>
    <col min="10553" max="10553" width="12.5703125" bestFit="1" customWidth="1"/>
    <col min="10554" max="10554" width="12" bestFit="1" customWidth="1"/>
    <col min="10555" max="10555" width="12.42578125" bestFit="1" customWidth="1"/>
    <col min="10557" max="10557" width="12.5703125" bestFit="1" customWidth="1"/>
    <col min="10564" max="10564" width="14.28515625" customWidth="1"/>
    <col min="10565" max="10565" width="13.28515625" customWidth="1"/>
    <col min="10567" max="10567" width="13" customWidth="1"/>
    <col min="10568" max="10568" width="13.5703125" customWidth="1"/>
    <col min="10570" max="10570" width="15.28515625" customWidth="1"/>
    <col min="10571" max="10571" width="14.140625" customWidth="1"/>
    <col min="10572" max="10572" width="15.5703125" customWidth="1"/>
    <col min="10573" max="10573" width="13.7109375" customWidth="1"/>
    <col min="10574" max="10574" width="13.28515625" customWidth="1"/>
    <col min="10579" max="10579" width="13.5703125" customWidth="1"/>
    <col min="10761" max="10761" width="16.85546875" customWidth="1"/>
    <col min="10762" max="10762" width="16.28515625" customWidth="1"/>
    <col min="10763" max="10763" width="15.7109375" customWidth="1"/>
    <col min="10764" max="10764" width="18.85546875" customWidth="1"/>
    <col min="10765" max="10766" width="16.28515625" customWidth="1"/>
    <col min="10770" max="10770" width="12.7109375" customWidth="1"/>
    <col min="10772" max="10772" width="11.85546875" bestFit="1" customWidth="1"/>
    <col min="10775" max="10777" width="12.140625" bestFit="1" customWidth="1"/>
    <col min="10778" max="10778" width="13.85546875" customWidth="1"/>
    <col min="10779" max="10779" width="12.140625" bestFit="1" customWidth="1"/>
    <col min="10780" max="10780" width="13" bestFit="1" customWidth="1"/>
    <col min="10781" max="10781" width="12.140625" bestFit="1" customWidth="1"/>
    <col min="10783" max="10783" width="14.5703125" bestFit="1" customWidth="1"/>
    <col min="10784" max="10784" width="13.7109375" customWidth="1"/>
    <col min="10785" max="10786" width="13.140625" customWidth="1"/>
    <col min="10788" max="10788" width="13.85546875" customWidth="1"/>
    <col min="10789" max="10789" width="14.140625" customWidth="1"/>
    <col min="10790" max="10790" width="14.28515625" customWidth="1"/>
    <col min="10793" max="10793" width="13.140625" bestFit="1" customWidth="1"/>
    <col min="10794" max="10794" width="14.85546875" customWidth="1"/>
    <col min="10795" max="10795" width="14" bestFit="1" customWidth="1"/>
    <col min="10796" max="10796" width="13.85546875" bestFit="1" customWidth="1"/>
    <col min="10798" max="10798" width="13.42578125" customWidth="1"/>
    <col min="10799" max="10799" width="13.28515625" customWidth="1"/>
    <col min="10800" max="10800" width="13.42578125" customWidth="1"/>
    <col min="10801" max="10801" width="13.140625" customWidth="1"/>
    <col min="10802" max="10802" width="15.28515625" customWidth="1"/>
    <col min="10803" max="10803" width="13" bestFit="1" customWidth="1"/>
    <col min="10804" max="10804" width="14.140625" customWidth="1"/>
    <col min="10805" max="10805" width="14.85546875" customWidth="1"/>
    <col min="10806" max="10806" width="14.7109375" customWidth="1"/>
    <col min="10807" max="10808" width="13.7109375" customWidth="1"/>
    <col min="10809" max="10809" width="12.5703125" bestFit="1" customWidth="1"/>
    <col min="10810" max="10810" width="12" bestFit="1" customWidth="1"/>
    <col min="10811" max="10811" width="12.42578125" bestFit="1" customWidth="1"/>
    <col min="10813" max="10813" width="12.5703125" bestFit="1" customWidth="1"/>
    <col min="10820" max="10820" width="14.28515625" customWidth="1"/>
    <col min="10821" max="10821" width="13.28515625" customWidth="1"/>
    <col min="10823" max="10823" width="13" customWidth="1"/>
    <col min="10824" max="10824" width="13.5703125" customWidth="1"/>
    <col min="10826" max="10826" width="15.28515625" customWidth="1"/>
    <col min="10827" max="10827" width="14.140625" customWidth="1"/>
    <col min="10828" max="10828" width="15.5703125" customWidth="1"/>
    <col min="10829" max="10829" width="13.7109375" customWidth="1"/>
    <col min="10830" max="10830" width="13.28515625" customWidth="1"/>
    <col min="10835" max="10835" width="13.5703125" customWidth="1"/>
    <col min="11017" max="11017" width="16.85546875" customWidth="1"/>
    <col min="11018" max="11018" width="16.28515625" customWidth="1"/>
    <col min="11019" max="11019" width="15.7109375" customWidth="1"/>
    <col min="11020" max="11020" width="18.85546875" customWidth="1"/>
    <col min="11021" max="11022" width="16.28515625" customWidth="1"/>
    <col min="11026" max="11026" width="12.7109375" customWidth="1"/>
    <col min="11028" max="11028" width="11.85546875" bestFit="1" customWidth="1"/>
    <col min="11031" max="11033" width="12.140625" bestFit="1" customWidth="1"/>
    <col min="11034" max="11034" width="13.85546875" customWidth="1"/>
    <col min="11035" max="11035" width="12.140625" bestFit="1" customWidth="1"/>
    <col min="11036" max="11036" width="13" bestFit="1" customWidth="1"/>
    <col min="11037" max="11037" width="12.140625" bestFit="1" customWidth="1"/>
    <col min="11039" max="11039" width="14.5703125" bestFit="1" customWidth="1"/>
    <col min="11040" max="11040" width="13.7109375" customWidth="1"/>
    <col min="11041" max="11042" width="13.140625" customWidth="1"/>
    <col min="11044" max="11044" width="13.85546875" customWidth="1"/>
    <col min="11045" max="11045" width="14.140625" customWidth="1"/>
    <col min="11046" max="11046" width="14.28515625" customWidth="1"/>
    <col min="11049" max="11049" width="13.140625" bestFit="1" customWidth="1"/>
    <col min="11050" max="11050" width="14.85546875" customWidth="1"/>
    <col min="11051" max="11051" width="14" bestFit="1" customWidth="1"/>
    <col min="11052" max="11052" width="13.85546875" bestFit="1" customWidth="1"/>
    <col min="11054" max="11054" width="13.42578125" customWidth="1"/>
    <col min="11055" max="11055" width="13.28515625" customWidth="1"/>
    <col min="11056" max="11056" width="13.42578125" customWidth="1"/>
    <col min="11057" max="11057" width="13.140625" customWidth="1"/>
    <col min="11058" max="11058" width="15.28515625" customWidth="1"/>
    <col min="11059" max="11059" width="13" bestFit="1" customWidth="1"/>
    <col min="11060" max="11060" width="14.140625" customWidth="1"/>
    <col min="11061" max="11061" width="14.85546875" customWidth="1"/>
    <col min="11062" max="11062" width="14.7109375" customWidth="1"/>
    <col min="11063" max="11064" width="13.7109375" customWidth="1"/>
    <col min="11065" max="11065" width="12.5703125" bestFit="1" customWidth="1"/>
    <col min="11066" max="11066" width="12" bestFit="1" customWidth="1"/>
    <col min="11067" max="11067" width="12.42578125" bestFit="1" customWidth="1"/>
    <col min="11069" max="11069" width="12.5703125" bestFit="1" customWidth="1"/>
    <col min="11076" max="11076" width="14.28515625" customWidth="1"/>
    <col min="11077" max="11077" width="13.28515625" customWidth="1"/>
    <col min="11079" max="11079" width="13" customWidth="1"/>
    <col min="11080" max="11080" width="13.5703125" customWidth="1"/>
    <col min="11082" max="11082" width="15.28515625" customWidth="1"/>
    <col min="11083" max="11083" width="14.140625" customWidth="1"/>
    <col min="11084" max="11084" width="15.5703125" customWidth="1"/>
    <col min="11085" max="11085" width="13.7109375" customWidth="1"/>
    <col min="11086" max="11086" width="13.28515625" customWidth="1"/>
    <col min="11091" max="11091" width="13.5703125" customWidth="1"/>
    <col min="11273" max="11273" width="16.85546875" customWidth="1"/>
    <col min="11274" max="11274" width="16.28515625" customWidth="1"/>
    <col min="11275" max="11275" width="15.7109375" customWidth="1"/>
    <col min="11276" max="11276" width="18.85546875" customWidth="1"/>
    <col min="11277" max="11278" width="16.28515625" customWidth="1"/>
    <col min="11282" max="11282" width="12.7109375" customWidth="1"/>
    <col min="11284" max="11284" width="11.85546875" bestFit="1" customWidth="1"/>
    <col min="11287" max="11289" width="12.140625" bestFit="1" customWidth="1"/>
    <col min="11290" max="11290" width="13.85546875" customWidth="1"/>
    <col min="11291" max="11291" width="12.140625" bestFit="1" customWidth="1"/>
    <col min="11292" max="11292" width="13" bestFit="1" customWidth="1"/>
    <col min="11293" max="11293" width="12.140625" bestFit="1" customWidth="1"/>
    <col min="11295" max="11295" width="14.5703125" bestFit="1" customWidth="1"/>
    <col min="11296" max="11296" width="13.7109375" customWidth="1"/>
    <col min="11297" max="11298" width="13.140625" customWidth="1"/>
    <col min="11300" max="11300" width="13.85546875" customWidth="1"/>
    <col min="11301" max="11301" width="14.140625" customWidth="1"/>
    <col min="11302" max="11302" width="14.28515625" customWidth="1"/>
    <col min="11305" max="11305" width="13.140625" bestFit="1" customWidth="1"/>
    <col min="11306" max="11306" width="14.85546875" customWidth="1"/>
    <col min="11307" max="11307" width="14" bestFit="1" customWidth="1"/>
    <col min="11308" max="11308" width="13.85546875" bestFit="1" customWidth="1"/>
    <col min="11310" max="11310" width="13.42578125" customWidth="1"/>
    <col min="11311" max="11311" width="13.28515625" customWidth="1"/>
    <col min="11312" max="11312" width="13.42578125" customWidth="1"/>
    <col min="11313" max="11313" width="13.140625" customWidth="1"/>
    <col min="11314" max="11314" width="15.28515625" customWidth="1"/>
    <col min="11315" max="11315" width="13" bestFit="1" customWidth="1"/>
    <col min="11316" max="11316" width="14.140625" customWidth="1"/>
    <col min="11317" max="11317" width="14.85546875" customWidth="1"/>
    <col min="11318" max="11318" width="14.7109375" customWidth="1"/>
    <col min="11319" max="11320" width="13.7109375" customWidth="1"/>
    <col min="11321" max="11321" width="12.5703125" bestFit="1" customWidth="1"/>
    <col min="11322" max="11322" width="12" bestFit="1" customWidth="1"/>
    <col min="11323" max="11323" width="12.42578125" bestFit="1" customWidth="1"/>
    <col min="11325" max="11325" width="12.5703125" bestFit="1" customWidth="1"/>
    <col min="11332" max="11332" width="14.28515625" customWidth="1"/>
    <col min="11333" max="11333" width="13.28515625" customWidth="1"/>
    <col min="11335" max="11335" width="13" customWidth="1"/>
    <col min="11336" max="11336" width="13.5703125" customWidth="1"/>
    <col min="11338" max="11338" width="15.28515625" customWidth="1"/>
    <col min="11339" max="11339" width="14.140625" customWidth="1"/>
    <col min="11340" max="11340" width="15.5703125" customWidth="1"/>
    <col min="11341" max="11341" width="13.7109375" customWidth="1"/>
    <col min="11342" max="11342" width="13.28515625" customWidth="1"/>
    <col min="11347" max="11347" width="13.5703125" customWidth="1"/>
    <col min="11529" max="11529" width="16.85546875" customWidth="1"/>
    <col min="11530" max="11530" width="16.28515625" customWidth="1"/>
    <col min="11531" max="11531" width="15.7109375" customWidth="1"/>
    <col min="11532" max="11532" width="18.85546875" customWidth="1"/>
    <col min="11533" max="11534" width="16.28515625" customWidth="1"/>
    <col min="11538" max="11538" width="12.7109375" customWidth="1"/>
    <col min="11540" max="11540" width="11.85546875" bestFit="1" customWidth="1"/>
    <col min="11543" max="11545" width="12.140625" bestFit="1" customWidth="1"/>
    <col min="11546" max="11546" width="13.85546875" customWidth="1"/>
    <col min="11547" max="11547" width="12.140625" bestFit="1" customWidth="1"/>
    <col min="11548" max="11548" width="13" bestFit="1" customWidth="1"/>
    <col min="11549" max="11549" width="12.140625" bestFit="1" customWidth="1"/>
    <col min="11551" max="11551" width="14.5703125" bestFit="1" customWidth="1"/>
    <col min="11552" max="11552" width="13.7109375" customWidth="1"/>
    <col min="11553" max="11554" width="13.140625" customWidth="1"/>
    <col min="11556" max="11556" width="13.85546875" customWidth="1"/>
    <col min="11557" max="11557" width="14.140625" customWidth="1"/>
    <col min="11558" max="11558" width="14.28515625" customWidth="1"/>
    <col min="11561" max="11561" width="13.140625" bestFit="1" customWidth="1"/>
    <col min="11562" max="11562" width="14.85546875" customWidth="1"/>
    <col min="11563" max="11563" width="14" bestFit="1" customWidth="1"/>
    <col min="11564" max="11564" width="13.85546875" bestFit="1" customWidth="1"/>
    <col min="11566" max="11566" width="13.42578125" customWidth="1"/>
    <col min="11567" max="11567" width="13.28515625" customWidth="1"/>
    <col min="11568" max="11568" width="13.42578125" customWidth="1"/>
    <col min="11569" max="11569" width="13.140625" customWidth="1"/>
    <col min="11570" max="11570" width="15.28515625" customWidth="1"/>
    <col min="11571" max="11571" width="13" bestFit="1" customWidth="1"/>
    <col min="11572" max="11572" width="14.140625" customWidth="1"/>
    <col min="11573" max="11573" width="14.85546875" customWidth="1"/>
    <col min="11574" max="11574" width="14.7109375" customWidth="1"/>
    <col min="11575" max="11576" width="13.7109375" customWidth="1"/>
    <col min="11577" max="11577" width="12.5703125" bestFit="1" customWidth="1"/>
    <col min="11578" max="11578" width="12" bestFit="1" customWidth="1"/>
    <col min="11579" max="11579" width="12.42578125" bestFit="1" customWidth="1"/>
    <col min="11581" max="11581" width="12.5703125" bestFit="1" customWidth="1"/>
    <col min="11588" max="11588" width="14.28515625" customWidth="1"/>
    <col min="11589" max="11589" width="13.28515625" customWidth="1"/>
    <col min="11591" max="11591" width="13" customWidth="1"/>
    <col min="11592" max="11592" width="13.5703125" customWidth="1"/>
    <col min="11594" max="11594" width="15.28515625" customWidth="1"/>
    <col min="11595" max="11595" width="14.140625" customWidth="1"/>
    <col min="11596" max="11596" width="15.5703125" customWidth="1"/>
    <col min="11597" max="11597" width="13.7109375" customWidth="1"/>
    <col min="11598" max="11598" width="13.28515625" customWidth="1"/>
    <col min="11603" max="11603" width="13.5703125" customWidth="1"/>
    <col min="11785" max="11785" width="16.85546875" customWidth="1"/>
    <col min="11786" max="11786" width="16.28515625" customWidth="1"/>
    <col min="11787" max="11787" width="15.7109375" customWidth="1"/>
    <col min="11788" max="11788" width="18.85546875" customWidth="1"/>
    <col min="11789" max="11790" width="16.28515625" customWidth="1"/>
    <col min="11794" max="11794" width="12.7109375" customWidth="1"/>
    <col min="11796" max="11796" width="11.85546875" bestFit="1" customWidth="1"/>
    <col min="11799" max="11801" width="12.140625" bestFit="1" customWidth="1"/>
    <col min="11802" max="11802" width="13.85546875" customWidth="1"/>
    <col min="11803" max="11803" width="12.140625" bestFit="1" customWidth="1"/>
    <col min="11804" max="11804" width="13" bestFit="1" customWidth="1"/>
    <col min="11805" max="11805" width="12.140625" bestFit="1" customWidth="1"/>
    <col min="11807" max="11807" width="14.5703125" bestFit="1" customWidth="1"/>
    <col min="11808" max="11808" width="13.7109375" customWidth="1"/>
    <col min="11809" max="11810" width="13.140625" customWidth="1"/>
    <col min="11812" max="11812" width="13.85546875" customWidth="1"/>
    <col min="11813" max="11813" width="14.140625" customWidth="1"/>
    <col min="11814" max="11814" width="14.28515625" customWidth="1"/>
    <col min="11817" max="11817" width="13.140625" bestFit="1" customWidth="1"/>
    <col min="11818" max="11818" width="14.85546875" customWidth="1"/>
    <col min="11819" max="11819" width="14" bestFit="1" customWidth="1"/>
    <col min="11820" max="11820" width="13.85546875" bestFit="1" customWidth="1"/>
    <col min="11822" max="11822" width="13.42578125" customWidth="1"/>
    <col min="11823" max="11823" width="13.28515625" customWidth="1"/>
    <col min="11824" max="11824" width="13.42578125" customWidth="1"/>
    <col min="11825" max="11825" width="13.140625" customWidth="1"/>
    <col min="11826" max="11826" width="15.28515625" customWidth="1"/>
    <col min="11827" max="11827" width="13" bestFit="1" customWidth="1"/>
    <col min="11828" max="11828" width="14.140625" customWidth="1"/>
    <col min="11829" max="11829" width="14.85546875" customWidth="1"/>
    <col min="11830" max="11830" width="14.7109375" customWidth="1"/>
    <col min="11831" max="11832" width="13.7109375" customWidth="1"/>
    <col min="11833" max="11833" width="12.5703125" bestFit="1" customWidth="1"/>
    <col min="11834" max="11834" width="12" bestFit="1" customWidth="1"/>
    <col min="11835" max="11835" width="12.42578125" bestFit="1" customWidth="1"/>
    <col min="11837" max="11837" width="12.5703125" bestFit="1" customWidth="1"/>
    <col min="11844" max="11844" width="14.28515625" customWidth="1"/>
    <col min="11845" max="11845" width="13.28515625" customWidth="1"/>
    <col min="11847" max="11847" width="13" customWidth="1"/>
    <col min="11848" max="11848" width="13.5703125" customWidth="1"/>
    <col min="11850" max="11850" width="15.28515625" customWidth="1"/>
    <col min="11851" max="11851" width="14.140625" customWidth="1"/>
    <col min="11852" max="11852" width="15.5703125" customWidth="1"/>
    <col min="11853" max="11853" width="13.7109375" customWidth="1"/>
    <col min="11854" max="11854" width="13.28515625" customWidth="1"/>
    <col min="11859" max="11859" width="13.5703125" customWidth="1"/>
    <col min="12041" max="12041" width="16.85546875" customWidth="1"/>
    <col min="12042" max="12042" width="16.28515625" customWidth="1"/>
    <col min="12043" max="12043" width="15.7109375" customWidth="1"/>
    <col min="12044" max="12044" width="18.85546875" customWidth="1"/>
    <col min="12045" max="12046" width="16.28515625" customWidth="1"/>
    <col min="12050" max="12050" width="12.7109375" customWidth="1"/>
    <col min="12052" max="12052" width="11.85546875" bestFit="1" customWidth="1"/>
    <col min="12055" max="12057" width="12.140625" bestFit="1" customWidth="1"/>
    <col min="12058" max="12058" width="13.85546875" customWidth="1"/>
    <col min="12059" max="12059" width="12.140625" bestFit="1" customWidth="1"/>
    <col min="12060" max="12060" width="13" bestFit="1" customWidth="1"/>
    <col min="12061" max="12061" width="12.140625" bestFit="1" customWidth="1"/>
    <col min="12063" max="12063" width="14.5703125" bestFit="1" customWidth="1"/>
    <col min="12064" max="12064" width="13.7109375" customWidth="1"/>
    <col min="12065" max="12066" width="13.140625" customWidth="1"/>
    <col min="12068" max="12068" width="13.85546875" customWidth="1"/>
    <col min="12069" max="12069" width="14.140625" customWidth="1"/>
    <col min="12070" max="12070" width="14.28515625" customWidth="1"/>
    <col min="12073" max="12073" width="13.140625" bestFit="1" customWidth="1"/>
    <col min="12074" max="12074" width="14.85546875" customWidth="1"/>
    <col min="12075" max="12075" width="14" bestFit="1" customWidth="1"/>
    <col min="12076" max="12076" width="13.85546875" bestFit="1" customWidth="1"/>
    <col min="12078" max="12078" width="13.42578125" customWidth="1"/>
    <col min="12079" max="12079" width="13.28515625" customWidth="1"/>
    <col min="12080" max="12080" width="13.42578125" customWidth="1"/>
    <col min="12081" max="12081" width="13.140625" customWidth="1"/>
    <col min="12082" max="12082" width="15.28515625" customWidth="1"/>
    <col min="12083" max="12083" width="13" bestFit="1" customWidth="1"/>
    <col min="12084" max="12084" width="14.140625" customWidth="1"/>
    <col min="12085" max="12085" width="14.85546875" customWidth="1"/>
    <col min="12086" max="12086" width="14.7109375" customWidth="1"/>
    <col min="12087" max="12088" width="13.7109375" customWidth="1"/>
    <col min="12089" max="12089" width="12.5703125" bestFit="1" customWidth="1"/>
    <col min="12090" max="12090" width="12" bestFit="1" customWidth="1"/>
    <col min="12091" max="12091" width="12.42578125" bestFit="1" customWidth="1"/>
    <col min="12093" max="12093" width="12.5703125" bestFit="1" customWidth="1"/>
    <col min="12100" max="12100" width="14.28515625" customWidth="1"/>
    <col min="12101" max="12101" width="13.28515625" customWidth="1"/>
    <col min="12103" max="12103" width="13" customWidth="1"/>
    <col min="12104" max="12104" width="13.5703125" customWidth="1"/>
    <col min="12106" max="12106" width="15.28515625" customWidth="1"/>
    <col min="12107" max="12107" width="14.140625" customWidth="1"/>
    <col min="12108" max="12108" width="15.5703125" customWidth="1"/>
    <col min="12109" max="12109" width="13.7109375" customWidth="1"/>
    <col min="12110" max="12110" width="13.28515625" customWidth="1"/>
    <col min="12115" max="12115" width="13.5703125" customWidth="1"/>
    <col min="12297" max="12297" width="16.85546875" customWidth="1"/>
    <col min="12298" max="12298" width="16.28515625" customWidth="1"/>
    <col min="12299" max="12299" width="15.7109375" customWidth="1"/>
    <col min="12300" max="12300" width="18.85546875" customWidth="1"/>
    <col min="12301" max="12302" width="16.28515625" customWidth="1"/>
    <col min="12306" max="12306" width="12.7109375" customWidth="1"/>
    <col min="12308" max="12308" width="11.85546875" bestFit="1" customWidth="1"/>
    <col min="12311" max="12313" width="12.140625" bestFit="1" customWidth="1"/>
    <col min="12314" max="12314" width="13.85546875" customWidth="1"/>
    <col min="12315" max="12315" width="12.140625" bestFit="1" customWidth="1"/>
    <col min="12316" max="12316" width="13" bestFit="1" customWidth="1"/>
    <col min="12317" max="12317" width="12.140625" bestFit="1" customWidth="1"/>
    <col min="12319" max="12319" width="14.5703125" bestFit="1" customWidth="1"/>
    <col min="12320" max="12320" width="13.7109375" customWidth="1"/>
    <col min="12321" max="12322" width="13.140625" customWidth="1"/>
    <col min="12324" max="12324" width="13.85546875" customWidth="1"/>
    <col min="12325" max="12325" width="14.140625" customWidth="1"/>
    <col min="12326" max="12326" width="14.28515625" customWidth="1"/>
    <col min="12329" max="12329" width="13.140625" bestFit="1" customWidth="1"/>
    <col min="12330" max="12330" width="14.85546875" customWidth="1"/>
    <col min="12331" max="12331" width="14" bestFit="1" customWidth="1"/>
    <col min="12332" max="12332" width="13.85546875" bestFit="1" customWidth="1"/>
    <col min="12334" max="12334" width="13.42578125" customWidth="1"/>
    <col min="12335" max="12335" width="13.28515625" customWidth="1"/>
    <col min="12336" max="12336" width="13.42578125" customWidth="1"/>
    <col min="12337" max="12337" width="13.140625" customWidth="1"/>
    <col min="12338" max="12338" width="15.28515625" customWidth="1"/>
    <col min="12339" max="12339" width="13" bestFit="1" customWidth="1"/>
    <col min="12340" max="12340" width="14.140625" customWidth="1"/>
    <col min="12341" max="12341" width="14.85546875" customWidth="1"/>
    <col min="12342" max="12342" width="14.7109375" customWidth="1"/>
    <col min="12343" max="12344" width="13.7109375" customWidth="1"/>
    <col min="12345" max="12345" width="12.5703125" bestFit="1" customWidth="1"/>
    <col min="12346" max="12346" width="12" bestFit="1" customWidth="1"/>
    <col min="12347" max="12347" width="12.42578125" bestFit="1" customWidth="1"/>
    <col min="12349" max="12349" width="12.5703125" bestFit="1" customWidth="1"/>
    <col min="12356" max="12356" width="14.28515625" customWidth="1"/>
    <col min="12357" max="12357" width="13.28515625" customWidth="1"/>
    <col min="12359" max="12359" width="13" customWidth="1"/>
    <col min="12360" max="12360" width="13.5703125" customWidth="1"/>
    <col min="12362" max="12362" width="15.28515625" customWidth="1"/>
    <col min="12363" max="12363" width="14.140625" customWidth="1"/>
    <col min="12364" max="12364" width="15.5703125" customWidth="1"/>
    <col min="12365" max="12365" width="13.7109375" customWidth="1"/>
    <col min="12366" max="12366" width="13.28515625" customWidth="1"/>
    <col min="12371" max="12371" width="13.5703125" customWidth="1"/>
    <col min="12553" max="12553" width="16.85546875" customWidth="1"/>
    <col min="12554" max="12554" width="16.28515625" customWidth="1"/>
    <col min="12555" max="12555" width="15.7109375" customWidth="1"/>
    <col min="12556" max="12556" width="18.85546875" customWidth="1"/>
    <col min="12557" max="12558" width="16.28515625" customWidth="1"/>
    <col min="12562" max="12562" width="12.7109375" customWidth="1"/>
    <col min="12564" max="12564" width="11.85546875" bestFit="1" customWidth="1"/>
    <col min="12567" max="12569" width="12.140625" bestFit="1" customWidth="1"/>
    <col min="12570" max="12570" width="13.85546875" customWidth="1"/>
    <col min="12571" max="12571" width="12.140625" bestFit="1" customWidth="1"/>
    <col min="12572" max="12572" width="13" bestFit="1" customWidth="1"/>
    <col min="12573" max="12573" width="12.140625" bestFit="1" customWidth="1"/>
    <col min="12575" max="12575" width="14.5703125" bestFit="1" customWidth="1"/>
    <col min="12576" max="12576" width="13.7109375" customWidth="1"/>
    <col min="12577" max="12578" width="13.140625" customWidth="1"/>
    <col min="12580" max="12580" width="13.85546875" customWidth="1"/>
    <col min="12581" max="12581" width="14.140625" customWidth="1"/>
    <col min="12582" max="12582" width="14.28515625" customWidth="1"/>
    <col min="12585" max="12585" width="13.140625" bestFit="1" customWidth="1"/>
    <col min="12586" max="12586" width="14.85546875" customWidth="1"/>
    <col min="12587" max="12587" width="14" bestFit="1" customWidth="1"/>
    <col min="12588" max="12588" width="13.85546875" bestFit="1" customWidth="1"/>
    <col min="12590" max="12590" width="13.42578125" customWidth="1"/>
    <col min="12591" max="12591" width="13.28515625" customWidth="1"/>
    <col min="12592" max="12592" width="13.42578125" customWidth="1"/>
    <col min="12593" max="12593" width="13.140625" customWidth="1"/>
    <col min="12594" max="12594" width="15.28515625" customWidth="1"/>
    <col min="12595" max="12595" width="13" bestFit="1" customWidth="1"/>
    <col min="12596" max="12596" width="14.140625" customWidth="1"/>
    <col min="12597" max="12597" width="14.85546875" customWidth="1"/>
    <col min="12598" max="12598" width="14.7109375" customWidth="1"/>
    <col min="12599" max="12600" width="13.7109375" customWidth="1"/>
    <col min="12601" max="12601" width="12.5703125" bestFit="1" customWidth="1"/>
    <col min="12602" max="12602" width="12" bestFit="1" customWidth="1"/>
    <col min="12603" max="12603" width="12.42578125" bestFit="1" customWidth="1"/>
    <col min="12605" max="12605" width="12.5703125" bestFit="1" customWidth="1"/>
    <col min="12612" max="12612" width="14.28515625" customWidth="1"/>
    <col min="12613" max="12613" width="13.28515625" customWidth="1"/>
    <col min="12615" max="12615" width="13" customWidth="1"/>
    <col min="12616" max="12616" width="13.5703125" customWidth="1"/>
    <col min="12618" max="12618" width="15.28515625" customWidth="1"/>
    <col min="12619" max="12619" width="14.140625" customWidth="1"/>
    <col min="12620" max="12620" width="15.5703125" customWidth="1"/>
    <col min="12621" max="12621" width="13.7109375" customWidth="1"/>
    <col min="12622" max="12622" width="13.28515625" customWidth="1"/>
    <col min="12627" max="12627" width="13.5703125" customWidth="1"/>
    <col min="12809" max="12809" width="16.85546875" customWidth="1"/>
    <col min="12810" max="12810" width="16.28515625" customWidth="1"/>
    <col min="12811" max="12811" width="15.7109375" customWidth="1"/>
    <col min="12812" max="12812" width="18.85546875" customWidth="1"/>
    <col min="12813" max="12814" width="16.28515625" customWidth="1"/>
    <col min="12818" max="12818" width="12.7109375" customWidth="1"/>
    <col min="12820" max="12820" width="11.85546875" bestFit="1" customWidth="1"/>
    <col min="12823" max="12825" width="12.140625" bestFit="1" customWidth="1"/>
    <col min="12826" max="12826" width="13.85546875" customWidth="1"/>
    <col min="12827" max="12827" width="12.140625" bestFit="1" customWidth="1"/>
    <col min="12828" max="12828" width="13" bestFit="1" customWidth="1"/>
    <col min="12829" max="12829" width="12.140625" bestFit="1" customWidth="1"/>
    <col min="12831" max="12831" width="14.5703125" bestFit="1" customWidth="1"/>
    <col min="12832" max="12832" width="13.7109375" customWidth="1"/>
    <col min="12833" max="12834" width="13.140625" customWidth="1"/>
    <col min="12836" max="12836" width="13.85546875" customWidth="1"/>
    <col min="12837" max="12837" width="14.140625" customWidth="1"/>
    <col min="12838" max="12838" width="14.28515625" customWidth="1"/>
    <col min="12841" max="12841" width="13.140625" bestFit="1" customWidth="1"/>
    <col min="12842" max="12842" width="14.85546875" customWidth="1"/>
    <col min="12843" max="12843" width="14" bestFit="1" customWidth="1"/>
    <col min="12844" max="12844" width="13.85546875" bestFit="1" customWidth="1"/>
    <col min="12846" max="12846" width="13.42578125" customWidth="1"/>
    <col min="12847" max="12847" width="13.28515625" customWidth="1"/>
    <col min="12848" max="12848" width="13.42578125" customWidth="1"/>
    <col min="12849" max="12849" width="13.140625" customWidth="1"/>
    <col min="12850" max="12850" width="15.28515625" customWidth="1"/>
    <col min="12851" max="12851" width="13" bestFit="1" customWidth="1"/>
    <col min="12852" max="12852" width="14.140625" customWidth="1"/>
    <col min="12853" max="12853" width="14.85546875" customWidth="1"/>
    <col min="12854" max="12854" width="14.7109375" customWidth="1"/>
    <col min="12855" max="12856" width="13.7109375" customWidth="1"/>
    <col min="12857" max="12857" width="12.5703125" bestFit="1" customWidth="1"/>
    <col min="12858" max="12858" width="12" bestFit="1" customWidth="1"/>
    <col min="12859" max="12859" width="12.42578125" bestFit="1" customWidth="1"/>
    <col min="12861" max="12861" width="12.5703125" bestFit="1" customWidth="1"/>
    <col min="12868" max="12868" width="14.28515625" customWidth="1"/>
    <col min="12869" max="12869" width="13.28515625" customWidth="1"/>
    <col min="12871" max="12871" width="13" customWidth="1"/>
    <col min="12872" max="12872" width="13.5703125" customWidth="1"/>
    <col min="12874" max="12874" width="15.28515625" customWidth="1"/>
    <col min="12875" max="12875" width="14.140625" customWidth="1"/>
    <col min="12876" max="12876" width="15.5703125" customWidth="1"/>
    <col min="12877" max="12877" width="13.7109375" customWidth="1"/>
    <col min="12878" max="12878" width="13.28515625" customWidth="1"/>
    <col min="12883" max="12883" width="13.5703125" customWidth="1"/>
    <col min="13065" max="13065" width="16.85546875" customWidth="1"/>
    <col min="13066" max="13066" width="16.28515625" customWidth="1"/>
    <col min="13067" max="13067" width="15.7109375" customWidth="1"/>
    <col min="13068" max="13068" width="18.85546875" customWidth="1"/>
    <col min="13069" max="13070" width="16.28515625" customWidth="1"/>
    <col min="13074" max="13074" width="12.7109375" customWidth="1"/>
    <col min="13076" max="13076" width="11.85546875" bestFit="1" customWidth="1"/>
    <col min="13079" max="13081" width="12.140625" bestFit="1" customWidth="1"/>
    <col min="13082" max="13082" width="13.85546875" customWidth="1"/>
    <col min="13083" max="13083" width="12.140625" bestFit="1" customWidth="1"/>
    <col min="13084" max="13084" width="13" bestFit="1" customWidth="1"/>
    <col min="13085" max="13085" width="12.140625" bestFit="1" customWidth="1"/>
    <col min="13087" max="13087" width="14.5703125" bestFit="1" customWidth="1"/>
    <col min="13088" max="13088" width="13.7109375" customWidth="1"/>
    <col min="13089" max="13090" width="13.140625" customWidth="1"/>
    <col min="13092" max="13092" width="13.85546875" customWidth="1"/>
    <col min="13093" max="13093" width="14.140625" customWidth="1"/>
    <col min="13094" max="13094" width="14.28515625" customWidth="1"/>
    <col min="13097" max="13097" width="13.140625" bestFit="1" customWidth="1"/>
    <col min="13098" max="13098" width="14.85546875" customWidth="1"/>
    <col min="13099" max="13099" width="14" bestFit="1" customWidth="1"/>
    <col min="13100" max="13100" width="13.85546875" bestFit="1" customWidth="1"/>
    <col min="13102" max="13102" width="13.42578125" customWidth="1"/>
    <col min="13103" max="13103" width="13.28515625" customWidth="1"/>
    <col min="13104" max="13104" width="13.42578125" customWidth="1"/>
    <col min="13105" max="13105" width="13.140625" customWidth="1"/>
    <col min="13106" max="13106" width="15.28515625" customWidth="1"/>
    <col min="13107" max="13107" width="13" bestFit="1" customWidth="1"/>
    <col min="13108" max="13108" width="14.140625" customWidth="1"/>
    <col min="13109" max="13109" width="14.85546875" customWidth="1"/>
    <col min="13110" max="13110" width="14.7109375" customWidth="1"/>
    <col min="13111" max="13112" width="13.7109375" customWidth="1"/>
    <col min="13113" max="13113" width="12.5703125" bestFit="1" customWidth="1"/>
    <col min="13114" max="13114" width="12" bestFit="1" customWidth="1"/>
    <col min="13115" max="13115" width="12.42578125" bestFit="1" customWidth="1"/>
    <col min="13117" max="13117" width="12.5703125" bestFit="1" customWidth="1"/>
    <col min="13124" max="13124" width="14.28515625" customWidth="1"/>
    <col min="13125" max="13125" width="13.28515625" customWidth="1"/>
    <col min="13127" max="13127" width="13" customWidth="1"/>
    <col min="13128" max="13128" width="13.5703125" customWidth="1"/>
    <col min="13130" max="13130" width="15.28515625" customWidth="1"/>
    <col min="13131" max="13131" width="14.140625" customWidth="1"/>
    <col min="13132" max="13132" width="15.5703125" customWidth="1"/>
    <col min="13133" max="13133" width="13.7109375" customWidth="1"/>
    <col min="13134" max="13134" width="13.28515625" customWidth="1"/>
    <col min="13139" max="13139" width="13.5703125" customWidth="1"/>
    <col min="13321" max="13321" width="16.85546875" customWidth="1"/>
    <col min="13322" max="13322" width="16.28515625" customWidth="1"/>
    <col min="13323" max="13323" width="15.7109375" customWidth="1"/>
    <col min="13324" max="13324" width="18.85546875" customWidth="1"/>
    <col min="13325" max="13326" width="16.28515625" customWidth="1"/>
    <col min="13330" max="13330" width="12.7109375" customWidth="1"/>
    <col min="13332" max="13332" width="11.85546875" bestFit="1" customWidth="1"/>
    <col min="13335" max="13337" width="12.140625" bestFit="1" customWidth="1"/>
    <col min="13338" max="13338" width="13.85546875" customWidth="1"/>
    <col min="13339" max="13339" width="12.140625" bestFit="1" customWidth="1"/>
    <col min="13340" max="13340" width="13" bestFit="1" customWidth="1"/>
    <col min="13341" max="13341" width="12.140625" bestFit="1" customWidth="1"/>
    <col min="13343" max="13343" width="14.5703125" bestFit="1" customWidth="1"/>
    <col min="13344" max="13344" width="13.7109375" customWidth="1"/>
    <col min="13345" max="13346" width="13.140625" customWidth="1"/>
    <col min="13348" max="13348" width="13.85546875" customWidth="1"/>
    <col min="13349" max="13349" width="14.140625" customWidth="1"/>
    <col min="13350" max="13350" width="14.28515625" customWidth="1"/>
    <col min="13353" max="13353" width="13.140625" bestFit="1" customWidth="1"/>
    <col min="13354" max="13354" width="14.85546875" customWidth="1"/>
    <col min="13355" max="13355" width="14" bestFit="1" customWidth="1"/>
    <col min="13356" max="13356" width="13.85546875" bestFit="1" customWidth="1"/>
    <col min="13358" max="13358" width="13.42578125" customWidth="1"/>
    <col min="13359" max="13359" width="13.28515625" customWidth="1"/>
    <col min="13360" max="13360" width="13.42578125" customWidth="1"/>
    <col min="13361" max="13361" width="13.140625" customWidth="1"/>
    <col min="13362" max="13362" width="15.28515625" customWidth="1"/>
    <col min="13363" max="13363" width="13" bestFit="1" customWidth="1"/>
    <col min="13364" max="13364" width="14.140625" customWidth="1"/>
    <col min="13365" max="13365" width="14.85546875" customWidth="1"/>
    <col min="13366" max="13366" width="14.7109375" customWidth="1"/>
    <col min="13367" max="13368" width="13.7109375" customWidth="1"/>
    <col min="13369" max="13369" width="12.5703125" bestFit="1" customWidth="1"/>
    <col min="13370" max="13370" width="12" bestFit="1" customWidth="1"/>
    <col min="13371" max="13371" width="12.42578125" bestFit="1" customWidth="1"/>
    <col min="13373" max="13373" width="12.5703125" bestFit="1" customWidth="1"/>
    <col min="13380" max="13380" width="14.28515625" customWidth="1"/>
    <col min="13381" max="13381" width="13.28515625" customWidth="1"/>
    <col min="13383" max="13383" width="13" customWidth="1"/>
    <col min="13384" max="13384" width="13.5703125" customWidth="1"/>
    <col min="13386" max="13386" width="15.28515625" customWidth="1"/>
    <col min="13387" max="13387" width="14.140625" customWidth="1"/>
    <col min="13388" max="13388" width="15.5703125" customWidth="1"/>
    <col min="13389" max="13389" width="13.7109375" customWidth="1"/>
    <col min="13390" max="13390" width="13.28515625" customWidth="1"/>
    <col min="13395" max="13395" width="13.5703125" customWidth="1"/>
    <col min="13577" max="13577" width="16.85546875" customWidth="1"/>
    <col min="13578" max="13578" width="16.28515625" customWidth="1"/>
    <col min="13579" max="13579" width="15.7109375" customWidth="1"/>
    <col min="13580" max="13580" width="18.85546875" customWidth="1"/>
    <col min="13581" max="13582" width="16.28515625" customWidth="1"/>
    <col min="13586" max="13586" width="12.7109375" customWidth="1"/>
    <col min="13588" max="13588" width="11.85546875" bestFit="1" customWidth="1"/>
    <col min="13591" max="13593" width="12.140625" bestFit="1" customWidth="1"/>
    <col min="13594" max="13594" width="13.85546875" customWidth="1"/>
    <col min="13595" max="13595" width="12.140625" bestFit="1" customWidth="1"/>
    <col min="13596" max="13596" width="13" bestFit="1" customWidth="1"/>
    <col min="13597" max="13597" width="12.140625" bestFit="1" customWidth="1"/>
    <col min="13599" max="13599" width="14.5703125" bestFit="1" customWidth="1"/>
    <col min="13600" max="13600" width="13.7109375" customWidth="1"/>
    <col min="13601" max="13602" width="13.140625" customWidth="1"/>
    <col min="13604" max="13604" width="13.85546875" customWidth="1"/>
    <col min="13605" max="13605" width="14.140625" customWidth="1"/>
    <col min="13606" max="13606" width="14.28515625" customWidth="1"/>
    <col min="13609" max="13609" width="13.140625" bestFit="1" customWidth="1"/>
    <col min="13610" max="13610" width="14.85546875" customWidth="1"/>
    <col min="13611" max="13611" width="14" bestFit="1" customWidth="1"/>
    <col min="13612" max="13612" width="13.85546875" bestFit="1" customWidth="1"/>
    <col min="13614" max="13614" width="13.42578125" customWidth="1"/>
    <col min="13615" max="13615" width="13.28515625" customWidth="1"/>
    <col min="13616" max="13616" width="13.42578125" customWidth="1"/>
    <col min="13617" max="13617" width="13.140625" customWidth="1"/>
    <col min="13618" max="13618" width="15.28515625" customWidth="1"/>
    <col min="13619" max="13619" width="13" bestFit="1" customWidth="1"/>
    <col min="13620" max="13620" width="14.140625" customWidth="1"/>
    <col min="13621" max="13621" width="14.85546875" customWidth="1"/>
    <col min="13622" max="13622" width="14.7109375" customWidth="1"/>
    <col min="13623" max="13624" width="13.7109375" customWidth="1"/>
    <col min="13625" max="13625" width="12.5703125" bestFit="1" customWidth="1"/>
    <col min="13626" max="13626" width="12" bestFit="1" customWidth="1"/>
    <col min="13627" max="13627" width="12.42578125" bestFit="1" customWidth="1"/>
    <col min="13629" max="13629" width="12.5703125" bestFit="1" customWidth="1"/>
    <col min="13636" max="13636" width="14.28515625" customWidth="1"/>
    <col min="13637" max="13637" width="13.28515625" customWidth="1"/>
    <col min="13639" max="13639" width="13" customWidth="1"/>
    <col min="13640" max="13640" width="13.5703125" customWidth="1"/>
    <col min="13642" max="13642" width="15.28515625" customWidth="1"/>
    <col min="13643" max="13643" width="14.140625" customWidth="1"/>
    <col min="13644" max="13644" width="15.5703125" customWidth="1"/>
    <col min="13645" max="13645" width="13.7109375" customWidth="1"/>
    <col min="13646" max="13646" width="13.28515625" customWidth="1"/>
    <col min="13651" max="13651" width="13.5703125" customWidth="1"/>
    <col min="13833" max="13833" width="16.85546875" customWidth="1"/>
    <col min="13834" max="13834" width="16.28515625" customWidth="1"/>
    <col min="13835" max="13835" width="15.7109375" customWidth="1"/>
    <col min="13836" max="13836" width="18.85546875" customWidth="1"/>
    <col min="13837" max="13838" width="16.28515625" customWidth="1"/>
    <col min="13842" max="13842" width="12.7109375" customWidth="1"/>
    <col min="13844" max="13844" width="11.85546875" bestFit="1" customWidth="1"/>
    <col min="13847" max="13849" width="12.140625" bestFit="1" customWidth="1"/>
    <col min="13850" max="13850" width="13.85546875" customWidth="1"/>
    <col min="13851" max="13851" width="12.140625" bestFit="1" customWidth="1"/>
    <col min="13852" max="13852" width="13" bestFit="1" customWidth="1"/>
    <col min="13853" max="13853" width="12.140625" bestFit="1" customWidth="1"/>
    <col min="13855" max="13855" width="14.5703125" bestFit="1" customWidth="1"/>
    <col min="13856" max="13856" width="13.7109375" customWidth="1"/>
    <col min="13857" max="13858" width="13.140625" customWidth="1"/>
    <col min="13860" max="13860" width="13.85546875" customWidth="1"/>
    <col min="13861" max="13861" width="14.140625" customWidth="1"/>
    <col min="13862" max="13862" width="14.28515625" customWidth="1"/>
    <col min="13865" max="13865" width="13.140625" bestFit="1" customWidth="1"/>
    <col min="13866" max="13866" width="14.85546875" customWidth="1"/>
    <col min="13867" max="13867" width="14" bestFit="1" customWidth="1"/>
    <col min="13868" max="13868" width="13.85546875" bestFit="1" customWidth="1"/>
    <col min="13870" max="13870" width="13.42578125" customWidth="1"/>
    <col min="13871" max="13871" width="13.28515625" customWidth="1"/>
    <col min="13872" max="13872" width="13.42578125" customWidth="1"/>
    <col min="13873" max="13873" width="13.140625" customWidth="1"/>
    <col min="13874" max="13874" width="15.28515625" customWidth="1"/>
    <col min="13875" max="13875" width="13" bestFit="1" customWidth="1"/>
    <col min="13876" max="13876" width="14.140625" customWidth="1"/>
    <col min="13877" max="13877" width="14.85546875" customWidth="1"/>
    <col min="13878" max="13878" width="14.7109375" customWidth="1"/>
    <col min="13879" max="13880" width="13.7109375" customWidth="1"/>
    <col min="13881" max="13881" width="12.5703125" bestFit="1" customWidth="1"/>
    <col min="13882" max="13882" width="12" bestFit="1" customWidth="1"/>
    <col min="13883" max="13883" width="12.42578125" bestFit="1" customWidth="1"/>
    <col min="13885" max="13885" width="12.5703125" bestFit="1" customWidth="1"/>
    <col min="13892" max="13892" width="14.28515625" customWidth="1"/>
    <col min="13893" max="13893" width="13.28515625" customWidth="1"/>
    <col min="13895" max="13895" width="13" customWidth="1"/>
    <col min="13896" max="13896" width="13.5703125" customWidth="1"/>
    <col min="13898" max="13898" width="15.28515625" customWidth="1"/>
    <col min="13899" max="13899" width="14.140625" customWidth="1"/>
    <col min="13900" max="13900" width="15.5703125" customWidth="1"/>
    <col min="13901" max="13901" width="13.7109375" customWidth="1"/>
    <col min="13902" max="13902" width="13.28515625" customWidth="1"/>
    <col min="13907" max="13907" width="13.5703125" customWidth="1"/>
    <col min="14089" max="14089" width="16.85546875" customWidth="1"/>
    <col min="14090" max="14090" width="16.28515625" customWidth="1"/>
    <col min="14091" max="14091" width="15.7109375" customWidth="1"/>
    <col min="14092" max="14092" width="18.85546875" customWidth="1"/>
    <col min="14093" max="14094" width="16.28515625" customWidth="1"/>
    <col min="14098" max="14098" width="12.7109375" customWidth="1"/>
    <col min="14100" max="14100" width="11.85546875" bestFit="1" customWidth="1"/>
    <col min="14103" max="14105" width="12.140625" bestFit="1" customWidth="1"/>
    <col min="14106" max="14106" width="13.85546875" customWidth="1"/>
    <col min="14107" max="14107" width="12.140625" bestFit="1" customWidth="1"/>
    <col min="14108" max="14108" width="13" bestFit="1" customWidth="1"/>
    <col min="14109" max="14109" width="12.140625" bestFit="1" customWidth="1"/>
    <col min="14111" max="14111" width="14.5703125" bestFit="1" customWidth="1"/>
    <col min="14112" max="14112" width="13.7109375" customWidth="1"/>
    <col min="14113" max="14114" width="13.140625" customWidth="1"/>
    <col min="14116" max="14116" width="13.85546875" customWidth="1"/>
    <col min="14117" max="14117" width="14.140625" customWidth="1"/>
    <col min="14118" max="14118" width="14.28515625" customWidth="1"/>
    <col min="14121" max="14121" width="13.140625" bestFit="1" customWidth="1"/>
    <col min="14122" max="14122" width="14.85546875" customWidth="1"/>
    <col min="14123" max="14123" width="14" bestFit="1" customWidth="1"/>
    <col min="14124" max="14124" width="13.85546875" bestFit="1" customWidth="1"/>
    <col min="14126" max="14126" width="13.42578125" customWidth="1"/>
    <col min="14127" max="14127" width="13.28515625" customWidth="1"/>
    <col min="14128" max="14128" width="13.42578125" customWidth="1"/>
    <col min="14129" max="14129" width="13.140625" customWidth="1"/>
    <col min="14130" max="14130" width="15.28515625" customWidth="1"/>
    <col min="14131" max="14131" width="13" bestFit="1" customWidth="1"/>
    <col min="14132" max="14132" width="14.140625" customWidth="1"/>
    <col min="14133" max="14133" width="14.85546875" customWidth="1"/>
    <col min="14134" max="14134" width="14.7109375" customWidth="1"/>
    <col min="14135" max="14136" width="13.7109375" customWidth="1"/>
    <col min="14137" max="14137" width="12.5703125" bestFit="1" customWidth="1"/>
    <col min="14138" max="14138" width="12" bestFit="1" customWidth="1"/>
    <col min="14139" max="14139" width="12.42578125" bestFit="1" customWidth="1"/>
    <col min="14141" max="14141" width="12.5703125" bestFit="1" customWidth="1"/>
    <col min="14148" max="14148" width="14.28515625" customWidth="1"/>
    <col min="14149" max="14149" width="13.28515625" customWidth="1"/>
    <col min="14151" max="14151" width="13" customWidth="1"/>
    <col min="14152" max="14152" width="13.5703125" customWidth="1"/>
    <col min="14154" max="14154" width="15.28515625" customWidth="1"/>
    <col min="14155" max="14155" width="14.140625" customWidth="1"/>
    <col min="14156" max="14156" width="15.5703125" customWidth="1"/>
    <col min="14157" max="14157" width="13.7109375" customWidth="1"/>
    <col min="14158" max="14158" width="13.28515625" customWidth="1"/>
    <col min="14163" max="14163" width="13.5703125" customWidth="1"/>
    <col min="14345" max="14345" width="16.85546875" customWidth="1"/>
    <col min="14346" max="14346" width="16.28515625" customWidth="1"/>
    <col min="14347" max="14347" width="15.7109375" customWidth="1"/>
    <col min="14348" max="14348" width="18.85546875" customWidth="1"/>
    <col min="14349" max="14350" width="16.28515625" customWidth="1"/>
    <col min="14354" max="14354" width="12.7109375" customWidth="1"/>
    <col min="14356" max="14356" width="11.85546875" bestFit="1" customWidth="1"/>
    <col min="14359" max="14361" width="12.140625" bestFit="1" customWidth="1"/>
    <col min="14362" max="14362" width="13.85546875" customWidth="1"/>
    <col min="14363" max="14363" width="12.140625" bestFit="1" customWidth="1"/>
    <col min="14364" max="14364" width="13" bestFit="1" customWidth="1"/>
    <col min="14365" max="14365" width="12.140625" bestFit="1" customWidth="1"/>
    <col min="14367" max="14367" width="14.5703125" bestFit="1" customWidth="1"/>
    <col min="14368" max="14368" width="13.7109375" customWidth="1"/>
    <col min="14369" max="14370" width="13.140625" customWidth="1"/>
    <col min="14372" max="14372" width="13.85546875" customWidth="1"/>
    <col min="14373" max="14373" width="14.140625" customWidth="1"/>
    <col min="14374" max="14374" width="14.28515625" customWidth="1"/>
    <col min="14377" max="14377" width="13.140625" bestFit="1" customWidth="1"/>
    <col min="14378" max="14378" width="14.85546875" customWidth="1"/>
    <col min="14379" max="14379" width="14" bestFit="1" customWidth="1"/>
    <col min="14380" max="14380" width="13.85546875" bestFit="1" customWidth="1"/>
    <col min="14382" max="14382" width="13.42578125" customWidth="1"/>
    <col min="14383" max="14383" width="13.28515625" customWidth="1"/>
    <col min="14384" max="14384" width="13.42578125" customWidth="1"/>
    <col min="14385" max="14385" width="13.140625" customWidth="1"/>
    <col min="14386" max="14386" width="15.28515625" customWidth="1"/>
    <col min="14387" max="14387" width="13" bestFit="1" customWidth="1"/>
    <col min="14388" max="14388" width="14.140625" customWidth="1"/>
    <col min="14389" max="14389" width="14.85546875" customWidth="1"/>
    <col min="14390" max="14390" width="14.7109375" customWidth="1"/>
    <col min="14391" max="14392" width="13.7109375" customWidth="1"/>
    <col min="14393" max="14393" width="12.5703125" bestFit="1" customWidth="1"/>
    <col min="14394" max="14394" width="12" bestFit="1" customWidth="1"/>
    <col min="14395" max="14395" width="12.42578125" bestFit="1" customWidth="1"/>
    <col min="14397" max="14397" width="12.5703125" bestFit="1" customWidth="1"/>
    <col min="14404" max="14404" width="14.28515625" customWidth="1"/>
    <col min="14405" max="14405" width="13.28515625" customWidth="1"/>
    <col min="14407" max="14407" width="13" customWidth="1"/>
    <col min="14408" max="14408" width="13.5703125" customWidth="1"/>
    <col min="14410" max="14410" width="15.28515625" customWidth="1"/>
    <col min="14411" max="14411" width="14.140625" customWidth="1"/>
    <col min="14412" max="14412" width="15.5703125" customWidth="1"/>
    <col min="14413" max="14413" width="13.7109375" customWidth="1"/>
    <col min="14414" max="14414" width="13.28515625" customWidth="1"/>
    <col min="14419" max="14419" width="13.5703125" customWidth="1"/>
    <col min="14601" max="14601" width="16.85546875" customWidth="1"/>
    <col min="14602" max="14602" width="16.28515625" customWidth="1"/>
    <col min="14603" max="14603" width="15.7109375" customWidth="1"/>
    <col min="14604" max="14604" width="18.85546875" customWidth="1"/>
    <col min="14605" max="14606" width="16.28515625" customWidth="1"/>
    <col min="14610" max="14610" width="12.7109375" customWidth="1"/>
    <col min="14612" max="14612" width="11.85546875" bestFit="1" customWidth="1"/>
    <col min="14615" max="14617" width="12.140625" bestFit="1" customWidth="1"/>
    <col min="14618" max="14618" width="13.85546875" customWidth="1"/>
    <col min="14619" max="14619" width="12.140625" bestFit="1" customWidth="1"/>
    <col min="14620" max="14620" width="13" bestFit="1" customWidth="1"/>
    <col min="14621" max="14621" width="12.140625" bestFit="1" customWidth="1"/>
    <col min="14623" max="14623" width="14.5703125" bestFit="1" customWidth="1"/>
    <col min="14624" max="14624" width="13.7109375" customWidth="1"/>
    <col min="14625" max="14626" width="13.140625" customWidth="1"/>
    <col min="14628" max="14628" width="13.85546875" customWidth="1"/>
    <col min="14629" max="14629" width="14.140625" customWidth="1"/>
    <col min="14630" max="14630" width="14.28515625" customWidth="1"/>
    <col min="14633" max="14633" width="13.140625" bestFit="1" customWidth="1"/>
    <col min="14634" max="14634" width="14.85546875" customWidth="1"/>
    <col min="14635" max="14635" width="14" bestFit="1" customWidth="1"/>
    <col min="14636" max="14636" width="13.85546875" bestFit="1" customWidth="1"/>
    <col min="14638" max="14638" width="13.42578125" customWidth="1"/>
    <col min="14639" max="14639" width="13.28515625" customWidth="1"/>
    <col min="14640" max="14640" width="13.42578125" customWidth="1"/>
    <col min="14641" max="14641" width="13.140625" customWidth="1"/>
    <col min="14642" max="14642" width="15.28515625" customWidth="1"/>
    <col min="14643" max="14643" width="13" bestFit="1" customWidth="1"/>
    <col min="14644" max="14644" width="14.140625" customWidth="1"/>
    <col min="14645" max="14645" width="14.85546875" customWidth="1"/>
    <col min="14646" max="14646" width="14.7109375" customWidth="1"/>
    <col min="14647" max="14648" width="13.7109375" customWidth="1"/>
    <col min="14649" max="14649" width="12.5703125" bestFit="1" customWidth="1"/>
    <col min="14650" max="14650" width="12" bestFit="1" customWidth="1"/>
    <col min="14651" max="14651" width="12.42578125" bestFit="1" customWidth="1"/>
    <col min="14653" max="14653" width="12.5703125" bestFit="1" customWidth="1"/>
    <col min="14660" max="14660" width="14.28515625" customWidth="1"/>
    <col min="14661" max="14661" width="13.28515625" customWidth="1"/>
    <col min="14663" max="14663" width="13" customWidth="1"/>
    <col min="14664" max="14664" width="13.5703125" customWidth="1"/>
    <col min="14666" max="14666" width="15.28515625" customWidth="1"/>
    <col min="14667" max="14667" width="14.140625" customWidth="1"/>
    <col min="14668" max="14668" width="15.5703125" customWidth="1"/>
    <col min="14669" max="14669" width="13.7109375" customWidth="1"/>
    <col min="14670" max="14670" width="13.28515625" customWidth="1"/>
    <col min="14675" max="14675" width="13.5703125" customWidth="1"/>
    <col min="14857" max="14857" width="16.85546875" customWidth="1"/>
    <col min="14858" max="14858" width="16.28515625" customWidth="1"/>
    <col min="14859" max="14859" width="15.7109375" customWidth="1"/>
    <col min="14860" max="14860" width="18.85546875" customWidth="1"/>
    <col min="14861" max="14862" width="16.28515625" customWidth="1"/>
    <col min="14866" max="14866" width="12.7109375" customWidth="1"/>
    <col min="14868" max="14868" width="11.85546875" bestFit="1" customWidth="1"/>
    <col min="14871" max="14873" width="12.140625" bestFit="1" customWidth="1"/>
    <col min="14874" max="14874" width="13.85546875" customWidth="1"/>
    <col min="14875" max="14875" width="12.140625" bestFit="1" customWidth="1"/>
    <col min="14876" max="14876" width="13" bestFit="1" customWidth="1"/>
    <col min="14877" max="14877" width="12.140625" bestFit="1" customWidth="1"/>
    <col min="14879" max="14879" width="14.5703125" bestFit="1" customWidth="1"/>
    <col min="14880" max="14880" width="13.7109375" customWidth="1"/>
    <col min="14881" max="14882" width="13.140625" customWidth="1"/>
    <col min="14884" max="14884" width="13.85546875" customWidth="1"/>
    <col min="14885" max="14885" width="14.140625" customWidth="1"/>
    <col min="14886" max="14886" width="14.28515625" customWidth="1"/>
    <col min="14889" max="14889" width="13.140625" bestFit="1" customWidth="1"/>
    <col min="14890" max="14890" width="14.85546875" customWidth="1"/>
    <col min="14891" max="14891" width="14" bestFit="1" customWidth="1"/>
    <col min="14892" max="14892" width="13.85546875" bestFit="1" customWidth="1"/>
    <col min="14894" max="14894" width="13.42578125" customWidth="1"/>
    <col min="14895" max="14895" width="13.28515625" customWidth="1"/>
    <col min="14896" max="14896" width="13.42578125" customWidth="1"/>
    <col min="14897" max="14897" width="13.140625" customWidth="1"/>
    <col min="14898" max="14898" width="15.28515625" customWidth="1"/>
    <col min="14899" max="14899" width="13" bestFit="1" customWidth="1"/>
    <col min="14900" max="14900" width="14.140625" customWidth="1"/>
    <col min="14901" max="14901" width="14.85546875" customWidth="1"/>
    <col min="14902" max="14902" width="14.7109375" customWidth="1"/>
    <col min="14903" max="14904" width="13.7109375" customWidth="1"/>
    <col min="14905" max="14905" width="12.5703125" bestFit="1" customWidth="1"/>
    <col min="14906" max="14906" width="12" bestFit="1" customWidth="1"/>
    <col min="14907" max="14907" width="12.42578125" bestFit="1" customWidth="1"/>
    <col min="14909" max="14909" width="12.5703125" bestFit="1" customWidth="1"/>
    <col min="14916" max="14916" width="14.28515625" customWidth="1"/>
    <col min="14917" max="14917" width="13.28515625" customWidth="1"/>
    <col min="14919" max="14919" width="13" customWidth="1"/>
    <col min="14920" max="14920" width="13.5703125" customWidth="1"/>
    <col min="14922" max="14922" width="15.28515625" customWidth="1"/>
    <col min="14923" max="14923" width="14.140625" customWidth="1"/>
    <col min="14924" max="14924" width="15.5703125" customWidth="1"/>
    <col min="14925" max="14925" width="13.7109375" customWidth="1"/>
    <col min="14926" max="14926" width="13.28515625" customWidth="1"/>
    <col min="14931" max="14931" width="13.5703125" customWidth="1"/>
    <col min="15113" max="15113" width="16.85546875" customWidth="1"/>
    <col min="15114" max="15114" width="16.28515625" customWidth="1"/>
    <col min="15115" max="15115" width="15.7109375" customWidth="1"/>
    <col min="15116" max="15116" width="18.85546875" customWidth="1"/>
    <col min="15117" max="15118" width="16.28515625" customWidth="1"/>
    <col min="15122" max="15122" width="12.7109375" customWidth="1"/>
    <col min="15124" max="15124" width="11.85546875" bestFit="1" customWidth="1"/>
    <col min="15127" max="15129" width="12.140625" bestFit="1" customWidth="1"/>
    <col min="15130" max="15130" width="13.85546875" customWidth="1"/>
    <col min="15131" max="15131" width="12.140625" bestFit="1" customWidth="1"/>
    <col min="15132" max="15132" width="13" bestFit="1" customWidth="1"/>
    <col min="15133" max="15133" width="12.140625" bestFit="1" customWidth="1"/>
    <col min="15135" max="15135" width="14.5703125" bestFit="1" customWidth="1"/>
    <col min="15136" max="15136" width="13.7109375" customWidth="1"/>
    <col min="15137" max="15138" width="13.140625" customWidth="1"/>
    <col min="15140" max="15140" width="13.85546875" customWidth="1"/>
    <col min="15141" max="15141" width="14.140625" customWidth="1"/>
    <col min="15142" max="15142" width="14.28515625" customWidth="1"/>
    <col min="15145" max="15145" width="13.140625" bestFit="1" customWidth="1"/>
    <col min="15146" max="15146" width="14.85546875" customWidth="1"/>
    <col min="15147" max="15147" width="14" bestFit="1" customWidth="1"/>
    <col min="15148" max="15148" width="13.85546875" bestFit="1" customWidth="1"/>
    <col min="15150" max="15150" width="13.42578125" customWidth="1"/>
    <col min="15151" max="15151" width="13.28515625" customWidth="1"/>
    <col min="15152" max="15152" width="13.42578125" customWidth="1"/>
    <col min="15153" max="15153" width="13.140625" customWidth="1"/>
    <col min="15154" max="15154" width="15.28515625" customWidth="1"/>
    <col min="15155" max="15155" width="13" bestFit="1" customWidth="1"/>
    <col min="15156" max="15156" width="14.140625" customWidth="1"/>
    <col min="15157" max="15157" width="14.85546875" customWidth="1"/>
    <col min="15158" max="15158" width="14.7109375" customWidth="1"/>
    <col min="15159" max="15160" width="13.7109375" customWidth="1"/>
    <col min="15161" max="15161" width="12.5703125" bestFit="1" customWidth="1"/>
    <col min="15162" max="15162" width="12" bestFit="1" customWidth="1"/>
    <col min="15163" max="15163" width="12.42578125" bestFit="1" customWidth="1"/>
    <col min="15165" max="15165" width="12.5703125" bestFit="1" customWidth="1"/>
    <col min="15172" max="15172" width="14.28515625" customWidth="1"/>
    <col min="15173" max="15173" width="13.28515625" customWidth="1"/>
    <col min="15175" max="15175" width="13" customWidth="1"/>
    <col min="15176" max="15176" width="13.5703125" customWidth="1"/>
    <col min="15178" max="15178" width="15.28515625" customWidth="1"/>
    <col min="15179" max="15179" width="14.140625" customWidth="1"/>
    <col min="15180" max="15180" width="15.5703125" customWidth="1"/>
    <col min="15181" max="15181" width="13.7109375" customWidth="1"/>
    <col min="15182" max="15182" width="13.28515625" customWidth="1"/>
    <col min="15187" max="15187" width="13.5703125" customWidth="1"/>
    <col min="15369" max="15369" width="16.85546875" customWidth="1"/>
    <col min="15370" max="15370" width="16.28515625" customWidth="1"/>
    <col min="15371" max="15371" width="15.7109375" customWidth="1"/>
    <col min="15372" max="15372" width="18.85546875" customWidth="1"/>
    <col min="15373" max="15374" width="16.28515625" customWidth="1"/>
    <col min="15378" max="15378" width="12.7109375" customWidth="1"/>
    <col min="15380" max="15380" width="11.85546875" bestFit="1" customWidth="1"/>
    <col min="15383" max="15385" width="12.140625" bestFit="1" customWidth="1"/>
    <col min="15386" max="15386" width="13.85546875" customWidth="1"/>
    <col min="15387" max="15387" width="12.140625" bestFit="1" customWidth="1"/>
    <col min="15388" max="15388" width="13" bestFit="1" customWidth="1"/>
    <col min="15389" max="15389" width="12.140625" bestFit="1" customWidth="1"/>
    <col min="15391" max="15391" width="14.5703125" bestFit="1" customWidth="1"/>
    <col min="15392" max="15392" width="13.7109375" customWidth="1"/>
    <col min="15393" max="15394" width="13.140625" customWidth="1"/>
    <col min="15396" max="15396" width="13.85546875" customWidth="1"/>
    <col min="15397" max="15397" width="14.140625" customWidth="1"/>
    <col min="15398" max="15398" width="14.28515625" customWidth="1"/>
    <col min="15401" max="15401" width="13.140625" bestFit="1" customWidth="1"/>
    <col min="15402" max="15402" width="14.85546875" customWidth="1"/>
    <col min="15403" max="15403" width="14" bestFit="1" customWidth="1"/>
    <col min="15404" max="15404" width="13.85546875" bestFit="1" customWidth="1"/>
    <col min="15406" max="15406" width="13.42578125" customWidth="1"/>
    <col min="15407" max="15407" width="13.28515625" customWidth="1"/>
    <col min="15408" max="15408" width="13.42578125" customWidth="1"/>
    <col min="15409" max="15409" width="13.140625" customWidth="1"/>
    <col min="15410" max="15410" width="15.28515625" customWidth="1"/>
    <col min="15411" max="15411" width="13" bestFit="1" customWidth="1"/>
    <col min="15412" max="15412" width="14.140625" customWidth="1"/>
    <col min="15413" max="15413" width="14.85546875" customWidth="1"/>
    <col min="15414" max="15414" width="14.7109375" customWidth="1"/>
    <col min="15415" max="15416" width="13.7109375" customWidth="1"/>
    <col min="15417" max="15417" width="12.5703125" bestFit="1" customWidth="1"/>
    <col min="15418" max="15418" width="12" bestFit="1" customWidth="1"/>
    <col min="15419" max="15419" width="12.42578125" bestFit="1" customWidth="1"/>
    <col min="15421" max="15421" width="12.5703125" bestFit="1" customWidth="1"/>
    <col min="15428" max="15428" width="14.28515625" customWidth="1"/>
    <col min="15429" max="15429" width="13.28515625" customWidth="1"/>
    <col min="15431" max="15431" width="13" customWidth="1"/>
    <col min="15432" max="15432" width="13.5703125" customWidth="1"/>
    <col min="15434" max="15434" width="15.28515625" customWidth="1"/>
    <col min="15435" max="15435" width="14.140625" customWidth="1"/>
    <col min="15436" max="15436" width="15.5703125" customWidth="1"/>
    <col min="15437" max="15437" width="13.7109375" customWidth="1"/>
    <col min="15438" max="15438" width="13.28515625" customWidth="1"/>
    <col min="15443" max="15443" width="13.5703125" customWidth="1"/>
    <col min="15625" max="15625" width="16.85546875" customWidth="1"/>
    <col min="15626" max="15626" width="16.28515625" customWidth="1"/>
    <col min="15627" max="15627" width="15.7109375" customWidth="1"/>
    <col min="15628" max="15628" width="18.85546875" customWidth="1"/>
    <col min="15629" max="15630" width="16.28515625" customWidth="1"/>
    <col min="15634" max="15634" width="12.7109375" customWidth="1"/>
    <col min="15636" max="15636" width="11.85546875" bestFit="1" customWidth="1"/>
    <col min="15639" max="15641" width="12.140625" bestFit="1" customWidth="1"/>
    <col min="15642" max="15642" width="13.85546875" customWidth="1"/>
    <col min="15643" max="15643" width="12.140625" bestFit="1" customWidth="1"/>
    <col min="15644" max="15644" width="13" bestFit="1" customWidth="1"/>
    <col min="15645" max="15645" width="12.140625" bestFit="1" customWidth="1"/>
    <col min="15647" max="15647" width="14.5703125" bestFit="1" customWidth="1"/>
    <col min="15648" max="15648" width="13.7109375" customWidth="1"/>
    <col min="15649" max="15650" width="13.140625" customWidth="1"/>
    <col min="15652" max="15652" width="13.85546875" customWidth="1"/>
    <col min="15653" max="15653" width="14.140625" customWidth="1"/>
    <col min="15654" max="15654" width="14.28515625" customWidth="1"/>
    <col min="15657" max="15657" width="13.140625" bestFit="1" customWidth="1"/>
    <col min="15658" max="15658" width="14.85546875" customWidth="1"/>
    <col min="15659" max="15659" width="14" bestFit="1" customWidth="1"/>
    <col min="15660" max="15660" width="13.85546875" bestFit="1" customWidth="1"/>
    <col min="15662" max="15662" width="13.42578125" customWidth="1"/>
    <col min="15663" max="15663" width="13.28515625" customWidth="1"/>
    <col min="15664" max="15664" width="13.42578125" customWidth="1"/>
    <col min="15665" max="15665" width="13.140625" customWidth="1"/>
    <col min="15666" max="15666" width="15.28515625" customWidth="1"/>
    <col min="15667" max="15667" width="13" bestFit="1" customWidth="1"/>
    <col min="15668" max="15668" width="14.140625" customWidth="1"/>
    <col min="15669" max="15669" width="14.85546875" customWidth="1"/>
    <col min="15670" max="15670" width="14.7109375" customWidth="1"/>
    <col min="15671" max="15672" width="13.7109375" customWidth="1"/>
    <col min="15673" max="15673" width="12.5703125" bestFit="1" customWidth="1"/>
    <col min="15674" max="15674" width="12" bestFit="1" customWidth="1"/>
    <col min="15675" max="15675" width="12.42578125" bestFit="1" customWidth="1"/>
    <col min="15677" max="15677" width="12.5703125" bestFit="1" customWidth="1"/>
    <col min="15684" max="15684" width="14.28515625" customWidth="1"/>
    <col min="15685" max="15685" width="13.28515625" customWidth="1"/>
    <col min="15687" max="15687" width="13" customWidth="1"/>
    <col min="15688" max="15688" width="13.5703125" customWidth="1"/>
    <col min="15690" max="15690" width="15.28515625" customWidth="1"/>
    <col min="15691" max="15691" width="14.140625" customWidth="1"/>
    <col min="15692" max="15692" width="15.5703125" customWidth="1"/>
    <col min="15693" max="15693" width="13.7109375" customWidth="1"/>
    <col min="15694" max="15694" width="13.28515625" customWidth="1"/>
    <col min="15699" max="15699" width="13.5703125" customWidth="1"/>
    <col min="15881" max="15881" width="16.85546875" customWidth="1"/>
    <col min="15882" max="15882" width="16.28515625" customWidth="1"/>
    <col min="15883" max="15883" width="15.7109375" customWidth="1"/>
    <col min="15884" max="15884" width="18.85546875" customWidth="1"/>
    <col min="15885" max="15886" width="16.28515625" customWidth="1"/>
    <col min="15890" max="15890" width="12.7109375" customWidth="1"/>
    <col min="15892" max="15892" width="11.85546875" bestFit="1" customWidth="1"/>
    <col min="15895" max="15897" width="12.140625" bestFit="1" customWidth="1"/>
    <col min="15898" max="15898" width="13.85546875" customWidth="1"/>
    <col min="15899" max="15899" width="12.140625" bestFit="1" customWidth="1"/>
    <col min="15900" max="15900" width="13" bestFit="1" customWidth="1"/>
    <col min="15901" max="15901" width="12.140625" bestFit="1" customWidth="1"/>
    <col min="15903" max="15903" width="14.5703125" bestFit="1" customWidth="1"/>
    <col min="15904" max="15904" width="13.7109375" customWidth="1"/>
    <col min="15905" max="15906" width="13.140625" customWidth="1"/>
    <col min="15908" max="15908" width="13.85546875" customWidth="1"/>
    <col min="15909" max="15909" width="14.140625" customWidth="1"/>
    <col min="15910" max="15910" width="14.28515625" customWidth="1"/>
    <col min="15913" max="15913" width="13.140625" bestFit="1" customWidth="1"/>
    <col min="15914" max="15914" width="14.85546875" customWidth="1"/>
    <col min="15915" max="15915" width="14" bestFit="1" customWidth="1"/>
    <col min="15916" max="15916" width="13.85546875" bestFit="1" customWidth="1"/>
    <col min="15918" max="15918" width="13.42578125" customWidth="1"/>
    <col min="15919" max="15919" width="13.28515625" customWidth="1"/>
    <col min="15920" max="15920" width="13.42578125" customWidth="1"/>
    <col min="15921" max="15921" width="13.140625" customWidth="1"/>
    <col min="15922" max="15922" width="15.28515625" customWidth="1"/>
    <col min="15923" max="15923" width="13" bestFit="1" customWidth="1"/>
    <col min="15924" max="15924" width="14.140625" customWidth="1"/>
    <col min="15925" max="15925" width="14.85546875" customWidth="1"/>
    <col min="15926" max="15926" width="14.7109375" customWidth="1"/>
    <col min="15927" max="15928" width="13.7109375" customWidth="1"/>
    <col min="15929" max="15929" width="12.5703125" bestFit="1" customWidth="1"/>
    <col min="15930" max="15930" width="12" bestFit="1" customWidth="1"/>
    <col min="15931" max="15931" width="12.42578125" bestFit="1" customWidth="1"/>
    <col min="15933" max="15933" width="12.5703125" bestFit="1" customWidth="1"/>
    <col min="15940" max="15940" width="14.28515625" customWidth="1"/>
    <col min="15941" max="15941" width="13.28515625" customWidth="1"/>
    <col min="15943" max="15943" width="13" customWidth="1"/>
    <col min="15944" max="15944" width="13.5703125" customWidth="1"/>
    <col min="15946" max="15946" width="15.28515625" customWidth="1"/>
    <col min="15947" max="15947" width="14.140625" customWidth="1"/>
    <col min="15948" max="15948" width="15.5703125" customWidth="1"/>
    <col min="15949" max="15949" width="13.7109375" customWidth="1"/>
    <col min="15950" max="15950" width="13.28515625" customWidth="1"/>
    <col min="15955" max="15955" width="13.5703125" customWidth="1"/>
    <col min="16137" max="16137" width="16.85546875" customWidth="1"/>
    <col min="16138" max="16138" width="16.28515625" customWidth="1"/>
    <col min="16139" max="16139" width="15.7109375" customWidth="1"/>
    <col min="16140" max="16140" width="18.85546875" customWidth="1"/>
    <col min="16141" max="16142" width="16.28515625" customWidth="1"/>
    <col min="16146" max="16146" width="12.7109375" customWidth="1"/>
    <col min="16148" max="16148" width="11.85546875" bestFit="1" customWidth="1"/>
    <col min="16151" max="16153" width="12.140625" bestFit="1" customWidth="1"/>
    <col min="16154" max="16154" width="13.85546875" customWidth="1"/>
    <col min="16155" max="16155" width="12.140625" bestFit="1" customWidth="1"/>
    <col min="16156" max="16156" width="13" bestFit="1" customWidth="1"/>
    <col min="16157" max="16157" width="12.140625" bestFit="1" customWidth="1"/>
    <col min="16159" max="16159" width="14.5703125" bestFit="1" customWidth="1"/>
    <col min="16160" max="16160" width="13.7109375" customWidth="1"/>
    <col min="16161" max="16162" width="13.140625" customWidth="1"/>
    <col min="16164" max="16164" width="13.85546875" customWidth="1"/>
    <col min="16165" max="16165" width="14.140625" customWidth="1"/>
    <col min="16166" max="16166" width="14.28515625" customWidth="1"/>
    <col min="16169" max="16169" width="13.140625" bestFit="1" customWidth="1"/>
    <col min="16170" max="16170" width="14.85546875" customWidth="1"/>
    <col min="16171" max="16171" width="14" bestFit="1" customWidth="1"/>
    <col min="16172" max="16172" width="13.85546875" bestFit="1" customWidth="1"/>
    <col min="16174" max="16174" width="13.42578125" customWidth="1"/>
    <col min="16175" max="16175" width="13.28515625" customWidth="1"/>
    <col min="16176" max="16176" width="13.42578125" customWidth="1"/>
    <col min="16177" max="16177" width="13.140625" customWidth="1"/>
    <col min="16178" max="16178" width="15.28515625" customWidth="1"/>
    <col min="16179" max="16179" width="13" bestFit="1" customWidth="1"/>
    <col min="16180" max="16180" width="14.140625" customWidth="1"/>
    <col min="16181" max="16181" width="14.85546875" customWidth="1"/>
    <col min="16182" max="16182" width="14.7109375" customWidth="1"/>
    <col min="16183" max="16184" width="13.7109375" customWidth="1"/>
    <col min="16185" max="16185" width="12.5703125" bestFit="1" customWidth="1"/>
    <col min="16186" max="16186" width="12" bestFit="1" customWidth="1"/>
    <col min="16187" max="16187" width="12.42578125" bestFit="1" customWidth="1"/>
    <col min="16189" max="16189" width="12.5703125" bestFit="1" customWidth="1"/>
    <col min="16196" max="16196" width="14.28515625" customWidth="1"/>
    <col min="16197" max="16197" width="13.28515625" customWidth="1"/>
    <col min="16199" max="16199" width="13" customWidth="1"/>
    <col min="16200" max="16200" width="13.5703125" customWidth="1"/>
    <col min="16202" max="16202" width="15.28515625" customWidth="1"/>
    <col min="16203" max="16203" width="14.140625" customWidth="1"/>
    <col min="16204" max="16204" width="15.5703125" customWidth="1"/>
    <col min="16205" max="16205" width="13.7109375" customWidth="1"/>
    <col min="16206" max="16206" width="13.28515625" customWidth="1"/>
    <col min="16211" max="16211" width="13.5703125" customWidth="1"/>
  </cols>
  <sheetData>
    <row r="1" spans="1:31" x14ac:dyDescent="0.25">
      <c r="A1" s="7" t="s">
        <v>34</v>
      </c>
      <c r="B1" s="7"/>
      <c r="E1" s="7"/>
      <c r="F1" s="5"/>
      <c r="G1" s="7"/>
      <c r="H1" s="7"/>
      <c r="J1" s="23"/>
    </row>
    <row r="2" spans="1:31" x14ac:dyDescent="0.25">
      <c r="C2" s="7"/>
    </row>
    <row r="3" spans="1:31" x14ac:dyDescent="0.25">
      <c r="C3" s="5" t="s">
        <v>33</v>
      </c>
      <c r="D3" s="5"/>
      <c r="E3" s="5"/>
      <c r="F3" s="5"/>
      <c r="G3" s="5"/>
      <c r="H3" s="5"/>
      <c r="I3" s="5"/>
      <c r="J3" s="5"/>
      <c r="K3" s="5"/>
      <c r="N3" s="5" t="s">
        <v>32</v>
      </c>
      <c r="O3" s="5"/>
    </row>
    <row r="4" spans="1:31" x14ac:dyDescent="0.25">
      <c r="A4" s="5" t="s">
        <v>31</v>
      </c>
      <c r="B4" s="5"/>
      <c r="C4" s="5" t="s">
        <v>30</v>
      </c>
      <c r="D4" s="5" t="s">
        <v>29</v>
      </c>
      <c r="E4" s="5" t="s">
        <v>28</v>
      </c>
      <c r="F4" s="5"/>
      <c r="G4" s="5"/>
      <c r="H4" s="5"/>
    </row>
    <row r="5" spans="1:31" x14ac:dyDescent="0.25">
      <c r="A5" s="22">
        <v>36526</v>
      </c>
      <c r="B5" s="22"/>
      <c r="C5" s="22">
        <v>54789</v>
      </c>
      <c r="D5" s="21">
        <f>(C5-A5)/50</f>
        <v>365.26</v>
      </c>
      <c r="E5">
        <f>D5/365</f>
        <v>1.0007123287671233</v>
      </c>
      <c r="I5" s="13" t="s">
        <v>27</v>
      </c>
      <c r="J5">
        <v>0.5</v>
      </c>
      <c r="L5" s="13" t="s">
        <v>26</v>
      </c>
      <c r="M5" s="13"/>
      <c r="N5">
        <v>0.2</v>
      </c>
    </row>
    <row r="6" spans="1:31" x14ac:dyDescent="0.25">
      <c r="A6" s="20" t="s">
        <v>25</v>
      </c>
      <c r="B6" s="20"/>
      <c r="C6" s="19">
        <v>72.53</v>
      </c>
      <c r="D6" s="18" t="s">
        <v>24</v>
      </c>
      <c r="E6" s="17">
        <v>0.04</v>
      </c>
      <c r="F6" s="40"/>
      <c r="G6" s="17"/>
      <c r="H6" s="17"/>
      <c r="I6" s="13" t="s">
        <v>23</v>
      </c>
      <c r="J6" s="16">
        <v>0.2</v>
      </c>
      <c r="K6" s="13" t="s">
        <v>22</v>
      </c>
      <c r="L6" s="15">
        <f>O6-E6</f>
        <v>6.0000000000000005E-2</v>
      </c>
      <c r="M6" s="15"/>
      <c r="N6" s="13" t="s">
        <v>21</v>
      </c>
      <c r="O6">
        <v>0.1</v>
      </c>
    </row>
    <row r="7" spans="1:31" x14ac:dyDescent="0.25">
      <c r="A7" s="13" t="s">
        <v>20</v>
      </c>
      <c r="B7" s="13"/>
      <c r="C7">
        <v>0.05</v>
      </c>
      <c r="D7" s="13" t="s">
        <v>19</v>
      </c>
      <c r="E7">
        <v>0</v>
      </c>
      <c r="I7" s="13" t="s">
        <v>18</v>
      </c>
      <c r="J7">
        <v>830000</v>
      </c>
      <c r="L7" s="13" t="s">
        <v>17</v>
      </c>
      <c r="M7" s="13"/>
      <c r="N7">
        <v>500</v>
      </c>
    </row>
    <row r="8" spans="1:31" x14ac:dyDescent="0.25">
      <c r="A8" s="13" t="s">
        <v>16</v>
      </c>
      <c r="B8" s="13"/>
      <c r="C8">
        <f>(1+$C$7)^(E5)-1</f>
        <v>5.0036493003511984E-2</v>
      </c>
      <c r="D8" s="13" t="s">
        <v>15</v>
      </c>
      <c r="E8">
        <f>LN(1+C7)</f>
        <v>4.8790164169432049E-2</v>
      </c>
      <c r="I8" s="13" t="s">
        <v>14</v>
      </c>
      <c r="L8" s="13"/>
      <c r="M8" s="13"/>
    </row>
    <row r="9" spans="1:31" x14ac:dyDescent="0.25">
      <c r="A9" s="13" t="s">
        <v>13</v>
      </c>
      <c r="B9" s="13"/>
      <c r="C9">
        <f>(E8-L6-0.5*J6^2)*E5</f>
        <v>-3.123206749444727E-2</v>
      </c>
      <c r="D9" s="13" t="s">
        <v>12</v>
      </c>
      <c r="E9" s="14">
        <f>(O6-L6-0.5*J6^2)*E5</f>
        <v>2.0014246575342464E-2</v>
      </c>
      <c r="F9" s="41"/>
      <c r="G9" s="14"/>
      <c r="H9" s="14"/>
      <c r="L9" s="13"/>
      <c r="M9" s="13"/>
    </row>
    <row r="10" spans="1:31" x14ac:dyDescent="0.25">
      <c r="A10" s="13" t="s">
        <v>11</v>
      </c>
      <c r="B10" s="13"/>
      <c r="C10" s="6">
        <f>-$J$7+F39+F52+F69+F91+F104+F117+F130+F143+F156+F169+F182+F195+F208+F221+F234+F247+F260+F273+F286+F299+F312+F325+F338+F351+F364+F377+F390+F403+F416+F429+F442+F455+F468+F481+F494+F507+F520+F533+F546+F559+F572+F585+F598+F611+F624+F637+F650+F663+F676+F689</f>
        <v>-829998</v>
      </c>
      <c r="I10" s="7"/>
    </row>
    <row r="11" spans="1:31" x14ac:dyDescent="0.25">
      <c r="A11" s="13" t="s">
        <v>10</v>
      </c>
      <c r="B11" s="13"/>
      <c r="C11">
        <f>-$J$7+Q40*(1+$C$7)^(-1)+Q53*(1+$C$7)^(-2)+Q71*(1+$C$7)^(-3)+Q92*(1+$C$7)^(-4)+Q105*(1+$C$7)^(-5)</f>
        <v>-830000</v>
      </c>
      <c r="G11" s="6"/>
      <c r="H11" s="6"/>
      <c r="I11" s="7"/>
    </row>
    <row r="13" spans="1:31" x14ac:dyDescent="0.25">
      <c r="A13" s="4" t="s">
        <v>9</v>
      </c>
      <c r="B13" s="4"/>
      <c r="C13" s="8"/>
      <c r="D13" s="8"/>
      <c r="E13" s="7"/>
      <c r="F13" s="37" t="s">
        <v>9</v>
      </c>
      <c r="G13" s="37"/>
      <c r="H13" s="38"/>
      <c r="I13" s="38"/>
      <c r="J13" s="24"/>
      <c r="K13" s="24"/>
      <c r="L13" s="24"/>
      <c r="M13" s="7"/>
      <c r="N13" s="7"/>
      <c r="O13" s="7"/>
    </row>
    <row r="14" spans="1:31" x14ac:dyDescent="0.25">
      <c r="A14" s="8"/>
      <c r="B14" s="9" t="s">
        <v>8</v>
      </c>
      <c r="C14" s="4" t="s">
        <v>1</v>
      </c>
      <c r="D14" s="4" t="s">
        <v>0</v>
      </c>
      <c r="E14" s="5"/>
      <c r="F14" s="42"/>
      <c r="G14" s="39" t="s">
        <v>8</v>
      </c>
      <c r="H14" s="37" t="s">
        <v>1</v>
      </c>
      <c r="I14" s="37" t="s">
        <v>0</v>
      </c>
      <c r="J14" s="25"/>
      <c r="K14" s="25"/>
      <c r="L14" s="2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>
        <v>1</v>
      </c>
      <c r="D15" s="12">
        <f t="shared" ref="D15:D24" si="0">$C$6</f>
        <v>72.53</v>
      </c>
      <c r="E15" s="26"/>
      <c r="F15" s="29">
        <v>1</v>
      </c>
      <c r="G15" s="27"/>
      <c r="H15" s="27"/>
      <c r="I15" s="12">
        <v>72.503</v>
      </c>
      <c r="R15" s="27"/>
    </row>
    <row r="16" spans="1:31" x14ac:dyDescent="0.25">
      <c r="A16">
        <v>2</v>
      </c>
      <c r="D16" s="12">
        <f t="shared" si="0"/>
        <v>72.53</v>
      </c>
      <c r="E16" s="26"/>
      <c r="F16" s="29">
        <v>2</v>
      </c>
      <c r="G16" s="27"/>
      <c r="H16" s="27"/>
      <c r="I16" s="12">
        <v>72.503</v>
      </c>
      <c r="R16" s="27"/>
    </row>
    <row r="17" spans="1:31" x14ac:dyDescent="0.25">
      <c r="A17">
        <v>3</v>
      </c>
      <c r="D17" s="12">
        <f t="shared" si="0"/>
        <v>72.53</v>
      </c>
      <c r="E17" s="26"/>
      <c r="F17" s="29">
        <v>3</v>
      </c>
      <c r="G17" s="27"/>
      <c r="H17" s="27"/>
      <c r="I17" s="12">
        <v>72.503</v>
      </c>
      <c r="R17" s="27"/>
    </row>
    <row r="18" spans="1:31" x14ac:dyDescent="0.25">
      <c r="A18">
        <v>4</v>
      </c>
      <c r="D18" s="12">
        <f t="shared" si="0"/>
        <v>72.53</v>
      </c>
      <c r="E18" s="26"/>
      <c r="F18" s="29">
        <v>4</v>
      </c>
      <c r="G18" s="27"/>
      <c r="H18" s="27"/>
      <c r="I18" s="12">
        <v>72.503</v>
      </c>
      <c r="R18" s="27"/>
    </row>
    <row r="19" spans="1:31" x14ac:dyDescent="0.25">
      <c r="A19">
        <v>5</v>
      </c>
      <c r="D19" s="12">
        <f t="shared" si="0"/>
        <v>72.53</v>
      </c>
      <c r="E19" s="26"/>
      <c r="F19" s="29">
        <v>5</v>
      </c>
      <c r="G19" s="27"/>
      <c r="H19" s="27"/>
      <c r="I19" s="12">
        <v>72.503</v>
      </c>
      <c r="R19" s="27"/>
    </row>
    <row r="20" spans="1:31" x14ac:dyDescent="0.25">
      <c r="A20">
        <v>6</v>
      </c>
      <c r="D20" s="12">
        <f t="shared" si="0"/>
        <v>72.53</v>
      </c>
      <c r="E20" s="26"/>
      <c r="F20" s="29">
        <v>6</v>
      </c>
      <c r="G20" s="27"/>
      <c r="H20" s="27"/>
      <c r="I20" s="12">
        <v>72.503</v>
      </c>
      <c r="R20" s="27"/>
    </row>
    <row r="21" spans="1:31" x14ac:dyDescent="0.25">
      <c r="A21">
        <v>7</v>
      </c>
      <c r="D21" s="12">
        <f t="shared" si="0"/>
        <v>72.53</v>
      </c>
      <c r="E21" s="26"/>
      <c r="F21" s="29">
        <v>7</v>
      </c>
      <c r="G21" s="27"/>
      <c r="H21" s="27"/>
      <c r="I21" s="12">
        <v>72.503</v>
      </c>
      <c r="R21" s="27"/>
    </row>
    <row r="22" spans="1:31" x14ac:dyDescent="0.25">
      <c r="A22">
        <v>8</v>
      </c>
      <c r="D22" s="12">
        <f t="shared" si="0"/>
        <v>72.53</v>
      </c>
      <c r="E22" s="26"/>
      <c r="F22" s="29">
        <v>8</v>
      </c>
      <c r="G22" s="27"/>
      <c r="H22" s="27"/>
      <c r="I22" s="12">
        <v>72.503</v>
      </c>
      <c r="R22" s="27"/>
    </row>
    <row r="23" spans="1:31" x14ac:dyDescent="0.25">
      <c r="A23">
        <v>9</v>
      </c>
      <c r="D23" s="12">
        <f t="shared" si="0"/>
        <v>72.53</v>
      </c>
      <c r="E23" s="26"/>
      <c r="F23" s="29">
        <v>9</v>
      </c>
      <c r="G23" s="27"/>
      <c r="H23" s="27"/>
      <c r="I23" s="12">
        <v>72.503</v>
      </c>
      <c r="R23" s="27"/>
    </row>
    <row r="24" spans="1:31" x14ac:dyDescent="0.25">
      <c r="A24">
        <v>10</v>
      </c>
      <c r="D24" s="12">
        <f t="shared" si="0"/>
        <v>72.53</v>
      </c>
      <c r="E24" s="26"/>
      <c r="F24" s="29">
        <v>10</v>
      </c>
      <c r="G24" s="27"/>
      <c r="H24" s="27"/>
      <c r="I24" s="12">
        <v>72.503</v>
      </c>
      <c r="R24" s="27"/>
    </row>
    <row r="25" spans="1:31" x14ac:dyDescent="0.25">
      <c r="G25" s="27"/>
      <c r="H25" s="27"/>
    </row>
    <row r="27" spans="1:31" x14ac:dyDescent="0.25">
      <c r="A27" s="4" t="s">
        <v>6</v>
      </c>
      <c r="B27" s="4"/>
      <c r="C27" s="8"/>
      <c r="D27" s="8"/>
      <c r="E27" s="7"/>
      <c r="F27" s="37" t="s">
        <v>6</v>
      </c>
      <c r="G27" s="37"/>
      <c r="H27" s="38"/>
      <c r="I27" s="38"/>
      <c r="J27" s="24"/>
      <c r="K27" s="24"/>
      <c r="L27" s="24"/>
      <c r="M27" s="7"/>
      <c r="N27" s="7"/>
      <c r="O27" s="7"/>
    </row>
    <row r="28" spans="1:31" x14ac:dyDescent="0.25">
      <c r="A28" s="8"/>
      <c r="B28" s="9" t="s">
        <v>8</v>
      </c>
      <c r="C28" s="4" t="s">
        <v>1</v>
      </c>
      <c r="D28" s="4" t="s">
        <v>0</v>
      </c>
      <c r="E28" s="5"/>
      <c r="F28" s="42"/>
      <c r="G28" s="39" t="s">
        <v>8</v>
      </c>
      <c r="H28" s="37" t="s">
        <v>1</v>
      </c>
      <c r="I28" s="37" t="s">
        <v>0</v>
      </c>
      <c r="J28" s="25"/>
      <c r="K28" s="25"/>
      <c r="L28" s="2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>
        <v>1</v>
      </c>
      <c r="B29">
        <f>G29</f>
        <v>0.77132064326674599</v>
      </c>
      <c r="C29" s="3">
        <f t="shared" ref="C29:C38" si="1">_xlfn.NORM.S.INV(B29)</f>
        <v>0.74320312205576222</v>
      </c>
      <c r="D29" s="2">
        <f t="shared" ref="D29:D38" si="2">D15*EXP($C$9+$J$6*C29*($E$5)^(0.5))</f>
        <v>81.570017133902624</v>
      </c>
      <c r="E29" s="27"/>
      <c r="F29" s="29">
        <v>1</v>
      </c>
      <c r="G29">
        <f>'Precio Generado por mi'!A5</f>
        <v>0.77132064326674599</v>
      </c>
      <c r="H29">
        <f>'Precio Generado por mi'!A19</f>
        <v>0.74320310000000001</v>
      </c>
      <c r="I29">
        <f>'Precio Generado por mi'!B33</f>
        <v>81.539649999999995</v>
      </c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 spans="1:31" x14ac:dyDescent="0.25">
      <c r="A30">
        <v>2</v>
      </c>
      <c r="B30">
        <f t="shared" ref="B30:B38" si="3">G30</f>
        <v>0.98762547490187202</v>
      </c>
      <c r="C30" s="3">
        <f t="shared" si="1"/>
        <v>2.245297347765761</v>
      </c>
      <c r="D30" s="2">
        <f t="shared" si="2"/>
        <v>110.16591878377433</v>
      </c>
      <c r="E30" s="27"/>
      <c r="F30" s="29">
        <v>2</v>
      </c>
      <c r="G30">
        <f>'Precio Generado por mi'!A6</f>
        <v>0.98762547490187202</v>
      </c>
      <c r="H30">
        <f>'Precio Generado por mi'!A20</f>
        <v>2.2452974000000001</v>
      </c>
      <c r="I30">
        <f>'Precio Generado por mi'!B34</f>
        <v>110.12491</v>
      </c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 spans="1:31" x14ac:dyDescent="0.25">
      <c r="A31">
        <v>3</v>
      </c>
      <c r="B31">
        <f t="shared" si="3"/>
        <v>0.67346692528471996</v>
      </c>
      <c r="C31" s="3">
        <f t="shared" si="1"/>
        <v>0.44950673676373193</v>
      </c>
      <c r="D31" s="2">
        <f t="shared" si="2"/>
        <v>76.915049778155478</v>
      </c>
      <c r="E31" s="27"/>
      <c r="F31" s="29">
        <v>3</v>
      </c>
      <c r="G31">
        <f>'Precio Generado por mi'!A7</f>
        <v>0.67346692528471996</v>
      </c>
      <c r="H31">
        <f>'Precio Generado por mi'!A21</f>
        <v>0.44950673000000002</v>
      </c>
      <c r="I31">
        <f>'Precio Generado por mi'!B35</f>
        <v>76.886409999999998</v>
      </c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spans="1:31" x14ac:dyDescent="0.25">
      <c r="A32">
        <v>4</v>
      </c>
      <c r="B32">
        <f t="shared" si="3"/>
        <v>0.83826132070369197</v>
      </c>
      <c r="C32" s="3">
        <f t="shared" si="1"/>
        <v>0.98733720239026135</v>
      </c>
      <c r="D32" s="2">
        <f t="shared" si="2"/>
        <v>85.653146490866177</v>
      </c>
      <c r="E32" s="27"/>
      <c r="F32" s="29">
        <v>4</v>
      </c>
      <c r="G32">
        <f>'Precio Generado por mi'!A8</f>
        <v>0.83826132070369197</v>
      </c>
      <c r="H32">
        <f>'Precio Generado por mi'!A22</f>
        <v>0.98733722999999995</v>
      </c>
      <c r="I32">
        <f>'Precio Generado por mi'!B36</f>
        <v>85.621260000000007</v>
      </c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 spans="1:94" x14ac:dyDescent="0.25">
      <c r="A33">
        <v>5</v>
      </c>
      <c r="B33">
        <f t="shared" si="3"/>
        <v>0.80989166540017798</v>
      </c>
      <c r="C33" s="3">
        <f t="shared" si="1"/>
        <v>0.87749714441306392</v>
      </c>
      <c r="D33" s="2">
        <f t="shared" si="2"/>
        <v>83.791378998413904</v>
      </c>
      <c r="E33" s="27"/>
      <c r="F33" s="29">
        <v>5</v>
      </c>
      <c r="G33">
        <f>'Precio Generado por mi'!A9</f>
        <v>0.80989166540017798</v>
      </c>
      <c r="H33">
        <f>'Precio Generado por mi'!A23</f>
        <v>0.87749714000000001</v>
      </c>
      <c r="I33">
        <f>'Precio Generado por mi'!B37</f>
        <v>83.760185000000007</v>
      </c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spans="1:94" x14ac:dyDescent="0.25">
      <c r="A34">
        <v>6</v>
      </c>
      <c r="B34">
        <f t="shared" si="3"/>
        <v>0.93152661990490204</v>
      </c>
      <c r="C34" s="3">
        <f t="shared" si="1"/>
        <v>1.487257706492604</v>
      </c>
      <c r="D34" s="2">
        <f t="shared" si="2"/>
        <v>94.663231888285807</v>
      </c>
      <c r="E34" s="27"/>
      <c r="F34" s="29">
        <v>26</v>
      </c>
      <c r="G34">
        <f>'Precio Generado por mi'!A10</f>
        <v>0.93152661990490204</v>
      </c>
      <c r="H34">
        <f>'Precio Generado por mi'!A24</f>
        <v>1.4872577</v>
      </c>
      <c r="I34">
        <f>'Precio Generado por mi'!B58</f>
        <v>94.627989999999997</v>
      </c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</row>
    <row r="35" spans="1:94" x14ac:dyDescent="0.25">
      <c r="A35">
        <v>7</v>
      </c>
      <c r="B35">
        <f t="shared" si="3"/>
        <v>0.24340259978189199</v>
      </c>
      <c r="C35" s="3">
        <f t="shared" si="1"/>
        <v>-0.69539913966581401</v>
      </c>
      <c r="D35" s="2">
        <f t="shared" si="2"/>
        <v>61.168897373603286</v>
      </c>
      <c r="E35" s="27"/>
      <c r="F35" s="29">
        <v>27</v>
      </c>
      <c r="G35">
        <f>'Precio Generado por mi'!A11</f>
        <v>0.24340259978189199</v>
      </c>
      <c r="H35">
        <f>'Precio Generado por mi'!A25</f>
        <v>-0.69539916999999996</v>
      </c>
      <c r="I35">
        <f>'Precio Generado por mi'!B59</f>
        <v>61.146126000000002</v>
      </c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spans="1:94" x14ac:dyDescent="0.25">
      <c r="A36">
        <v>8</v>
      </c>
      <c r="B36">
        <f t="shared" si="3"/>
        <v>0.75877344800951596</v>
      </c>
      <c r="C36" s="3">
        <f t="shared" si="1"/>
        <v>0.70236253416307071</v>
      </c>
      <c r="D36" s="2">
        <f t="shared" si="2"/>
        <v>80.906222019303826</v>
      </c>
      <c r="E36" s="27"/>
      <c r="F36" s="29">
        <v>28</v>
      </c>
      <c r="G36">
        <f>'Precio Generado por mi'!A12</f>
        <v>0.75877344800951596</v>
      </c>
      <c r="H36">
        <f>'Precio Generado por mi'!A26</f>
        <v>0.70236253999999998</v>
      </c>
      <c r="I36">
        <f>'Precio Generado por mi'!B60</f>
        <v>80.876099999999994</v>
      </c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94" x14ac:dyDescent="0.25">
      <c r="A37">
        <v>9</v>
      </c>
      <c r="B37">
        <f t="shared" si="3"/>
        <v>0.532879029222315</v>
      </c>
      <c r="C37" s="3">
        <f t="shared" si="1"/>
        <v>8.2509025426346028E-2</v>
      </c>
      <c r="D37" s="2">
        <f t="shared" si="2"/>
        <v>71.469864353157064</v>
      </c>
      <c r="E37" s="27"/>
      <c r="F37" s="29">
        <v>29</v>
      </c>
      <c r="G37">
        <f>'Precio Generado por mi'!A13</f>
        <v>0.532879029222315</v>
      </c>
      <c r="H37">
        <f>'Precio Generado por mi'!A27</f>
        <v>8.2509025999999999E-2</v>
      </c>
      <c r="I37">
        <f>'Precio Generado por mi'!B61</f>
        <v>71.443259999999995</v>
      </c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BC37" s="7"/>
    </row>
    <row r="38" spans="1:94" x14ac:dyDescent="0.25">
      <c r="A38">
        <v>10</v>
      </c>
      <c r="B38">
        <f t="shared" si="3"/>
        <v>0.86138340502767596</v>
      </c>
      <c r="C38" s="3">
        <f t="shared" si="1"/>
        <v>1.0865557500921965</v>
      </c>
      <c r="D38" s="2">
        <f t="shared" si="2"/>
        <v>87.370416083378629</v>
      </c>
      <c r="E38" s="27"/>
      <c r="F38" s="29">
        <v>30</v>
      </c>
      <c r="G38">
        <f>'Precio Generado por mi'!A14</f>
        <v>0.86138340502767596</v>
      </c>
      <c r="H38">
        <f>'Precio Generado por mi'!A28</f>
        <v>1.0865556999999999</v>
      </c>
      <c r="I38">
        <f>'Precio Generado por mi'!B62</f>
        <v>87.337890000000002</v>
      </c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Z38" s="7"/>
    </row>
    <row r="39" spans="1:94" x14ac:dyDescent="0.25">
      <c r="D39" s="2"/>
      <c r="E39" s="27"/>
      <c r="F39" s="43"/>
      <c r="G39" s="27"/>
      <c r="H39" s="27"/>
      <c r="I39" s="28"/>
      <c r="J39" s="28"/>
      <c r="K39" s="28"/>
      <c r="L39" s="28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spans="1:94" x14ac:dyDescent="0.25">
      <c r="A40" s="10" t="s">
        <v>5</v>
      </c>
      <c r="B40" s="10"/>
      <c r="C40" s="11"/>
      <c r="D40" s="11"/>
      <c r="E40" s="7"/>
      <c r="F40" s="37" t="s">
        <v>5</v>
      </c>
      <c r="G40" s="37"/>
      <c r="H40" s="38"/>
      <c r="I40" s="38"/>
      <c r="J40" s="24"/>
      <c r="K40" s="24"/>
      <c r="L40" s="24"/>
      <c r="M40" s="7"/>
      <c r="N40" s="7"/>
      <c r="O40" s="7"/>
      <c r="AE40" s="5"/>
      <c r="AF40" s="5"/>
      <c r="AG40" s="5"/>
      <c r="AH40" s="5"/>
      <c r="CC40" s="55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</row>
    <row r="41" spans="1:94" x14ac:dyDescent="0.25">
      <c r="A41" s="11"/>
      <c r="B41" s="9" t="s">
        <v>8</v>
      </c>
      <c r="C41" s="10" t="s">
        <v>1</v>
      </c>
      <c r="D41" s="10" t="s">
        <v>0</v>
      </c>
      <c r="E41" s="5"/>
      <c r="F41" s="42"/>
      <c r="G41" s="39" t="s">
        <v>8</v>
      </c>
      <c r="H41" s="37" t="s">
        <v>1</v>
      </c>
      <c r="I41" s="37" t="s">
        <v>0</v>
      </c>
      <c r="J41" s="25"/>
      <c r="K41" s="25"/>
      <c r="L41" s="2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7"/>
      <c r="AG41" s="7"/>
      <c r="AH41" s="7"/>
      <c r="AI41" s="5"/>
      <c r="AJ41" s="7"/>
      <c r="AK41" s="7"/>
      <c r="AL41" s="7"/>
      <c r="AM41" s="5"/>
      <c r="AN41" s="7"/>
      <c r="AO41" s="7"/>
      <c r="AP41" s="7"/>
      <c r="AQ41" s="5"/>
      <c r="AR41" s="7"/>
      <c r="AS41" s="5"/>
      <c r="AT41" s="7"/>
      <c r="AU41" s="5"/>
      <c r="AV41" s="7"/>
      <c r="AW41" s="5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</row>
    <row r="42" spans="1:94" x14ac:dyDescent="0.25">
      <c r="A42">
        <v>1</v>
      </c>
      <c r="B42">
        <f>G42</f>
        <v>2.07519493594015E-2</v>
      </c>
      <c r="C42" s="3">
        <f t="shared" ref="C42:C51" si="4">_xlfn.NORM.S.INV(B42)</f>
        <v>-2.0384605245673635</v>
      </c>
      <c r="D42" s="2">
        <f t="shared" ref="D42:D51" si="5">D29*EXP($C$9+$J$6*C42*($E$5)^(0.5))</f>
        <v>52.582975381130282</v>
      </c>
      <c r="E42" s="27"/>
      <c r="F42" s="29">
        <v>1</v>
      </c>
      <c r="G42">
        <f>'Precio Generado por mi'!B5</f>
        <v>2.07519493594015E-2</v>
      </c>
      <c r="H42">
        <f>'Precio Generado por mi'!B19</f>
        <v>-2.0384604999999998</v>
      </c>
      <c r="I42">
        <f>'Precio Generado por mi'!C33</f>
        <v>52.563400000000001</v>
      </c>
      <c r="L42" s="28"/>
      <c r="M42" s="26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C42" s="7"/>
      <c r="BG42" s="7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</row>
    <row r="43" spans="1:94" x14ac:dyDescent="0.25">
      <c r="A43">
        <v>2</v>
      </c>
      <c r="B43">
        <f t="shared" ref="B43:B51" si="6">G43</f>
        <v>0.45630454709478402</v>
      </c>
      <c r="C43" s="3">
        <f t="shared" si="4"/>
        <v>-0.10974817352368586</v>
      </c>
      <c r="D43" s="2">
        <f t="shared" si="5"/>
        <v>104.45935657614892</v>
      </c>
      <c r="E43" s="27"/>
      <c r="F43" s="29">
        <v>2</v>
      </c>
      <c r="G43">
        <f>'Precio Generado por mi'!B6</f>
        <v>0.45630454709478402</v>
      </c>
      <c r="H43">
        <f>'Precio Generado por mi'!B20</f>
        <v>-0.10974818</v>
      </c>
      <c r="I43">
        <f>'Precio Generado por mi'!C34</f>
        <v>104.42046999999999</v>
      </c>
      <c r="L43" s="28"/>
      <c r="M43" s="26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</row>
    <row r="44" spans="1:94" x14ac:dyDescent="0.25">
      <c r="A44">
        <v>3</v>
      </c>
      <c r="B44">
        <f t="shared" si="6"/>
        <v>0.15919373337809301</v>
      </c>
      <c r="C44" s="3">
        <f t="shared" si="4"/>
        <v>-0.9977770797924258</v>
      </c>
      <c r="D44" s="2">
        <f t="shared" si="5"/>
        <v>61.059147031506079</v>
      </c>
      <c r="E44" s="27"/>
      <c r="F44" s="29">
        <v>3</v>
      </c>
      <c r="G44">
        <f>'Precio Generado por mi'!B7</f>
        <v>0.15919373337809301</v>
      </c>
      <c r="H44">
        <f>'Precio Generado por mi'!B21</f>
        <v>-0.99777709999999997</v>
      </c>
      <c r="I44">
        <f>'Precio Generado por mi'!C35</f>
        <v>61.036414999999998</v>
      </c>
      <c r="L44" s="28"/>
      <c r="M44" s="26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</row>
    <row r="45" spans="1:94" x14ac:dyDescent="0.25">
      <c r="A45">
        <v>4</v>
      </c>
      <c r="B45">
        <f t="shared" si="6"/>
        <v>0.59905179746149195</v>
      </c>
      <c r="C45" s="3">
        <f t="shared" si="4"/>
        <v>0.25089355806272418</v>
      </c>
      <c r="D45" s="2">
        <f t="shared" si="5"/>
        <v>87.293017210666264</v>
      </c>
      <c r="E45" s="27"/>
      <c r="F45" s="29">
        <v>4</v>
      </c>
      <c r="G45">
        <f>'Precio Generado por mi'!B8</f>
        <v>0.59905179746149195</v>
      </c>
      <c r="H45">
        <f>'Precio Generado por mi'!B22</f>
        <v>0.25089356000000002</v>
      </c>
      <c r="I45">
        <f>'Precio Generado por mi'!C36</f>
        <v>87.26052</v>
      </c>
      <c r="L45" s="28"/>
      <c r="M45" s="26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</row>
    <row r="46" spans="1:94" x14ac:dyDescent="0.25">
      <c r="A46">
        <v>5</v>
      </c>
      <c r="B46">
        <f t="shared" si="6"/>
        <v>0.40346984048066598</v>
      </c>
      <c r="C46" s="3">
        <f t="shared" si="4"/>
        <v>-0.24437593110967964</v>
      </c>
      <c r="D46" s="2">
        <f t="shared" si="5"/>
        <v>77.339550028279888</v>
      </c>
      <c r="E46" s="27"/>
      <c r="F46" s="29">
        <v>5</v>
      </c>
      <c r="G46">
        <f>'Precio Generado por mi'!B9</f>
        <v>0.40346984048066598</v>
      </c>
      <c r="H46">
        <f>'Precio Generado por mi'!B23</f>
        <v>-0.24437592999999999</v>
      </c>
      <c r="I46">
        <f>'Precio Generado por mi'!C37</f>
        <v>77.310760000000002</v>
      </c>
      <c r="L46" s="28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</row>
    <row r="47" spans="1:94" x14ac:dyDescent="0.25">
      <c r="A47">
        <v>6</v>
      </c>
      <c r="B47">
        <f t="shared" si="6"/>
        <v>0.28768586515767502</v>
      </c>
      <c r="C47" s="3">
        <f t="shared" si="4"/>
        <v>-0.5601579144930221</v>
      </c>
      <c r="D47" s="2">
        <f t="shared" si="5"/>
        <v>82.024839408987603</v>
      </c>
      <c r="E47" s="27"/>
      <c r="F47" s="29">
        <v>26</v>
      </c>
      <c r="G47">
        <f>'Precio Generado por mi'!B10</f>
        <v>0.28768586515767502</v>
      </c>
      <c r="H47">
        <f>'Precio Generado por mi'!B24</f>
        <v>-0.56015789999999999</v>
      </c>
      <c r="I47">
        <f>'Precio Generado por mi'!C58</f>
        <v>81.994299999999996</v>
      </c>
      <c r="L47" s="28"/>
      <c r="M47" s="26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C47" s="7"/>
      <c r="BG47" s="7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</row>
    <row r="48" spans="1:94" x14ac:dyDescent="0.25">
      <c r="A48">
        <v>7</v>
      </c>
      <c r="B48">
        <f t="shared" si="6"/>
        <v>0.78700054317272505</v>
      </c>
      <c r="C48" s="3">
        <f t="shared" si="4"/>
        <v>0.79605698637426092</v>
      </c>
      <c r="D48" s="2">
        <f t="shared" si="5"/>
        <v>69.524198553767079</v>
      </c>
      <c r="E48" s="27"/>
      <c r="F48" s="29">
        <v>27</v>
      </c>
      <c r="G48">
        <f>'Precio Generado por mi'!B11</f>
        <v>0.78700054317272505</v>
      </c>
      <c r="H48">
        <f>'Precio Generado por mi'!B25</f>
        <v>0.79605700000000001</v>
      </c>
      <c r="I48">
        <f>'Precio Generado por mi'!C59</f>
        <v>69.498313999999993</v>
      </c>
      <c r="L48" s="28"/>
      <c r="M48" s="26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G48" s="31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</row>
    <row r="49" spans="1:94" x14ac:dyDescent="0.25">
      <c r="A49">
        <v>8</v>
      </c>
      <c r="B49">
        <f t="shared" si="6"/>
        <v>0.234961178047083</v>
      </c>
      <c r="C49" s="3">
        <f t="shared" si="4"/>
        <v>-0.72260538957334564</v>
      </c>
      <c r="D49" s="2">
        <f t="shared" si="5"/>
        <v>67.862671174731446</v>
      </c>
      <c r="E49" s="27"/>
      <c r="F49" s="29">
        <v>28</v>
      </c>
      <c r="G49">
        <f>'Precio Generado por mi'!B12</f>
        <v>0.234961178047083</v>
      </c>
      <c r="H49">
        <f>'Precio Generado por mi'!B26</f>
        <v>-0.72260539999999995</v>
      </c>
      <c r="I49">
        <f>'Precio Generado por mi'!C60</f>
        <v>67.837400000000002</v>
      </c>
      <c r="L49" s="28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G49" s="31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</row>
    <row r="50" spans="1:94" x14ac:dyDescent="0.25">
      <c r="A50">
        <v>9</v>
      </c>
      <c r="B50">
        <f t="shared" si="6"/>
        <v>0.33551305279647797</v>
      </c>
      <c r="C50" s="3">
        <f t="shared" si="4"/>
        <v>-0.4247401582709826</v>
      </c>
      <c r="D50" s="2">
        <f t="shared" si="5"/>
        <v>63.628757751194591</v>
      </c>
      <c r="E50" s="27"/>
      <c r="F50" s="29">
        <v>29</v>
      </c>
      <c r="G50">
        <f>'Precio Generado por mi'!B13</f>
        <v>0.33551305279647797</v>
      </c>
      <c r="H50">
        <f>'Precio Generado por mi'!B27</f>
        <v>-0.42474016999999997</v>
      </c>
      <c r="I50">
        <f>'Precio Generado por mi'!C61</f>
        <v>63.605072</v>
      </c>
      <c r="L50" s="28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G50" s="31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</row>
    <row r="51" spans="1:94" x14ac:dyDescent="0.25">
      <c r="A51">
        <v>10</v>
      </c>
      <c r="B51">
        <f t="shared" si="6"/>
        <v>0.92162075477689098</v>
      </c>
      <c r="C51" s="3">
        <f t="shared" si="4"/>
        <v>1.4160581134992123</v>
      </c>
      <c r="D51" s="2">
        <f t="shared" si="5"/>
        <v>112.41947007365636</v>
      </c>
      <c r="E51" s="27"/>
      <c r="F51" s="29">
        <v>30</v>
      </c>
      <c r="G51">
        <f>'Precio Generado por mi'!B14</f>
        <v>0.92162075477689098</v>
      </c>
      <c r="H51">
        <f>'Precio Generado por mi'!B28</f>
        <v>1.4160581000000001</v>
      </c>
      <c r="I51">
        <f>'Precio Generado por mi'!C62</f>
        <v>112.37761999999999</v>
      </c>
      <c r="L51" s="28"/>
      <c r="M51" s="26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3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</row>
    <row r="52" spans="1:94" x14ac:dyDescent="0.25">
      <c r="D52" s="2"/>
      <c r="E52" s="27"/>
      <c r="F52" s="43"/>
      <c r="G52" s="27"/>
      <c r="H52" s="27"/>
      <c r="I52" s="28"/>
      <c r="J52" s="28"/>
      <c r="K52" s="28"/>
      <c r="L52" s="28"/>
      <c r="M52" s="26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spans="1:94" x14ac:dyDescent="0.25">
      <c r="A53" s="10" t="s">
        <v>4</v>
      </c>
      <c r="B53" s="10"/>
      <c r="C53" s="11"/>
      <c r="D53" s="11"/>
      <c r="E53" s="27"/>
      <c r="F53" s="37" t="s">
        <v>4</v>
      </c>
      <c r="G53" s="37"/>
      <c r="H53" s="38"/>
      <c r="I53" s="38"/>
      <c r="J53" s="28"/>
      <c r="K53" s="28"/>
      <c r="L53" s="28"/>
      <c r="M53" s="26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spans="1:94" x14ac:dyDescent="0.25">
      <c r="A54" s="11"/>
      <c r="B54" s="9" t="s">
        <v>8</v>
      </c>
      <c r="C54" s="10" t="s">
        <v>1</v>
      </c>
      <c r="D54" s="10" t="s">
        <v>0</v>
      </c>
      <c r="E54" s="27"/>
      <c r="F54" s="42"/>
      <c r="G54" s="39" t="s">
        <v>8</v>
      </c>
      <c r="H54" s="37" t="s">
        <v>1</v>
      </c>
      <c r="I54" s="37" t="s">
        <v>0</v>
      </c>
      <c r="J54" s="28"/>
      <c r="K54" s="28"/>
      <c r="L54" s="28"/>
      <c r="M54" s="26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spans="1:94" x14ac:dyDescent="0.25">
      <c r="A55">
        <v>1</v>
      </c>
      <c r="B55">
        <f>G55</f>
        <v>0.63364823492627498</v>
      </c>
      <c r="C55" s="3">
        <f t="shared" ref="C55:C64" si="7">_xlfn.NORM.S.INV(B55)</f>
        <v>0.34153145367025811</v>
      </c>
      <c r="D55" s="2">
        <f t="shared" ref="D55:D64" si="8">D42*EXP($C$9+$J$6*C55*($E$5)^(0.5))</f>
        <v>54.570364058237537</v>
      </c>
      <c r="E55" s="27"/>
      <c r="F55" s="29">
        <v>1</v>
      </c>
      <c r="G55">
        <f>'Precio Generado por mi'!C5</f>
        <v>0.63364823492627498</v>
      </c>
      <c r="H55">
        <f>'Precio Generado por mi'!C19</f>
        <v>0.34153146000000001</v>
      </c>
      <c r="I55">
        <f>'Precio Generado por mi'!D33</f>
        <v>54.550049999999999</v>
      </c>
      <c r="K55" s="28"/>
      <c r="L55" s="28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spans="1:94" x14ac:dyDescent="0.25">
      <c r="A56">
        <v>2</v>
      </c>
      <c r="B56">
        <f t="shared" ref="B56:B64" si="9">G56</f>
        <v>0.82612284384273904</v>
      </c>
      <c r="C56" s="3">
        <f t="shared" si="7"/>
        <v>0.9389540975213102</v>
      </c>
      <c r="D56" s="2">
        <f t="shared" si="8"/>
        <v>122.1712425429087</v>
      </c>
      <c r="F56" s="29">
        <v>2</v>
      </c>
      <c r="G56">
        <f>'Precio Generado por mi'!C6</f>
        <v>0.82612284384273904</v>
      </c>
      <c r="H56">
        <f>'Precio Generado por mi'!C20</f>
        <v>0.93895410000000001</v>
      </c>
      <c r="I56">
        <f>'Precio Generado por mi'!D34</f>
        <v>122.12576</v>
      </c>
      <c r="K56" s="32"/>
      <c r="L56" s="32"/>
      <c r="AX56" s="3"/>
      <c r="AY56" s="3"/>
      <c r="AZ56" s="3"/>
      <c r="BA56" s="3"/>
    </row>
    <row r="57" spans="1:94" x14ac:dyDescent="0.25">
      <c r="A57">
        <v>3</v>
      </c>
      <c r="B57">
        <f t="shared" si="9"/>
        <v>5.0477670153997602E-2</v>
      </c>
      <c r="C57" s="3">
        <f t="shared" si="7"/>
        <v>-1.640239687905868</v>
      </c>
      <c r="D57" s="2">
        <f t="shared" si="8"/>
        <v>42.625224164961743</v>
      </c>
      <c r="E57" s="7"/>
      <c r="F57" s="29">
        <v>3</v>
      </c>
      <c r="G57">
        <f>'Precio Generado por mi'!C7</f>
        <v>5.0477670153997602E-2</v>
      </c>
      <c r="H57">
        <f>'Precio Generado por mi'!C21</f>
        <v>-1.6402397</v>
      </c>
      <c r="I57">
        <f>'Precio Generado por mi'!D35</f>
        <v>42.609355999999998</v>
      </c>
      <c r="K57" s="24"/>
      <c r="L57" s="24"/>
      <c r="M57" s="7"/>
      <c r="N57" s="7"/>
      <c r="O57" s="7"/>
      <c r="AX57" s="3"/>
      <c r="AY57" s="3"/>
      <c r="AZ57" s="3"/>
      <c r="BA57" s="3"/>
    </row>
    <row r="58" spans="1:94" x14ac:dyDescent="0.25">
      <c r="A58">
        <v>4</v>
      </c>
      <c r="B58">
        <f t="shared" si="9"/>
        <v>0.78271481824497102</v>
      </c>
      <c r="C58" s="3">
        <f t="shared" si="7"/>
        <v>0.78139474056112546</v>
      </c>
      <c r="D58" s="2">
        <f t="shared" si="8"/>
        <v>98.926089956429706</v>
      </c>
      <c r="E58" s="5"/>
      <c r="F58" s="29">
        <v>4</v>
      </c>
      <c r="G58">
        <f>'Precio Generado por mi'!C8</f>
        <v>0.78271481824497102</v>
      </c>
      <c r="H58">
        <f>'Precio Generado por mi'!C22</f>
        <v>0.7813947</v>
      </c>
      <c r="I58">
        <f>'Precio Generado por mi'!D36</f>
        <v>98.889259999999993</v>
      </c>
      <c r="K58" s="25"/>
      <c r="L58" s="2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7"/>
      <c r="AG58" s="5"/>
      <c r="AH58" s="5"/>
      <c r="AI58" s="5"/>
      <c r="AJ58" s="7"/>
      <c r="AK58" s="7"/>
      <c r="AL58" s="7"/>
      <c r="AM58" s="5"/>
      <c r="AN58" s="5"/>
      <c r="AO58" s="5"/>
      <c r="AP58" s="5"/>
      <c r="AQ58" s="5"/>
      <c r="AR58" s="5"/>
      <c r="AS58" s="5"/>
      <c r="AT58" s="5"/>
      <c r="AU58" s="5"/>
      <c r="AV58" s="5"/>
      <c r="AX58" s="7"/>
    </row>
    <row r="59" spans="1:94" x14ac:dyDescent="0.25">
      <c r="A59">
        <v>5</v>
      </c>
      <c r="B59">
        <f t="shared" si="9"/>
        <v>2.4432644983164099E-2</v>
      </c>
      <c r="C59" s="3">
        <f t="shared" si="7"/>
        <v>-1.96976517102548</v>
      </c>
      <c r="D59" s="2">
        <f t="shared" si="8"/>
        <v>50.545811288990357</v>
      </c>
      <c r="E59" s="27"/>
      <c r="F59" s="29">
        <v>5</v>
      </c>
      <c r="G59">
        <f>'Precio Generado por mi'!C9</f>
        <v>2.4432644983164099E-2</v>
      </c>
      <c r="H59">
        <f>'Precio Generado por mi'!C23</f>
        <v>-1.9697652000000001</v>
      </c>
      <c r="I59">
        <f>'Precio Generado por mi'!D37</f>
        <v>50.526997000000001</v>
      </c>
      <c r="K59" s="28"/>
      <c r="L59" s="28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94" x14ac:dyDescent="0.25">
      <c r="A60">
        <v>6</v>
      </c>
      <c r="B60">
        <f t="shared" si="9"/>
        <v>0.74144235438623396</v>
      </c>
      <c r="C60" s="3">
        <f t="shared" si="7"/>
        <v>0.64779849146110247</v>
      </c>
      <c r="D60" s="2">
        <f t="shared" si="8"/>
        <v>90.504166484456292</v>
      </c>
      <c r="E60" s="27"/>
      <c r="F60" s="29">
        <v>26</v>
      </c>
      <c r="G60">
        <f>'Precio Generado por mi'!C10</f>
        <v>0.74144235438623396</v>
      </c>
      <c r="H60">
        <f>'Precio Generado por mi'!C24</f>
        <v>0.64779850000000005</v>
      </c>
      <c r="I60">
        <f>'Precio Generado por mi'!D58</f>
        <v>90.470473999999996</v>
      </c>
      <c r="K60" s="28"/>
      <c r="L60" s="28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94" x14ac:dyDescent="0.25">
      <c r="A61">
        <v>7</v>
      </c>
      <c r="B61">
        <f t="shared" si="9"/>
        <v>0.64279135789965902</v>
      </c>
      <c r="C61" s="3">
        <f t="shared" si="7"/>
        <v>0.36593003435488203</v>
      </c>
      <c r="D61" s="2">
        <f t="shared" si="8"/>
        <v>72.504952769177351</v>
      </c>
      <c r="E61" s="27"/>
      <c r="F61" s="29">
        <v>27</v>
      </c>
      <c r="G61">
        <f>'Precio Generado por mi'!C11</f>
        <v>0.64279135789965902</v>
      </c>
      <c r="H61">
        <f>'Precio Generado por mi'!C25</f>
        <v>0.36593002000000002</v>
      </c>
      <c r="I61">
        <f>'Precio Generado por mi'!D59</f>
        <v>72.477959999999996</v>
      </c>
      <c r="K61" s="28"/>
      <c r="L61" s="28"/>
      <c r="M61" s="26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94" x14ac:dyDescent="0.25">
      <c r="A62">
        <v>8</v>
      </c>
      <c r="B62">
        <f t="shared" si="9"/>
        <v>0.77714374994007196</v>
      </c>
      <c r="C62" s="3">
        <f t="shared" si="7"/>
        <v>0.76258237325674649</v>
      </c>
      <c r="D62" s="2">
        <f t="shared" si="8"/>
        <v>76.617448654302137</v>
      </c>
      <c r="E62" s="27"/>
      <c r="F62" s="29">
        <v>28</v>
      </c>
      <c r="G62">
        <f>'Precio Generado por mi'!C12</f>
        <v>0.77714374994007196</v>
      </c>
      <c r="H62">
        <f>'Precio Generado por mi'!C26</f>
        <v>0.76258236000000001</v>
      </c>
      <c r="I62">
        <f>'Precio Generado por mi'!D60</f>
        <v>76.588920000000002</v>
      </c>
      <c r="K62" s="28"/>
      <c r="L62" s="28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94" x14ac:dyDescent="0.25">
      <c r="A63">
        <v>9</v>
      </c>
      <c r="B63">
        <f t="shared" si="9"/>
        <v>0.30734714575842498</v>
      </c>
      <c r="C63" s="3">
        <f t="shared" si="7"/>
        <v>-0.50338403846632396</v>
      </c>
      <c r="D63" s="2">
        <f t="shared" si="8"/>
        <v>55.763571057197751</v>
      </c>
      <c r="E63" s="27"/>
      <c r="F63" s="29">
        <v>29</v>
      </c>
      <c r="G63">
        <f>'Precio Generado por mi'!C13</f>
        <v>0.30734714575842498</v>
      </c>
      <c r="H63">
        <f>'Precio Generado por mi'!C27</f>
        <v>-0.50338404999999997</v>
      </c>
      <c r="I63">
        <f>'Precio Generado por mi'!D61</f>
        <v>55.742812999999998</v>
      </c>
      <c r="K63" s="28"/>
      <c r="L63" s="28"/>
      <c r="M63" s="26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X63" s="7"/>
    </row>
    <row r="64" spans="1:94" x14ac:dyDescent="0.25">
      <c r="A64">
        <v>10</v>
      </c>
      <c r="B64">
        <f t="shared" si="9"/>
        <v>0.619195456147694</v>
      </c>
      <c r="C64" s="3">
        <f t="shared" si="7"/>
        <v>0.30336844866333151</v>
      </c>
      <c r="D64" s="2">
        <f t="shared" si="8"/>
        <v>115.78098798993256</v>
      </c>
      <c r="E64" s="27"/>
      <c r="F64" s="29">
        <v>30</v>
      </c>
      <c r="G64">
        <f>'Precio Generado por mi'!C14</f>
        <v>0.619195456147694</v>
      </c>
      <c r="H64">
        <f>'Precio Generado por mi'!C28</f>
        <v>0.30336845000000001</v>
      </c>
      <c r="I64">
        <f>'Precio Generado por mi'!D62</f>
        <v>115.73788500000001</v>
      </c>
      <c r="K64" s="28"/>
      <c r="L64" s="28"/>
      <c r="M64" s="26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53" x14ac:dyDescent="0.25">
      <c r="D65" s="2"/>
      <c r="E65" s="27"/>
      <c r="F65" s="43"/>
      <c r="G65" s="27"/>
      <c r="H65" s="27"/>
      <c r="I65" s="28"/>
      <c r="K65" s="28"/>
      <c r="L65" s="28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53" x14ac:dyDescent="0.25">
      <c r="A66" s="10" t="s">
        <v>3</v>
      </c>
      <c r="B66" s="10"/>
      <c r="C66" s="11"/>
      <c r="D66" s="11"/>
      <c r="E66" s="27"/>
      <c r="F66" s="37" t="s">
        <v>3</v>
      </c>
      <c r="G66" s="37"/>
      <c r="H66" s="38"/>
      <c r="I66" s="38"/>
      <c r="J66" s="28"/>
      <c r="K66" s="28"/>
      <c r="L66" s="28"/>
      <c r="M66" s="2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53" x14ac:dyDescent="0.25">
      <c r="A67" s="11"/>
      <c r="B67" s="9" t="s">
        <v>8</v>
      </c>
      <c r="C67" s="10" t="s">
        <v>1</v>
      </c>
      <c r="D67" s="10" t="s">
        <v>0</v>
      </c>
      <c r="E67" s="27"/>
      <c r="F67" s="42"/>
      <c r="G67" s="39" t="s">
        <v>8</v>
      </c>
      <c r="H67" s="37" t="s">
        <v>1</v>
      </c>
      <c r="I67" s="37" t="s">
        <v>0</v>
      </c>
      <c r="J67" s="28"/>
      <c r="K67" s="28"/>
      <c r="L67" s="28"/>
      <c r="M67" s="26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53" x14ac:dyDescent="0.25">
      <c r="A68">
        <v>1</v>
      </c>
      <c r="B68">
        <f>G68</f>
        <v>0.74880388253861097</v>
      </c>
      <c r="C68" s="3">
        <f t="shared" ref="C68:C77" si="10">_xlfn.NORM.S.INV(B68)</f>
        <v>0.67073049103862881</v>
      </c>
      <c r="D68" s="2">
        <f t="shared" ref="D68:D77" si="11">D55*EXP($C$9+$J$6*C68*($E$5)^(0.5))</f>
        <v>60.488469061402412</v>
      </c>
      <c r="E68" s="27"/>
      <c r="F68" s="29">
        <v>1</v>
      </c>
      <c r="G68">
        <f>'Precio Generado por mi'!D5</f>
        <v>0.74880388253861097</v>
      </c>
      <c r="H68">
        <f>'Precio Generado por mi'!D19</f>
        <v>0.67073050000000001</v>
      </c>
      <c r="I68">
        <f>'Precio Generado por mi'!E33</f>
        <v>60.465949999999999</v>
      </c>
      <c r="J68" s="28"/>
      <c r="K68" s="28"/>
      <c r="L68" s="28"/>
      <c r="M68" s="26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X68" s="7"/>
    </row>
    <row r="69" spans="1:53" x14ac:dyDescent="0.25">
      <c r="A69">
        <v>2</v>
      </c>
      <c r="B69">
        <f t="shared" ref="B69:B77" si="12">G69</f>
        <v>0.25137413420705901</v>
      </c>
      <c r="C69" s="3">
        <f t="shared" si="10"/>
        <v>-0.67017181568732231</v>
      </c>
      <c r="D69" s="2">
        <f t="shared" si="11"/>
        <v>103.55568916516674</v>
      </c>
      <c r="E69" s="27"/>
      <c r="F69" s="29">
        <v>2</v>
      </c>
      <c r="G69">
        <f>'Precio Generado por mi'!D6</f>
        <v>0.25137413420705901</v>
      </c>
      <c r="H69">
        <f>'Precio Generado por mi'!D20</f>
        <v>-0.67017179999999998</v>
      </c>
      <c r="I69">
        <f>'Precio Generado por mi'!E34</f>
        <v>103.51714</v>
      </c>
      <c r="J69" s="28"/>
      <c r="K69" s="28"/>
      <c r="L69" s="28"/>
      <c r="M69" s="26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53" x14ac:dyDescent="0.25">
      <c r="A70">
        <v>3</v>
      </c>
      <c r="B70">
        <f t="shared" si="12"/>
        <v>0.33781588706467902</v>
      </c>
      <c r="C70" s="3">
        <f t="shared" si="10"/>
        <v>-0.41843134350724387</v>
      </c>
      <c r="D70" s="2">
        <f t="shared" si="11"/>
        <v>37.996652267952236</v>
      </c>
      <c r="E70" s="27"/>
      <c r="F70" s="29">
        <v>3</v>
      </c>
      <c r="G70">
        <f>'Precio Generado por mi'!D7</f>
        <v>0.33781588706467902</v>
      </c>
      <c r="H70">
        <f>'Precio Generado por mi'!D21</f>
        <v>-0.41843133999999998</v>
      </c>
      <c r="I70">
        <f>'Precio Generado por mi'!E35</f>
        <v>37.982506000000001</v>
      </c>
      <c r="J70" s="28"/>
      <c r="K70" s="28"/>
      <c r="L70" s="28"/>
      <c r="M70" s="26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53" x14ac:dyDescent="0.25">
      <c r="A71">
        <v>4</v>
      </c>
      <c r="B71">
        <f t="shared" si="12"/>
        <v>0.84850918189471403</v>
      </c>
      <c r="C71" s="3">
        <f t="shared" si="10"/>
        <v>1.0300604358446046</v>
      </c>
      <c r="D71" s="2">
        <f t="shared" si="11"/>
        <v>117.8280532611011</v>
      </c>
      <c r="E71" s="27"/>
      <c r="F71" s="29">
        <v>4</v>
      </c>
      <c r="G71">
        <f>'Precio Generado por mi'!D8</f>
        <v>0.84850918189471403</v>
      </c>
      <c r="H71">
        <f>'Precio Generado por mi'!D22</f>
        <v>1.0300604</v>
      </c>
      <c r="I71">
        <f>'Precio Generado por mi'!E36</f>
        <v>117.78419</v>
      </c>
      <c r="J71" s="28"/>
      <c r="K71" s="28"/>
      <c r="L71" s="28"/>
      <c r="M71" s="26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53" x14ac:dyDescent="0.25">
      <c r="A72">
        <v>5</v>
      </c>
      <c r="B72">
        <f t="shared" si="12"/>
        <v>0.856831042627752</v>
      </c>
      <c r="C72" s="3">
        <f t="shared" si="10"/>
        <v>1.0661896613595419</v>
      </c>
      <c r="D72" s="2">
        <f t="shared" si="11"/>
        <v>60.640432788189287</v>
      </c>
      <c r="F72" s="29">
        <v>5</v>
      </c>
      <c r="G72">
        <f>'Precio Generado por mi'!D9</f>
        <v>0.856831042627752</v>
      </c>
      <c r="H72">
        <f>'Precio Generado por mi'!D23</f>
        <v>1.0661896</v>
      </c>
      <c r="I72">
        <f>'Precio Generado por mi'!E37</f>
        <v>60.61786</v>
      </c>
      <c r="J72" s="32"/>
      <c r="K72" s="32"/>
      <c r="L72" s="32"/>
    </row>
    <row r="73" spans="1:53" x14ac:dyDescent="0.25">
      <c r="A73">
        <v>6</v>
      </c>
      <c r="B73">
        <f t="shared" si="12"/>
        <v>0.406220603680022</v>
      </c>
      <c r="C73" s="3">
        <f t="shared" si="10"/>
        <v>-0.2372778980465057</v>
      </c>
      <c r="D73" s="2">
        <f t="shared" si="11"/>
        <v>83.654175463295786</v>
      </c>
      <c r="F73" s="29">
        <v>26</v>
      </c>
      <c r="G73">
        <f>'Precio Generado por mi'!D10</f>
        <v>0.406220603680022</v>
      </c>
      <c r="H73">
        <f>'Precio Generado por mi'!D24</f>
        <v>-0.23727790000000001</v>
      </c>
      <c r="I73">
        <f>'Precio Generado por mi'!E58</f>
        <v>83.62303</v>
      </c>
      <c r="J73" s="32"/>
      <c r="K73" s="32"/>
      <c r="L73" s="32"/>
      <c r="AX73" s="7"/>
      <c r="AZ73" s="7"/>
    </row>
    <row r="74" spans="1:53" x14ac:dyDescent="0.25">
      <c r="A74">
        <v>7</v>
      </c>
      <c r="B74">
        <f t="shared" si="12"/>
        <v>0.66608879923625497</v>
      </c>
      <c r="C74" s="3">
        <f t="shared" si="10"/>
        <v>0.42913854700947596</v>
      </c>
      <c r="D74" s="2">
        <f t="shared" si="11"/>
        <v>76.575798383148808</v>
      </c>
      <c r="F74" s="29">
        <v>27</v>
      </c>
      <c r="G74">
        <f>'Precio Generado por mi'!D11</f>
        <v>0.66608879923625497</v>
      </c>
      <c r="H74">
        <f>'Precio Generado por mi'!D25</f>
        <v>0.42913854000000001</v>
      </c>
      <c r="I74">
        <f>'Precio Generado por mi'!E59</f>
        <v>76.547290000000004</v>
      </c>
      <c r="J74" s="32"/>
      <c r="K74" s="32"/>
      <c r="L74" s="32"/>
      <c r="AZ74" s="31"/>
    </row>
    <row r="75" spans="1:53" x14ac:dyDescent="0.25">
      <c r="A75">
        <v>8</v>
      </c>
      <c r="B75">
        <f t="shared" si="12"/>
        <v>0.77061684270088704</v>
      </c>
      <c r="C75" s="3">
        <f t="shared" si="10"/>
        <v>0.74087981609347919</v>
      </c>
      <c r="D75" s="2">
        <f t="shared" si="11"/>
        <v>86.126875135915711</v>
      </c>
      <c r="F75" s="29">
        <v>28</v>
      </c>
      <c r="G75">
        <f>'Precio Generado por mi'!D12</f>
        <v>0.77061684270088704</v>
      </c>
      <c r="H75">
        <f>'Precio Generado por mi'!D26</f>
        <v>0.74087983000000002</v>
      </c>
      <c r="I75">
        <f>'Precio Generado por mi'!E60</f>
        <v>86.094800000000006</v>
      </c>
      <c r="J75" s="32"/>
      <c r="K75" s="32"/>
      <c r="L75" s="32"/>
      <c r="AZ75" s="31"/>
    </row>
    <row r="76" spans="1:53" x14ac:dyDescent="0.25">
      <c r="A76">
        <v>9</v>
      </c>
      <c r="B76">
        <f t="shared" si="12"/>
        <v>9.8590152583250198E-2</v>
      </c>
      <c r="C76" s="3">
        <f t="shared" si="10"/>
        <v>-1.2896266872766351</v>
      </c>
      <c r="D76" s="2">
        <f t="shared" si="11"/>
        <v>41.757185962003767</v>
      </c>
      <c r="F76" s="29">
        <v>29</v>
      </c>
      <c r="G76">
        <f>'Precio Generado por mi'!D13</f>
        <v>9.8590152583250198E-2</v>
      </c>
      <c r="H76">
        <f>'Precio Generado por mi'!D27</f>
        <v>-1.2896266999999999</v>
      </c>
      <c r="I76">
        <f>'Precio Generado por mi'!E61</f>
        <v>41.741641999999999</v>
      </c>
      <c r="J76" s="32"/>
      <c r="K76" s="32"/>
      <c r="L76" s="32"/>
      <c r="AZ76" s="31"/>
    </row>
    <row r="77" spans="1:53" x14ac:dyDescent="0.25">
      <c r="A77">
        <v>10</v>
      </c>
      <c r="B77">
        <f t="shared" si="12"/>
        <v>0.12362933806379001</v>
      </c>
      <c r="C77" s="3">
        <f t="shared" si="10"/>
        <v>-1.1570334944121743</v>
      </c>
      <c r="D77" s="2">
        <f t="shared" si="11"/>
        <v>89.030517251409705</v>
      </c>
      <c r="F77" s="29">
        <v>30</v>
      </c>
      <c r="G77">
        <f>'Precio Generado por mi'!D14</f>
        <v>0.12362933806379001</v>
      </c>
      <c r="H77">
        <f>'Precio Generado por mi'!D28</f>
        <v>-1.1570334</v>
      </c>
      <c r="I77">
        <f>'Precio Generado por mi'!E62</f>
        <v>88.997375000000005</v>
      </c>
      <c r="J77" s="32"/>
      <c r="K77" s="32"/>
      <c r="L77" s="32"/>
    </row>
    <row r="78" spans="1:53" x14ac:dyDescent="0.25">
      <c r="I78" s="28"/>
      <c r="J78" s="32"/>
      <c r="K78" s="32"/>
      <c r="L78" s="32"/>
    </row>
    <row r="79" spans="1:53" x14ac:dyDescent="0.25">
      <c r="A79" s="4" t="s">
        <v>2</v>
      </c>
      <c r="B79" s="4"/>
      <c r="C79" s="8"/>
      <c r="D79" s="8"/>
      <c r="E79" s="7"/>
      <c r="F79" s="37" t="s">
        <v>2</v>
      </c>
      <c r="G79" s="37"/>
      <c r="H79" s="38"/>
      <c r="I79" s="38"/>
      <c r="J79" s="24"/>
      <c r="K79" s="24"/>
      <c r="L79" s="24"/>
      <c r="M79" s="7"/>
      <c r="N79" s="7"/>
      <c r="O79" s="7"/>
      <c r="AT79" s="55"/>
      <c r="AU79" s="55"/>
      <c r="AV79" s="55"/>
      <c r="AW79" s="55"/>
      <c r="AX79" s="55"/>
      <c r="AY79" s="55"/>
      <c r="AZ79" s="55"/>
      <c r="BA79" s="55"/>
    </row>
    <row r="80" spans="1:53" x14ac:dyDescent="0.25">
      <c r="A80" s="8"/>
      <c r="B80" s="9" t="s">
        <v>8</v>
      </c>
      <c r="C80" s="4" t="s">
        <v>1</v>
      </c>
      <c r="D80" s="4" t="s">
        <v>0</v>
      </c>
      <c r="E80" s="5"/>
      <c r="F80" s="42"/>
      <c r="G80" s="39" t="s">
        <v>8</v>
      </c>
      <c r="H80" s="37" t="s">
        <v>1</v>
      </c>
      <c r="I80" s="37" t="s">
        <v>0</v>
      </c>
      <c r="J80" s="25"/>
      <c r="K80" s="25"/>
      <c r="L80" s="2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T80" s="7"/>
      <c r="AU80" s="7"/>
      <c r="AV80" s="7"/>
      <c r="AW80" s="7"/>
      <c r="AX80" s="7"/>
      <c r="AY80" s="7"/>
      <c r="AZ80" s="7"/>
      <c r="BA80" s="7"/>
    </row>
    <row r="81" spans="1:31" x14ac:dyDescent="0.25">
      <c r="A81">
        <v>1</v>
      </c>
      <c r="B81">
        <f>G81</f>
        <v>0.49850701230258998</v>
      </c>
      <c r="C81" s="3">
        <f t="shared" ref="C81:C90" si="13">_xlfn.NORM.S.INV(B81)</f>
        <v>-3.7423739115363735E-3</v>
      </c>
      <c r="D81" s="2">
        <f t="shared" ref="D81:D90" si="14">D68*EXP($C$9+$J$6*C81*($E$5)^(0.5))</f>
        <v>58.584604723391749</v>
      </c>
      <c r="E81" s="27"/>
      <c r="F81" s="29">
        <v>1</v>
      </c>
      <c r="G81">
        <f>'Precio Generado por mi'!E5</f>
        <v>0.49850701230258998</v>
      </c>
      <c r="H81">
        <f>'Precio Generado por mi'!E19</f>
        <v>-3.7423740000000001E-3</v>
      </c>
      <c r="I81">
        <f>'Precio Generado por mi'!F33</f>
        <v>58.562793999999997</v>
      </c>
      <c r="J81" s="28"/>
      <c r="K81" s="28"/>
      <c r="L81" s="28"/>
      <c r="M81" s="26"/>
      <c r="N81" s="27"/>
      <c r="O81" s="3"/>
      <c r="P81" s="3"/>
      <c r="Q81" s="3"/>
      <c r="R81" s="27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1" x14ac:dyDescent="0.25">
      <c r="A82">
        <v>2</v>
      </c>
      <c r="B82">
        <f t="shared" ref="B82:B90" si="15">G82</f>
        <v>0.59737164823088396</v>
      </c>
      <c r="C82" s="3">
        <f t="shared" si="13"/>
        <v>0.24654974252672543</v>
      </c>
      <c r="D82" s="2">
        <f t="shared" si="14"/>
        <v>105.44663208382875</v>
      </c>
      <c r="E82" s="27"/>
      <c r="F82" s="29">
        <v>2</v>
      </c>
      <c r="G82">
        <f>'Precio Generado por mi'!E6</f>
        <v>0.59737164823088396</v>
      </c>
      <c r="H82">
        <f>'Precio Generado por mi'!E20</f>
        <v>0.24654973999999999</v>
      </c>
      <c r="I82">
        <f>'Precio Generado por mi'!F34</f>
        <v>105.40738</v>
      </c>
      <c r="J82" s="28"/>
      <c r="K82" s="28"/>
      <c r="L82" s="28"/>
      <c r="M82" s="26"/>
      <c r="N82" s="27"/>
      <c r="O82" s="3"/>
      <c r="P82" s="3"/>
      <c r="Q82" s="3"/>
      <c r="R82" s="27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1" x14ac:dyDescent="0.25">
      <c r="A83">
        <v>3</v>
      </c>
      <c r="B83">
        <f t="shared" si="15"/>
        <v>0.10806377277945201</v>
      </c>
      <c r="C83" s="3">
        <f t="shared" si="13"/>
        <v>-1.236891016692572</v>
      </c>
      <c r="D83" s="2">
        <f t="shared" si="14"/>
        <v>28.754655805127111</v>
      </c>
      <c r="E83" s="27"/>
      <c r="F83" s="29">
        <v>3</v>
      </c>
      <c r="G83">
        <f>'Precio Generado por mi'!E7</f>
        <v>0.10806377277945201</v>
      </c>
      <c r="H83">
        <f>'Precio Generado por mi'!E21</f>
        <v>-1.236891</v>
      </c>
      <c r="I83">
        <f>'Precio Generado por mi'!F35</f>
        <v>28.743950000000002</v>
      </c>
      <c r="J83" s="28"/>
      <c r="K83" s="28"/>
      <c r="L83" s="28"/>
      <c r="M83" s="26"/>
      <c r="N83" s="27"/>
      <c r="O83" s="3"/>
      <c r="P83" s="3"/>
      <c r="Q83" s="3"/>
      <c r="R83" s="27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1" x14ac:dyDescent="0.25">
      <c r="A84">
        <v>4</v>
      </c>
      <c r="B84">
        <f t="shared" si="15"/>
        <v>0.60316297586203405</v>
      </c>
      <c r="C84" s="3">
        <f t="shared" si="13"/>
        <v>0.2615426701012637</v>
      </c>
      <c r="D84" s="2">
        <f t="shared" si="14"/>
        <v>120.34004932172058</v>
      </c>
      <c r="E84" s="27"/>
      <c r="F84" s="29">
        <v>4</v>
      </c>
      <c r="G84">
        <f>'Precio Generado por mi'!E8</f>
        <v>0.60316297586203405</v>
      </c>
      <c r="H84">
        <f>'Precio Generado por mi'!E22</f>
        <v>0.26154268000000003</v>
      </c>
      <c r="I84">
        <f>'Precio Generado por mi'!F36</f>
        <v>120.29525</v>
      </c>
      <c r="J84" s="28"/>
      <c r="K84" s="28"/>
      <c r="L84" s="28"/>
      <c r="M84" s="26"/>
      <c r="N84" s="27"/>
      <c r="O84" s="3"/>
      <c r="P84" s="3"/>
      <c r="Q84" s="3"/>
      <c r="R84" s="27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1" x14ac:dyDescent="0.25">
      <c r="A85">
        <v>5</v>
      </c>
      <c r="B85">
        <f t="shared" si="15"/>
        <v>0.27429481901539599</v>
      </c>
      <c r="C85" s="3">
        <f t="shared" si="13"/>
        <v>-0.5998748600807351</v>
      </c>
      <c r="D85" s="2">
        <f t="shared" si="14"/>
        <v>52.12851519304435</v>
      </c>
      <c r="E85" s="27"/>
      <c r="F85" s="29">
        <v>5</v>
      </c>
      <c r="G85">
        <f>'Precio Generado por mi'!E9</f>
        <v>0.27429481901539599</v>
      </c>
      <c r="H85">
        <f>'Precio Generado por mi'!E23</f>
        <v>-0.59987484999999996</v>
      </c>
      <c r="I85">
        <f>'Precio Generado por mi'!F37</f>
        <v>52.109110000000001</v>
      </c>
      <c r="J85" s="28"/>
      <c r="K85" s="28"/>
      <c r="L85" s="28"/>
      <c r="M85" s="26"/>
      <c r="N85" s="27"/>
      <c r="O85" s="3"/>
      <c r="P85" s="3"/>
      <c r="Q85" s="3"/>
      <c r="R85" s="27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1" x14ac:dyDescent="0.25">
      <c r="A86">
        <v>6</v>
      </c>
      <c r="B86">
        <f t="shared" si="15"/>
        <v>0.25570900441216199</v>
      </c>
      <c r="C86" s="3">
        <f t="shared" si="13"/>
        <v>-0.65663131429393384</v>
      </c>
      <c r="D86" s="2">
        <f t="shared" si="14"/>
        <v>71.099922464994847</v>
      </c>
      <c r="E86" s="27"/>
      <c r="F86" s="29">
        <v>26</v>
      </c>
      <c r="G86">
        <f>'Precio Generado por mi'!E10</f>
        <v>0.25570900441216199</v>
      </c>
      <c r="H86">
        <f>'Precio Generado por mi'!E24</f>
        <v>-0.65663130000000003</v>
      </c>
      <c r="I86">
        <f>'Precio Generado por mi'!F58</f>
        <v>71.073455999999993</v>
      </c>
      <c r="J86" s="28"/>
      <c r="K86" s="28"/>
      <c r="L86" s="28"/>
      <c r="M86" s="26"/>
      <c r="N86" s="27"/>
      <c r="O86" s="3"/>
      <c r="P86" s="3"/>
      <c r="Q86" s="3"/>
      <c r="R86" s="27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1" x14ac:dyDescent="0.25">
      <c r="A87">
        <v>7</v>
      </c>
      <c r="B87">
        <f t="shared" si="15"/>
        <v>0.40442105665544498</v>
      </c>
      <c r="C87" s="3">
        <f t="shared" si="13"/>
        <v>-0.24192005070668959</v>
      </c>
      <c r="D87" s="2">
        <f t="shared" si="14"/>
        <v>70.714296892887262</v>
      </c>
      <c r="E87" s="27"/>
      <c r="F87" s="29">
        <v>27</v>
      </c>
      <c r="G87">
        <f>'Precio Generado por mi'!E11</f>
        <v>0.40442105665544498</v>
      </c>
      <c r="H87">
        <f>'Precio Generado por mi'!E25</f>
        <v>-0.24192005</v>
      </c>
      <c r="I87">
        <f>'Precio Generado por mi'!F59</f>
        <v>70.687965000000005</v>
      </c>
      <c r="J87" s="28"/>
      <c r="K87" s="28"/>
      <c r="L87" s="28"/>
      <c r="M87" s="26"/>
      <c r="N87" s="27"/>
      <c r="O87" s="3"/>
      <c r="P87" s="3"/>
      <c r="Q87" s="3"/>
      <c r="R87" s="27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1" x14ac:dyDescent="0.25">
      <c r="A88">
        <v>8</v>
      </c>
      <c r="B88">
        <f t="shared" si="15"/>
        <v>0.43584816639713397</v>
      </c>
      <c r="C88" s="3">
        <f t="shared" si="13"/>
        <v>-0.16150416300788703</v>
      </c>
      <c r="D88" s="2">
        <f t="shared" si="14"/>
        <v>80.824254416368476</v>
      </c>
      <c r="E88" s="27"/>
      <c r="F88" s="29">
        <v>28</v>
      </c>
      <c r="G88">
        <f>'Precio Generado por mi'!E12</f>
        <v>0.43584816639713397</v>
      </c>
      <c r="H88">
        <f>'Precio Generado por mi'!E26</f>
        <v>-0.16150416000000001</v>
      </c>
      <c r="I88">
        <f>'Precio Generado por mi'!F60</f>
        <v>80.794160000000005</v>
      </c>
      <c r="J88" s="28"/>
      <c r="K88" s="28"/>
      <c r="L88" s="28"/>
      <c r="M88" s="26"/>
      <c r="N88" s="27"/>
      <c r="O88" s="3"/>
      <c r="P88" s="3"/>
      <c r="Q88" s="3"/>
      <c r="R88" s="27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1" x14ac:dyDescent="0.25">
      <c r="A89">
        <v>9</v>
      </c>
      <c r="B89">
        <f t="shared" si="15"/>
        <v>0.37731655968842498</v>
      </c>
      <c r="C89" s="3">
        <f t="shared" si="13"/>
        <v>-0.31253611690828065</v>
      </c>
      <c r="D89" s="2">
        <f t="shared" si="14"/>
        <v>38.019911357105947</v>
      </c>
      <c r="E89" s="27"/>
      <c r="F89" s="29">
        <v>29</v>
      </c>
      <c r="G89">
        <f>'Precio Generado por mi'!E13</f>
        <v>0.37731655968842498</v>
      </c>
      <c r="H89">
        <f>'Precio Generado por mi'!E27</f>
        <v>-0.31253611999999997</v>
      </c>
      <c r="I89">
        <f>'Precio Generado por mi'!F61</f>
        <v>38.005760000000002</v>
      </c>
      <c r="J89" s="28"/>
      <c r="K89" s="28"/>
      <c r="L89" s="28"/>
      <c r="M89" s="26"/>
      <c r="N89" s="27"/>
      <c r="O89" s="3"/>
      <c r="P89" s="3"/>
      <c r="Q89" s="3"/>
      <c r="R89" s="27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1" x14ac:dyDescent="0.25">
      <c r="A90">
        <v>10</v>
      </c>
      <c r="B90">
        <f t="shared" si="15"/>
        <v>0.44381481157270403</v>
      </c>
      <c r="C90" s="3">
        <f t="shared" si="13"/>
        <v>-0.14130421094046755</v>
      </c>
      <c r="D90" s="2">
        <f t="shared" si="14"/>
        <v>83.887467497243321</v>
      </c>
      <c r="E90" s="27"/>
      <c r="F90" s="29">
        <v>30</v>
      </c>
      <c r="G90">
        <f>'Precio Generado por mi'!E14</f>
        <v>0.44381481157270403</v>
      </c>
      <c r="H90">
        <f>'Precio Generado por mi'!E28</f>
        <v>-0.14130421000000001</v>
      </c>
      <c r="I90">
        <f>'Precio Generado por mi'!F62</f>
        <v>83.85624</v>
      </c>
      <c r="J90" s="28"/>
      <c r="K90" s="28"/>
      <c r="L90" s="28"/>
      <c r="M90" s="26"/>
      <c r="N90" s="27"/>
      <c r="O90" s="3"/>
      <c r="P90" s="3"/>
      <c r="Q90" s="3"/>
      <c r="R90" s="27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1" x14ac:dyDescent="0.25">
      <c r="C91" s="3"/>
      <c r="D91" s="2"/>
      <c r="E91" s="27"/>
      <c r="F91" s="43"/>
      <c r="G91" s="27"/>
      <c r="H91" s="27"/>
      <c r="I91" s="28"/>
      <c r="J91" s="28"/>
      <c r="K91" s="28"/>
      <c r="L91" s="28"/>
      <c r="M91" s="26"/>
      <c r="N91" s="27"/>
      <c r="O91" s="3"/>
      <c r="P91" s="3"/>
      <c r="Q91" s="3"/>
      <c r="R91" s="3"/>
      <c r="S91" s="3"/>
      <c r="T91" s="3"/>
      <c r="U91" s="3"/>
      <c r="V91" s="3"/>
    </row>
    <row r="92" spans="1:31" x14ac:dyDescent="0.25">
      <c r="E92" s="7"/>
      <c r="F92" s="5"/>
      <c r="G92" s="7"/>
      <c r="H92" s="7"/>
      <c r="I92" s="24"/>
      <c r="J92" s="24"/>
      <c r="K92" s="24"/>
      <c r="L92" s="24"/>
      <c r="M92" s="7"/>
      <c r="N92" s="7"/>
      <c r="O92" s="7"/>
      <c r="P92" s="33"/>
    </row>
    <row r="93" spans="1:31" x14ac:dyDescent="0.25">
      <c r="E93" s="5"/>
      <c r="F93" s="5"/>
      <c r="G93" s="5"/>
      <c r="H93" s="5"/>
      <c r="I93" s="25"/>
      <c r="J93" s="25"/>
      <c r="K93" s="25"/>
      <c r="L93" s="25"/>
      <c r="M93" s="5"/>
      <c r="N93" s="5"/>
      <c r="O93" s="5"/>
      <c r="P93" s="33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25">
      <c r="E94" s="27"/>
      <c r="F94" s="43"/>
      <c r="G94" s="27"/>
      <c r="H94" s="27"/>
      <c r="I94" s="28"/>
      <c r="J94" s="28"/>
      <c r="K94" s="28"/>
      <c r="L94" s="28"/>
      <c r="M94" s="26"/>
      <c r="N94" s="27"/>
      <c r="O94" s="6"/>
      <c r="P94" s="27"/>
      <c r="Q94" s="3"/>
      <c r="R94" s="27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1" x14ac:dyDescent="0.25">
      <c r="E95" s="27"/>
      <c r="F95" s="43"/>
      <c r="G95" s="27"/>
      <c r="H95" s="27"/>
      <c r="I95" s="28"/>
      <c r="J95" s="28"/>
      <c r="K95" s="28"/>
      <c r="L95" s="28"/>
      <c r="M95" s="26"/>
      <c r="N95" s="27"/>
      <c r="O95" s="6"/>
      <c r="P95" s="27"/>
      <c r="Q95" s="3"/>
      <c r="R95" s="27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1" x14ac:dyDescent="0.25">
      <c r="E96" s="27"/>
      <c r="F96" s="43"/>
      <c r="G96" s="27"/>
      <c r="H96" s="27"/>
      <c r="I96" s="28"/>
      <c r="J96" s="28"/>
      <c r="K96" s="28"/>
      <c r="L96" s="28"/>
      <c r="M96" s="26"/>
      <c r="N96" s="27"/>
      <c r="O96" s="6"/>
      <c r="P96" s="27"/>
      <c r="Q96" s="3"/>
      <c r="R96" s="27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42" x14ac:dyDescent="0.25">
      <c r="E97" s="27"/>
      <c r="F97" s="43"/>
      <c r="G97" s="27"/>
      <c r="H97" s="27"/>
      <c r="I97" s="28"/>
      <c r="J97" s="28"/>
      <c r="K97" s="28"/>
      <c r="L97" s="28"/>
      <c r="M97" s="26"/>
      <c r="N97" s="27"/>
      <c r="O97" s="6"/>
      <c r="P97" s="27"/>
      <c r="Q97" s="3"/>
      <c r="R97" s="27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42" x14ac:dyDescent="0.25">
      <c r="E98" s="27"/>
      <c r="F98" s="43"/>
      <c r="G98" s="27"/>
      <c r="H98" s="27"/>
      <c r="I98" s="28"/>
      <c r="J98" s="28"/>
      <c r="K98" s="28"/>
      <c r="L98" s="28"/>
      <c r="M98" s="26"/>
      <c r="N98" s="27"/>
      <c r="O98" s="6"/>
      <c r="P98" s="27"/>
      <c r="Q98" s="3"/>
      <c r="R98" s="27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42" x14ac:dyDescent="0.25">
      <c r="E99" s="27"/>
      <c r="F99" s="43"/>
      <c r="G99" s="27"/>
      <c r="H99" s="27"/>
      <c r="I99" s="28"/>
      <c r="J99" s="28"/>
      <c r="K99" s="28"/>
      <c r="L99" s="28"/>
      <c r="M99" s="26"/>
      <c r="N99" s="27"/>
      <c r="O99" s="6"/>
      <c r="P99" s="27"/>
      <c r="Q99" s="3"/>
      <c r="R99" s="27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42" x14ac:dyDescent="0.25">
      <c r="E100" s="27"/>
      <c r="F100" s="43"/>
      <c r="G100" s="27"/>
      <c r="H100" s="27"/>
      <c r="I100" s="28"/>
      <c r="J100" s="28"/>
      <c r="K100" s="28"/>
      <c r="L100" s="28"/>
      <c r="M100" s="26"/>
      <c r="N100" s="27"/>
      <c r="O100" s="6"/>
      <c r="P100" s="27"/>
      <c r="Q100" s="3"/>
      <c r="R100" s="27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P100" s="7"/>
    </row>
    <row r="101" spans="1:42" x14ac:dyDescent="0.25">
      <c r="E101" s="27"/>
      <c r="F101" s="43"/>
      <c r="G101" s="27"/>
      <c r="H101" s="27"/>
      <c r="I101" s="28"/>
      <c r="J101" s="28"/>
      <c r="K101" s="28"/>
      <c r="L101" s="28"/>
      <c r="M101" s="26"/>
      <c r="N101" s="27"/>
      <c r="O101" s="6"/>
      <c r="P101" s="27"/>
      <c r="Q101" s="3"/>
      <c r="R101" s="27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42" x14ac:dyDescent="0.25">
      <c r="E102" s="27"/>
      <c r="F102" s="43"/>
      <c r="G102" s="27"/>
      <c r="H102" s="27"/>
      <c r="I102" s="28"/>
      <c r="J102" s="28"/>
      <c r="K102" s="28"/>
      <c r="L102" s="28"/>
      <c r="M102" s="26"/>
      <c r="N102" s="27"/>
      <c r="O102" s="6"/>
      <c r="P102" s="27"/>
      <c r="Q102" s="3"/>
      <c r="R102" s="27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O102" s="7"/>
    </row>
    <row r="103" spans="1:42" x14ac:dyDescent="0.25">
      <c r="E103" s="27"/>
      <c r="F103" s="43"/>
      <c r="G103" s="27"/>
      <c r="H103" s="27"/>
      <c r="I103" s="28"/>
      <c r="J103" s="28"/>
      <c r="K103" s="28"/>
      <c r="L103" s="28"/>
      <c r="M103" s="26"/>
      <c r="N103" s="27"/>
      <c r="O103" s="6"/>
      <c r="P103" s="27"/>
      <c r="Q103" s="3"/>
      <c r="R103" s="27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42" x14ac:dyDescent="0.25">
      <c r="D104" s="2"/>
      <c r="E104" s="27"/>
      <c r="F104" s="43"/>
      <c r="G104" s="27"/>
      <c r="H104" s="27"/>
      <c r="I104" s="28"/>
      <c r="J104" s="28"/>
      <c r="K104" s="28"/>
      <c r="L104" s="28"/>
      <c r="M104" s="27"/>
      <c r="N104" s="27"/>
      <c r="O104" s="2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42" x14ac:dyDescent="0.25">
      <c r="A105" s="5"/>
      <c r="B105" s="5"/>
      <c r="E105" s="7"/>
      <c r="F105" s="5"/>
      <c r="G105" s="7"/>
      <c r="H105" s="7"/>
      <c r="I105" s="24"/>
      <c r="J105" s="24"/>
      <c r="K105" s="24"/>
      <c r="L105" s="24"/>
      <c r="M105" s="7"/>
      <c r="N105" s="7"/>
      <c r="O105" s="7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P105" s="7"/>
    </row>
    <row r="106" spans="1:42" x14ac:dyDescent="0.25">
      <c r="C106" s="5"/>
      <c r="D106" s="5"/>
      <c r="E106" s="5"/>
      <c r="F106" s="5"/>
      <c r="G106" s="5"/>
      <c r="H106" s="5"/>
      <c r="I106" s="25"/>
      <c r="J106" s="25"/>
      <c r="K106" s="25"/>
      <c r="L106" s="2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42" x14ac:dyDescent="0.25">
      <c r="C107" s="3"/>
      <c r="D107" s="2"/>
      <c r="E107" s="27"/>
      <c r="F107" s="43"/>
      <c r="G107" s="27"/>
      <c r="H107" s="27"/>
      <c r="I107" s="28"/>
      <c r="J107" s="28"/>
      <c r="K107" s="28"/>
      <c r="L107" s="28"/>
      <c r="M107" s="26"/>
      <c r="N107" s="27"/>
      <c r="O107" s="6"/>
      <c r="P107" s="27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O107" s="7"/>
    </row>
    <row r="108" spans="1:42" x14ac:dyDescent="0.25">
      <c r="C108" s="3"/>
      <c r="D108" s="2"/>
      <c r="E108" s="27"/>
      <c r="F108" s="43"/>
      <c r="G108" s="27"/>
      <c r="H108" s="27"/>
      <c r="I108" s="28"/>
      <c r="J108" s="28"/>
      <c r="K108" s="28"/>
      <c r="L108" s="28"/>
      <c r="M108" s="26"/>
      <c r="N108" s="27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42" x14ac:dyDescent="0.25">
      <c r="C109" s="3"/>
      <c r="D109" s="2"/>
      <c r="E109" s="27"/>
      <c r="F109" s="43"/>
      <c r="G109" s="27"/>
      <c r="H109" s="27"/>
      <c r="I109" s="28"/>
      <c r="J109" s="28"/>
      <c r="K109" s="28"/>
      <c r="L109" s="28"/>
      <c r="M109" s="26"/>
      <c r="N109" s="27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42" x14ac:dyDescent="0.25">
      <c r="C110" s="3"/>
      <c r="D110" s="2"/>
      <c r="E110" s="27"/>
      <c r="F110" s="43"/>
      <c r="G110" s="27"/>
      <c r="H110" s="27"/>
      <c r="I110" s="28"/>
      <c r="J110" s="28"/>
      <c r="K110" s="28"/>
      <c r="L110" s="28"/>
      <c r="M110" s="26"/>
      <c r="N110" s="27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P110" s="7"/>
    </row>
    <row r="111" spans="1:42" x14ac:dyDescent="0.25">
      <c r="C111" s="3"/>
      <c r="D111" s="2"/>
      <c r="E111" s="27"/>
      <c r="F111" s="43"/>
      <c r="G111" s="27"/>
      <c r="H111" s="27"/>
      <c r="I111" s="28"/>
      <c r="J111" s="28"/>
      <c r="K111" s="28"/>
      <c r="L111" s="28"/>
      <c r="M111" s="26"/>
      <c r="N111" s="27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42" x14ac:dyDescent="0.25">
      <c r="C112" s="3"/>
      <c r="D112" s="2"/>
      <c r="E112" s="27"/>
      <c r="F112" s="43"/>
      <c r="G112" s="27"/>
      <c r="H112" s="27"/>
      <c r="I112" s="28"/>
      <c r="J112" s="28"/>
      <c r="K112" s="28"/>
      <c r="L112" s="28"/>
      <c r="M112" s="26"/>
      <c r="N112" s="27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O112" s="7"/>
    </row>
    <row r="113" spans="1:44" x14ac:dyDescent="0.25">
      <c r="C113" s="3"/>
      <c r="D113" s="2"/>
      <c r="E113" s="27"/>
      <c r="F113" s="43"/>
      <c r="G113" s="27"/>
      <c r="H113" s="27"/>
      <c r="I113" s="28"/>
      <c r="J113" s="28"/>
      <c r="K113" s="28"/>
      <c r="L113" s="28"/>
      <c r="M113" s="26"/>
      <c r="N113" s="27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44" x14ac:dyDescent="0.25">
      <c r="C114" s="3"/>
      <c r="D114" s="2"/>
      <c r="E114" s="27"/>
      <c r="F114" s="43"/>
      <c r="G114" s="27"/>
      <c r="H114" s="27"/>
      <c r="I114" s="28"/>
      <c r="J114" s="28"/>
      <c r="K114" s="28"/>
      <c r="L114" s="28"/>
      <c r="M114" s="26"/>
      <c r="N114" s="27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44" x14ac:dyDescent="0.25">
      <c r="C115" s="3"/>
      <c r="D115" s="2"/>
      <c r="E115" s="27"/>
      <c r="F115" s="43"/>
      <c r="G115" s="27"/>
      <c r="H115" s="27"/>
      <c r="I115" s="28"/>
      <c r="J115" s="28"/>
      <c r="K115" s="28"/>
      <c r="L115" s="28"/>
      <c r="M115" s="26"/>
      <c r="N115" s="27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P115" s="7"/>
      <c r="AR115" s="7"/>
    </row>
    <row r="116" spans="1:44" x14ac:dyDescent="0.25">
      <c r="C116" s="3"/>
      <c r="D116" s="2"/>
      <c r="E116" s="27"/>
      <c r="F116" s="43"/>
      <c r="G116" s="27"/>
      <c r="H116" s="27"/>
      <c r="I116" s="28"/>
      <c r="J116" s="28"/>
      <c r="K116" s="28"/>
      <c r="L116" s="28"/>
      <c r="M116" s="26"/>
      <c r="N116" s="27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R116" s="31"/>
    </row>
    <row r="117" spans="1:44" x14ac:dyDescent="0.25">
      <c r="D117" s="2"/>
      <c r="E117" s="27"/>
      <c r="F117" s="43"/>
      <c r="G117" s="27"/>
      <c r="H117" s="27"/>
      <c r="I117" s="28"/>
      <c r="J117" s="28"/>
      <c r="K117" s="28"/>
      <c r="L117" s="28"/>
      <c r="M117" s="27"/>
      <c r="N117" s="27"/>
      <c r="O117" s="27"/>
      <c r="P117" s="3"/>
      <c r="Q117" s="3"/>
      <c r="R117" s="3"/>
      <c r="S117" s="3"/>
      <c r="T117" s="3"/>
      <c r="U117" s="3"/>
      <c r="V117" s="3"/>
      <c r="W117" s="3"/>
      <c r="X117" s="3"/>
      <c r="AO117" s="7"/>
      <c r="AR117" s="31"/>
    </row>
    <row r="118" spans="1:44" x14ac:dyDescent="0.25">
      <c r="A118" s="5"/>
      <c r="B118" s="5"/>
      <c r="E118" s="7"/>
      <c r="F118" s="5"/>
      <c r="G118" s="7"/>
      <c r="H118" s="7"/>
      <c r="I118" s="24"/>
      <c r="J118" s="24"/>
      <c r="K118" s="24"/>
      <c r="L118" s="24"/>
      <c r="M118" s="7"/>
      <c r="N118" s="7"/>
      <c r="O118" s="7"/>
      <c r="P118" s="3"/>
      <c r="Q118" s="3"/>
      <c r="R118" s="3"/>
      <c r="S118" s="3"/>
      <c r="T118" s="3"/>
      <c r="U118" s="3"/>
      <c r="V118" s="3"/>
      <c r="W118" s="3"/>
      <c r="X118" s="3"/>
      <c r="AR118" s="31"/>
    </row>
    <row r="119" spans="1:44" x14ac:dyDescent="0.25">
      <c r="C119" s="5"/>
      <c r="D119" s="5"/>
      <c r="E119" s="5"/>
      <c r="F119" s="5"/>
      <c r="G119" s="5"/>
      <c r="H119" s="5"/>
      <c r="I119" s="25"/>
      <c r="J119" s="25"/>
      <c r="K119" s="25"/>
      <c r="L119" s="2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44" x14ac:dyDescent="0.25">
      <c r="C120" s="3"/>
      <c r="D120" s="2"/>
      <c r="E120" s="27"/>
      <c r="F120" s="43"/>
      <c r="G120" s="27"/>
      <c r="H120" s="27"/>
      <c r="I120" s="28"/>
      <c r="J120" s="28"/>
      <c r="K120" s="28"/>
      <c r="L120" s="28"/>
      <c r="M120" s="26"/>
      <c r="N120" s="27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44" x14ac:dyDescent="0.25">
      <c r="C121" s="3"/>
      <c r="D121" s="2"/>
      <c r="E121" s="27"/>
      <c r="F121" s="43"/>
      <c r="G121" s="27"/>
      <c r="H121" s="27"/>
      <c r="I121" s="28"/>
      <c r="J121" s="28"/>
      <c r="K121" s="28"/>
      <c r="L121" s="28"/>
      <c r="M121" s="26"/>
      <c r="N121" s="27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44" x14ac:dyDescent="0.25">
      <c r="C122" s="3"/>
      <c r="D122" s="2"/>
      <c r="E122" s="27"/>
      <c r="F122" s="43"/>
      <c r="G122" s="27"/>
      <c r="H122" s="27"/>
      <c r="I122" s="28"/>
      <c r="J122" s="28"/>
      <c r="K122" s="28"/>
      <c r="L122" s="28"/>
      <c r="M122" s="26"/>
      <c r="N122" s="27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O122" s="7"/>
    </row>
    <row r="123" spans="1:44" x14ac:dyDescent="0.25">
      <c r="C123" s="3"/>
      <c r="D123" s="2"/>
      <c r="E123" s="27"/>
      <c r="F123" s="43"/>
      <c r="G123" s="27"/>
      <c r="H123" s="27"/>
      <c r="I123" s="28"/>
      <c r="J123" s="28"/>
      <c r="K123" s="28"/>
      <c r="L123" s="28"/>
      <c r="M123" s="26"/>
      <c r="N123" s="27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O123" s="31"/>
    </row>
    <row r="124" spans="1:44" x14ac:dyDescent="0.25">
      <c r="C124" s="3"/>
      <c r="D124" s="2"/>
      <c r="E124" s="27"/>
      <c r="F124" s="43"/>
      <c r="G124" s="27"/>
      <c r="H124" s="27"/>
      <c r="I124" s="28"/>
      <c r="J124" s="28"/>
      <c r="K124" s="28"/>
      <c r="L124" s="28"/>
      <c r="M124" s="26"/>
      <c r="N124" s="27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O124" s="31"/>
    </row>
    <row r="125" spans="1:44" x14ac:dyDescent="0.25">
      <c r="C125" s="3"/>
      <c r="D125" s="2"/>
      <c r="E125" s="27"/>
      <c r="F125" s="43"/>
      <c r="G125" s="27"/>
      <c r="H125" s="27"/>
      <c r="I125" s="28"/>
      <c r="J125" s="28"/>
      <c r="K125" s="28"/>
      <c r="L125" s="28"/>
      <c r="M125" s="26"/>
      <c r="N125" s="27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O125" s="31"/>
    </row>
    <row r="126" spans="1:44" x14ac:dyDescent="0.25">
      <c r="C126" s="3"/>
      <c r="D126" s="2"/>
      <c r="E126" s="27"/>
      <c r="F126" s="43"/>
      <c r="G126" s="27"/>
      <c r="H126" s="27"/>
      <c r="I126" s="28"/>
      <c r="J126" s="28"/>
      <c r="K126" s="28"/>
      <c r="L126" s="28"/>
      <c r="M126" s="26"/>
      <c r="N126" s="27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44" x14ac:dyDescent="0.25">
      <c r="C127" s="3"/>
      <c r="D127" s="2"/>
      <c r="E127" s="27"/>
      <c r="F127" s="43"/>
      <c r="G127" s="27"/>
      <c r="H127" s="27"/>
      <c r="I127" s="28"/>
      <c r="J127" s="28"/>
      <c r="K127" s="28"/>
      <c r="L127" s="28"/>
      <c r="M127" s="26"/>
      <c r="N127" s="27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44" x14ac:dyDescent="0.25">
      <c r="C128" s="3"/>
      <c r="D128" s="2"/>
      <c r="E128" s="27"/>
      <c r="F128" s="43"/>
      <c r="G128" s="27"/>
      <c r="H128" s="27"/>
      <c r="I128" s="28"/>
      <c r="J128" s="28"/>
      <c r="K128" s="28"/>
      <c r="L128" s="28"/>
      <c r="M128" s="26"/>
      <c r="N128" s="27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1" x14ac:dyDescent="0.25">
      <c r="C129" s="3"/>
      <c r="D129" s="2"/>
      <c r="E129" s="27"/>
      <c r="F129" s="43"/>
      <c r="G129" s="27"/>
      <c r="H129" s="27"/>
      <c r="I129" s="28"/>
      <c r="J129" s="28"/>
      <c r="K129" s="28"/>
      <c r="L129" s="28"/>
      <c r="M129" s="26"/>
      <c r="N129" s="27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1" x14ac:dyDescent="0.25">
      <c r="D130" s="2"/>
      <c r="E130" s="27"/>
      <c r="F130" s="43"/>
      <c r="G130" s="27"/>
      <c r="H130" s="27"/>
      <c r="I130" s="28"/>
      <c r="J130" s="28"/>
      <c r="K130" s="28"/>
      <c r="L130" s="28"/>
      <c r="M130" s="27"/>
      <c r="N130" s="27"/>
      <c r="O130" s="27"/>
      <c r="P130" s="3"/>
      <c r="Q130" s="3"/>
      <c r="R130" s="3"/>
      <c r="S130" s="3"/>
      <c r="T130" s="3"/>
      <c r="U130" s="3"/>
      <c r="V130" s="3"/>
      <c r="W130" s="3"/>
      <c r="X130" s="3"/>
    </row>
    <row r="131" spans="1:31" x14ac:dyDescent="0.25">
      <c r="A131" s="5"/>
      <c r="B131" s="5"/>
      <c r="E131" s="7"/>
      <c r="F131" s="5"/>
      <c r="G131" s="7"/>
      <c r="H131" s="7"/>
      <c r="I131" s="24"/>
      <c r="J131" s="24"/>
      <c r="K131" s="24"/>
      <c r="L131" s="24"/>
      <c r="M131" s="7"/>
      <c r="N131" s="7"/>
      <c r="O131" s="7"/>
      <c r="P131" s="3"/>
      <c r="Q131" s="3"/>
      <c r="R131" s="3"/>
      <c r="S131" s="3"/>
      <c r="T131" s="3"/>
      <c r="U131" s="3"/>
      <c r="V131" s="3"/>
      <c r="W131" s="3"/>
      <c r="X131" s="3"/>
    </row>
    <row r="132" spans="1:31" x14ac:dyDescent="0.25">
      <c r="C132" s="5"/>
      <c r="D132" s="5"/>
      <c r="E132" s="5"/>
      <c r="F132" s="5"/>
      <c r="G132" s="5"/>
      <c r="H132" s="5"/>
      <c r="I132" s="25"/>
      <c r="J132" s="25"/>
      <c r="K132" s="25"/>
      <c r="L132" s="2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x14ac:dyDescent="0.25">
      <c r="C133" s="3"/>
      <c r="D133" s="2"/>
      <c r="E133" s="27"/>
      <c r="F133" s="43"/>
      <c r="G133" s="27"/>
      <c r="H133" s="27"/>
      <c r="I133" s="28"/>
      <c r="J133" s="28"/>
      <c r="K133" s="28"/>
      <c r="L133" s="28"/>
      <c r="M133" s="26"/>
      <c r="N133" s="27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1" x14ac:dyDescent="0.25">
      <c r="C134" s="3"/>
      <c r="D134" s="2"/>
      <c r="E134" s="27"/>
      <c r="F134" s="43"/>
      <c r="G134" s="27"/>
      <c r="H134" s="27"/>
      <c r="I134" s="28"/>
      <c r="J134" s="28"/>
      <c r="K134" s="28"/>
      <c r="L134" s="28"/>
      <c r="M134" s="26"/>
      <c r="N134" s="27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1" x14ac:dyDescent="0.25">
      <c r="C135" s="3"/>
      <c r="D135" s="2"/>
      <c r="E135" s="27"/>
      <c r="F135" s="43"/>
      <c r="G135" s="27"/>
      <c r="H135" s="27"/>
      <c r="I135" s="28"/>
      <c r="J135" s="28"/>
      <c r="K135" s="28"/>
      <c r="L135" s="28"/>
      <c r="M135" s="26"/>
      <c r="N135" s="27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1" x14ac:dyDescent="0.25">
      <c r="C136" s="3"/>
      <c r="D136" s="2"/>
      <c r="E136" s="27"/>
      <c r="F136" s="43"/>
      <c r="G136" s="27"/>
      <c r="H136" s="27"/>
      <c r="I136" s="28"/>
      <c r="J136" s="28"/>
      <c r="K136" s="28"/>
      <c r="L136" s="28"/>
      <c r="M136" s="26"/>
      <c r="N136" s="27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1" x14ac:dyDescent="0.25">
      <c r="C137" s="3"/>
      <c r="D137" s="2"/>
      <c r="E137" s="27"/>
      <c r="F137" s="43"/>
      <c r="G137" s="27"/>
      <c r="H137" s="27"/>
      <c r="I137" s="28"/>
      <c r="J137" s="28"/>
      <c r="K137" s="28"/>
      <c r="L137" s="28"/>
      <c r="M137" s="26"/>
      <c r="N137" s="27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1" x14ac:dyDescent="0.25">
      <c r="C138" s="3"/>
      <c r="D138" s="2"/>
      <c r="E138" s="27"/>
      <c r="F138" s="43"/>
      <c r="G138" s="27"/>
      <c r="H138" s="27"/>
      <c r="I138" s="28"/>
      <c r="J138" s="28"/>
      <c r="K138" s="28"/>
      <c r="L138" s="28"/>
      <c r="M138" s="26"/>
      <c r="N138" s="27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1" x14ac:dyDescent="0.25">
      <c r="C139" s="3"/>
      <c r="D139" s="2"/>
      <c r="E139" s="27"/>
      <c r="F139" s="43"/>
      <c r="G139" s="27"/>
      <c r="H139" s="27"/>
      <c r="I139" s="28"/>
      <c r="J139" s="28"/>
      <c r="K139" s="28"/>
      <c r="L139" s="28"/>
      <c r="M139" s="26"/>
      <c r="N139" s="27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1" x14ac:dyDescent="0.25">
      <c r="C140" s="3"/>
      <c r="D140" s="2"/>
      <c r="E140" s="27"/>
      <c r="F140" s="43"/>
      <c r="G140" s="27"/>
      <c r="H140" s="27"/>
      <c r="I140" s="28"/>
      <c r="J140" s="28"/>
      <c r="K140" s="28"/>
      <c r="L140" s="28"/>
      <c r="M140" s="26"/>
      <c r="N140" s="27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1" x14ac:dyDescent="0.25">
      <c r="C141" s="3"/>
      <c r="D141" s="2"/>
      <c r="E141" s="27"/>
      <c r="F141" s="43"/>
      <c r="G141" s="27"/>
      <c r="H141" s="27"/>
      <c r="I141" s="28"/>
      <c r="J141" s="28"/>
      <c r="K141" s="28"/>
      <c r="L141" s="28"/>
      <c r="M141" s="26"/>
      <c r="N141" s="27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1" x14ac:dyDescent="0.25">
      <c r="C142" s="3"/>
      <c r="D142" s="2"/>
      <c r="E142" s="27"/>
      <c r="F142" s="43"/>
      <c r="G142" s="27"/>
      <c r="H142" s="27"/>
      <c r="I142" s="28"/>
      <c r="J142" s="28"/>
      <c r="K142" s="28"/>
      <c r="L142" s="28"/>
      <c r="M142" s="26"/>
      <c r="N142" s="27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1" x14ac:dyDescent="0.25">
      <c r="D143" s="2"/>
      <c r="E143" s="27"/>
      <c r="F143" s="43"/>
      <c r="G143" s="27"/>
      <c r="H143" s="27"/>
      <c r="I143" s="28"/>
      <c r="J143" s="28"/>
      <c r="K143" s="28"/>
      <c r="L143" s="28"/>
      <c r="M143" s="27"/>
      <c r="N143" s="27"/>
      <c r="O143" s="27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31" x14ac:dyDescent="0.25">
      <c r="A144" s="5"/>
      <c r="B144" s="5"/>
      <c r="E144" s="7"/>
      <c r="F144" s="5"/>
      <c r="G144" s="7"/>
      <c r="H144" s="7"/>
      <c r="I144" s="24"/>
      <c r="J144" s="24"/>
      <c r="K144" s="24"/>
      <c r="L144" s="24"/>
      <c r="M144" s="7"/>
      <c r="N144" s="7"/>
      <c r="O144" s="7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31" x14ac:dyDescent="0.25">
      <c r="C145" s="5"/>
      <c r="D145" s="5"/>
      <c r="E145" s="5"/>
      <c r="F145" s="5"/>
      <c r="G145" s="5"/>
      <c r="H145" s="5"/>
      <c r="I145" s="25"/>
      <c r="J145" s="25"/>
      <c r="K145" s="25"/>
      <c r="L145" s="2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x14ac:dyDescent="0.25">
      <c r="C146" s="3"/>
      <c r="D146" s="2"/>
      <c r="E146" s="27"/>
      <c r="F146" s="43"/>
      <c r="G146" s="27"/>
      <c r="H146" s="27"/>
      <c r="I146" s="28"/>
      <c r="J146" s="28"/>
      <c r="K146" s="28"/>
      <c r="L146" s="28"/>
      <c r="M146" s="26"/>
      <c r="N146" s="27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1" x14ac:dyDescent="0.25">
      <c r="C147" s="3"/>
      <c r="D147" s="2"/>
      <c r="E147" s="27"/>
      <c r="F147" s="43"/>
      <c r="G147" s="27"/>
      <c r="H147" s="27"/>
      <c r="I147" s="28"/>
      <c r="J147" s="28"/>
      <c r="K147" s="28"/>
      <c r="L147" s="28"/>
      <c r="M147" s="26"/>
      <c r="N147" s="27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1" x14ac:dyDescent="0.25">
      <c r="C148" s="3"/>
      <c r="D148" s="2"/>
      <c r="E148" s="27"/>
      <c r="F148" s="43"/>
      <c r="G148" s="27"/>
      <c r="H148" s="27"/>
      <c r="I148" s="28"/>
      <c r="J148" s="28"/>
      <c r="K148" s="28"/>
      <c r="L148" s="28"/>
      <c r="M148" s="26"/>
      <c r="N148" s="27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1" x14ac:dyDescent="0.25">
      <c r="C149" s="3"/>
      <c r="D149" s="2"/>
      <c r="E149" s="27"/>
      <c r="F149" s="43"/>
      <c r="G149" s="27"/>
      <c r="H149" s="27"/>
      <c r="I149" s="28"/>
      <c r="J149" s="28"/>
      <c r="K149" s="28"/>
      <c r="L149" s="28"/>
      <c r="M149" s="26"/>
      <c r="N149" s="27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1" x14ac:dyDescent="0.25">
      <c r="C150" s="3"/>
      <c r="D150" s="2"/>
      <c r="E150" s="27"/>
      <c r="F150" s="43"/>
      <c r="G150" s="27"/>
      <c r="H150" s="27"/>
      <c r="I150" s="28"/>
      <c r="J150" s="28"/>
      <c r="K150" s="28"/>
      <c r="L150" s="28"/>
      <c r="M150" s="26"/>
      <c r="N150" s="27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1" x14ac:dyDescent="0.25">
      <c r="C151" s="3"/>
      <c r="D151" s="2"/>
      <c r="E151" s="27"/>
      <c r="F151" s="43"/>
      <c r="G151" s="27"/>
      <c r="H151" s="27"/>
      <c r="I151" s="28"/>
      <c r="J151" s="28"/>
      <c r="K151" s="28"/>
      <c r="L151" s="28"/>
      <c r="M151" s="26"/>
      <c r="N151" s="27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1" x14ac:dyDescent="0.25">
      <c r="C152" s="3"/>
      <c r="D152" s="2"/>
      <c r="E152" s="27"/>
      <c r="F152" s="43"/>
      <c r="G152" s="27"/>
      <c r="H152" s="27"/>
      <c r="I152" s="28"/>
      <c r="J152" s="28"/>
      <c r="K152" s="28"/>
      <c r="L152" s="28"/>
      <c r="M152" s="26"/>
      <c r="N152" s="27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1" x14ac:dyDescent="0.25">
      <c r="C153" s="3"/>
      <c r="D153" s="2"/>
      <c r="E153" s="27"/>
      <c r="F153" s="43"/>
      <c r="G153" s="27"/>
      <c r="H153" s="27"/>
      <c r="I153" s="28"/>
      <c r="J153" s="28"/>
      <c r="K153" s="28"/>
      <c r="L153" s="28"/>
      <c r="M153" s="26"/>
      <c r="N153" s="27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1" x14ac:dyDescent="0.25">
      <c r="C154" s="3"/>
      <c r="D154" s="2"/>
      <c r="E154" s="27"/>
      <c r="F154" s="43"/>
      <c r="G154" s="27"/>
      <c r="H154" s="27"/>
      <c r="I154" s="28"/>
      <c r="J154" s="28"/>
      <c r="K154" s="28"/>
      <c r="L154" s="28"/>
      <c r="M154" s="26"/>
      <c r="N154" s="27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1" x14ac:dyDescent="0.25">
      <c r="C155" s="3"/>
      <c r="D155" s="2"/>
      <c r="E155" s="27"/>
      <c r="F155" s="43"/>
      <c r="G155" s="27"/>
      <c r="H155" s="27"/>
      <c r="I155" s="28"/>
      <c r="J155" s="28"/>
      <c r="K155" s="28"/>
      <c r="L155" s="28"/>
      <c r="M155" s="26"/>
      <c r="N155" s="27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1" x14ac:dyDescent="0.25">
      <c r="C156" s="3"/>
      <c r="D156" s="2"/>
      <c r="E156" s="27"/>
      <c r="F156" s="43"/>
      <c r="G156" s="27"/>
      <c r="H156" s="27"/>
      <c r="I156" s="28"/>
      <c r="J156" s="28"/>
      <c r="K156" s="28"/>
      <c r="L156" s="28"/>
      <c r="M156" s="27"/>
      <c r="N156" s="27"/>
      <c r="O156" s="27"/>
      <c r="P156" s="3"/>
      <c r="Q156" s="3"/>
      <c r="R156" s="3"/>
      <c r="S156" s="3"/>
      <c r="T156" s="3"/>
      <c r="U156" s="3"/>
      <c r="V156" s="3"/>
      <c r="W156" s="3"/>
      <c r="X156" s="3"/>
    </row>
    <row r="157" spans="1:31" x14ac:dyDescent="0.25">
      <c r="A157" s="5"/>
      <c r="B157" s="5"/>
      <c r="E157" s="7"/>
      <c r="F157" s="5"/>
      <c r="G157" s="7"/>
      <c r="H157" s="7"/>
      <c r="I157" s="24"/>
      <c r="J157" s="24"/>
      <c r="K157" s="24"/>
      <c r="L157" s="24"/>
      <c r="M157" s="7"/>
      <c r="N157" s="7"/>
      <c r="O157" s="7"/>
      <c r="P157" s="3"/>
      <c r="Q157" s="3"/>
      <c r="R157" s="3"/>
      <c r="S157" s="3"/>
      <c r="T157" s="3"/>
      <c r="U157" s="3"/>
      <c r="V157" s="3"/>
      <c r="W157" s="3"/>
      <c r="X157" s="3"/>
    </row>
    <row r="158" spans="1:31" x14ac:dyDescent="0.25">
      <c r="C158" s="5"/>
      <c r="D158" s="5"/>
      <c r="E158" s="5"/>
      <c r="F158" s="5"/>
      <c r="G158" s="5"/>
      <c r="H158" s="5"/>
      <c r="I158" s="25"/>
      <c r="J158" s="25"/>
      <c r="K158" s="25"/>
      <c r="L158" s="25"/>
      <c r="M158" s="5"/>
      <c r="N158" s="5"/>
      <c r="O158" s="5"/>
    </row>
    <row r="159" spans="1:31" x14ac:dyDescent="0.25">
      <c r="C159" s="3"/>
      <c r="D159" s="2"/>
      <c r="E159" s="27"/>
      <c r="F159" s="43"/>
      <c r="G159" s="27"/>
      <c r="H159" s="27"/>
      <c r="I159" s="28"/>
      <c r="J159" s="28"/>
      <c r="K159" s="28"/>
      <c r="L159" s="28"/>
      <c r="M159" s="26"/>
      <c r="N159" s="27"/>
      <c r="O159" s="6"/>
    </row>
    <row r="160" spans="1:31" x14ac:dyDescent="0.25">
      <c r="C160" s="3"/>
      <c r="D160" s="2"/>
      <c r="E160" s="27"/>
      <c r="F160" s="43"/>
      <c r="G160" s="27"/>
      <c r="H160" s="27"/>
      <c r="I160" s="28"/>
      <c r="J160" s="28"/>
      <c r="K160" s="28"/>
      <c r="L160" s="28"/>
      <c r="M160" s="26"/>
      <c r="N160" s="27"/>
      <c r="O160" s="6"/>
    </row>
    <row r="161" spans="1:15" x14ac:dyDescent="0.25">
      <c r="C161" s="3"/>
      <c r="D161" s="2"/>
      <c r="E161" s="27"/>
      <c r="F161" s="43"/>
      <c r="G161" s="27"/>
      <c r="H161" s="27"/>
      <c r="I161" s="28"/>
      <c r="J161" s="28"/>
      <c r="K161" s="28"/>
      <c r="L161" s="28"/>
      <c r="M161" s="26"/>
      <c r="N161" s="27"/>
      <c r="O161" s="6"/>
    </row>
    <row r="162" spans="1:15" x14ac:dyDescent="0.25">
      <c r="C162" s="3"/>
      <c r="D162" s="2"/>
      <c r="E162" s="27"/>
      <c r="F162" s="43"/>
      <c r="G162" s="27"/>
      <c r="H162" s="27"/>
      <c r="I162" s="28"/>
      <c r="J162" s="28"/>
      <c r="K162" s="28"/>
      <c r="L162" s="28"/>
      <c r="M162" s="26"/>
      <c r="N162" s="27"/>
      <c r="O162" s="6"/>
    </row>
    <row r="163" spans="1:15" x14ac:dyDescent="0.25">
      <c r="C163" s="3"/>
      <c r="D163" s="2"/>
      <c r="E163" s="27"/>
      <c r="F163" s="43"/>
      <c r="G163" s="27"/>
      <c r="H163" s="27"/>
      <c r="I163" s="28"/>
      <c r="J163" s="28"/>
      <c r="K163" s="28"/>
      <c r="L163" s="28"/>
      <c r="M163" s="26"/>
      <c r="N163" s="27"/>
      <c r="O163" s="6"/>
    </row>
    <row r="164" spans="1:15" x14ac:dyDescent="0.25">
      <c r="C164" s="3"/>
      <c r="D164" s="2"/>
      <c r="E164" s="27"/>
      <c r="F164" s="43"/>
      <c r="G164" s="27"/>
      <c r="H164" s="27"/>
      <c r="I164" s="28"/>
      <c r="J164" s="28"/>
      <c r="K164" s="28"/>
      <c r="L164" s="28"/>
      <c r="M164" s="26"/>
      <c r="N164" s="27"/>
      <c r="O164" s="6"/>
    </row>
    <row r="165" spans="1:15" x14ac:dyDescent="0.25">
      <c r="C165" s="3"/>
      <c r="D165" s="2"/>
      <c r="E165" s="27"/>
      <c r="F165" s="43"/>
      <c r="G165" s="27"/>
      <c r="H165" s="27"/>
      <c r="I165" s="28"/>
      <c r="J165" s="28"/>
      <c r="K165" s="28"/>
      <c r="L165" s="28"/>
      <c r="M165" s="26"/>
      <c r="N165" s="27"/>
      <c r="O165" s="6"/>
    </row>
    <row r="166" spans="1:15" x14ac:dyDescent="0.25">
      <c r="C166" s="3"/>
      <c r="D166" s="2"/>
      <c r="E166" s="27"/>
      <c r="F166" s="43"/>
      <c r="G166" s="27"/>
      <c r="H166" s="27"/>
      <c r="I166" s="28"/>
      <c r="J166" s="28"/>
      <c r="K166" s="28"/>
      <c r="L166" s="28"/>
      <c r="M166" s="26"/>
      <c r="N166" s="27"/>
      <c r="O166" s="6"/>
    </row>
    <row r="167" spans="1:15" x14ac:dyDescent="0.25">
      <c r="C167" s="3"/>
      <c r="D167" s="2"/>
      <c r="E167" s="27"/>
      <c r="F167" s="43"/>
      <c r="G167" s="27"/>
      <c r="H167" s="27"/>
      <c r="I167" s="28"/>
      <c r="J167" s="28"/>
      <c r="K167" s="28"/>
      <c r="L167" s="28"/>
      <c r="M167" s="26"/>
      <c r="N167" s="27"/>
      <c r="O167" s="6"/>
    </row>
    <row r="168" spans="1:15" x14ac:dyDescent="0.25">
      <c r="C168" s="3"/>
      <c r="D168" s="2"/>
      <c r="E168" s="27"/>
      <c r="F168" s="43"/>
      <c r="G168" s="27"/>
      <c r="H168" s="27"/>
      <c r="I168" s="28"/>
      <c r="J168" s="28"/>
      <c r="K168" s="28"/>
      <c r="L168" s="28"/>
      <c r="M168" s="26"/>
      <c r="N168" s="27"/>
      <c r="O168" s="6"/>
    </row>
    <row r="169" spans="1:15" x14ac:dyDescent="0.25">
      <c r="D169" s="2"/>
      <c r="E169" s="27"/>
      <c r="F169" s="43"/>
      <c r="G169" s="27"/>
      <c r="H169" s="27"/>
      <c r="I169" s="28"/>
      <c r="J169" s="28"/>
      <c r="K169" s="28"/>
      <c r="L169" s="28"/>
      <c r="M169" s="27"/>
      <c r="N169" s="27"/>
      <c r="O169" s="27"/>
    </row>
    <row r="170" spans="1:15" x14ac:dyDescent="0.25">
      <c r="A170" s="5"/>
      <c r="B170" s="5"/>
      <c r="E170" s="7"/>
      <c r="F170" s="5"/>
      <c r="G170" s="7"/>
      <c r="H170" s="7"/>
      <c r="I170" s="24"/>
      <c r="J170" s="24"/>
      <c r="K170" s="24"/>
      <c r="L170" s="24"/>
      <c r="M170" s="7"/>
      <c r="N170" s="7"/>
      <c r="O170" s="7"/>
    </row>
    <row r="171" spans="1:15" x14ac:dyDescent="0.25">
      <c r="C171" s="5"/>
      <c r="D171" s="5"/>
      <c r="E171" s="5"/>
      <c r="F171" s="5"/>
      <c r="G171" s="5"/>
      <c r="H171" s="5"/>
      <c r="I171" s="25"/>
      <c r="J171" s="25"/>
      <c r="K171" s="25"/>
      <c r="L171" s="25"/>
      <c r="M171" s="5"/>
      <c r="N171" s="5"/>
      <c r="O171" s="5"/>
    </row>
    <row r="172" spans="1:15" x14ac:dyDescent="0.25">
      <c r="C172" s="3"/>
      <c r="D172" s="2"/>
      <c r="E172" s="27"/>
      <c r="F172" s="43"/>
      <c r="G172" s="27"/>
      <c r="H172" s="27"/>
      <c r="I172" s="28"/>
      <c r="J172" s="28"/>
      <c r="K172" s="28"/>
      <c r="L172" s="28"/>
      <c r="M172" s="26"/>
      <c r="N172" s="27"/>
      <c r="O172" s="6"/>
    </row>
    <row r="173" spans="1:15" x14ac:dyDescent="0.25">
      <c r="C173" s="3"/>
      <c r="D173" s="2"/>
      <c r="E173" s="27"/>
      <c r="F173" s="43"/>
      <c r="G173" s="27"/>
      <c r="H173" s="27"/>
      <c r="I173" s="28"/>
      <c r="J173" s="28"/>
      <c r="K173" s="28"/>
      <c r="L173" s="28"/>
      <c r="M173" s="26"/>
      <c r="N173" s="27"/>
      <c r="O173" s="6"/>
    </row>
    <row r="174" spans="1:15" x14ac:dyDescent="0.25">
      <c r="C174" s="3"/>
      <c r="D174" s="2"/>
      <c r="E174" s="27"/>
      <c r="F174" s="43"/>
      <c r="G174" s="27"/>
      <c r="H174" s="27"/>
      <c r="I174" s="28"/>
      <c r="J174" s="28"/>
      <c r="K174" s="28"/>
      <c r="L174" s="28"/>
      <c r="M174" s="26"/>
      <c r="N174" s="27"/>
      <c r="O174" s="6"/>
    </row>
    <row r="175" spans="1:15" x14ac:dyDescent="0.25">
      <c r="C175" s="3"/>
      <c r="D175" s="2"/>
      <c r="E175" s="27"/>
      <c r="F175" s="43"/>
      <c r="G175" s="27"/>
      <c r="H175" s="27"/>
      <c r="I175" s="28"/>
      <c r="J175" s="28"/>
      <c r="K175" s="28"/>
      <c r="L175" s="28"/>
      <c r="M175" s="26"/>
      <c r="N175" s="27"/>
      <c r="O175" s="6"/>
    </row>
    <row r="176" spans="1:15" x14ac:dyDescent="0.25">
      <c r="C176" s="3"/>
      <c r="D176" s="2"/>
      <c r="E176" s="27"/>
      <c r="F176" s="43"/>
      <c r="G176" s="27"/>
      <c r="H176" s="27"/>
      <c r="I176" s="28"/>
      <c r="J176" s="28"/>
      <c r="K176" s="28"/>
      <c r="L176" s="28"/>
      <c r="M176" s="26"/>
      <c r="N176" s="27"/>
      <c r="O176" s="6"/>
    </row>
    <row r="177" spans="1:15" x14ac:dyDescent="0.25">
      <c r="C177" s="3"/>
      <c r="D177" s="2"/>
      <c r="E177" s="27"/>
      <c r="F177" s="43"/>
      <c r="G177" s="27"/>
      <c r="H177" s="27"/>
      <c r="I177" s="28"/>
      <c r="J177" s="28"/>
      <c r="K177" s="28"/>
      <c r="L177" s="28"/>
      <c r="M177" s="26"/>
      <c r="N177" s="27"/>
      <c r="O177" s="6"/>
    </row>
    <row r="178" spans="1:15" x14ac:dyDescent="0.25">
      <c r="C178" s="3"/>
      <c r="D178" s="2"/>
      <c r="E178" s="27"/>
      <c r="F178" s="43"/>
      <c r="G178" s="27"/>
      <c r="H178" s="27"/>
      <c r="I178" s="28"/>
      <c r="J178" s="28"/>
      <c r="K178" s="28"/>
      <c r="L178" s="28"/>
      <c r="M178" s="26"/>
      <c r="N178" s="27"/>
      <c r="O178" s="6"/>
    </row>
    <row r="179" spans="1:15" x14ac:dyDescent="0.25">
      <c r="C179" s="3"/>
      <c r="D179" s="2"/>
      <c r="E179" s="27"/>
      <c r="F179" s="43"/>
      <c r="G179" s="27"/>
      <c r="H179" s="27"/>
      <c r="I179" s="28"/>
      <c r="J179" s="28"/>
      <c r="K179" s="28"/>
      <c r="L179" s="28"/>
      <c r="M179" s="26"/>
      <c r="N179" s="27"/>
      <c r="O179" s="6"/>
    </row>
    <row r="180" spans="1:15" x14ac:dyDescent="0.25">
      <c r="C180" s="3"/>
      <c r="D180" s="2"/>
      <c r="E180" s="27"/>
      <c r="F180" s="43"/>
      <c r="G180" s="27"/>
      <c r="H180" s="27"/>
      <c r="I180" s="28"/>
      <c r="J180" s="28"/>
      <c r="K180" s="28"/>
      <c r="L180" s="28"/>
      <c r="M180" s="26"/>
      <c r="N180" s="27"/>
      <c r="O180" s="6"/>
    </row>
    <row r="181" spans="1:15" x14ac:dyDescent="0.25">
      <c r="C181" s="3"/>
      <c r="D181" s="2"/>
      <c r="E181" s="27"/>
      <c r="F181" s="43"/>
      <c r="G181" s="27"/>
      <c r="H181" s="27"/>
      <c r="I181" s="28"/>
      <c r="J181" s="28"/>
      <c r="K181" s="28"/>
      <c r="L181" s="28"/>
      <c r="M181" s="26"/>
      <c r="N181" s="27"/>
      <c r="O181" s="6"/>
    </row>
    <row r="182" spans="1:15" x14ac:dyDescent="0.25">
      <c r="D182" s="2"/>
      <c r="E182" s="27"/>
      <c r="F182" s="43"/>
      <c r="G182" s="27"/>
      <c r="H182" s="27"/>
      <c r="I182" s="28"/>
      <c r="J182" s="28"/>
      <c r="K182" s="28"/>
      <c r="L182" s="28"/>
      <c r="M182" s="27"/>
      <c r="N182" s="27"/>
      <c r="O182" s="27"/>
    </row>
    <row r="183" spans="1:15" x14ac:dyDescent="0.25">
      <c r="A183" s="5"/>
      <c r="B183" s="5"/>
      <c r="E183" s="7"/>
      <c r="F183" s="5"/>
      <c r="G183" s="7"/>
      <c r="H183" s="7"/>
      <c r="I183" s="24"/>
      <c r="J183" s="24"/>
      <c r="K183" s="24"/>
      <c r="L183" s="24"/>
      <c r="M183" s="7"/>
      <c r="N183" s="7"/>
      <c r="O183" s="7"/>
    </row>
    <row r="184" spans="1:15" x14ac:dyDescent="0.25">
      <c r="C184" s="5"/>
      <c r="D184" s="5"/>
      <c r="E184" s="5"/>
      <c r="F184" s="5"/>
      <c r="G184" s="5"/>
      <c r="H184" s="5"/>
      <c r="I184" s="25"/>
      <c r="J184" s="25"/>
      <c r="K184" s="25"/>
      <c r="L184" s="25"/>
      <c r="M184" s="5"/>
      <c r="N184" s="5"/>
      <c r="O184" s="5"/>
    </row>
    <row r="185" spans="1:15" x14ac:dyDescent="0.25">
      <c r="C185" s="3"/>
      <c r="D185" s="2"/>
      <c r="E185" s="27"/>
      <c r="F185" s="43"/>
      <c r="G185" s="27"/>
      <c r="H185" s="27"/>
      <c r="I185" s="28"/>
      <c r="J185" s="28"/>
      <c r="K185" s="28"/>
      <c r="L185" s="28"/>
      <c r="M185" s="26"/>
      <c r="N185" s="27"/>
      <c r="O185" s="6"/>
    </row>
    <row r="186" spans="1:15" x14ac:dyDescent="0.25">
      <c r="C186" s="3"/>
      <c r="D186" s="2"/>
      <c r="E186" s="27"/>
      <c r="F186" s="43"/>
      <c r="G186" s="27"/>
      <c r="H186" s="27"/>
      <c r="I186" s="28"/>
      <c r="J186" s="28"/>
      <c r="K186" s="28"/>
      <c r="L186" s="28"/>
      <c r="M186" s="26"/>
      <c r="N186" s="27"/>
      <c r="O186" s="6"/>
    </row>
    <row r="187" spans="1:15" x14ac:dyDescent="0.25">
      <c r="C187" s="3"/>
      <c r="D187" s="2"/>
      <c r="E187" s="27"/>
      <c r="F187" s="43"/>
      <c r="G187" s="27"/>
      <c r="H187" s="27"/>
      <c r="I187" s="28"/>
      <c r="J187" s="28"/>
      <c r="K187" s="28"/>
      <c r="L187" s="28"/>
      <c r="M187" s="26"/>
      <c r="N187" s="27"/>
      <c r="O187" s="6"/>
    </row>
    <row r="188" spans="1:15" x14ac:dyDescent="0.25">
      <c r="C188" s="3"/>
      <c r="D188" s="2"/>
      <c r="E188" s="27"/>
      <c r="F188" s="43"/>
      <c r="G188" s="27"/>
      <c r="H188" s="27"/>
      <c r="I188" s="28"/>
      <c r="J188" s="28"/>
      <c r="K188" s="28"/>
      <c r="L188" s="28"/>
      <c r="M188" s="26"/>
      <c r="N188" s="27"/>
      <c r="O188" s="6"/>
    </row>
    <row r="189" spans="1:15" x14ac:dyDescent="0.25">
      <c r="C189" s="3"/>
      <c r="D189" s="2"/>
      <c r="E189" s="27"/>
      <c r="F189" s="43"/>
      <c r="G189" s="27"/>
      <c r="H189" s="27"/>
      <c r="I189" s="28"/>
      <c r="J189" s="28"/>
      <c r="K189" s="28"/>
      <c r="L189" s="28"/>
      <c r="M189" s="26"/>
      <c r="N189" s="27"/>
      <c r="O189" s="6"/>
    </row>
    <row r="190" spans="1:15" x14ac:dyDescent="0.25">
      <c r="C190" s="3"/>
      <c r="D190" s="2"/>
      <c r="E190" s="27"/>
      <c r="F190" s="43"/>
      <c r="G190" s="27"/>
      <c r="H190" s="27"/>
      <c r="I190" s="28"/>
      <c r="J190" s="28"/>
      <c r="K190" s="28"/>
      <c r="L190" s="28"/>
      <c r="M190" s="26"/>
      <c r="N190" s="27"/>
      <c r="O190" s="6"/>
    </row>
    <row r="191" spans="1:15" x14ac:dyDescent="0.25">
      <c r="C191" s="3"/>
      <c r="D191" s="2"/>
      <c r="E191" s="27"/>
      <c r="F191" s="43"/>
      <c r="G191" s="27"/>
      <c r="H191" s="27"/>
      <c r="I191" s="28"/>
      <c r="J191" s="28"/>
      <c r="K191" s="28"/>
      <c r="L191" s="28"/>
      <c r="M191" s="26"/>
      <c r="N191" s="27"/>
      <c r="O191" s="6"/>
    </row>
    <row r="192" spans="1:15" x14ac:dyDescent="0.25">
      <c r="C192" s="3"/>
      <c r="D192" s="2"/>
      <c r="E192" s="27"/>
      <c r="F192" s="43"/>
      <c r="G192" s="27"/>
      <c r="H192" s="27"/>
      <c r="I192" s="28"/>
      <c r="J192" s="28"/>
      <c r="K192" s="28"/>
      <c r="L192" s="28"/>
      <c r="M192" s="26"/>
      <c r="N192" s="27"/>
      <c r="O192" s="6"/>
    </row>
    <row r="193" spans="1:15" x14ac:dyDescent="0.25">
      <c r="C193" s="3"/>
      <c r="D193" s="2"/>
      <c r="E193" s="27"/>
      <c r="F193" s="43"/>
      <c r="G193" s="27"/>
      <c r="H193" s="27"/>
      <c r="I193" s="28"/>
      <c r="J193" s="28"/>
      <c r="K193" s="28"/>
      <c r="L193" s="28"/>
      <c r="M193" s="26"/>
      <c r="N193" s="27"/>
      <c r="O193" s="6"/>
    </row>
    <row r="194" spans="1:15" x14ac:dyDescent="0.25">
      <c r="C194" s="3"/>
      <c r="D194" s="2"/>
      <c r="E194" s="27"/>
      <c r="F194" s="43"/>
      <c r="G194" s="27"/>
      <c r="H194" s="27"/>
      <c r="I194" s="28"/>
      <c r="J194" s="28"/>
      <c r="K194" s="28"/>
      <c r="L194" s="28"/>
      <c r="M194" s="26"/>
      <c r="N194" s="27"/>
      <c r="O194" s="6"/>
    </row>
    <row r="195" spans="1:15" x14ac:dyDescent="0.25">
      <c r="D195" s="2"/>
      <c r="E195" s="27"/>
      <c r="F195" s="43"/>
      <c r="G195" s="27"/>
      <c r="H195" s="27"/>
      <c r="I195" s="28"/>
      <c r="J195" s="28"/>
      <c r="K195" s="28"/>
      <c r="L195" s="28"/>
      <c r="M195" s="27"/>
      <c r="N195" s="27"/>
      <c r="O195" s="27"/>
    </row>
    <row r="196" spans="1:15" x14ac:dyDescent="0.25">
      <c r="A196" s="5"/>
      <c r="B196" s="5"/>
      <c r="E196" s="7"/>
      <c r="F196" s="5"/>
      <c r="G196" s="7"/>
      <c r="H196" s="7"/>
      <c r="I196" s="24"/>
      <c r="J196" s="24"/>
      <c r="K196" s="24"/>
      <c r="L196" s="24"/>
      <c r="M196" s="7"/>
      <c r="N196" s="7"/>
      <c r="O196" s="7"/>
    </row>
    <row r="197" spans="1:15" x14ac:dyDescent="0.25">
      <c r="C197" s="5"/>
      <c r="D197" s="5"/>
      <c r="E197" s="5"/>
      <c r="F197" s="5"/>
      <c r="G197" s="5"/>
      <c r="H197" s="5"/>
      <c r="I197" s="25"/>
      <c r="J197" s="25"/>
      <c r="K197" s="25"/>
      <c r="L197" s="25"/>
      <c r="M197" s="5"/>
      <c r="N197" s="5"/>
      <c r="O197" s="5"/>
    </row>
    <row r="198" spans="1:15" x14ac:dyDescent="0.25">
      <c r="C198" s="3"/>
      <c r="D198" s="2"/>
      <c r="E198" s="27"/>
      <c r="F198" s="43"/>
      <c r="G198" s="27"/>
      <c r="H198" s="27"/>
      <c r="I198" s="28"/>
      <c r="J198" s="28"/>
      <c r="K198" s="28"/>
      <c r="L198" s="28"/>
      <c r="M198" s="26"/>
      <c r="N198" s="27"/>
      <c r="O198" s="6"/>
    </row>
    <row r="199" spans="1:15" x14ac:dyDescent="0.25">
      <c r="C199" s="3"/>
      <c r="D199" s="2"/>
      <c r="E199" s="27"/>
      <c r="F199" s="43"/>
      <c r="G199" s="27"/>
      <c r="H199" s="27"/>
      <c r="I199" s="28"/>
      <c r="J199" s="28"/>
      <c r="K199" s="28"/>
      <c r="L199" s="28"/>
      <c r="M199" s="26"/>
      <c r="N199" s="27"/>
      <c r="O199" s="6"/>
    </row>
    <row r="200" spans="1:15" x14ac:dyDescent="0.25">
      <c r="C200" s="3"/>
      <c r="D200" s="2"/>
      <c r="E200" s="27"/>
      <c r="F200" s="43"/>
      <c r="G200" s="27"/>
      <c r="H200" s="27"/>
      <c r="I200" s="28"/>
      <c r="J200" s="28"/>
      <c r="K200" s="28"/>
      <c r="L200" s="28"/>
      <c r="M200" s="26"/>
      <c r="N200" s="27"/>
      <c r="O200" s="6"/>
    </row>
    <row r="201" spans="1:15" x14ac:dyDescent="0.25">
      <c r="C201" s="3"/>
      <c r="D201" s="2"/>
      <c r="E201" s="27"/>
      <c r="F201" s="43"/>
      <c r="G201" s="27"/>
      <c r="H201" s="27"/>
      <c r="I201" s="28"/>
      <c r="J201" s="28"/>
      <c r="K201" s="28"/>
      <c r="L201" s="28"/>
      <c r="M201" s="26"/>
      <c r="N201" s="27"/>
      <c r="O201" s="6"/>
    </row>
    <row r="202" spans="1:15" x14ac:dyDescent="0.25">
      <c r="C202" s="3"/>
      <c r="D202" s="2"/>
      <c r="E202" s="27"/>
      <c r="F202" s="43"/>
      <c r="G202" s="27"/>
      <c r="H202" s="27"/>
      <c r="I202" s="28"/>
      <c r="J202" s="28"/>
      <c r="K202" s="28"/>
      <c r="L202" s="28"/>
      <c r="M202" s="26"/>
      <c r="N202" s="27"/>
      <c r="O202" s="6"/>
    </row>
    <row r="203" spans="1:15" x14ac:dyDescent="0.25">
      <c r="C203" s="3"/>
      <c r="D203" s="2"/>
      <c r="E203" s="27"/>
      <c r="F203" s="43"/>
      <c r="G203" s="27"/>
      <c r="H203" s="27"/>
      <c r="I203" s="28"/>
      <c r="J203" s="28"/>
      <c r="K203" s="28"/>
      <c r="L203" s="28"/>
      <c r="M203" s="26"/>
      <c r="N203" s="27"/>
      <c r="O203" s="6"/>
    </row>
    <row r="204" spans="1:15" x14ac:dyDescent="0.25">
      <c r="C204" s="3"/>
      <c r="D204" s="2"/>
      <c r="E204" s="27"/>
      <c r="F204" s="43"/>
      <c r="G204" s="27"/>
      <c r="H204" s="27"/>
      <c r="I204" s="28"/>
      <c r="J204" s="28"/>
      <c r="K204" s="28"/>
      <c r="L204" s="28"/>
      <c r="M204" s="26"/>
      <c r="N204" s="27"/>
      <c r="O204" s="6"/>
    </row>
    <row r="205" spans="1:15" x14ac:dyDescent="0.25">
      <c r="C205" s="3"/>
      <c r="D205" s="2"/>
      <c r="E205" s="27"/>
      <c r="F205" s="43"/>
      <c r="G205" s="27"/>
      <c r="H205" s="27"/>
      <c r="I205" s="28"/>
      <c r="J205" s="28"/>
      <c r="K205" s="28"/>
      <c r="L205" s="28"/>
      <c r="M205" s="26"/>
      <c r="N205" s="27"/>
      <c r="O205" s="6"/>
    </row>
    <row r="206" spans="1:15" x14ac:dyDescent="0.25">
      <c r="C206" s="3"/>
      <c r="D206" s="2"/>
      <c r="E206" s="27"/>
      <c r="F206" s="43"/>
      <c r="G206" s="27"/>
      <c r="H206" s="27"/>
      <c r="I206" s="28"/>
      <c r="J206" s="28"/>
      <c r="K206" s="28"/>
      <c r="L206" s="28"/>
      <c r="M206" s="26"/>
      <c r="N206" s="27"/>
      <c r="O206" s="6"/>
    </row>
    <row r="207" spans="1:15" x14ac:dyDescent="0.25">
      <c r="C207" s="3"/>
      <c r="D207" s="2"/>
      <c r="E207" s="27"/>
      <c r="F207" s="43"/>
      <c r="G207" s="27"/>
      <c r="H207" s="27"/>
      <c r="I207" s="28"/>
      <c r="J207" s="28"/>
      <c r="K207" s="28"/>
      <c r="L207" s="28"/>
      <c r="M207" s="26"/>
      <c r="N207" s="27"/>
      <c r="O207" s="6"/>
    </row>
    <row r="208" spans="1:15" x14ac:dyDescent="0.25">
      <c r="D208" s="2"/>
      <c r="E208" s="27"/>
      <c r="F208" s="43"/>
      <c r="G208" s="27"/>
      <c r="H208" s="27"/>
      <c r="I208" s="28"/>
      <c r="J208" s="28"/>
      <c r="K208" s="28"/>
      <c r="L208" s="28"/>
      <c r="M208" s="27"/>
      <c r="N208" s="27"/>
      <c r="O208" s="27"/>
    </row>
    <row r="209" spans="1:15" x14ac:dyDescent="0.25">
      <c r="A209" s="5"/>
      <c r="B209" s="5"/>
      <c r="E209" s="7"/>
      <c r="F209" s="5"/>
      <c r="G209" s="7"/>
      <c r="H209" s="7"/>
      <c r="I209" s="24"/>
      <c r="J209" s="24"/>
      <c r="K209" s="24"/>
      <c r="L209" s="24"/>
      <c r="M209" s="7"/>
      <c r="N209" s="7"/>
      <c r="O209" s="7"/>
    </row>
    <row r="210" spans="1:15" x14ac:dyDescent="0.25">
      <c r="C210" s="5"/>
      <c r="D210" s="5"/>
      <c r="E210" s="5"/>
      <c r="F210" s="5"/>
      <c r="G210" s="5"/>
      <c r="H210" s="5"/>
      <c r="I210" s="25"/>
      <c r="J210" s="25"/>
      <c r="K210" s="25"/>
      <c r="L210" s="25"/>
      <c r="M210" s="5"/>
      <c r="N210" s="5"/>
      <c r="O210" s="5"/>
    </row>
    <row r="211" spans="1:15" x14ac:dyDescent="0.25">
      <c r="C211" s="3"/>
      <c r="D211" s="2"/>
      <c r="E211" s="27"/>
      <c r="F211" s="43"/>
      <c r="G211" s="27"/>
      <c r="H211" s="27"/>
      <c r="I211" s="28"/>
      <c r="J211" s="28"/>
      <c r="K211" s="28"/>
      <c r="L211" s="28"/>
      <c r="M211" s="26"/>
      <c r="N211" s="27"/>
      <c r="O211" s="6"/>
    </row>
    <row r="212" spans="1:15" x14ac:dyDescent="0.25">
      <c r="C212" s="3"/>
      <c r="D212" s="2"/>
      <c r="E212" s="27"/>
      <c r="F212" s="43"/>
      <c r="G212" s="27"/>
      <c r="H212" s="27"/>
      <c r="I212" s="28"/>
      <c r="J212" s="28"/>
      <c r="K212" s="28"/>
      <c r="L212" s="28"/>
      <c r="M212" s="26"/>
      <c r="N212" s="27"/>
      <c r="O212" s="6"/>
    </row>
    <row r="213" spans="1:15" x14ac:dyDescent="0.25">
      <c r="C213" s="3"/>
      <c r="D213" s="2"/>
      <c r="E213" s="27"/>
      <c r="F213" s="43"/>
      <c r="G213" s="27"/>
      <c r="H213" s="27"/>
      <c r="I213" s="28"/>
      <c r="J213" s="28"/>
      <c r="K213" s="28"/>
      <c r="L213" s="28"/>
      <c r="M213" s="26"/>
      <c r="N213" s="27"/>
      <c r="O213" s="6"/>
    </row>
    <row r="214" spans="1:15" x14ac:dyDescent="0.25">
      <c r="C214" s="3"/>
      <c r="D214" s="2"/>
      <c r="E214" s="27"/>
      <c r="F214" s="43"/>
      <c r="G214" s="27"/>
      <c r="H214" s="27"/>
      <c r="I214" s="28"/>
      <c r="J214" s="28"/>
      <c r="K214" s="28"/>
      <c r="L214" s="28"/>
      <c r="M214" s="26"/>
      <c r="N214" s="27"/>
      <c r="O214" s="6"/>
    </row>
    <row r="215" spans="1:15" x14ac:dyDescent="0.25">
      <c r="C215" s="3"/>
      <c r="D215" s="2"/>
      <c r="E215" s="27"/>
      <c r="F215" s="43"/>
      <c r="G215" s="27"/>
      <c r="H215" s="27"/>
      <c r="I215" s="28"/>
      <c r="J215" s="28"/>
      <c r="K215" s="28"/>
      <c r="L215" s="28"/>
      <c r="M215" s="26"/>
      <c r="N215" s="27"/>
      <c r="O215" s="6"/>
    </row>
    <row r="216" spans="1:15" x14ac:dyDescent="0.25">
      <c r="C216" s="3"/>
      <c r="D216" s="2"/>
      <c r="E216" s="27"/>
      <c r="F216" s="43"/>
      <c r="G216" s="27"/>
      <c r="H216" s="27"/>
      <c r="I216" s="28"/>
      <c r="J216" s="28"/>
      <c r="K216" s="28"/>
      <c r="L216" s="28"/>
      <c r="M216" s="26"/>
      <c r="N216" s="27"/>
      <c r="O216" s="6"/>
    </row>
    <row r="217" spans="1:15" x14ac:dyDescent="0.25">
      <c r="C217" s="3"/>
      <c r="D217" s="2"/>
      <c r="E217" s="27"/>
      <c r="F217" s="43"/>
      <c r="G217" s="27"/>
      <c r="H217" s="27"/>
      <c r="I217" s="28"/>
      <c r="J217" s="28"/>
      <c r="K217" s="28"/>
      <c r="L217" s="28"/>
      <c r="M217" s="26"/>
      <c r="N217" s="27"/>
      <c r="O217" s="6"/>
    </row>
    <row r="218" spans="1:15" x14ac:dyDescent="0.25">
      <c r="C218" s="3"/>
      <c r="D218" s="2"/>
      <c r="E218" s="27"/>
      <c r="F218" s="43"/>
      <c r="G218" s="27"/>
      <c r="H218" s="27"/>
      <c r="I218" s="28"/>
      <c r="J218" s="28"/>
      <c r="K218" s="28"/>
      <c r="L218" s="28"/>
      <c r="M218" s="26"/>
      <c r="N218" s="27"/>
      <c r="O218" s="6"/>
    </row>
    <row r="219" spans="1:15" x14ac:dyDescent="0.25">
      <c r="C219" s="3"/>
      <c r="D219" s="2"/>
      <c r="E219" s="27"/>
      <c r="F219" s="43"/>
      <c r="G219" s="27"/>
      <c r="H219" s="27"/>
      <c r="I219" s="28"/>
      <c r="J219" s="28"/>
      <c r="K219" s="28"/>
      <c r="L219" s="28"/>
      <c r="M219" s="26"/>
      <c r="N219" s="27"/>
      <c r="O219" s="6"/>
    </row>
    <row r="220" spans="1:15" x14ac:dyDescent="0.25">
      <c r="C220" s="3"/>
      <c r="D220" s="2"/>
      <c r="E220" s="27"/>
      <c r="F220" s="43"/>
      <c r="G220" s="27"/>
      <c r="H220" s="27"/>
      <c r="I220" s="28"/>
      <c r="J220" s="28"/>
      <c r="K220" s="28"/>
      <c r="L220" s="28"/>
      <c r="M220" s="26"/>
      <c r="N220" s="27"/>
      <c r="O220" s="6"/>
    </row>
    <row r="221" spans="1:15" x14ac:dyDescent="0.25">
      <c r="C221" s="3"/>
      <c r="D221" s="2"/>
      <c r="E221" s="27"/>
      <c r="F221" s="43"/>
      <c r="G221" s="27"/>
      <c r="H221" s="27"/>
      <c r="I221" s="28"/>
      <c r="J221" s="28"/>
      <c r="K221" s="28"/>
      <c r="L221" s="28"/>
      <c r="M221" s="27"/>
      <c r="N221" s="27"/>
      <c r="O221" s="27"/>
    </row>
    <row r="222" spans="1:15" x14ac:dyDescent="0.25">
      <c r="A222" s="5"/>
      <c r="B222" s="5"/>
      <c r="E222" s="7"/>
      <c r="F222" s="5"/>
      <c r="G222" s="7"/>
      <c r="H222" s="7"/>
      <c r="I222" s="24"/>
      <c r="J222" s="24"/>
      <c r="K222" s="24"/>
      <c r="L222" s="24"/>
      <c r="M222" s="7"/>
      <c r="N222" s="7"/>
      <c r="O222" s="7"/>
    </row>
    <row r="223" spans="1:15" x14ac:dyDescent="0.25">
      <c r="C223" s="5"/>
      <c r="D223" s="5"/>
      <c r="E223" s="5"/>
      <c r="F223" s="5"/>
      <c r="G223" s="5"/>
      <c r="H223" s="5"/>
      <c r="I223" s="25"/>
      <c r="J223" s="25"/>
      <c r="K223" s="25"/>
      <c r="L223" s="25"/>
      <c r="M223" s="5"/>
      <c r="N223" s="5"/>
      <c r="O223" s="5"/>
    </row>
    <row r="224" spans="1:15" x14ac:dyDescent="0.25">
      <c r="C224" s="3"/>
      <c r="D224" s="2"/>
      <c r="E224" s="27"/>
      <c r="F224" s="43"/>
      <c r="G224" s="27"/>
      <c r="H224" s="27"/>
      <c r="I224" s="28"/>
      <c r="J224" s="28"/>
      <c r="K224" s="28"/>
      <c r="L224" s="28"/>
      <c r="M224" s="26"/>
      <c r="N224" s="27"/>
      <c r="O224" s="6"/>
    </row>
    <row r="225" spans="1:15" x14ac:dyDescent="0.25">
      <c r="C225" s="3"/>
      <c r="D225" s="2"/>
      <c r="E225" s="27"/>
      <c r="F225" s="43"/>
      <c r="G225" s="27"/>
      <c r="H225" s="27"/>
      <c r="I225" s="28"/>
      <c r="J225" s="28"/>
      <c r="K225" s="28"/>
      <c r="L225" s="28"/>
      <c r="M225" s="26"/>
      <c r="N225" s="27"/>
      <c r="O225" s="6"/>
    </row>
    <row r="226" spans="1:15" x14ac:dyDescent="0.25">
      <c r="C226" s="3"/>
      <c r="D226" s="2"/>
      <c r="E226" s="27"/>
      <c r="F226" s="43"/>
      <c r="G226" s="27"/>
      <c r="H226" s="27"/>
      <c r="I226" s="28"/>
      <c r="J226" s="28"/>
      <c r="K226" s="28"/>
      <c r="L226" s="28"/>
      <c r="M226" s="26"/>
      <c r="N226" s="27"/>
      <c r="O226" s="6"/>
    </row>
    <row r="227" spans="1:15" x14ac:dyDescent="0.25">
      <c r="C227" s="3"/>
      <c r="D227" s="2"/>
      <c r="E227" s="27"/>
      <c r="F227" s="43"/>
      <c r="G227" s="27"/>
      <c r="H227" s="27"/>
      <c r="I227" s="28"/>
      <c r="J227" s="28"/>
      <c r="K227" s="28"/>
      <c r="L227" s="28"/>
      <c r="M227" s="26"/>
      <c r="N227" s="27"/>
      <c r="O227" s="6"/>
    </row>
    <row r="228" spans="1:15" x14ac:dyDescent="0.25">
      <c r="C228" s="3"/>
      <c r="D228" s="2"/>
      <c r="E228" s="27"/>
      <c r="F228" s="43"/>
      <c r="G228" s="27"/>
      <c r="H228" s="27"/>
      <c r="I228" s="28"/>
      <c r="J228" s="28"/>
      <c r="K228" s="28"/>
      <c r="L228" s="28"/>
      <c r="M228" s="26"/>
      <c r="N228" s="27"/>
      <c r="O228" s="6"/>
    </row>
    <row r="229" spans="1:15" x14ac:dyDescent="0.25">
      <c r="C229" s="3"/>
      <c r="D229" s="2"/>
      <c r="E229" s="27"/>
      <c r="F229" s="43"/>
      <c r="G229" s="27"/>
      <c r="H229" s="27"/>
      <c r="I229" s="28"/>
      <c r="J229" s="28"/>
      <c r="K229" s="28"/>
      <c r="L229" s="28"/>
      <c r="M229" s="26"/>
      <c r="N229" s="27"/>
      <c r="O229" s="6"/>
    </row>
    <row r="230" spans="1:15" x14ac:dyDescent="0.25">
      <c r="C230" s="3"/>
      <c r="D230" s="2"/>
      <c r="E230" s="27"/>
      <c r="F230" s="43"/>
      <c r="G230" s="27"/>
      <c r="H230" s="27"/>
      <c r="I230" s="28"/>
      <c r="J230" s="28"/>
      <c r="K230" s="28"/>
      <c r="L230" s="28"/>
      <c r="M230" s="26"/>
      <c r="N230" s="27"/>
      <c r="O230" s="6"/>
    </row>
    <row r="231" spans="1:15" x14ac:dyDescent="0.25">
      <c r="C231" s="3"/>
      <c r="D231" s="2"/>
      <c r="E231" s="27"/>
      <c r="F231" s="43"/>
      <c r="G231" s="27"/>
      <c r="H231" s="27"/>
      <c r="I231" s="28"/>
      <c r="J231" s="28"/>
      <c r="K231" s="28"/>
      <c r="L231" s="28"/>
      <c r="M231" s="26"/>
      <c r="N231" s="27"/>
      <c r="O231" s="6"/>
    </row>
    <row r="232" spans="1:15" x14ac:dyDescent="0.25">
      <c r="C232" s="3"/>
      <c r="D232" s="2"/>
      <c r="E232" s="27"/>
      <c r="F232" s="43"/>
      <c r="G232" s="27"/>
      <c r="H232" s="27"/>
      <c r="I232" s="28"/>
      <c r="J232" s="28"/>
      <c r="K232" s="28"/>
      <c r="L232" s="28"/>
      <c r="M232" s="26"/>
      <c r="N232" s="27"/>
      <c r="O232" s="6"/>
    </row>
    <row r="233" spans="1:15" x14ac:dyDescent="0.25">
      <c r="C233" s="3"/>
      <c r="D233" s="2"/>
      <c r="E233" s="27"/>
      <c r="F233" s="43"/>
      <c r="G233" s="27"/>
      <c r="H233" s="27"/>
      <c r="I233" s="28"/>
      <c r="J233" s="28"/>
      <c r="K233" s="28"/>
      <c r="L233" s="28"/>
      <c r="M233" s="26"/>
      <c r="N233" s="27"/>
      <c r="O233" s="6"/>
    </row>
    <row r="234" spans="1:15" x14ac:dyDescent="0.25">
      <c r="D234" s="2"/>
      <c r="E234" s="27"/>
      <c r="F234" s="43"/>
      <c r="G234" s="27"/>
      <c r="H234" s="27"/>
      <c r="I234" s="28"/>
      <c r="J234" s="28"/>
      <c r="K234" s="28"/>
      <c r="L234" s="28"/>
      <c r="M234" s="27"/>
      <c r="N234" s="27"/>
      <c r="O234" s="27"/>
    </row>
    <row r="235" spans="1:15" x14ac:dyDescent="0.25">
      <c r="A235" s="5"/>
      <c r="B235" s="5"/>
      <c r="E235" s="7"/>
      <c r="F235" s="5"/>
      <c r="G235" s="7"/>
      <c r="H235" s="7"/>
      <c r="I235" s="24"/>
      <c r="J235" s="24"/>
      <c r="K235" s="24"/>
      <c r="L235" s="24"/>
      <c r="M235" s="7"/>
      <c r="N235" s="7"/>
      <c r="O235" s="7"/>
    </row>
    <row r="236" spans="1:15" x14ac:dyDescent="0.25">
      <c r="C236" s="5"/>
      <c r="D236" s="5"/>
      <c r="E236" s="5"/>
      <c r="F236" s="5"/>
      <c r="G236" s="5"/>
      <c r="H236" s="5"/>
      <c r="I236" s="25"/>
      <c r="J236" s="25"/>
      <c r="K236" s="25"/>
      <c r="L236" s="25"/>
      <c r="M236" s="5"/>
      <c r="N236" s="5"/>
      <c r="O236" s="5"/>
    </row>
    <row r="237" spans="1:15" x14ac:dyDescent="0.25">
      <c r="C237" s="3"/>
      <c r="D237" s="2"/>
      <c r="E237" s="27"/>
      <c r="F237" s="43"/>
      <c r="G237" s="27"/>
      <c r="H237" s="27"/>
      <c r="I237" s="28"/>
      <c r="J237" s="28"/>
      <c r="K237" s="28"/>
      <c r="L237" s="28"/>
      <c r="M237" s="26"/>
      <c r="N237" s="27"/>
      <c r="O237" s="6"/>
    </row>
    <row r="238" spans="1:15" x14ac:dyDescent="0.25">
      <c r="C238" s="3"/>
      <c r="D238" s="2"/>
      <c r="E238" s="27"/>
      <c r="F238" s="43"/>
      <c r="G238" s="27"/>
      <c r="H238" s="27"/>
      <c r="I238" s="28"/>
      <c r="J238" s="28"/>
      <c r="K238" s="28"/>
      <c r="L238" s="28"/>
      <c r="M238" s="26"/>
      <c r="N238" s="27"/>
      <c r="O238" s="6"/>
    </row>
    <row r="239" spans="1:15" x14ac:dyDescent="0.25">
      <c r="C239" s="3"/>
      <c r="D239" s="2"/>
      <c r="E239" s="27"/>
      <c r="F239" s="43"/>
      <c r="G239" s="27"/>
      <c r="H239" s="27"/>
      <c r="I239" s="28"/>
      <c r="J239" s="28"/>
      <c r="K239" s="28"/>
      <c r="L239" s="28"/>
      <c r="M239" s="26"/>
      <c r="N239" s="27"/>
      <c r="O239" s="6"/>
    </row>
    <row r="240" spans="1:15" x14ac:dyDescent="0.25">
      <c r="C240" s="3"/>
      <c r="D240" s="2"/>
      <c r="E240" s="27"/>
      <c r="F240" s="43"/>
      <c r="G240" s="27"/>
      <c r="H240" s="27"/>
      <c r="I240" s="28"/>
      <c r="J240" s="28"/>
      <c r="K240" s="28"/>
      <c r="L240" s="28"/>
      <c r="M240" s="26"/>
      <c r="N240" s="27"/>
      <c r="O240" s="6"/>
    </row>
    <row r="241" spans="1:15" x14ac:dyDescent="0.25">
      <c r="C241" s="3"/>
      <c r="D241" s="2"/>
      <c r="E241" s="27"/>
      <c r="F241" s="43"/>
      <c r="G241" s="27"/>
      <c r="H241" s="27"/>
      <c r="I241" s="28"/>
      <c r="J241" s="28"/>
      <c r="K241" s="28"/>
      <c r="L241" s="28"/>
      <c r="M241" s="26"/>
      <c r="N241" s="27"/>
      <c r="O241" s="6"/>
    </row>
    <row r="242" spans="1:15" x14ac:dyDescent="0.25">
      <c r="C242" s="3"/>
      <c r="D242" s="2"/>
      <c r="E242" s="27"/>
      <c r="F242" s="43"/>
      <c r="G242" s="27"/>
      <c r="H242" s="27"/>
      <c r="I242" s="28"/>
      <c r="J242" s="28"/>
      <c r="K242" s="28"/>
      <c r="L242" s="28"/>
      <c r="M242" s="26"/>
      <c r="N242" s="27"/>
      <c r="O242" s="6"/>
    </row>
    <row r="243" spans="1:15" x14ac:dyDescent="0.25">
      <c r="C243" s="3"/>
      <c r="D243" s="2"/>
      <c r="E243" s="27"/>
      <c r="F243" s="43"/>
      <c r="G243" s="27"/>
      <c r="H243" s="27"/>
      <c r="I243" s="28"/>
      <c r="J243" s="28"/>
      <c r="K243" s="28"/>
      <c r="L243" s="28"/>
      <c r="M243" s="26"/>
      <c r="N243" s="27"/>
      <c r="O243" s="6"/>
    </row>
    <row r="244" spans="1:15" x14ac:dyDescent="0.25">
      <c r="C244" s="3"/>
      <c r="D244" s="2"/>
      <c r="E244" s="27"/>
      <c r="F244" s="43"/>
      <c r="G244" s="27"/>
      <c r="H244" s="27"/>
      <c r="I244" s="28"/>
      <c r="J244" s="28"/>
      <c r="K244" s="28"/>
      <c r="L244" s="28"/>
      <c r="M244" s="26"/>
      <c r="N244" s="27"/>
      <c r="O244" s="6"/>
    </row>
    <row r="245" spans="1:15" x14ac:dyDescent="0.25">
      <c r="C245" s="3"/>
      <c r="D245" s="2"/>
      <c r="E245" s="27"/>
      <c r="F245" s="43"/>
      <c r="G245" s="27"/>
      <c r="H245" s="27"/>
      <c r="I245" s="28"/>
      <c r="J245" s="28"/>
      <c r="K245" s="28"/>
      <c r="L245" s="28"/>
      <c r="M245" s="26"/>
      <c r="N245" s="27"/>
      <c r="O245" s="6"/>
    </row>
    <row r="246" spans="1:15" x14ac:dyDescent="0.25">
      <c r="C246" s="3"/>
      <c r="D246" s="2"/>
      <c r="E246" s="27"/>
      <c r="F246" s="43"/>
      <c r="G246" s="27"/>
      <c r="H246" s="27"/>
      <c r="I246" s="28"/>
      <c r="J246" s="28"/>
      <c r="K246" s="28"/>
      <c r="L246" s="28"/>
      <c r="M246" s="26"/>
      <c r="N246" s="27"/>
      <c r="O246" s="6"/>
    </row>
    <row r="247" spans="1:15" x14ac:dyDescent="0.25">
      <c r="D247" s="2"/>
      <c r="E247" s="27"/>
      <c r="F247" s="43"/>
      <c r="G247" s="27"/>
      <c r="H247" s="27"/>
      <c r="I247" s="28"/>
      <c r="J247" s="28"/>
      <c r="K247" s="28"/>
      <c r="L247" s="28"/>
      <c r="M247" s="27"/>
      <c r="N247" s="27"/>
      <c r="O247" s="27"/>
    </row>
    <row r="248" spans="1:15" x14ac:dyDescent="0.25">
      <c r="A248" s="5"/>
      <c r="B248" s="5"/>
      <c r="E248" s="7"/>
      <c r="F248" s="5"/>
      <c r="G248" s="7"/>
      <c r="H248" s="7"/>
      <c r="I248" s="24"/>
      <c r="J248" s="24"/>
      <c r="K248" s="24"/>
      <c r="L248" s="24"/>
      <c r="M248" s="7"/>
      <c r="N248" s="7"/>
      <c r="O248" s="7"/>
    </row>
    <row r="249" spans="1:15" x14ac:dyDescent="0.25">
      <c r="C249" s="5"/>
      <c r="D249" s="5"/>
      <c r="E249" s="5"/>
      <c r="F249" s="5"/>
      <c r="G249" s="5"/>
      <c r="H249" s="5"/>
      <c r="I249" s="25"/>
      <c r="J249" s="25"/>
      <c r="K249" s="25"/>
      <c r="L249" s="25"/>
      <c r="M249" s="5"/>
      <c r="N249" s="5"/>
      <c r="O249" s="5"/>
    </row>
    <row r="250" spans="1:15" x14ac:dyDescent="0.25">
      <c r="C250" s="3"/>
      <c r="D250" s="2"/>
      <c r="E250" s="27"/>
      <c r="F250" s="43"/>
      <c r="G250" s="27"/>
      <c r="H250" s="27"/>
      <c r="I250" s="28"/>
      <c r="J250" s="28"/>
      <c r="K250" s="28"/>
      <c r="L250" s="28"/>
      <c r="M250" s="26"/>
      <c r="N250" s="27"/>
      <c r="O250" s="6"/>
    </row>
    <row r="251" spans="1:15" x14ac:dyDescent="0.25">
      <c r="C251" s="3"/>
      <c r="D251" s="2"/>
      <c r="E251" s="27"/>
      <c r="F251" s="43"/>
      <c r="G251" s="27"/>
      <c r="H251" s="27"/>
      <c r="I251" s="28"/>
      <c r="J251" s="28"/>
      <c r="K251" s="28"/>
      <c r="L251" s="28"/>
      <c r="M251" s="26"/>
      <c r="N251" s="27"/>
      <c r="O251" s="6"/>
    </row>
    <row r="252" spans="1:15" x14ac:dyDescent="0.25">
      <c r="C252" s="3"/>
      <c r="D252" s="2"/>
      <c r="E252" s="27"/>
      <c r="F252" s="43"/>
      <c r="G252" s="27"/>
      <c r="H252" s="27"/>
      <c r="I252" s="28"/>
      <c r="J252" s="28"/>
      <c r="K252" s="28"/>
      <c r="L252" s="28"/>
      <c r="M252" s="26"/>
      <c r="N252" s="27"/>
      <c r="O252" s="6"/>
    </row>
    <row r="253" spans="1:15" x14ac:dyDescent="0.25">
      <c r="C253" s="3"/>
      <c r="D253" s="2"/>
      <c r="E253" s="27"/>
      <c r="F253" s="43"/>
      <c r="G253" s="27"/>
      <c r="H253" s="27"/>
      <c r="I253" s="28"/>
      <c r="J253" s="28"/>
      <c r="K253" s="28"/>
      <c r="L253" s="28"/>
      <c r="M253" s="26"/>
      <c r="N253" s="27"/>
      <c r="O253" s="6"/>
    </row>
    <row r="254" spans="1:15" x14ac:dyDescent="0.25">
      <c r="C254" s="3"/>
      <c r="D254" s="2"/>
      <c r="E254" s="27"/>
      <c r="F254" s="43"/>
      <c r="G254" s="27"/>
      <c r="H254" s="27"/>
      <c r="I254" s="28"/>
      <c r="J254" s="28"/>
      <c r="K254" s="28"/>
      <c r="L254" s="28"/>
      <c r="M254" s="26"/>
      <c r="N254" s="27"/>
      <c r="O254" s="6"/>
    </row>
    <row r="255" spans="1:15" x14ac:dyDescent="0.25">
      <c r="C255" s="3"/>
      <c r="D255" s="2"/>
      <c r="E255" s="27"/>
      <c r="F255" s="43"/>
      <c r="G255" s="27"/>
      <c r="H255" s="27"/>
      <c r="I255" s="28"/>
      <c r="J255" s="28"/>
      <c r="K255" s="28"/>
      <c r="L255" s="28"/>
      <c r="M255" s="26"/>
      <c r="N255" s="27"/>
      <c r="O255" s="6"/>
    </row>
    <row r="256" spans="1:15" x14ac:dyDescent="0.25">
      <c r="C256" s="3"/>
      <c r="D256" s="2"/>
      <c r="E256" s="27"/>
      <c r="F256" s="43"/>
      <c r="G256" s="27"/>
      <c r="H256" s="27"/>
      <c r="I256" s="28"/>
      <c r="J256" s="28"/>
      <c r="K256" s="28"/>
      <c r="L256" s="28"/>
      <c r="M256" s="26"/>
      <c r="N256" s="27"/>
      <c r="O256" s="6"/>
    </row>
    <row r="257" spans="1:15" x14ac:dyDescent="0.25">
      <c r="C257" s="3"/>
      <c r="D257" s="2"/>
      <c r="E257" s="27"/>
      <c r="F257" s="43"/>
      <c r="G257" s="27"/>
      <c r="H257" s="27"/>
      <c r="I257" s="28"/>
      <c r="J257" s="28"/>
      <c r="K257" s="28"/>
      <c r="L257" s="28"/>
      <c r="M257" s="26"/>
      <c r="N257" s="27"/>
      <c r="O257" s="6"/>
    </row>
    <row r="258" spans="1:15" x14ac:dyDescent="0.25">
      <c r="C258" s="3"/>
      <c r="D258" s="2"/>
      <c r="E258" s="27"/>
      <c r="F258" s="43"/>
      <c r="G258" s="27"/>
      <c r="H258" s="27"/>
      <c r="I258" s="28"/>
      <c r="J258" s="28"/>
      <c r="K258" s="28"/>
      <c r="L258" s="28"/>
      <c r="M258" s="26"/>
      <c r="N258" s="27"/>
      <c r="O258" s="6"/>
    </row>
    <row r="259" spans="1:15" x14ac:dyDescent="0.25">
      <c r="C259" s="3"/>
      <c r="D259" s="2"/>
      <c r="E259" s="27"/>
      <c r="F259" s="43"/>
      <c r="G259" s="27"/>
      <c r="H259" s="27"/>
      <c r="I259" s="28"/>
      <c r="J259" s="28"/>
      <c r="K259" s="28"/>
      <c r="L259" s="28"/>
      <c r="M259" s="26"/>
      <c r="N259" s="27"/>
      <c r="O259" s="6"/>
    </row>
    <row r="260" spans="1:15" x14ac:dyDescent="0.25">
      <c r="D260" s="2"/>
      <c r="E260" s="27"/>
      <c r="F260" s="43"/>
      <c r="G260" s="27"/>
      <c r="H260" s="27"/>
      <c r="I260" s="28"/>
      <c r="J260" s="28"/>
      <c r="K260" s="28"/>
      <c r="L260" s="28"/>
      <c r="M260" s="27"/>
      <c r="N260" s="27"/>
      <c r="O260" s="27"/>
    </row>
    <row r="261" spans="1:15" x14ac:dyDescent="0.25">
      <c r="A261" s="5"/>
      <c r="B261" s="5"/>
      <c r="E261" s="7"/>
      <c r="F261" s="5"/>
      <c r="G261" s="7"/>
      <c r="H261" s="7"/>
      <c r="I261" s="24"/>
      <c r="J261" s="24"/>
      <c r="K261" s="24"/>
      <c r="L261" s="24"/>
      <c r="M261" s="7"/>
      <c r="N261" s="7"/>
      <c r="O261" s="7"/>
    </row>
    <row r="262" spans="1:15" x14ac:dyDescent="0.25">
      <c r="C262" s="5"/>
      <c r="D262" s="5"/>
      <c r="E262" s="5"/>
      <c r="F262" s="5"/>
      <c r="G262" s="5"/>
      <c r="H262" s="5"/>
      <c r="I262" s="25"/>
      <c r="J262" s="25"/>
      <c r="K262" s="25"/>
      <c r="L262" s="25"/>
      <c r="M262" s="5"/>
      <c r="N262" s="5"/>
      <c r="O262" s="5"/>
    </row>
    <row r="263" spans="1:15" x14ac:dyDescent="0.25">
      <c r="C263" s="3"/>
      <c r="D263" s="2"/>
      <c r="E263" s="27"/>
      <c r="F263" s="43"/>
      <c r="G263" s="27"/>
      <c r="H263" s="27"/>
      <c r="I263" s="28"/>
      <c r="J263" s="28"/>
      <c r="K263" s="28"/>
      <c r="L263" s="28"/>
      <c r="M263" s="26"/>
      <c r="N263" s="27"/>
      <c r="O263" s="6"/>
    </row>
    <row r="264" spans="1:15" x14ac:dyDescent="0.25">
      <c r="C264" s="3"/>
      <c r="D264" s="2"/>
      <c r="E264" s="27"/>
      <c r="F264" s="43"/>
      <c r="G264" s="27"/>
      <c r="H264" s="27"/>
      <c r="I264" s="28"/>
      <c r="J264" s="28"/>
      <c r="K264" s="28"/>
      <c r="L264" s="28"/>
      <c r="M264" s="26"/>
      <c r="N264" s="27"/>
      <c r="O264" s="6"/>
    </row>
    <row r="265" spans="1:15" x14ac:dyDescent="0.25">
      <c r="C265" s="3"/>
      <c r="D265" s="2"/>
      <c r="E265" s="27"/>
      <c r="F265" s="43"/>
      <c r="G265" s="27"/>
      <c r="H265" s="27"/>
      <c r="I265" s="28"/>
      <c r="J265" s="28"/>
      <c r="K265" s="28"/>
      <c r="L265" s="28"/>
      <c r="M265" s="26"/>
      <c r="N265" s="27"/>
      <c r="O265" s="6"/>
    </row>
    <row r="266" spans="1:15" x14ac:dyDescent="0.25">
      <c r="C266" s="3"/>
      <c r="D266" s="2"/>
      <c r="E266" s="27"/>
      <c r="F266" s="43"/>
      <c r="G266" s="27"/>
      <c r="H266" s="27"/>
      <c r="I266" s="28"/>
      <c r="J266" s="28"/>
      <c r="K266" s="28"/>
      <c r="L266" s="28"/>
      <c r="M266" s="26"/>
      <c r="N266" s="27"/>
      <c r="O266" s="6"/>
    </row>
    <row r="267" spans="1:15" x14ac:dyDescent="0.25">
      <c r="C267" s="3"/>
      <c r="D267" s="2"/>
      <c r="E267" s="27"/>
      <c r="F267" s="43"/>
      <c r="G267" s="27"/>
      <c r="H267" s="27"/>
      <c r="I267" s="28"/>
      <c r="J267" s="28"/>
      <c r="K267" s="28"/>
      <c r="L267" s="28"/>
      <c r="M267" s="26"/>
      <c r="N267" s="27"/>
      <c r="O267" s="6"/>
    </row>
    <row r="268" spans="1:15" x14ac:dyDescent="0.25">
      <c r="C268" s="3"/>
      <c r="D268" s="2"/>
      <c r="E268" s="27"/>
      <c r="F268" s="43"/>
      <c r="G268" s="27"/>
      <c r="H268" s="27"/>
      <c r="I268" s="28"/>
      <c r="J268" s="28"/>
      <c r="K268" s="28"/>
      <c r="L268" s="28"/>
      <c r="M268" s="26"/>
      <c r="N268" s="27"/>
      <c r="O268" s="6"/>
    </row>
    <row r="269" spans="1:15" x14ac:dyDescent="0.25">
      <c r="C269" s="3"/>
      <c r="D269" s="2"/>
      <c r="E269" s="27"/>
      <c r="F269" s="43"/>
      <c r="G269" s="27"/>
      <c r="H269" s="27"/>
      <c r="I269" s="28"/>
      <c r="J269" s="28"/>
      <c r="K269" s="28"/>
      <c r="L269" s="28"/>
      <c r="M269" s="26"/>
      <c r="N269" s="27"/>
      <c r="O269" s="6"/>
    </row>
    <row r="270" spans="1:15" x14ac:dyDescent="0.25">
      <c r="C270" s="3"/>
      <c r="D270" s="2"/>
      <c r="E270" s="27"/>
      <c r="F270" s="43"/>
      <c r="G270" s="27"/>
      <c r="H270" s="27"/>
      <c r="I270" s="28"/>
      <c r="J270" s="28"/>
      <c r="K270" s="28"/>
      <c r="L270" s="28"/>
      <c r="M270" s="26"/>
      <c r="N270" s="27"/>
      <c r="O270" s="6"/>
    </row>
    <row r="271" spans="1:15" x14ac:dyDescent="0.25">
      <c r="C271" s="3"/>
      <c r="D271" s="2"/>
      <c r="E271" s="27"/>
      <c r="F271" s="43"/>
      <c r="G271" s="27"/>
      <c r="H271" s="27"/>
      <c r="I271" s="28"/>
      <c r="J271" s="28"/>
      <c r="K271" s="28"/>
      <c r="L271" s="28"/>
      <c r="M271" s="26"/>
      <c r="N271" s="27"/>
      <c r="O271" s="6"/>
    </row>
    <row r="272" spans="1:15" x14ac:dyDescent="0.25">
      <c r="C272" s="3"/>
      <c r="D272" s="2"/>
      <c r="E272" s="27"/>
      <c r="F272" s="43"/>
      <c r="G272" s="27"/>
      <c r="H272" s="27"/>
      <c r="I272" s="28"/>
      <c r="J272" s="28"/>
      <c r="K272" s="28"/>
      <c r="L272" s="28"/>
      <c r="M272" s="26"/>
      <c r="N272" s="27"/>
      <c r="O272" s="6"/>
    </row>
    <row r="273" spans="1:15" x14ac:dyDescent="0.25">
      <c r="D273" s="2"/>
      <c r="E273" s="27"/>
      <c r="F273" s="43"/>
      <c r="G273" s="27"/>
      <c r="H273" s="27"/>
      <c r="I273" s="28"/>
      <c r="J273" s="28"/>
      <c r="K273" s="28"/>
      <c r="L273" s="28"/>
      <c r="M273" s="27"/>
      <c r="N273" s="27"/>
      <c r="O273" s="27"/>
    </row>
    <row r="274" spans="1:15" x14ac:dyDescent="0.25">
      <c r="A274" s="5"/>
      <c r="B274" s="5"/>
      <c r="E274" s="7"/>
      <c r="F274" s="5"/>
      <c r="G274" s="7"/>
      <c r="H274" s="7"/>
      <c r="I274" s="24"/>
      <c r="J274" s="24"/>
      <c r="K274" s="24"/>
      <c r="L274" s="24"/>
      <c r="M274" s="7"/>
      <c r="N274" s="7"/>
      <c r="O274" s="7"/>
    </row>
    <row r="275" spans="1:15" x14ac:dyDescent="0.25">
      <c r="C275" s="5"/>
      <c r="D275" s="5"/>
      <c r="E275" s="5"/>
      <c r="F275" s="5"/>
      <c r="G275" s="5"/>
      <c r="H275" s="5"/>
      <c r="I275" s="25"/>
      <c r="J275" s="25"/>
      <c r="K275" s="25"/>
      <c r="L275" s="25"/>
      <c r="M275" s="5"/>
      <c r="N275" s="5"/>
      <c r="O275" s="5"/>
    </row>
    <row r="276" spans="1:15" x14ac:dyDescent="0.25">
      <c r="C276" s="3"/>
      <c r="D276" s="2"/>
      <c r="E276" s="27"/>
      <c r="F276" s="43"/>
      <c r="G276" s="27"/>
      <c r="H276" s="27"/>
      <c r="I276" s="28"/>
      <c r="J276" s="28"/>
      <c r="K276" s="28"/>
      <c r="L276" s="28"/>
      <c r="M276" s="26"/>
      <c r="N276" s="27"/>
      <c r="O276" s="6"/>
    </row>
    <row r="277" spans="1:15" x14ac:dyDescent="0.25">
      <c r="C277" s="3"/>
      <c r="D277" s="2"/>
      <c r="E277" s="27"/>
      <c r="F277" s="43"/>
      <c r="G277" s="27"/>
      <c r="H277" s="27"/>
      <c r="I277" s="28"/>
      <c r="J277" s="28"/>
      <c r="K277" s="28"/>
      <c r="L277" s="28"/>
      <c r="M277" s="26"/>
      <c r="N277" s="27"/>
      <c r="O277" s="6"/>
    </row>
    <row r="278" spans="1:15" x14ac:dyDescent="0.25">
      <c r="C278" s="3"/>
      <c r="D278" s="2"/>
      <c r="E278" s="27"/>
      <c r="F278" s="43"/>
      <c r="G278" s="27"/>
      <c r="H278" s="27"/>
      <c r="I278" s="28"/>
      <c r="J278" s="28"/>
      <c r="K278" s="28"/>
      <c r="L278" s="28"/>
      <c r="M278" s="26"/>
      <c r="N278" s="27"/>
      <c r="O278" s="6"/>
    </row>
    <row r="279" spans="1:15" x14ac:dyDescent="0.25">
      <c r="C279" s="3"/>
      <c r="D279" s="2"/>
      <c r="E279" s="27"/>
      <c r="F279" s="43"/>
      <c r="G279" s="27"/>
      <c r="H279" s="27"/>
      <c r="I279" s="28"/>
      <c r="J279" s="28"/>
      <c r="K279" s="28"/>
      <c r="L279" s="28"/>
      <c r="M279" s="26"/>
      <c r="N279" s="27"/>
      <c r="O279" s="6"/>
    </row>
    <row r="280" spans="1:15" x14ac:dyDescent="0.25">
      <c r="C280" s="3"/>
      <c r="D280" s="2"/>
      <c r="E280" s="27"/>
      <c r="F280" s="43"/>
      <c r="G280" s="27"/>
      <c r="H280" s="27"/>
      <c r="I280" s="28"/>
      <c r="J280" s="28"/>
      <c r="K280" s="28"/>
      <c r="L280" s="28"/>
      <c r="M280" s="26"/>
      <c r="N280" s="27"/>
      <c r="O280" s="6"/>
    </row>
    <row r="281" spans="1:15" x14ac:dyDescent="0.25">
      <c r="C281" s="3"/>
      <c r="D281" s="2"/>
      <c r="E281" s="27"/>
      <c r="F281" s="43"/>
      <c r="G281" s="27"/>
      <c r="H281" s="27"/>
      <c r="I281" s="28"/>
      <c r="J281" s="28"/>
      <c r="K281" s="28"/>
      <c r="L281" s="28"/>
      <c r="M281" s="26"/>
      <c r="N281" s="27"/>
      <c r="O281" s="6"/>
    </row>
    <row r="282" spans="1:15" x14ac:dyDescent="0.25">
      <c r="C282" s="3"/>
      <c r="D282" s="2"/>
      <c r="E282" s="27"/>
      <c r="F282" s="43"/>
      <c r="G282" s="27"/>
      <c r="H282" s="27"/>
      <c r="I282" s="28"/>
      <c r="J282" s="28"/>
      <c r="K282" s="28"/>
      <c r="L282" s="28"/>
      <c r="M282" s="26"/>
      <c r="N282" s="27"/>
      <c r="O282" s="6"/>
    </row>
    <row r="283" spans="1:15" x14ac:dyDescent="0.25">
      <c r="C283" s="3"/>
      <c r="D283" s="2"/>
      <c r="E283" s="27"/>
      <c r="F283" s="43"/>
      <c r="G283" s="27"/>
      <c r="H283" s="27"/>
      <c r="I283" s="28"/>
      <c r="J283" s="28"/>
      <c r="K283" s="28"/>
      <c r="L283" s="28"/>
      <c r="M283" s="26"/>
      <c r="N283" s="27"/>
      <c r="O283" s="6"/>
    </row>
    <row r="284" spans="1:15" x14ac:dyDescent="0.25">
      <c r="C284" s="3"/>
      <c r="D284" s="2"/>
      <c r="E284" s="27"/>
      <c r="F284" s="43"/>
      <c r="G284" s="27"/>
      <c r="H284" s="27"/>
      <c r="I284" s="28"/>
      <c r="J284" s="28"/>
      <c r="K284" s="28"/>
      <c r="L284" s="28"/>
      <c r="M284" s="26"/>
      <c r="N284" s="27"/>
      <c r="O284" s="6"/>
    </row>
    <row r="285" spans="1:15" x14ac:dyDescent="0.25">
      <c r="C285" s="3"/>
      <c r="D285" s="2"/>
      <c r="E285" s="27"/>
      <c r="F285" s="43"/>
      <c r="G285" s="27"/>
      <c r="H285" s="27"/>
      <c r="I285" s="28"/>
      <c r="J285" s="28"/>
      <c r="K285" s="28"/>
      <c r="L285" s="28"/>
      <c r="M285" s="26"/>
      <c r="N285" s="27"/>
      <c r="O285" s="6"/>
    </row>
    <row r="286" spans="1:15" x14ac:dyDescent="0.25">
      <c r="C286" s="3"/>
      <c r="D286" s="2"/>
      <c r="E286" s="27"/>
      <c r="F286" s="43"/>
      <c r="G286" s="27"/>
      <c r="H286" s="27"/>
      <c r="I286" s="28"/>
      <c r="J286" s="28"/>
      <c r="K286" s="28"/>
      <c r="L286" s="28"/>
      <c r="M286" s="27"/>
      <c r="N286" s="27"/>
      <c r="O286" s="27"/>
    </row>
    <row r="287" spans="1:15" x14ac:dyDescent="0.25">
      <c r="A287" s="5"/>
      <c r="B287" s="5"/>
      <c r="E287" s="7"/>
      <c r="F287" s="5"/>
      <c r="G287" s="7"/>
      <c r="H287" s="7"/>
      <c r="I287" s="24"/>
      <c r="J287" s="24"/>
      <c r="K287" s="24"/>
      <c r="L287" s="24"/>
      <c r="M287" s="7"/>
      <c r="N287" s="7"/>
      <c r="O287" s="7"/>
    </row>
    <row r="288" spans="1:15" x14ac:dyDescent="0.25">
      <c r="C288" s="5"/>
      <c r="D288" s="5"/>
      <c r="E288" s="5"/>
      <c r="F288" s="5"/>
      <c r="G288" s="5"/>
      <c r="H288" s="5"/>
      <c r="I288" s="25"/>
      <c r="J288" s="25"/>
      <c r="K288" s="25"/>
      <c r="L288" s="25"/>
      <c r="M288" s="5"/>
      <c r="N288" s="5"/>
      <c r="O288" s="5"/>
    </row>
    <row r="289" spans="1:15" x14ac:dyDescent="0.25">
      <c r="C289" s="3"/>
      <c r="D289" s="2"/>
      <c r="E289" s="27"/>
      <c r="F289" s="43"/>
      <c r="G289" s="27"/>
      <c r="H289" s="27"/>
      <c r="I289" s="28"/>
      <c r="J289" s="28"/>
      <c r="K289" s="28"/>
      <c r="L289" s="28"/>
      <c r="M289" s="26"/>
      <c r="N289" s="27"/>
      <c r="O289" s="6"/>
    </row>
    <row r="290" spans="1:15" x14ac:dyDescent="0.25">
      <c r="C290" s="3"/>
      <c r="D290" s="2"/>
      <c r="E290" s="27"/>
      <c r="F290" s="43"/>
      <c r="G290" s="27"/>
      <c r="H290" s="27"/>
      <c r="I290" s="28"/>
      <c r="J290" s="28"/>
      <c r="K290" s="28"/>
      <c r="L290" s="28"/>
      <c r="M290" s="26"/>
      <c r="N290" s="27"/>
      <c r="O290" s="6"/>
    </row>
    <row r="291" spans="1:15" x14ac:dyDescent="0.25">
      <c r="C291" s="3"/>
      <c r="D291" s="2"/>
      <c r="E291" s="27"/>
      <c r="F291" s="43"/>
      <c r="G291" s="27"/>
      <c r="H291" s="27"/>
      <c r="I291" s="28"/>
      <c r="J291" s="28"/>
      <c r="K291" s="28"/>
      <c r="L291" s="28"/>
      <c r="M291" s="26"/>
      <c r="N291" s="27"/>
      <c r="O291" s="6"/>
    </row>
    <row r="292" spans="1:15" x14ac:dyDescent="0.25">
      <c r="C292" s="3"/>
      <c r="D292" s="2"/>
      <c r="E292" s="27"/>
      <c r="F292" s="43"/>
      <c r="G292" s="27"/>
      <c r="H292" s="27"/>
      <c r="I292" s="28"/>
      <c r="J292" s="28"/>
      <c r="K292" s="28"/>
      <c r="L292" s="28"/>
      <c r="M292" s="26"/>
      <c r="N292" s="27"/>
      <c r="O292" s="6"/>
    </row>
    <row r="293" spans="1:15" x14ac:dyDescent="0.25">
      <c r="C293" s="3"/>
      <c r="D293" s="2"/>
      <c r="E293" s="27"/>
      <c r="F293" s="43"/>
      <c r="G293" s="27"/>
      <c r="H293" s="27"/>
      <c r="I293" s="28"/>
      <c r="J293" s="28"/>
      <c r="K293" s="28"/>
      <c r="L293" s="28"/>
      <c r="M293" s="26"/>
      <c r="N293" s="27"/>
      <c r="O293" s="6"/>
    </row>
    <row r="294" spans="1:15" x14ac:dyDescent="0.25">
      <c r="C294" s="3"/>
      <c r="D294" s="2"/>
      <c r="E294" s="27"/>
      <c r="F294" s="43"/>
      <c r="G294" s="27"/>
      <c r="H294" s="27"/>
      <c r="I294" s="28"/>
      <c r="J294" s="28"/>
      <c r="K294" s="28"/>
      <c r="L294" s="28"/>
      <c r="M294" s="26"/>
      <c r="N294" s="27"/>
      <c r="O294" s="6"/>
    </row>
    <row r="295" spans="1:15" x14ac:dyDescent="0.25">
      <c r="C295" s="3"/>
      <c r="D295" s="2"/>
      <c r="E295" s="27"/>
      <c r="F295" s="43"/>
      <c r="G295" s="27"/>
      <c r="H295" s="27"/>
      <c r="I295" s="28"/>
      <c r="J295" s="28"/>
      <c r="K295" s="28"/>
      <c r="L295" s="28"/>
      <c r="M295" s="26"/>
      <c r="N295" s="27"/>
      <c r="O295" s="6"/>
    </row>
    <row r="296" spans="1:15" x14ac:dyDescent="0.25">
      <c r="C296" s="3"/>
      <c r="D296" s="2"/>
      <c r="E296" s="27"/>
      <c r="F296" s="43"/>
      <c r="G296" s="27"/>
      <c r="H296" s="27"/>
      <c r="I296" s="28"/>
      <c r="J296" s="28"/>
      <c r="K296" s="28"/>
      <c r="L296" s="28"/>
      <c r="M296" s="26"/>
      <c r="N296" s="27"/>
      <c r="O296" s="6"/>
    </row>
    <row r="297" spans="1:15" x14ac:dyDescent="0.25">
      <c r="C297" s="3"/>
      <c r="D297" s="2"/>
      <c r="E297" s="27"/>
      <c r="F297" s="43"/>
      <c r="G297" s="27"/>
      <c r="H297" s="27"/>
      <c r="I297" s="28"/>
      <c r="J297" s="28"/>
      <c r="K297" s="28"/>
      <c r="L297" s="28"/>
      <c r="M297" s="26"/>
      <c r="N297" s="27"/>
      <c r="O297" s="6"/>
    </row>
    <row r="298" spans="1:15" x14ac:dyDescent="0.25">
      <c r="C298" s="3"/>
      <c r="D298" s="2"/>
      <c r="E298" s="27"/>
      <c r="F298" s="43"/>
      <c r="G298" s="27"/>
      <c r="H298" s="27"/>
      <c r="I298" s="28"/>
      <c r="J298" s="28"/>
      <c r="K298" s="28"/>
      <c r="L298" s="28"/>
      <c r="M298" s="26"/>
      <c r="N298" s="27"/>
      <c r="O298" s="6"/>
    </row>
    <row r="299" spans="1:15" x14ac:dyDescent="0.25">
      <c r="D299" s="2"/>
      <c r="E299" s="27"/>
      <c r="F299" s="43"/>
      <c r="G299" s="27"/>
      <c r="H299" s="27"/>
      <c r="I299" s="28"/>
      <c r="J299" s="28"/>
      <c r="K299" s="28"/>
      <c r="L299" s="28"/>
      <c r="M299" s="27"/>
      <c r="N299" s="27"/>
      <c r="O299" s="27"/>
    </row>
    <row r="300" spans="1:15" x14ac:dyDescent="0.25">
      <c r="A300" s="5"/>
      <c r="B300" s="5"/>
      <c r="E300" s="7"/>
      <c r="F300" s="5"/>
      <c r="G300" s="7"/>
      <c r="H300" s="7"/>
      <c r="I300" s="24"/>
      <c r="J300" s="24"/>
      <c r="K300" s="24"/>
      <c r="L300" s="24"/>
      <c r="M300" s="34"/>
      <c r="N300" s="34"/>
      <c r="O300" s="7"/>
    </row>
    <row r="301" spans="1:15" x14ac:dyDescent="0.25">
      <c r="C301" s="5"/>
      <c r="D301" s="5"/>
      <c r="E301" s="5"/>
      <c r="F301" s="5"/>
      <c r="G301" s="5"/>
      <c r="H301" s="5"/>
      <c r="I301" s="25"/>
      <c r="J301" s="25"/>
      <c r="K301" s="25"/>
      <c r="L301" s="25"/>
      <c r="M301" s="35"/>
      <c r="N301" s="35"/>
      <c r="O301" s="5"/>
    </row>
    <row r="302" spans="1:15" x14ac:dyDescent="0.25">
      <c r="C302" s="3"/>
      <c r="D302" s="2"/>
      <c r="E302" s="27"/>
      <c r="F302" s="43"/>
      <c r="G302" s="27"/>
      <c r="H302" s="27"/>
      <c r="I302" s="28"/>
      <c r="J302" s="28"/>
      <c r="K302" s="28"/>
      <c r="L302" s="28"/>
      <c r="M302" s="26"/>
      <c r="N302" s="27"/>
      <c r="O302" s="6"/>
    </row>
    <row r="303" spans="1:15" x14ac:dyDescent="0.25">
      <c r="C303" s="3"/>
      <c r="D303" s="2"/>
      <c r="E303" s="27"/>
      <c r="F303" s="43"/>
      <c r="G303" s="27"/>
      <c r="H303" s="27"/>
      <c r="I303" s="28"/>
      <c r="J303" s="28"/>
      <c r="K303" s="28"/>
      <c r="L303" s="28"/>
      <c r="M303" s="26"/>
      <c r="N303" s="27"/>
      <c r="O303" s="6"/>
    </row>
    <row r="304" spans="1:15" x14ac:dyDescent="0.25">
      <c r="C304" s="3"/>
      <c r="D304" s="2"/>
      <c r="E304" s="27"/>
      <c r="F304" s="43"/>
      <c r="G304" s="27"/>
      <c r="H304" s="27"/>
      <c r="I304" s="28"/>
      <c r="J304" s="28"/>
      <c r="K304" s="28"/>
      <c r="L304" s="28"/>
      <c r="M304" s="26"/>
      <c r="N304" s="27"/>
      <c r="O304" s="6"/>
    </row>
    <row r="305" spans="1:15" x14ac:dyDescent="0.25">
      <c r="C305" s="3"/>
      <c r="D305" s="2"/>
      <c r="E305" s="27"/>
      <c r="F305" s="43"/>
      <c r="G305" s="27"/>
      <c r="H305" s="27"/>
      <c r="I305" s="28"/>
      <c r="J305" s="28"/>
      <c r="K305" s="28"/>
      <c r="L305" s="28"/>
      <c r="M305" s="26"/>
      <c r="N305" s="27"/>
      <c r="O305" s="6"/>
    </row>
    <row r="306" spans="1:15" x14ac:dyDescent="0.25">
      <c r="C306" s="3"/>
      <c r="D306" s="2"/>
      <c r="E306" s="27"/>
      <c r="F306" s="43"/>
      <c r="G306" s="27"/>
      <c r="H306" s="27"/>
      <c r="I306" s="28"/>
      <c r="J306" s="28"/>
      <c r="K306" s="28"/>
      <c r="L306" s="28"/>
      <c r="M306" s="26"/>
      <c r="N306" s="27"/>
      <c r="O306" s="6"/>
    </row>
    <row r="307" spans="1:15" x14ac:dyDescent="0.25">
      <c r="C307" s="3"/>
      <c r="D307" s="2"/>
      <c r="E307" s="27"/>
      <c r="F307" s="43"/>
      <c r="G307" s="27"/>
      <c r="H307" s="27"/>
      <c r="I307" s="28"/>
      <c r="J307" s="28"/>
      <c r="K307" s="28"/>
      <c r="L307" s="28"/>
      <c r="M307" s="26"/>
      <c r="N307" s="27"/>
      <c r="O307" s="6"/>
    </row>
    <row r="308" spans="1:15" x14ac:dyDescent="0.25">
      <c r="C308" s="3"/>
      <c r="D308" s="2"/>
      <c r="E308" s="27"/>
      <c r="F308" s="43"/>
      <c r="G308" s="27"/>
      <c r="H308" s="27"/>
      <c r="I308" s="28"/>
      <c r="J308" s="28"/>
      <c r="K308" s="28"/>
      <c r="L308" s="28"/>
      <c r="M308" s="26"/>
      <c r="N308" s="27"/>
      <c r="O308" s="6"/>
    </row>
    <row r="309" spans="1:15" x14ac:dyDescent="0.25">
      <c r="C309" s="3"/>
      <c r="D309" s="2"/>
      <c r="E309" s="27"/>
      <c r="F309" s="43"/>
      <c r="G309" s="27"/>
      <c r="H309" s="27"/>
      <c r="I309" s="28"/>
      <c r="J309" s="28"/>
      <c r="K309" s="28"/>
      <c r="L309" s="28"/>
      <c r="M309" s="26"/>
      <c r="N309" s="27"/>
      <c r="O309" s="6"/>
    </row>
    <row r="310" spans="1:15" x14ac:dyDescent="0.25">
      <c r="C310" s="3"/>
      <c r="D310" s="2"/>
      <c r="E310" s="27"/>
      <c r="F310" s="43"/>
      <c r="G310" s="27"/>
      <c r="H310" s="27"/>
      <c r="I310" s="28"/>
      <c r="J310" s="28"/>
      <c r="K310" s="28"/>
      <c r="L310" s="28"/>
      <c r="M310" s="26"/>
      <c r="N310" s="27"/>
      <c r="O310" s="6"/>
    </row>
    <row r="311" spans="1:15" x14ac:dyDescent="0.25">
      <c r="C311" s="3"/>
      <c r="D311" s="2"/>
      <c r="E311" s="27"/>
      <c r="F311" s="43"/>
      <c r="G311" s="27"/>
      <c r="H311" s="27"/>
      <c r="I311" s="28"/>
      <c r="J311" s="28"/>
      <c r="K311" s="28"/>
      <c r="L311" s="28"/>
      <c r="M311" s="26"/>
      <c r="N311" s="27"/>
      <c r="O311" s="6"/>
    </row>
    <row r="312" spans="1:15" x14ac:dyDescent="0.25">
      <c r="D312" s="2"/>
      <c r="E312" s="27"/>
      <c r="F312" s="43"/>
      <c r="G312" s="27"/>
      <c r="H312" s="27"/>
      <c r="I312" s="28"/>
      <c r="J312" s="28"/>
      <c r="K312" s="28"/>
      <c r="L312" s="28"/>
      <c r="M312" s="27"/>
      <c r="N312" s="27"/>
      <c r="O312" s="27"/>
    </row>
    <row r="313" spans="1:15" x14ac:dyDescent="0.25">
      <c r="A313" s="5"/>
      <c r="B313" s="5"/>
      <c r="E313" s="7"/>
      <c r="F313" s="5"/>
      <c r="G313" s="7"/>
      <c r="H313" s="7"/>
      <c r="I313" s="24"/>
      <c r="J313" s="24"/>
      <c r="K313" s="24"/>
      <c r="L313" s="24"/>
      <c r="M313" s="34"/>
      <c r="N313" s="34"/>
      <c r="O313" s="7"/>
    </row>
    <row r="314" spans="1:15" x14ac:dyDescent="0.25">
      <c r="C314" s="5"/>
      <c r="D314" s="5"/>
      <c r="E314" s="5"/>
      <c r="F314" s="5"/>
      <c r="G314" s="5"/>
      <c r="H314" s="5"/>
      <c r="I314" s="25"/>
      <c r="J314" s="25"/>
      <c r="K314" s="25"/>
      <c r="L314" s="25"/>
      <c r="M314" s="35"/>
      <c r="N314" s="35"/>
      <c r="O314" s="5"/>
    </row>
    <row r="315" spans="1:15" x14ac:dyDescent="0.25">
      <c r="C315" s="3"/>
      <c r="D315" s="2"/>
      <c r="E315" s="27"/>
      <c r="F315" s="43"/>
      <c r="G315" s="27"/>
      <c r="H315" s="27"/>
      <c r="I315" s="28"/>
      <c r="J315" s="28"/>
      <c r="K315" s="28"/>
      <c r="L315" s="28"/>
      <c r="M315" s="26"/>
      <c r="N315" s="27"/>
      <c r="O315" s="6"/>
    </row>
    <row r="316" spans="1:15" x14ac:dyDescent="0.25">
      <c r="C316" s="3"/>
      <c r="D316" s="2"/>
      <c r="E316" s="27"/>
      <c r="F316" s="43"/>
      <c r="G316" s="27"/>
      <c r="H316" s="27"/>
      <c r="I316" s="28"/>
      <c r="J316" s="28"/>
      <c r="K316" s="28"/>
      <c r="L316" s="28"/>
      <c r="M316" s="26"/>
      <c r="N316" s="27"/>
      <c r="O316" s="6"/>
    </row>
    <row r="317" spans="1:15" x14ac:dyDescent="0.25">
      <c r="C317" s="3"/>
      <c r="D317" s="2"/>
      <c r="E317" s="27"/>
      <c r="F317" s="43"/>
      <c r="G317" s="27"/>
      <c r="H317" s="27"/>
      <c r="I317" s="28"/>
      <c r="J317" s="28"/>
      <c r="K317" s="28"/>
      <c r="L317" s="28"/>
      <c r="M317" s="26"/>
      <c r="N317" s="27"/>
      <c r="O317" s="6"/>
    </row>
    <row r="318" spans="1:15" x14ac:dyDescent="0.25">
      <c r="C318" s="3"/>
      <c r="D318" s="2"/>
      <c r="E318" s="27"/>
      <c r="F318" s="43"/>
      <c r="G318" s="27"/>
      <c r="H318" s="27"/>
      <c r="I318" s="28"/>
      <c r="J318" s="28"/>
      <c r="K318" s="28"/>
      <c r="L318" s="28"/>
      <c r="M318" s="26"/>
      <c r="N318" s="27"/>
      <c r="O318" s="6"/>
    </row>
    <row r="319" spans="1:15" x14ac:dyDescent="0.25">
      <c r="C319" s="3"/>
      <c r="D319" s="2"/>
      <c r="E319" s="27"/>
      <c r="F319" s="43"/>
      <c r="G319" s="27"/>
      <c r="H319" s="27"/>
      <c r="I319" s="28"/>
      <c r="J319" s="28"/>
      <c r="K319" s="28"/>
      <c r="L319" s="28"/>
      <c r="M319" s="26"/>
      <c r="N319" s="27"/>
      <c r="O319" s="6"/>
    </row>
    <row r="320" spans="1:15" x14ac:dyDescent="0.25">
      <c r="C320" s="3"/>
      <c r="D320" s="2"/>
      <c r="E320" s="27"/>
      <c r="F320" s="43"/>
      <c r="G320" s="27"/>
      <c r="H320" s="27"/>
      <c r="I320" s="28"/>
      <c r="J320" s="28"/>
      <c r="K320" s="28"/>
      <c r="L320" s="28"/>
      <c r="M320" s="26"/>
      <c r="N320" s="27"/>
      <c r="O320" s="6"/>
    </row>
    <row r="321" spans="1:15" x14ac:dyDescent="0.25">
      <c r="C321" s="3"/>
      <c r="D321" s="2"/>
      <c r="E321" s="27"/>
      <c r="F321" s="43"/>
      <c r="G321" s="27"/>
      <c r="H321" s="27"/>
      <c r="I321" s="28"/>
      <c r="J321" s="28"/>
      <c r="K321" s="28"/>
      <c r="L321" s="28"/>
      <c r="M321" s="26"/>
      <c r="N321" s="27"/>
      <c r="O321" s="6"/>
    </row>
    <row r="322" spans="1:15" x14ac:dyDescent="0.25">
      <c r="C322" s="3"/>
      <c r="D322" s="2"/>
      <c r="E322" s="27"/>
      <c r="F322" s="43"/>
      <c r="G322" s="27"/>
      <c r="H322" s="27"/>
      <c r="I322" s="28"/>
      <c r="J322" s="28"/>
      <c r="K322" s="28"/>
      <c r="L322" s="28"/>
      <c r="M322" s="26"/>
      <c r="N322" s="27"/>
      <c r="O322" s="6"/>
    </row>
    <row r="323" spans="1:15" x14ac:dyDescent="0.25">
      <c r="C323" s="3"/>
      <c r="D323" s="2"/>
      <c r="E323" s="27"/>
      <c r="F323" s="43"/>
      <c r="G323" s="27"/>
      <c r="H323" s="27"/>
      <c r="I323" s="28"/>
      <c r="J323" s="28"/>
      <c r="K323" s="28"/>
      <c r="L323" s="28"/>
      <c r="M323" s="26"/>
      <c r="N323" s="27"/>
      <c r="O323" s="6"/>
    </row>
    <row r="324" spans="1:15" x14ac:dyDescent="0.25">
      <c r="C324" s="3"/>
      <c r="D324" s="2"/>
      <c r="E324" s="27"/>
      <c r="F324" s="43"/>
      <c r="G324" s="27"/>
      <c r="H324" s="27"/>
      <c r="I324" s="28"/>
      <c r="J324" s="28"/>
      <c r="K324" s="28"/>
      <c r="L324" s="28"/>
      <c r="M324" s="26"/>
      <c r="N324" s="27"/>
      <c r="O324" s="6"/>
    </row>
    <row r="325" spans="1:15" x14ac:dyDescent="0.25">
      <c r="D325" s="2"/>
      <c r="E325" s="27"/>
      <c r="F325" s="43"/>
      <c r="G325" s="27"/>
      <c r="H325" s="27"/>
      <c r="I325" s="28"/>
      <c r="J325" s="28"/>
      <c r="K325" s="28"/>
      <c r="L325" s="28"/>
      <c r="M325" s="27"/>
      <c r="N325" s="27"/>
      <c r="O325" s="27"/>
    </row>
    <row r="326" spans="1:15" x14ac:dyDescent="0.25">
      <c r="A326" s="5"/>
      <c r="B326" s="5"/>
      <c r="E326" s="7"/>
      <c r="F326" s="5"/>
      <c r="G326" s="7"/>
      <c r="H326" s="7"/>
      <c r="I326" s="24"/>
      <c r="J326" s="24"/>
      <c r="K326" s="24"/>
      <c r="L326" s="24"/>
      <c r="M326" s="34"/>
      <c r="N326" s="34"/>
      <c r="O326" s="7"/>
    </row>
    <row r="327" spans="1:15" x14ac:dyDescent="0.25">
      <c r="C327" s="5"/>
      <c r="D327" s="5"/>
      <c r="E327" s="5"/>
      <c r="F327" s="5"/>
      <c r="G327" s="5"/>
      <c r="H327" s="5"/>
      <c r="I327" s="25"/>
      <c r="J327" s="25"/>
      <c r="K327" s="25"/>
      <c r="L327" s="25"/>
      <c r="M327" s="35"/>
      <c r="N327" s="35"/>
      <c r="O327" s="5"/>
    </row>
    <row r="328" spans="1:15" x14ac:dyDescent="0.25">
      <c r="C328" s="3"/>
      <c r="D328" s="2"/>
      <c r="E328" s="27"/>
      <c r="F328" s="43"/>
      <c r="G328" s="27"/>
      <c r="H328" s="27"/>
      <c r="I328" s="28"/>
      <c r="J328" s="28"/>
      <c r="K328" s="28"/>
      <c r="L328" s="28"/>
      <c r="M328" s="26"/>
      <c r="N328" s="27"/>
      <c r="O328" s="6"/>
    </row>
    <row r="329" spans="1:15" x14ac:dyDescent="0.25">
      <c r="C329" s="3"/>
      <c r="D329" s="2"/>
      <c r="E329" s="27"/>
      <c r="F329" s="43"/>
      <c r="G329" s="27"/>
      <c r="H329" s="27"/>
      <c r="I329" s="28"/>
      <c r="J329" s="28"/>
      <c r="K329" s="28"/>
      <c r="L329" s="28"/>
      <c r="M329" s="26"/>
      <c r="N329" s="27"/>
      <c r="O329" s="6"/>
    </row>
    <row r="330" spans="1:15" x14ac:dyDescent="0.25">
      <c r="C330" s="3"/>
      <c r="D330" s="2"/>
      <c r="E330" s="27"/>
      <c r="F330" s="43"/>
      <c r="G330" s="27"/>
      <c r="H330" s="27"/>
      <c r="I330" s="28"/>
      <c r="J330" s="28"/>
      <c r="K330" s="28"/>
      <c r="L330" s="28"/>
      <c r="M330" s="26"/>
      <c r="N330" s="27"/>
      <c r="O330" s="6"/>
    </row>
    <row r="331" spans="1:15" x14ac:dyDescent="0.25">
      <c r="C331" s="3"/>
      <c r="D331" s="2"/>
      <c r="E331" s="27"/>
      <c r="F331" s="43"/>
      <c r="G331" s="27"/>
      <c r="H331" s="27"/>
      <c r="I331" s="28"/>
      <c r="J331" s="28"/>
      <c r="K331" s="28"/>
      <c r="L331" s="28"/>
      <c r="M331" s="26"/>
      <c r="N331" s="27"/>
      <c r="O331" s="6"/>
    </row>
    <row r="332" spans="1:15" x14ac:dyDescent="0.25">
      <c r="C332" s="3"/>
      <c r="D332" s="2"/>
      <c r="E332" s="27"/>
      <c r="F332" s="43"/>
      <c r="G332" s="27"/>
      <c r="H332" s="27"/>
      <c r="I332" s="28"/>
      <c r="J332" s="28"/>
      <c r="K332" s="28"/>
      <c r="L332" s="28"/>
      <c r="M332" s="26"/>
      <c r="N332" s="27"/>
      <c r="O332" s="6"/>
    </row>
    <row r="333" spans="1:15" x14ac:dyDescent="0.25">
      <c r="C333" s="3"/>
      <c r="D333" s="2"/>
      <c r="E333" s="27"/>
      <c r="F333" s="43"/>
      <c r="G333" s="27"/>
      <c r="H333" s="27"/>
      <c r="I333" s="28"/>
      <c r="J333" s="28"/>
      <c r="K333" s="28"/>
      <c r="L333" s="28"/>
      <c r="M333" s="26"/>
      <c r="N333" s="27"/>
      <c r="O333" s="6"/>
    </row>
    <row r="334" spans="1:15" x14ac:dyDescent="0.25">
      <c r="C334" s="3"/>
      <c r="D334" s="2"/>
      <c r="E334" s="27"/>
      <c r="F334" s="43"/>
      <c r="G334" s="27"/>
      <c r="H334" s="27"/>
      <c r="I334" s="28"/>
      <c r="J334" s="28"/>
      <c r="K334" s="28"/>
      <c r="L334" s="28"/>
      <c r="M334" s="26"/>
      <c r="N334" s="27"/>
      <c r="O334" s="6"/>
    </row>
    <row r="335" spans="1:15" x14ac:dyDescent="0.25">
      <c r="C335" s="3"/>
      <c r="D335" s="2"/>
      <c r="E335" s="27"/>
      <c r="F335" s="43"/>
      <c r="G335" s="27"/>
      <c r="H335" s="27"/>
      <c r="I335" s="28"/>
      <c r="J335" s="28"/>
      <c r="K335" s="28"/>
      <c r="L335" s="28"/>
      <c r="M335" s="26"/>
      <c r="N335" s="27"/>
      <c r="O335" s="6"/>
    </row>
    <row r="336" spans="1:15" x14ac:dyDescent="0.25">
      <c r="C336" s="3"/>
      <c r="D336" s="2"/>
      <c r="E336" s="27"/>
      <c r="F336" s="43"/>
      <c r="G336" s="27"/>
      <c r="H336" s="27"/>
      <c r="I336" s="28"/>
      <c r="J336" s="28"/>
      <c r="K336" s="28"/>
      <c r="L336" s="28"/>
      <c r="M336" s="26"/>
      <c r="N336" s="27"/>
      <c r="O336" s="6"/>
    </row>
    <row r="337" spans="1:15" x14ac:dyDescent="0.25">
      <c r="C337" s="3"/>
      <c r="D337" s="2"/>
      <c r="E337" s="27"/>
      <c r="F337" s="43"/>
      <c r="G337" s="27"/>
      <c r="H337" s="27"/>
      <c r="I337" s="28"/>
      <c r="J337" s="28"/>
      <c r="K337" s="28"/>
      <c r="L337" s="28"/>
      <c r="M337" s="26"/>
      <c r="N337" s="27"/>
      <c r="O337" s="6"/>
    </row>
    <row r="338" spans="1:15" x14ac:dyDescent="0.25">
      <c r="D338" s="2"/>
      <c r="E338" s="27"/>
      <c r="F338" s="43"/>
      <c r="G338" s="27"/>
      <c r="H338" s="27"/>
      <c r="I338" s="28"/>
      <c r="J338" s="28"/>
      <c r="K338" s="28"/>
      <c r="L338" s="28"/>
      <c r="M338" s="27"/>
      <c r="N338" s="27"/>
      <c r="O338" s="27"/>
    </row>
    <row r="339" spans="1:15" x14ac:dyDescent="0.25">
      <c r="A339" s="5"/>
      <c r="B339" s="5"/>
      <c r="E339" s="7"/>
      <c r="F339" s="5"/>
      <c r="G339" s="7"/>
      <c r="H339" s="7"/>
      <c r="I339" s="24"/>
      <c r="J339" s="24"/>
      <c r="K339" s="24"/>
      <c r="L339" s="24"/>
      <c r="M339" s="34"/>
      <c r="N339" s="34"/>
      <c r="O339" s="7"/>
    </row>
    <row r="340" spans="1:15" x14ac:dyDescent="0.25">
      <c r="C340" s="5"/>
      <c r="D340" s="5"/>
      <c r="E340" s="5"/>
      <c r="F340" s="5"/>
      <c r="G340" s="5"/>
      <c r="H340" s="5"/>
      <c r="I340" s="25"/>
      <c r="J340" s="25"/>
      <c r="K340" s="25"/>
      <c r="L340" s="25"/>
      <c r="M340" s="35"/>
      <c r="N340" s="35"/>
      <c r="O340" s="5"/>
    </row>
    <row r="341" spans="1:15" x14ac:dyDescent="0.25">
      <c r="C341" s="3"/>
      <c r="D341" s="2"/>
      <c r="E341" s="27"/>
      <c r="F341" s="43"/>
      <c r="G341" s="27"/>
      <c r="H341" s="27"/>
      <c r="I341" s="28"/>
      <c r="J341" s="28"/>
      <c r="K341" s="28"/>
      <c r="L341" s="28"/>
      <c r="M341" s="26"/>
      <c r="N341" s="27"/>
      <c r="O341" s="6"/>
    </row>
    <row r="342" spans="1:15" x14ac:dyDescent="0.25">
      <c r="C342" s="3"/>
      <c r="D342" s="2"/>
      <c r="E342" s="27"/>
      <c r="F342" s="43"/>
      <c r="G342" s="27"/>
      <c r="H342" s="27"/>
      <c r="I342" s="28"/>
      <c r="J342" s="28"/>
      <c r="K342" s="28"/>
      <c r="L342" s="28"/>
      <c r="M342" s="26"/>
      <c r="N342" s="27"/>
      <c r="O342" s="6"/>
    </row>
    <row r="343" spans="1:15" x14ac:dyDescent="0.25">
      <c r="C343" s="3"/>
      <c r="D343" s="2"/>
      <c r="E343" s="27"/>
      <c r="F343" s="43"/>
      <c r="G343" s="27"/>
      <c r="H343" s="27"/>
      <c r="I343" s="28"/>
      <c r="J343" s="28"/>
      <c r="K343" s="28"/>
      <c r="L343" s="28"/>
      <c r="M343" s="26"/>
      <c r="N343" s="27"/>
      <c r="O343" s="6"/>
    </row>
    <row r="344" spans="1:15" x14ac:dyDescent="0.25">
      <c r="C344" s="3"/>
      <c r="D344" s="2"/>
      <c r="E344" s="27"/>
      <c r="F344" s="43"/>
      <c r="G344" s="27"/>
      <c r="H344" s="27"/>
      <c r="I344" s="28"/>
      <c r="J344" s="28"/>
      <c r="K344" s="28"/>
      <c r="L344" s="28"/>
      <c r="M344" s="26"/>
      <c r="N344" s="27"/>
      <c r="O344" s="6"/>
    </row>
    <row r="345" spans="1:15" x14ac:dyDescent="0.25">
      <c r="C345" s="3"/>
      <c r="D345" s="2"/>
      <c r="E345" s="27"/>
      <c r="F345" s="43"/>
      <c r="G345" s="27"/>
      <c r="H345" s="27"/>
      <c r="I345" s="28"/>
      <c r="J345" s="28"/>
      <c r="K345" s="28"/>
      <c r="L345" s="28"/>
      <c r="M345" s="26"/>
      <c r="N345" s="27"/>
      <c r="O345" s="6"/>
    </row>
    <row r="346" spans="1:15" x14ac:dyDescent="0.25">
      <c r="C346" s="3"/>
      <c r="D346" s="2"/>
      <c r="E346" s="27"/>
      <c r="F346" s="43"/>
      <c r="G346" s="27"/>
      <c r="H346" s="27"/>
      <c r="I346" s="28"/>
      <c r="J346" s="28"/>
      <c r="K346" s="28"/>
      <c r="L346" s="28"/>
      <c r="M346" s="26"/>
      <c r="N346" s="27"/>
      <c r="O346" s="6"/>
    </row>
    <row r="347" spans="1:15" x14ac:dyDescent="0.25">
      <c r="C347" s="3"/>
      <c r="D347" s="2"/>
      <c r="E347" s="27"/>
      <c r="F347" s="43"/>
      <c r="G347" s="27"/>
      <c r="H347" s="27"/>
      <c r="I347" s="28"/>
      <c r="J347" s="28"/>
      <c r="K347" s="28"/>
      <c r="L347" s="28"/>
      <c r="M347" s="26"/>
      <c r="N347" s="27"/>
      <c r="O347" s="6"/>
    </row>
    <row r="348" spans="1:15" x14ac:dyDescent="0.25">
      <c r="C348" s="3"/>
      <c r="D348" s="2"/>
      <c r="E348" s="27"/>
      <c r="F348" s="43"/>
      <c r="G348" s="27"/>
      <c r="H348" s="27"/>
      <c r="I348" s="28"/>
      <c r="J348" s="28"/>
      <c r="K348" s="28"/>
      <c r="L348" s="28"/>
      <c r="M348" s="26"/>
      <c r="N348" s="27"/>
      <c r="O348" s="6"/>
    </row>
    <row r="349" spans="1:15" x14ac:dyDescent="0.25">
      <c r="C349" s="3"/>
      <c r="D349" s="2"/>
      <c r="E349" s="27"/>
      <c r="F349" s="43"/>
      <c r="G349" s="27"/>
      <c r="H349" s="27"/>
      <c r="I349" s="28"/>
      <c r="J349" s="28"/>
      <c r="K349" s="28"/>
      <c r="L349" s="28"/>
      <c r="M349" s="26"/>
      <c r="N349" s="27"/>
      <c r="O349" s="6"/>
    </row>
    <row r="350" spans="1:15" x14ac:dyDescent="0.25">
      <c r="C350" s="3"/>
      <c r="D350" s="2"/>
      <c r="E350" s="27"/>
      <c r="F350" s="43"/>
      <c r="G350" s="27"/>
      <c r="H350" s="27"/>
      <c r="I350" s="28"/>
      <c r="J350" s="28"/>
      <c r="K350" s="28"/>
      <c r="L350" s="28"/>
      <c r="M350" s="26"/>
      <c r="N350" s="27"/>
      <c r="O350" s="6"/>
    </row>
    <row r="351" spans="1:15" x14ac:dyDescent="0.25">
      <c r="C351" s="3"/>
      <c r="D351" s="2"/>
      <c r="E351" s="27"/>
      <c r="F351" s="43"/>
      <c r="G351" s="27"/>
      <c r="H351" s="27"/>
      <c r="I351" s="28"/>
      <c r="J351" s="28"/>
      <c r="K351" s="28"/>
      <c r="L351" s="28"/>
      <c r="M351" s="27"/>
      <c r="N351" s="27"/>
      <c r="O351" s="27"/>
    </row>
    <row r="352" spans="1:15" x14ac:dyDescent="0.25">
      <c r="A352" s="5"/>
      <c r="B352" s="5"/>
      <c r="E352" s="7"/>
      <c r="F352" s="5"/>
      <c r="G352" s="7"/>
      <c r="H352" s="7"/>
      <c r="I352" s="24"/>
      <c r="J352" s="24"/>
      <c r="K352" s="24"/>
      <c r="L352" s="24"/>
      <c r="M352" s="34"/>
      <c r="N352" s="34"/>
      <c r="O352" s="7"/>
    </row>
    <row r="353" spans="1:15" x14ac:dyDescent="0.25">
      <c r="C353" s="5"/>
      <c r="D353" s="5"/>
      <c r="E353" s="5"/>
      <c r="F353" s="5"/>
      <c r="G353" s="5"/>
      <c r="H353" s="5"/>
      <c r="I353" s="25"/>
      <c r="J353" s="25"/>
      <c r="K353" s="25"/>
      <c r="L353" s="25"/>
      <c r="M353" s="35"/>
      <c r="N353" s="35"/>
      <c r="O353" s="5"/>
    </row>
    <row r="354" spans="1:15" x14ac:dyDescent="0.25">
      <c r="C354" s="3"/>
      <c r="D354" s="2"/>
      <c r="E354" s="27"/>
      <c r="F354" s="43"/>
      <c r="G354" s="27"/>
      <c r="H354" s="27"/>
      <c r="I354" s="28"/>
      <c r="J354" s="28"/>
      <c r="K354" s="28"/>
      <c r="L354" s="28"/>
      <c r="M354" s="26"/>
      <c r="N354" s="27"/>
      <c r="O354" s="6"/>
    </row>
    <row r="355" spans="1:15" x14ac:dyDescent="0.25">
      <c r="C355" s="3"/>
      <c r="D355" s="2"/>
      <c r="E355" s="27"/>
      <c r="F355" s="43"/>
      <c r="G355" s="27"/>
      <c r="H355" s="27"/>
      <c r="I355" s="28"/>
      <c r="J355" s="28"/>
      <c r="K355" s="28"/>
      <c r="L355" s="28"/>
      <c r="M355" s="26"/>
      <c r="N355" s="27"/>
      <c r="O355" s="6"/>
    </row>
    <row r="356" spans="1:15" x14ac:dyDescent="0.25">
      <c r="C356" s="3"/>
      <c r="D356" s="2"/>
      <c r="E356" s="27"/>
      <c r="F356" s="43"/>
      <c r="G356" s="27"/>
      <c r="H356" s="27"/>
      <c r="I356" s="28"/>
      <c r="J356" s="28"/>
      <c r="K356" s="28"/>
      <c r="L356" s="28"/>
      <c r="M356" s="26"/>
      <c r="N356" s="27"/>
      <c r="O356" s="6"/>
    </row>
    <row r="357" spans="1:15" x14ac:dyDescent="0.25">
      <c r="C357" s="3"/>
      <c r="D357" s="2"/>
      <c r="E357" s="27"/>
      <c r="F357" s="43"/>
      <c r="G357" s="27"/>
      <c r="H357" s="27"/>
      <c r="I357" s="28"/>
      <c r="J357" s="28"/>
      <c r="K357" s="28"/>
      <c r="L357" s="28"/>
      <c r="M357" s="26"/>
      <c r="N357" s="27"/>
      <c r="O357" s="6"/>
    </row>
    <row r="358" spans="1:15" x14ac:dyDescent="0.25">
      <c r="C358" s="3"/>
      <c r="D358" s="2"/>
      <c r="E358" s="27"/>
      <c r="F358" s="43"/>
      <c r="G358" s="27"/>
      <c r="H358" s="27"/>
      <c r="I358" s="28"/>
      <c r="J358" s="28"/>
      <c r="K358" s="28"/>
      <c r="L358" s="28"/>
      <c r="M358" s="26"/>
      <c r="N358" s="27"/>
      <c r="O358" s="6"/>
    </row>
    <row r="359" spans="1:15" x14ac:dyDescent="0.25">
      <c r="C359" s="3"/>
      <c r="D359" s="2"/>
      <c r="E359" s="27"/>
      <c r="F359" s="43"/>
      <c r="G359" s="27"/>
      <c r="H359" s="27"/>
      <c r="I359" s="28"/>
      <c r="J359" s="28"/>
      <c r="K359" s="28"/>
      <c r="L359" s="28"/>
      <c r="M359" s="26"/>
      <c r="N359" s="27"/>
      <c r="O359" s="6"/>
    </row>
    <row r="360" spans="1:15" x14ac:dyDescent="0.25">
      <c r="C360" s="3"/>
      <c r="D360" s="2"/>
      <c r="E360" s="27"/>
      <c r="F360" s="43"/>
      <c r="G360" s="27"/>
      <c r="H360" s="27"/>
      <c r="I360" s="28"/>
      <c r="J360" s="28"/>
      <c r="K360" s="28"/>
      <c r="L360" s="28"/>
      <c r="M360" s="26"/>
      <c r="N360" s="27"/>
      <c r="O360" s="6"/>
    </row>
    <row r="361" spans="1:15" x14ac:dyDescent="0.25">
      <c r="C361" s="3"/>
      <c r="D361" s="2"/>
      <c r="E361" s="27"/>
      <c r="F361" s="43"/>
      <c r="G361" s="27"/>
      <c r="H361" s="27"/>
      <c r="I361" s="28"/>
      <c r="J361" s="28"/>
      <c r="K361" s="28"/>
      <c r="L361" s="28"/>
      <c r="M361" s="26"/>
      <c r="N361" s="27"/>
      <c r="O361" s="6"/>
    </row>
    <row r="362" spans="1:15" x14ac:dyDescent="0.25">
      <c r="C362" s="3"/>
      <c r="D362" s="2"/>
      <c r="E362" s="27"/>
      <c r="F362" s="43"/>
      <c r="G362" s="27"/>
      <c r="H362" s="27"/>
      <c r="I362" s="28"/>
      <c r="J362" s="28"/>
      <c r="K362" s="28"/>
      <c r="L362" s="28"/>
      <c r="M362" s="26"/>
      <c r="N362" s="27"/>
      <c r="O362" s="6"/>
    </row>
    <row r="363" spans="1:15" x14ac:dyDescent="0.25">
      <c r="C363" s="3"/>
      <c r="D363" s="2"/>
      <c r="E363" s="27"/>
      <c r="F363" s="43"/>
      <c r="G363" s="27"/>
      <c r="H363" s="27"/>
      <c r="I363" s="28"/>
      <c r="J363" s="28"/>
      <c r="K363" s="28"/>
      <c r="L363" s="28"/>
      <c r="M363" s="26"/>
      <c r="N363" s="27"/>
      <c r="O363" s="6"/>
    </row>
    <row r="364" spans="1:15" x14ac:dyDescent="0.25">
      <c r="D364" s="2"/>
      <c r="E364" s="27"/>
      <c r="F364" s="43"/>
      <c r="G364" s="27"/>
      <c r="H364" s="27"/>
      <c r="I364" s="28"/>
      <c r="J364" s="28"/>
      <c r="K364" s="28"/>
      <c r="L364" s="28"/>
      <c r="M364" s="27"/>
      <c r="N364" s="27"/>
      <c r="O364" s="27"/>
    </row>
    <row r="365" spans="1:15" x14ac:dyDescent="0.25">
      <c r="A365" s="5"/>
      <c r="B365" s="5"/>
      <c r="E365" s="7"/>
      <c r="F365" s="5"/>
      <c r="G365" s="7"/>
      <c r="H365" s="7"/>
      <c r="I365" s="24"/>
      <c r="J365" s="24"/>
      <c r="K365" s="24"/>
      <c r="L365" s="24"/>
      <c r="M365" s="34"/>
      <c r="N365" s="34"/>
      <c r="O365" s="7"/>
    </row>
    <row r="366" spans="1:15" x14ac:dyDescent="0.25">
      <c r="C366" s="5"/>
      <c r="D366" s="5"/>
      <c r="E366" s="5"/>
      <c r="F366" s="5"/>
      <c r="G366" s="5"/>
      <c r="H366" s="5"/>
      <c r="I366" s="25"/>
      <c r="J366" s="25"/>
      <c r="K366" s="25"/>
      <c r="L366" s="25"/>
      <c r="M366" s="35"/>
      <c r="N366" s="35"/>
      <c r="O366" s="5"/>
    </row>
    <row r="367" spans="1:15" x14ac:dyDescent="0.25">
      <c r="C367" s="3"/>
      <c r="D367" s="2"/>
      <c r="E367" s="27"/>
      <c r="F367" s="43"/>
      <c r="G367" s="27"/>
      <c r="H367" s="27"/>
      <c r="I367" s="28"/>
      <c r="J367" s="28"/>
      <c r="K367" s="28"/>
      <c r="L367" s="28"/>
      <c r="M367" s="26"/>
      <c r="N367" s="27"/>
      <c r="O367" s="6"/>
    </row>
    <row r="368" spans="1:15" x14ac:dyDescent="0.25">
      <c r="C368" s="3"/>
      <c r="D368" s="2"/>
      <c r="E368" s="27"/>
      <c r="F368" s="43"/>
      <c r="G368" s="27"/>
      <c r="H368" s="27"/>
      <c r="I368" s="28"/>
      <c r="J368" s="28"/>
      <c r="K368" s="28"/>
      <c r="L368" s="28"/>
      <c r="M368" s="26"/>
      <c r="N368" s="27"/>
      <c r="O368" s="6"/>
    </row>
    <row r="369" spans="1:15" x14ac:dyDescent="0.25">
      <c r="C369" s="3"/>
      <c r="D369" s="2"/>
      <c r="E369" s="27"/>
      <c r="F369" s="43"/>
      <c r="G369" s="27"/>
      <c r="H369" s="27"/>
      <c r="I369" s="28"/>
      <c r="J369" s="28"/>
      <c r="K369" s="28"/>
      <c r="L369" s="28"/>
      <c r="M369" s="26"/>
      <c r="N369" s="27"/>
      <c r="O369" s="6"/>
    </row>
    <row r="370" spans="1:15" x14ac:dyDescent="0.25">
      <c r="C370" s="3"/>
      <c r="D370" s="2"/>
      <c r="E370" s="27"/>
      <c r="F370" s="43"/>
      <c r="G370" s="27"/>
      <c r="H370" s="27"/>
      <c r="I370" s="28"/>
      <c r="J370" s="28"/>
      <c r="K370" s="28"/>
      <c r="L370" s="28"/>
      <c r="M370" s="26"/>
      <c r="N370" s="27"/>
      <c r="O370" s="6"/>
    </row>
    <row r="371" spans="1:15" x14ac:dyDescent="0.25">
      <c r="C371" s="3"/>
      <c r="D371" s="2"/>
      <c r="E371" s="27"/>
      <c r="F371" s="43"/>
      <c r="G371" s="27"/>
      <c r="H371" s="27"/>
      <c r="I371" s="28"/>
      <c r="J371" s="28"/>
      <c r="K371" s="28"/>
      <c r="L371" s="28"/>
      <c r="M371" s="26"/>
      <c r="N371" s="27"/>
      <c r="O371" s="6"/>
    </row>
    <row r="372" spans="1:15" x14ac:dyDescent="0.25">
      <c r="C372" s="3"/>
      <c r="D372" s="2"/>
      <c r="E372" s="27"/>
      <c r="F372" s="43"/>
      <c r="G372" s="27"/>
      <c r="H372" s="27"/>
      <c r="I372" s="28"/>
      <c r="J372" s="28"/>
      <c r="K372" s="28"/>
      <c r="L372" s="28"/>
      <c r="M372" s="26"/>
      <c r="N372" s="27"/>
      <c r="O372" s="6"/>
    </row>
    <row r="373" spans="1:15" x14ac:dyDescent="0.25">
      <c r="C373" s="3"/>
      <c r="D373" s="2"/>
      <c r="E373" s="27"/>
      <c r="F373" s="43"/>
      <c r="G373" s="27"/>
      <c r="H373" s="27"/>
      <c r="I373" s="28"/>
      <c r="J373" s="28"/>
      <c r="K373" s="28"/>
      <c r="L373" s="28"/>
      <c r="M373" s="26"/>
      <c r="N373" s="27"/>
      <c r="O373" s="6"/>
    </row>
    <row r="374" spans="1:15" x14ac:dyDescent="0.25">
      <c r="C374" s="3"/>
      <c r="D374" s="2"/>
      <c r="E374" s="27"/>
      <c r="F374" s="43"/>
      <c r="G374" s="27"/>
      <c r="H374" s="27"/>
      <c r="I374" s="28"/>
      <c r="J374" s="28"/>
      <c r="K374" s="28"/>
      <c r="L374" s="28"/>
      <c r="M374" s="26"/>
      <c r="N374" s="27"/>
      <c r="O374" s="6"/>
    </row>
    <row r="375" spans="1:15" x14ac:dyDescent="0.25">
      <c r="C375" s="3"/>
      <c r="D375" s="2"/>
      <c r="E375" s="27"/>
      <c r="F375" s="43"/>
      <c r="G375" s="27"/>
      <c r="H375" s="27"/>
      <c r="I375" s="28"/>
      <c r="J375" s="28"/>
      <c r="K375" s="28"/>
      <c r="L375" s="28"/>
      <c r="M375" s="26"/>
      <c r="N375" s="27"/>
      <c r="O375" s="6"/>
    </row>
    <row r="376" spans="1:15" x14ac:dyDescent="0.25">
      <c r="C376" s="3"/>
      <c r="D376" s="2"/>
      <c r="E376" s="27"/>
      <c r="F376" s="43"/>
      <c r="G376" s="27"/>
      <c r="H376" s="27"/>
      <c r="I376" s="28"/>
      <c r="J376" s="28"/>
      <c r="K376" s="28"/>
      <c r="L376" s="28"/>
      <c r="M376" s="26"/>
      <c r="N376" s="27"/>
      <c r="O376" s="6"/>
    </row>
    <row r="377" spans="1:15" x14ac:dyDescent="0.25">
      <c r="D377" s="2"/>
      <c r="E377" s="27"/>
      <c r="F377" s="43"/>
      <c r="G377" s="27"/>
      <c r="H377" s="27"/>
      <c r="I377" s="28"/>
      <c r="J377" s="28"/>
      <c r="K377" s="28"/>
      <c r="L377" s="28"/>
      <c r="M377" s="27"/>
      <c r="N377" s="27"/>
      <c r="O377" s="27"/>
    </row>
    <row r="378" spans="1:15" x14ac:dyDescent="0.25">
      <c r="A378" s="5"/>
      <c r="B378" s="5"/>
      <c r="E378" s="7"/>
      <c r="F378" s="5"/>
      <c r="G378" s="7"/>
      <c r="H378" s="7"/>
      <c r="I378" s="24"/>
      <c r="J378" s="24"/>
      <c r="K378" s="24"/>
      <c r="L378" s="24"/>
      <c r="M378" s="34"/>
      <c r="N378" s="34"/>
      <c r="O378" s="7"/>
    </row>
    <row r="379" spans="1:15" x14ac:dyDescent="0.25">
      <c r="C379" s="5"/>
      <c r="D379" s="5"/>
      <c r="E379" s="5"/>
      <c r="F379" s="5"/>
      <c r="G379" s="5"/>
      <c r="H379" s="5"/>
      <c r="I379" s="25"/>
      <c r="J379" s="25"/>
      <c r="K379" s="25"/>
      <c r="L379" s="25"/>
      <c r="M379" s="35"/>
      <c r="N379" s="35"/>
      <c r="O379" s="5"/>
    </row>
    <row r="380" spans="1:15" x14ac:dyDescent="0.25">
      <c r="C380" s="3"/>
      <c r="D380" s="2"/>
      <c r="E380" s="27"/>
      <c r="F380" s="43"/>
      <c r="G380" s="27"/>
      <c r="H380" s="27"/>
      <c r="I380" s="28"/>
      <c r="J380" s="28"/>
      <c r="K380" s="28"/>
      <c r="L380" s="28"/>
      <c r="M380" s="26"/>
      <c r="N380" s="27"/>
      <c r="O380" s="6"/>
    </row>
    <row r="381" spans="1:15" x14ac:dyDescent="0.25">
      <c r="C381" s="3"/>
      <c r="D381" s="2"/>
      <c r="E381" s="27"/>
      <c r="F381" s="43"/>
      <c r="G381" s="27"/>
      <c r="H381" s="27"/>
      <c r="I381" s="28"/>
      <c r="J381" s="28"/>
      <c r="K381" s="28"/>
      <c r="L381" s="28"/>
      <c r="M381" s="26"/>
      <c r="N381" s="27"/>
      <c r="O381" s="6"/>
    </row>
    <row r="382" spans="1:15" x14ac:dyDescent="0.25">
      <c r="C382" s="3"/>
      <c r="D382" s="2"/>
      <c r="E382" s="27"/>
      <c r="F382" s="43"/>
      <c r="G382" s="27"/>
      <c r="H382" s="27"/>
      <c r="I382" s="28"/>
      <c r="J382" s="28"/>
      <c r="K382" s="28"/>
      <c r="L382" s="28"/>
      <c r="M382" s="26"/>
      <c r="N382" s="27"/>
      <c r="O382" s="6"/>
    </row>
    <row r="383" spans="1:15" x14ac:dyDescent="0.25">
      <c r="C383" s="3"/>
      <c r="D383" s="2"/>
      <c r="E383" s="27"/>
      <c r="F383" s="43"/>
      <c r="G383" s="27"/>
      <c r="H383" s="27"/>
      <c r="I383" s="28"/>
      <c r="J383" s="28"/>
      <c r="K383" s="28"/>
      <c r="L383" s="28"/>
      <c r="M383" s="26"/>
      <c r="N383" s="27"/>
      <c r="O383" s="6"/>
    </row>
    <row r="384" spans="1:15" x14ac:dyDescent="0.25">
      <c r="C384" s="3"/>
      <c r="D384" s="2"/>
      <c r="E384" s="27"/>
      <c r="F384" s="43"/>
      <c r="G384" s="27"/>
      <c r="H384" s="27"/>
      <c r="I384" s="28"/>
      <c r="J384" s="28"/>
      <c r="K384" s="28"/>
      <c r="L384" s="28"/>
      <c r="M384" s="26"/>
      <c r="N384" s="27"/>
      <c r="O384" s="6"/>
    </row>
    <row r="385" spans="1:15" x14ac:dyDescent="0.25">
      <c r="C385" s="3"/>
      <c r="D385" s="2"/>
      <c r="E385" s="27"/>
      <c r="F385" s="43"/>
      <c r="G385" s="27"/>
      <c r="H385" s="27"/>
      <c r="I385" s="28"/>
      <c r="J385" s="28"/>
      <c r="K385" s="28"/>
      <c r="L385" s="28"/>
      <c r="M385" s="26"/>
      <c r="N385" s="27"/>
      <c r="O385" s="6"/>
    </row>
    <row r="386" spans="1:15" x14ac:dyDescent="0.25">
      <c r="C386" s="3"/>
      <c r="D386" s="2"/>
      <c r="E386" s="27"/>
      <c r="F386" s="43"/>
      <c r="G386" s="27"/>
      <c r="H386" s="27"/>
      <c r="I386" s="28"/>
      <c r="J386" s="28"/>
      <c r="K386" s="28"/>
      <c r="L386" s="28"/>
      <c r="M386" s="26"/>
      <c r="N386" s="27"/>
      <c r="O386" s="6"/>
    </row>
    <row r="387" spans="1:15" x14ac:dyDescent="0.25">
      <c r="C387" s="3"/>
      <c r="D387" s="2"/>
      <c r="E387" s="27"/>
      <c r="F387" s="43"/>
      <c r="G387" s="27"/>
      <c r="H387" s="27"/>
      <c r="I387" s="28"/>
      <c r="J387" s="28"/>
      <c r="K387" s="28"/>
      <c r="L387" s="28"/>
      <c r="M387" s="26"/>
      <c r="N387" s="27"/>
      <c r="O387" s="6"/>
    </row>
    <row r="388" spans="1:15" x14ac:dyDescent="0.25">
      <c r="C388" s="3"/>
      <c r="D388" s="2"/>
      <c r="E388" s="27"/>
      <c r="F388" s="43"/>
      <c r="G388" s="27"/>
      <c r="H388" s="27"/>
      <c r="I388" s="28"/>
      <c r="J388" s="28"/>
      <c r="K388" s="28"/>
      <c r="L388" s="28"/>
      <c r="M388" s="26"/>
      <c r="N388" s="27"/>
      <c r="O388" s="6"/>
    </row>
    <row r="389" spans="1:15" x14ac:dyDescent="0.25">
      <c r="C389" s="3"/>
      <c r="D389" s="2"/>
      <c r="E389" s="27"/>
      <c r="F389" s="43"/>
      <c r="G389" s="27"/>
      <c r="H389" s="27"/>
      <c r="I389" s="28"/>
      <c r="J389" s="28"/>
      <c r="K389" s="28"/>
      <c r="L389" s="28"/>
      <c r="M389" s="26"/>
      <c r="N389" s="27"/>
      <c r="O389" s="6"/>
    </row>
    <row r="390" spans="1:15" x14ac:dyDescent="0.25">
      <c r="D390" s="2"/>
      <c r="E390" s="27"/>
      <c r="F390" s="43"/>
      <c r="G390" s="27"/>
      <c r="H390" s="27"/>
      <c r="I390" s="28"/>
      <c r="J390" s="28"/>
      <c r="K390" s="28"/>
      <c r="L390" s="28"/>
      <c r="M390" s="27"/>
      <c r="N390" s="27"/>
      <c r="O390" s="27"/>
    </row>
    <row r="391" spans="1:15" x14ac:dyDescent="0.25">
      <c r="A391" s="5"/>
      <c r="B391" s="5"/>
      <c r="E391" s="7"/>
      <c r="F391" s="5"/>
      <c r="G391" s="7"/>
      <c r="H391" s="7"/>
      <c r="I391" s="24"/>
      <c r="J391" s="24"/>
      <c r="K391" s="24"/>
      <c r="L391" s="24"/>
      <c r="M391" s="34"/>
      <c r="N391" s="34"/>
      <c r="O391" s="7"/>
    </row>
    <row r="392" spans="1:15" x14ac:dyDescent="0.25">
      <c r="C392" s="5"/>
      <c r="D392" s="5"/>
      <c r="E392" s="5"/>
      <c r="F392" s="5"/>
      <c r="G392" s="5"/>
      <c r="H392" s="5"/>
      <c r="I392" s="25"/>
      <c r="J392" s="25"/>
      <c r="K392" s="25"/>
      <c r="L392" s="25"/>
      <c r="M392" s="35"/>
      <c r="N392" s="35"/>
      <c r="O392" s="5"/>
    </row>
    <row r="393" spans="1:15" x14ac:dyDescent="0.25">
      <c r="C393" s="3"/>
      <c r="D393" s="2"/>
      <c r="E393" s="27"/>
      <c r="F393" s="43"/>
      <c r="G393" s="27"/>
      <c r="H393" s="27"/>
      <c r="I393" s="28"/>
      <c r="J393" s="28"/>
      <c r="K393" s="28"/>
      <c r="L393" s="28"/>
      <c r="M393" s="26"/>
      <c r="N393" s="27"/>
      <c r="O393" s="6"/>
    </row>
    <row r="394" spans="1:15" x14ac:dyDescent="0.25">
      <c r="C394" s="3"/>
      <c r="D394" s="2"/>
      <c r="E394" s="27"/>
      <c r="F394" s="43"/>
      <c r="G394" s="27"/>
      <c r="H394" s="27"/>
      <c r="I394" s="28"/>
      <c r="J394" s="28"/>
      <c r="K394" s="28"/>
      <c r="L394" s="28"/>
      <c r="M394" s="26"/>
      <c r="N394" s="27"/>
      <c r="O394" s="6"/>
    </row>
    <row r="395" spans="1:15" x14ac:dyDescent="0.25">
      <c r="C395" s="3"/>
      <c r="D395" s="2"/>
      <c r="E395" s="27"/>
      <c r="F395" s="43"/>
      <c r="G395" s="27"/>
      <c r="H395" s="27"/>
      <c r="I395" s="28"/>
      <c r="J395" s="28"/>
      <c r="K395" s="28"/>
      <c r="L395" s="28"/>
      <c r="M395" s="26"/>
      <c r="N395" s="27"/>
      <c r="O395" s="6"/>
    </row>
    <row r="396" spans="1:15" x14ac:dyDescent="0.25">
      <c r="C396" s="3"/>
      <c r="D396" s="2"/>
      <c r="E396" s="27"/>
      <c r="F396" s="43"/>
      <c r="G396" s="27"/>
      <c r="H396" s="27"/>
      <c r="I396" s="28"/>
      <c r="J396" s="28"/>
      <c r="K396" s="28"/>
      <c r="L396" s="28"/>
      <c r="M396" s="26"/>
      <c r="N396" s="27"/>
      <c r="O396" s="6"/>
    </row>
    <row r="397" spans="1:15" x14ac:dyDescent="0.25">
      <c r="C397" s="3"/>
      <c r="D397" s="2"/>
      <c r="E397" s="27"/>
      <c r="F397" s="43"/>
      <c r="G397" s="27"/>
      <c r="H397" s="27"/>
      <c r="I397" s="28"/>
      <c r="J397" s="28"/>
      <c r="K397" s="28"/>
      <c r="L397" s="28"/>
      <c r="M397" s="26"/>
      <c r="N397" s="27"/>
      <c r="O397" s="6"/>
    </row>
    <row r="398" spans="1:15" x14ac:dyDescent="0.25">
      <c r="C398" s="3"/>
      <c r="D398" s="2"/>
      <c r="E398" s="27"/>
      <c r="F398" s="43"/>
      <c r="G398" s="27"/>
      <c r="H398" s="27"/>
      <c r="I398" s="28"/>
      <c r="J398" s="28"/>
      <c r="K398" s="28"/>
      <c r="L398" s="28"/>
      <c r="M398" s="26"/>
      <c r="N398" s="27"/>
      <c r="O398" s="6"/>
    </row>
    <row r="399" spans="1:15" x14ac:dyDescent="0.25">
      <c r="C399" s="3"/>
      <c r="D399" s="2"/>
      <c r="E399" s="27"/>
      <c r="F399" s="43"/>
      <c r="G399" s="27"/>
      <c r="H399" s="27"/>
      <c r="I399" s="28"/>
      <c r="J399" s="28"/>
      <c r="K399" s="28"/>
      <c r="L399" s="28"/>
      <c r="M399" s="26"/>
      <c r="N399" s="27"/>
      <c r="O399" s="6"/>
    </row>
    <row r="400" spans="1:15" x14ac:dyDescent="0.25">
      <c r="C400" s="3"/>
      <c r="D400" s="2"/>
      <c r="E400" s="27"/>
      <c r="F400" s="43"/>
      <c r="G400" s="27"/>
      <c r="H400" s="27"/>
      <c r="I400" s="28"/>
      <c r="J400" s="28"/>
      <c r="K400" s="28"/>
      <c r="L400" s="28"/>
      <c r="M400" s="26"/>
      <c r="N400" s="27"/>
      <c r="O400" s="6"/>
    </row>
    <row r="401" spans="1:15" x14ac:dyDescent="0.25">
      <c r="C401" s="3"/>
      <c r="D401" s="2"/>
      <c r="E401" s="27"/>
      <c r="F401" s="43"/>
      <c r="G401" s="27"/>
      <c r="H401" s="27"/>
      <c r="I401" s="28"/>
      <c r="J401" s="28"/>
      <c r="K401" s="28"/>
      <c r="L401" s="28"/>
      <c r="M401" s="26"/>
      <c r="N401" s="27"/>
      <c r="O401" s="6"/>
    </row>
    <row r="402" spans="1:15" x14ac:dyDescent="0.25">
      <c r="C402" s="3"/>
      <c r="D402" s="2"/>
      <c r="E402" s="27"/>
      <c r="F402" s="43"/>
      <c r="G402" s="27"/>
      <c r="H402" s="27"/>
      <c r="I402" s="28"/>
      <c r="J402" s="28"/>
      <c r="K402" s="28"/>
      <c r="L402" s="28"/>
      <c r="M402" s="26"/>
      <c r="N402" s="27"/>
      <c r="O402" s="6"/>
    </row>
    <row r="403" spans="1:15" x14ac:dyDescent="0.25">
      <c r="D403" s="2"/>
      <c r="E403" s="27"/>
      <c r="F403" s="43"/>
      <c r="G403" s="27"/>
      <c r="H403" s="27"/>
      <c r="I403" s="28"/>
      <c r="J403" s="28"/>
      <c r="K403" s="28"/>
      <c r="L403" s="28"/>
      <c r="M403" s="27"/>
      <c r="N403" s="27"/>
      <c r="O403" s="27"/>
    </row>
    <row r="404" spans="1:15" x14ac:dyDescent="0.25">
      <c r="A404" s="5"/>
      <c r="B404" s="5"/>
      <c r="E404" s="7"/>
      <c r="F404" s="5"/>
      <c r="G404" s="7"/>
      <c r="H404" s="7"/>
      <c r="I404" s="24"/>
      <c r="J404" s="24"/>
      <c r="K404" s="24"/>
      <c r="L404" s="24"/>
      <c r="M404" s="34"/>
      <c r="N404" s="34"/>
      <c r="O404" s="7"/>
    </row>
    <row r="405" spans="1:15" x14ac:dyDescent="0.25">
      <c r="C405" s="5"/>
      <c r="D405" s="5"/>
      <c r="E405" s="5"/>
      <c r="F405" s="5"/>
      <c r="G405" s="5"/>
      <c r="H405" s="5"/>
      <c r="I405" s="25"/>
      <c r="J405" s="25"/>
      <c r="K405" s="25"/>
      <c r="L405" s="25"/>
      <c r="M405" s="35"/>
      <c r="N405" s="35"/>
      <c r="O405" s="5"/>
    </row>
    <row r="406" spans="1:15" x14ac:dyDescent="0.25">
      <c r="C406" s="3"/>
      <c r="D406" s="2"/>
      <c r="E406" s="27"/>
      <c r="F406" s="43"/>
      <c r="G406" s="27"/>
      <c r="H406" s="27"/>
      <c r="I406" s="28"/>
      <c r="J406" s="28"/>
      <c r="K406" s="28"/>
      <c r="L406" s="28"/>
      <c r="M406" s="26"/>
      <c r="N406" s="27"/>
      <c r="O406" s="6"/>
    </row>
    <row r="407" spans="1:15" x14ac:dyDescent="0.25">
      <c r="C407" s="3"/>
      <c r="D407" s="2"/>
      <c r="E407" s="27"/>
      <c r="F407" s="43"/>
      <c r="G407" s="27"/>
      <c r="H407" s="27"/>
      <c r="I407" s="28"/>
      <c r="J407" s="28"/>
      <c r="K407" s="28"/>
      <c r="L407" s="28"/>
      <c r="M407" s="26"/>
      <c r="N407" s="27"/>
      <c r="O407" s="6"/>
    </row>
    <row r="408" spans="1:15" x14ac:dyDescent="0.25">
      <c r="C408" s="3"/>
      <c r="D408" s="2"/>
      <c r="E408" s="27"/>
      <c r="F408" s="43"/>
      <c r="G408" s="27"/>
      <c r="H408" s="27"/>
      <c r="I408" s="28"/>
      <c r="J408" s="28"/>
      <c r="K408" s="28"/>
      <c r="L408" s="28"/>
      <c r="M408" s="26"/>
      <c r="N408" s="27"/>
      <c r="O408" s="6"/>
    </row>
    <row r="409" spans="1:15" x14ac:dyDescent="0.25">
      <c r="C409" s="3"/>
      <c r="D409" s="2"/>
      <c r="E409" s="27"/>
      <c r="F409" s="43"/>
      <c r="G409" s="27"/>
      <c r="H409" s="27"/>
      <c r="I409" s="28"/>
      <c r="J409" s="28"/>
      <c r="K409" s="28"/>
      <c r="L409" s="28"/>
      <c r="M409" s="26"/>
      <c r="N409" s="27"/>
      <c r="O409" s="6"/>
    </row>
    <row r="410" spans="1:15" x14ac:dyDescent="0.25">
      <c r="C410" s="3"/>
      <c r="D410" s="2"/>
      <c r="E410" s="27"/>
      <c r="F410" s="43"/>
      <c r="G410" s="27"/>
      <c r="H410" s="27"/>
      <c r="I410" s="28"/>
      <c r="J410" s="28"/>
      <c r="K410" s="28"/>
      <c r="L410" s="28"/>
      <c r="M410" s="26"/>
      <c r="N410" s="27"/>
      <c r="O410" s="6"/>
    </row>
    <row r="411" spans="1:15" x14ac:dyDescent="0.25">
      <c r="C411" s="3"/>
      <c r="D411" s="2"/>
      <c r="E411" s="27"/>
      <c r="F411" s="43"/>
      <c r="G411" s="27"/>
      <c r="H411" s="27"/>
      <c r="I411" s="28"/>
      <c r="J411" s="28"/>
      <c r="K411" s="28"/>
      <c r="L411" s="28"/>
      <c r="M411" s="26"/>
      <c r="N411" s="27"/>
      <c r="O411" s="6"/>
    </row>
    <row r="412" spans="1:15" x14ac:dyDescent="0.25">
      <c r="C412" s="3"/>
      <c r="D412" s="2"/>
      <c r="E412" s="27"/>
      <c r="F412" s="43"/>
      <c r="G412" s="27"/>
      <c r="H412" s="27"/>
      <c r="I412" s="28"/>
      <c r="J412" s="28"/>
      <c r="K412" s="28"/>
      <c r="L412" s="28"/>
      <c r="M412" s="26"/>
      <c r="N412" s="27"/>
      <c r="O412" s="6"/>
    </row>
    <row r="413" spans="1:15" x14ac:dyDescent="0.25">
      <c r="C413" s="3"/>
      <c r="D413" s="2"/>
      <c r="E413" s="27"/>
      <c r="F413" s="43"/>
      <c r="G413" s="27"/>
      <c r="H413" s="27"/>
      <c r="I413" s="28"/>
      <c r="J413" s="28"/>
      <c r="K413" s="28"/>
      <c r="L413" s="28"/>
      <c r="M413" s="26"/>
      <c r="N413" s="27"/>
      <c r="O413" s="6"/>
    </row>
    <row r="414" spans="1:15" x14ac:dyDescent="0.25">
      <c r="C414" s="3"/>
      <c r="D414" s="2"/>
      <c r="E414" s="27"/>
      <c r="F414" s="43"/>
      <c r="G414" s="27"/>
      <c r="H414" s="27"/>
      <c r="I414" s="28"/>
      <c r="J414" s="28"/>
      <c r="K414" s="28"/>
      <c r="L414" s="28"/>
      <c r="M414" s="26"/>
      <c r="N414" s="27"/>
      <c r="O414" s="6"/>
    </row>
    <row r="415" spans="1:15" x14ac:dyDescent="0.25">
      <c r="C415" s="3"/>
      <c r="D415" s="2"/>
      <c r="E415" s="27"/>
      <c r="F415" s="43"/>
      <c r="G415" s="27"/>
      <c r="H415" s="27"/>
      <c r="I415" s="28"/>
      <c r="J415" s="28"/>
      <c r="K415" s="28"/>
      <c r="L415" s="28"/>
      <c r="M415" s="26"/>
      <c r="N415" s="27"/>
      <c r="O415" s="6"/>
    </row>
    <row r="416" spans="1:15" x14ac:dyDescent="0.25">
      <c r="C416" s="3"/>
      <c r="D416" s="2"/>
      <c r="E416" s="27"/>
      <c r="F416" s="43"/>
      <c r="G416" s="27"/>
      <c r="H416" s="27"/>
      <c r="I416" s="28"/>
      <c r="J416" s="28"/>
      <c r="K416" s="28"/>
      <c r="L416" s="28"/>
      <c r="M416" s="27"/>
      <c r="N416" s="27"/>
      <c r="O416" s="27"/>
    </row>
    <row r="417" spans="1:15" x14ac:dyDescent="0.25">
      <c r="A417" s="5"/>
      <c r="B417" s="5"/>
      <c r="E417" s="7"/>
      <c r="F417" s="5"/>
      <c r="G417" s="7"/>
      <c r="H417" s="7"/>
      <c r="I417" s="24"/>
      <c r="J417" s="24"/>
      <c r="K417" s="24"/>
      <c r="L417" s="24"/>
      <c r="M417" s="34"/>
      <c r="N417" s="34"/>
      <c r="O417" s="7"/>
    </row>
    <row r="418" spans="1:15" x14ac:dyDescent="0.25">
      <c r="C418" s="5"/>
      <c r="D418" s="5"/>
      <c r="E418" s="5"/>
      <c r="F418" s="5"/>
      <c r="G418" s="5"/>
      <c r="H418" s="5"/>
      <c r="I418" s="25"/>
      <c r="J418" s="25"/>
      <c r="K418" s="25"/>
      <c r="L418" s="25"/>
      <c r="M418" s="35"/>
      <c r="N418" s="35"/>
      <c r="O418" s="5"/>
    </row>
    <row r="419" spans="1:15" x14ac:dyDescent="0.25">
      <c r="C419" s="3"/>
      <c r="D419" s="2"/>
      <c r="E419" s="27"/>
      <c r="F419" s="43"/>
      <c r="G419" s="27"/>
      <c r="H419" s="27"/>
      <c r="I419" s="28"/>
      <c r="J419" s="28"/>
      <c r="K419" s="28"/>
      <c r="L419" s="28"/>
      <c r="M419" s="26"/>
      <c r="N419" s="27"/>
      <c r="O419" s="6"/>
    </row>
    <row r="420" spans="1:15" x14ac:dyDescent="0.25">
      <c r="C420" s="3"/>
      <c r="D420" s="2"/>
      <c r="E420" s="27"/>
      <c r="F420" s="43"/>
      <c r="G420" s="27"/>
      <c r="H420" s="27"/>
      <c r="I420" s="28"/>
      <c r="J420" s="28"/>
      <c r="K420" s="28"/>
      <c r="L420" s="28"/>
      <c r="M420" s="26"/>
      <c r="N420" s="27"/>
      <c r="O420" s="6"/>
    </row>
    <row r="421" spans="1:15" x14ac:dyDescent="0.25">
      <c r="C421" s="3"/>
      <c r="D421" s="2"/>
      <c r="E421" s="27"/>
      <c r="F421" s="43"/>
      <c r="G421" s="27"/>
      <c r="H421" s="27"/>
      <c r="I421" s="28"/>
      <c r="J421" s="28"/>
      <c r="K421" s="28"/>
      <c r="L421" s="28"/>
      <c r="M421" s="26"/>
      <c r="N421" s="27"/>
      <c r="O421" s="6"/>
    </row>
    <row r="422" spans="1:15" x14ac:dyDescent="0.25">
      <c r="C422" s="3"/>
      <c r="D422" s="2"/>
      <c r="E422" s="27"/>
      <c r="F422" s="43"/>
      <c r="G422" s="27"/>
      <c r="H422" s="27"/>
      <c r="I422" s="28"/>
      <c r="J422" s="28"/>
      <c r="K422" s="28"/>
      <c r="L422" s="28"/>
      <c r="M422" s="26"/>
      <c r="N422" s="27"/>
      <c r="O422" s="6"/>
    </row>
    <row r="423" spans="1:15" x14ac:dyDescent="0.25">
      <c r="C423" s="3"/>
      <c r="D423" s="2"/>
      <c r="E423" s="27"/>
      <c r="F423" s="43"/>
      <c r="G423" s="27"/>
      <c r="H423" s="27"/>
      <c r="I423" s="28"/>
      <c r="J423" s="28"/>
      <c r="K423" s="28"/>
      <c r="L423" s="28"/>
      <c r="M423" s="26"/>
      <c r="N423" s="27"/>
      <c r="O423" s="6"/>
    </row>
    <row r="424" spans="1:15" x14ac:dyDescent="0.25">
      <c r="C424" s="3"/>
      <c r="D424" s="2"/>
      <c r="E424" s="27"/>
      <c r="F424" s="43"/>
      <c r="G424" s="27"/>
      <c r="H424" s="27"/>
      <c r="I424" s="28"/>
      <c r="J424" s="28"/>
      <c r="K424" s="28"/>
      <c r="L424" s="28"/>
      <c r="M424" s="26"/>
      <c r="N424" s="27"/>
      <c r="O424" s="6"/>
    </row>
    <row r="425" spans="1:15" x14ac:dyDescent="0.25">
      <c r="C425" s="3"/>
      <c r="D425" s="2"/>
      <c r="E425" s="27"/>
      <c r="F425" s="43"/>
      <c r="G425" s="27"/>
      <c r="H425" s="27"/>
      <c r="I425" s="28"/>
      <c r="J425" s="28"/>
      <c r="K425" s="28"/>
      <c r="L425" s="28"/>
      <c r="M425" s="26"/>
      <c r="N425" s="27"/>
      <c r="O425" s="6"/>
    </row>
    <row r="426" spans="1:15" x14ac:dyDescent="0.25">
      <c r="C426" s="3"/>
      <c r="D426" s="2"/>
      <c r="E426" s="27"/>
      <c r="F426" s="43"/>
      <c r="G426" s="27"/>
      <c r="H426" s="27"/>
      <c r="I426" s="28"/>
      <c r="J426" s="28"/>
      <c r="K426" s="28"/>
      <c r="L426" s="28"/>
      <c r="M426" s="26"/>
      <c r="N426" s="27"/>
      <c r="O426" s="6"/>
    </row>
    <row r="427" spans="1:15" x14ac:dyDescent="0.25">
      <c r="C427" s="3"/>
      <c r="D427" s="2"/>
      <c r="E427" s="27"/>
      <c r="F427" s="43"/>
      <c r="G427" s="27"/>
      <c r="H427" s="27"/>
      <c r="I427" s="28"/>
      <c r="J427" s="28"/>
      <c r="K427" s="28"/>
      <c r="L427" s="28"/>
      <c r="M427" s="26"/>
      <c r="N427" s="27"/>
      <c r="O427" s="6"/>
    </row>
    <row r="428" spans="1:15" x14ac:dyDescent="0.25">
      <c r="C428" s="3"/>
      <c r="D428" s="2"/>
      <c r="E428" s="27"/>
      <c r="F428" s="43"/>
      <c r="G428" s="27"/>
      <c r="H428" s="27"/>
      <c r="I428" s="28"/>
      <c r="J428" s="28"/>
      <c r="K428" s="28"/>
      <c r="L428" s="28"/>
      <c r="M428" s="26"/>
      <c r="N428" s="27"/>
      <c r="O428" s="6"/>
    </row>
    <row r="429" spans="1:15" x14ac:dyDescent="0.25">
      <c r="D429" s="2"/>
      <c r="E429" s="27"/>
      <c r="F429" s="43"/>
      <c r="G429" s="27"/>
      <c r="H429" s="27"/>
      <c r="I429" s="28"/>
      <c r="J429" s="28"/>
      <c r="K429" s="28"/>
      <c r="L429" s="28"/>
      <c r="M429" s="27"/>
      <c r="N429" s="27"/>
      <c r="O429" s="27"/>
    </row>
    <row r="430" spans="1:15" x14ac:dyDescent="0.25">
      <c r="A430" s="5"/>
      <c r="B430" s="5"/>
      <c r="E430" s="7"/>
      <c r="F430" s="5"/>
      <c r="G430" s="7"/>
      <c r="H430" s="7"/>
      <c r="I430" s="24"/>
      <c r="J430" s="24"/>
      <c r="K430" s="24"/>
      <c r="L430" s="24"/>
      <c r="M430" s="34"/>
      <c r="N430" s="34"/>
      <c r="O430" s="7"/>
    </row>
    <row r="431" spans="1:15" x14ac:dyDescent="0.25">
      <c r="C431" s="5"/>
      <c r="D431" s="5"/>
      <c r="E431" s="5"/>
      <c r="F431" s="5"/>
      <c r="G431" s="5"/>
      <c r="H431" s="5"/>
      <c r="I431" s="25"/>
      <c r="J431" s="25"/>
      <c r="K431" s="25"/>
      <c r="L431" s="25"/>
      <c r="M431" s="35"/>
      <c r="N431" s="35"/>
      <c r="O431" s="5"/>
    </row>
    <row r="432" spans="1:15" x14ac:dyDescent="0.25">
      <c r="C432" s="3"/>
      <c r="D432" s="2"/>
      <c r="E432" s="27"/>
      <c r="F432" s="43"/>
      <c r="G432" s="27"/>
      <c r="H432" s="27"/>
      <c r="I432" s="28"/>
      <c r="J432" s="28"/>
      <c r="K432" s="28"/>
      <c r="L432" s="28"/>
      <c r="M432" s="26"/>
      <c r="N432" s="27"/>
      <c r="O432" s="6"/>
    </row>
    <row r="433" spans="1:15" x14ac:dyDescent="0.25">
      <c r="C433" s="3"/>
      <c r="D433" s="2"/>
      <c r="E433" s="27"/>
      <c r="F433" s="43"/>
      <c r="G433" s="27"/>
      <c r="H433" s="27"/>
      <c r="I433" s="28"/>
      <c r="J433" s="28"/>
      <c r="K433" s="28"/>
      <c r="L433" s="28"/>
      <c r="M433" s="26"/>
      <c r="N433" s="27"/>
      <c r="O433" s="6"/>
    </row>
    <row r="434" spans="1:15" x14ac:dyDescent="0.25">
      <c r="C434" s="3"/>
      <c r="D434" s="2"/>
      <c r="E434" s="27"/>
      <c r="F434" s="43"/>
      <c r="G434" s="27"/>
      <c r="H434" s="27"/>
      <c r="I434" s="28"/>
      <c r="J434" s="28"/>
      <c r="K434" s="28"/>
      <c r="L434" s="28"/>
      <c r="M434" s="26"/>
      <c r="N434" s="27"/>
      <c r="O434" s="6"/>
    </row>
    <row r="435" spans="1:15" x14ac:dyDescent="0.25">
      <c r="C435" s="3"/>
      <c r="D435" s="2"/>
      <c r="E435" s="27"/>
      <c r="F435" s="43"/>
      <c r="G435" s="27"/>
      <c r="H435" s="27"/>
      <c r="I435" s="28"/>
      <c r="J435" s="28"/>
      <c r="K435" s="28"/>
      <c r="L435" s="28"/>
      <c r="M435" s="26"/>
      <c r="N435" s="27"/>
      <c r="O435" s="6"/>
    </row>
    <row r="436" spans="1:15" x14ac:dyDescent="0.25">
      <c r="C436" s="3"/>
      <c r="D436" s="2"/>
      <c r="E436" s="27"/>
      <c r="F436" s="43"/>
      <c r="G436" s="27"/>
      <c r="H436" s="27"/>
      <c r="I436" s="28"/>
      <c r="J436" s="28"/>
      <c r="K436" s="28"/>
      <c r="L436" s="28"/>
      <c r="M436" s="26"/>
      <c r="N436" s="27"/>
      <c r="O436" s="6"/>
    </row>
    <row r="437" spans="1:15" x14ac:dyDescent="0.25">
      <c r="C437" s="3"/>
      <c r="D437" s="2"/>
      <c r="E437" s="27"/>
      <c r="F437" s="43"/>
      <c r="G437" s="27"/>
      <c r="H437" s="27"/>
      <c r="I437" s="28"/>
      <c r="J437" s="28"/>
      <c r="K437" s="28"/>
      <c r="L437" s="28"/>
      <c r="M437" s="26"/>
      <c r="N437" s="27"/>
      <c r="O437" s="6"/>
    </row>
    <row r="438" spans="1:15" x14ac:dyDescent="0.25">
      <c r="C438" s="3"/>
      <c r="D438" s="2"/>
      <c r="E438" s="27"/>
      <c r="F438" s="43"/>
      <c r="G438" s="27"/>
      <c r="H438" s="27"/>
      <c r="I438" s="28"/>
      <c r="J438" s="28"/>
      <c r="K438" s="28"/>
      <c r="L438" s="28"/>
      <c r="M438" s="26"/>
      <c r="N438" s="27"/>
      <c r="O438" s="6"/>
    </row>
    <row r="439" spans="1:15" x14ac:dyDescent="0.25">
      <c r="C439" s="3"/>
      <c r="D439" s="2"/>
      <c r="E439" s="27"/>
      <c r="F439" s="43"/>
      <c r="G439" s="27"/>
      <c r="H439" s="27"/>
      <c r="I439" s="28"/>
      <c r="J439" s="28"/>
      <c r="K439" s="28"/>
      <c r="L439" s="28"/>
      <c r="M439" s="26"/>
      <c r="N439" s="27"/>
      <c r="O439" s="6"/>
    </row>
    <row r="440" spans="1:15" x14ac:dyDescent="0.25">
      <c r="C440" s="3"/>
      <c r="D440" s="2"/>
      <c r="E440" s="27"/>
      <c r="F440" s="43"/>
      <c r="G440" s="27"/>
      <c r="H440" s="27"/>
      <c r="I440" s="28"/>
      <c r="J440" s="28"/>
      <c r="K440" s="28"/>
      <c r="L440" s="28"/>
      <c r="M440" s="26"/>
      <c r="N440" s="27"/>
      <c r="O440" s="6"/>
    </row>
    <row r="441" spans="1:15" x14ac:dyDescent="0.25">
      <c r="C441" s="3"/>
      <c r="D441" s="2"/>
      <c r="E441" s="27"/>
      <c r="F441" s="43"/>
      <c r="G441" s="27"/>
      <c r="H441" s="27"/>
      <c r="I441" s="28"/>
      <c r="J441" s="28"/>
      <c r="K441" s="28"/>
      <c r="L441" s="28"/>
      <c r="M441" s="26"/>
      <c r="N441" s="27"/>
      <c r="O441" s="6"/>
    </row>
    <row r="442" spans="1:15" x14ac:dyDescent="0.25">
      <c r="D442" s="2"/>
      <c r="E442" s="27"/>
      <c r="F442" s="43"/>
      <c r="G442" s="27"/>
      <c r="H442" s="27"/>
      <c r="I442" s="28"/>
      <c r="J442" s="28"/>
      <c r="K442" s="28"/>
      <c r="L442" s="28"/>
      <c r="M442" s="27"/>
      <c r="N442" s="27"/>
      <c r="O442" s="27"/>
    </row>
    <row r="443" spans="1:15" x14ac:dyDescent="0.25">
      <c r="A443" s="5"/>
      <c r="B443" s="5"/>
      <c r="E443" s="7"/>
      <c r="F443" s="5"/>
      <c r="G443" s="7"/>
      <c r="H443" s="7"/>
      <c r="I443" s="24"/>
      <c r="J443" s="24"/>
      <c r="K443" s="24"/>
      <c r="L443" s="24"/>
      <c r="M443" s="34"/>
      <c r="N443" s="34"/>
      <c r="O443" s="7"/>
    </row>
    <row r="444" spans="1:15" x14ac:dyDescent="0.25">
      <c r="C444" s="5"/>
      <c r="D444" s="5"/>
      <c r="E444" s="5"/>
      <c r="F444" s="5"/>
      <c r="G444" s="5"/>
      <c r="H444" s="5"/>
      <c r="I444" s="25"/>
      <c r="J444" s="25"/>
      <c r="K444" s="25"/>
      <c r="L444" s="25"/>
      <c r="M444" s="35"/>
      <c r="N444" s="35"/>
      <c r="O444" s="5"/>
    </row>
    <row r="445" spans="1:15" x14ac:dyDescent="0.25">
      <c r="C445" s="3"/>
      <c r="D445" s="2"/>
      <c r="E445" s="27"/>
      <c r="F445" s="43"/>
      <c r="G445" s="27"/>
      <c r="H445" s="27"/>
      <c r="I445" s="28"/>
      <c r="J445" s="28"/>
      <c r="K445" s="28"/>
      <c r="L445" s="28"/>
      <c r="M445" s="26"/>
      <c r="N445" s="27"/>
      <c r="O445" s="6"/>
    </row>
    <row r="446" spans="1:15" x14ac:dyDescent="0.25">
      <c r="C446" s="3"/>
      <c r="D446" s="2"/>
      <c r="E446" s="27"/>
      <c r="F446" s="43"/>
      <c r="G446" s="27"/>
      <c r="H446" s="27"/>
      <c r="I446" s="28"/>
      <c r="J446" s="28"/>
      <c r="K446" s="28"/>
      <c r="L446" s="28"/>
      <c r="M446" s="26"/>
      <c r="N446" s="27"/>
      <c r="O446" s="6"/>
    </row>
    <row r="447" spans="1:15" x14ac:dyDescent="0.25">
      <c r="C447" s="3"/>
      <c r="D447" s="2"/>
      <c r="E447" s="27"/>
      <c r="F447" s="43"/>
      <c r="G447" s="27"/>
      <c r="H447" s="27"/>
      <c r="I447" s="28"/>
      <c r="J447" s="28"/>
      <c r="K447" s="28"/>
      <c r="L447" s="28"/>
      <c r="M447" s="26"/>
      <c r="N447" s="27"/>
      <c r="O447" s="6"/>
    </row>
    <row r="448" spans="1:15" x14ac:dyDescent="0.25">
      <c r="C448" s="3"/>
      <c r="D448" s="2"/>
      <c r="E448" s="27"/>
      <c r="F448" s="43"/>
      <c r="G448" s="27"/>
      <c r="H448" s="27"/>
      <c r="I448" s="28"/>
      <c r="J448" s="28"/>
      <c r="K448" s="28"/>
      <c r="L448" s="28"/>
      <c r="M448" s="26"/>
      <c r="N448" s="27"/>
      <c r="O448" s="6"/>
    </row>
    <row r="449" spans="1:15" x14ac:dyDescent="0.25">
      <c r="C449" s="3"/>
      <c r="D449" s="2"/>
      <c r="E449" s="27"/>
      <c r="F449" s="43"/>
      <c r="G449" s="27"/>
      <c r="H449" s="27"/>
      <c r="I449" s="28"/>
      <c r="J449" s="28"/>
      <c r="K449" s="28"/>
      <c r="L449" s="28"/>
      <c r="M449" s="26"/>
      <c r="N449" s="27"/>
      <c r="O449" s="6"/>
    </row>
    <row r="450" spans="1:15" x14ac:dyDescent="0.25">
      <c r="C450" s="3"/>
      <c r="D450" s="2"/>
      <c r="E450" s="27"/>
      <c r="F450" s="43"/>
      <c r="G450" s="27"/>
      <c r="H450" s="27"/>
      <c r="I450" s="28"/>
      <c r="J450" s="28"/>
      <c r="K450" s="28"/>
      <c r="L450" s="28"/>
      <c r="M450" s="26"/>
      <c r="N450" s="27"/>
      <c r="O450" s="6"/>
    </row>
    <row r="451" spans="1:15" x14ac:dyDescent="0.25">
      <c r="C451" s="3"/>
      <c r="D451" s="2"/>
      <c r="E451" s="27"/>
      <c r="F451" s="43"/>
      <c r="G451" s="27"/>
      <c r="H451" s="27"/>
      <c r="I451" s="28"/>
      <c r="J451" s="28"/>
      <c r="K451" s="28"/>
      <c r="L451" s="28"/>
      <c r="M451" s="26"/>
      <c r="N451" s="27"/>
      <c r="O451" s="6"/>
    </row>
    <row r="452" spans="1:15" x14ac:dyDescent="0.25">
      <c r="C452" s="3"/>
      <c r="D452" s="2"/>
      <c r="E452" s="27"/>
      <c r="F452" s="43"/>
      <c r="G452" s="27"/>
      <c r="H452" s="27"/>
      <c r="I452" s="28"/>
      <c r="J452" s="28"/>
      <c r="K452" s="28"/>
      <c r="L452" s="28"/>
      <c r="M452" s="26"/>
      <c r="N452" s="27"/>
      <c r="O452" s="6"/>
    </row>
    <row r="453" spans="1:15" x14ac:dyDescent="0.25">
      <c r="C453" s="3"/>
      <c r="D453" s="2"/>
      <c r="E453" s="27"/>
      <c r="F453" s="43"/>
      <c r="G453" s="27"/>
      <c r="H453" s="27"/>
      <c r="I453" s="28"/>
      <c r="J453" s="28"/>
      <c r="K453" s="28"/>
      <c r="L453" s="28"/>
      <c r="M453" s="26"/>
      <c r="N453" s="27"/>
      <c r="O453" s="6"/>
    </row>
    <row r="454" spans="1:15" x14ac:dyDescent="0.25">
      <c r="C454" s="3"/>
      <c r="D454" s="2"/>
      <c r="E454" s="27"/>
      <c r="F454" s="43"/>
      <c r="G454" s="27"/>
      <c r="H454" s="27"/>
      <c r="I454" s="28"/>
      <c r="J454" s="28"/>
      <c r="K454" s="28"/>
      <c r="L454" s="28"/>
      <c r="M454" s="26"/>
      <c r="N454" s="27"/>
      <c r="O454" s="6"/>
    </row>
    <row r="455" spans="1:15" x14ac:dyDescent="0.25">
      <c r="D455" s="2"/>
      <c r="E455" s="27"/>
      <c r="F455" s="43"/>
      <c r="G455" s="27"/>
      <c r="H455" s="27"/>
      <c r="I455" s="28"/>
      <c r="J455" s="28"/>
      <c r="K455" s="28"/>
      <c r="L455" s="28"/>
      <c r="M455" s="27"/>
      <c r="N455" s="27"/>
      <c r="O455" s="27"/>
    </row>
    <row r="456" spans="1:15" x14ac:dyDescent="0.25">
      <c r="A456" s="5"/>
      <c r="B456" s="5"/>
      <c r="E456" s="7"/>
      <c r="F456" s="5"/>
      <c r="G456" s="7"/>
      <c r="H456" s="7"/>
      <c r="I456" s="24"/>
      <c r="J456" s="24"/>
      <c r="K456" s="24"/>
      <c r="L456" s="24"/>
      <c r="M456" s="34"/>
      <c r="N456" s="34"/>
      <c r="O456" s="7"/>
    </row>
    <row r="457" spans="1:15" x14ac:dyDescent="0.25">
      <c r="C457" s="5"/>
      <c r="D457" s="5"/>
      <c r="E457" s="5"/>
      <c r="F457" s="5"/>
      <c r="G457" s="5"/>
      <c r="H457" s="5"/>
      <c r="I457" s="25"/>
      <c r="J457" s="25"/>
      <c r="K457" s="25"/>
      <c r="L457" s="25"/>
      <c r="M457" s="35"/>
      <c r="N457" s="35"/>
      <c r="O457" s="5"/>
    </row>
    <row r="458" spans="1:15" x14ac:dyDescent="0.25">
      <c r="C458" s="3"/>
      <c r="D458" s="2"/>
      <c r="E458" s="27"/>
      <c r="F458" s="43"/>
      <c r="G458" s="27"/>
      <c r="H458" s="27"/>
      <c r="I458" s="28"/>
      <c r="J458" s="28"/>
      <c r="K458" s="28"/>
      <c r="L458" s="28"/>
      <c r="M458" s="26"/>
      <c r="N458" s="27"/>
      <c r="O458" s="6"/>
    </row>
    <row r="459" spans="1:15" x14ac:dyDescent="0.25">
      <c r="C459" s="3"/>
      <c r="D459" s="2"/>
      <c r="E459" s="27"/>
      <c r="F459" s="43"/>
      <c r="G459" s="27"/>
      <c r="H459" s="27"/>
      <c r="I459" s="28"/>
      <c r="J459" s="28"/>
      <c r="K459" s="28"/>
      <c r="L459" s="28"/>
      <c r="M459" s="26"/>
      <c r="N459" s="27"/>
      <c r="O459" s="6"/>
    </row>
    <row r="460" spans="1:15" x14ac:dyDescent="0.25">
      <c r="C460" s="3"/>
      <c r="D460" s="2"/>
      <c r="E460" s="27"/>
      <c r="F460" s="43"/>
      <c r="G460" s="27"/>
      <c r="H460" s="27"/>
      <c r="I460" s="28"/>
      <c r="J460" s="28"/>
      <c r="K460" s="28"/>
      <c r="L460" s="28"/>
      <c r="M460" s="26"/>
      <c r="N460" s="27"/>
      <c r="O460" s="6"/>
    </row>
    <row r="461" spans="1:15" x14ac:dyDescent="0.25">
      <c r="C461" s="3"/>
      <c r="D461" s="2"/>
      <c r="E461" s="27"/>
      <c r="F461" s="43"/>
      <c r="G461" s="27"/>
      <c r="H461" s="27"/>
      <c r="I461" s="28"/>
      <c r="J461" s="28"/>
      <c r="K461" s="28"/>
      <c r="L461" s="28"/>
      <c r="M461" s="26"/>
      <c r="N461" s="27"/>
      <c r="O461" s="6"/>
    </row>
    <row r="462" spans="1:15" x14ac:dyDescent="0.25">
      <c r="C462" s="3"/>
      <c r="D462" s="2"/>
      <c r="E462" s="27"/>
      <c r="F462" s="43"/>
      <c r="G462" s="27"/>
      <c r="H462" s="27"/>
      <c r="I462" s="28"/>
      <c r="J462" s="28"/>
      <c r="K462" s="28"/>
      <c r="L462" s="28"/>
      <c r="M462" s="26"/>
      <c r="N462" s="27"/>
      <c r="O462" s="6"/>
    </row>
    <row r="463" spans="1:15" x14ac:dyDescent="0.25">
      <c r="C463" s="3"/>
      <c r="D463" s="2"/>
      <c r="E463" s="27"/>
      <c r="F463" s="43"/>
      <c r="G463" s="27"/>
      <c r="H463" s="27"/>
      <c r="I463" s="28"/>
      <c r="J463" s="28"/>
      <c r="K463" s="28"/>
      <c r="L463" s="28"/>
      <c r="M463" s="26"/>
      <c r="N463" s="27"/>
      <c r="O463" s="6"/>
    </row>
    <row r="464" spans="1:15" x14ac:dyDescent="0.25">
      <c r="C464" s="3"/>
      <c r="D464" s="2"/>
      <c r="E464" s="27"/>
      <c r="F464" s="43"/>
      <c r="G464" s="27"/>
      <c r="H464" s="27"/>
      <c r="I464" s="28"/>
      <c r="J464" s="28"/>
      <c r="K464" s="28"/>
      <c r="L464" s="28"/>
      <c r="M464" s="26"/>
      <c r="N464" s="27"/>
      <c r="O464" s="6"/>
    </row>
    <row r="465" spans="1:15" x14ac:dyDescent="0.25">
      <c r="C465" s="3"/>
      <c r="D465" s="2"/>
      <c r="E465" s="27"/>
      <c r="F465" s="43"/>
      <c r="G465" s="27"/>
      <c r="H465" s="27"/>
      <c r="I465" s="28"/>
      <c r="J465" s="28"/>
      <c r="K465" s="28"/>
      <c r="L465" s="28"/>
      <c r="M465" s="26"/>
      <c r="N465" s="27"/>
      <c r="O465" s="6"/>
    </row>
    <row r="466" spans="1:15" x14ac:dyDescent="0.25">
      <c r="C466" s="3"/>
      <c r="D466" s="2"/>
      <c r="E466" s="27"/>
      <c r="F466" s="43"/>
      <c r="G466" s="27"/>
      <c r="H466" s="27"/>
      <c r="I466" s="28"/>
      <c r="J466" s="28"/>
      <c r="K466" s="28"/>
      <c r="L466" s="28"/>
      <c r="M466" s="26"/>
      <c r="N466" s="27"/>
      <c r="O466" s="6"/>
    </row>
    <row r="467" spans="1:15" x14ac:dyDescent="0.25">
      <c r="C467" s="3"/>
      <c r="D467" s="2"/>
      <c r="E467" s="27"/>
      <c r="F467" s="43"/>
      <c r="G467" s="27"/>
      <c r="H467" s="27"/>
      <c r="I467" s="28"/>
      <c r="J467" s="28"/>
      <c r="K467" s="28"/>
      <c r="L467" s="28"/>
      <c r="M467" s="26"/>
      <c r="N467" s="27"/>
      <c r="O467" s="6"/>
    </row>
    <row r="468" spans="1:15" x14ac:dyDescent="0.25">
      <c r="D468" s="2"/>
      <c r="E468" s="27"/>
      <c r="F468" s="43"/>
      <c r="G468" s="27"/>
      <c r="H468" s="27"/>
      <c r="I468" s="28"/>
      <c r="J468" s="28"/>
      <c r="K468" s="28"/>
      <c r="L468" s="28"/>
      <c r="M468" s="27"/>
      <c r="N468" s="27"/>
      <c r="O468" s="27"/>
    </row>
    <row r="469" spans="1:15" x14ac:dyDescent="0.25">
      <c r="A469" s="5"/>
      <c r="B469" s="5"/>
      <c r="E469" s="7"/>
      <c r="F469" s="5"/>
      <c r="G469" s="7"/>
      <c r="H469" s="7"/>
      <c r="I469" s="24"/>
      <c r="J469" s="24"/>
      <c r="K469" s="24"/>
      <c r="L469" s="24"/>
      <c r="M469" s="34"/>
      <c r="N469" s="34"/>
      <c r="O469" s="7"/>
    </row>
    <row r="470" spans="1:15" x14ac:dyDescent="0.25">
      <c r="C470" s="5"/>
      <c r="D470" s="5"/>
      <c r="E470" s="5"/>
      <c r="F470" s="5"/>
      <c r="G470" s="5"/>
      <c r="H470" s="5"/>
      <c r="I470" s="25"/>
      <c r="J470" s="25"/>
      <c r="K470" s="25"/>
      <c r="L470" s="25"/>
      <c r="M470" s="35"/>
      <c r="N470" s="35"/>
      <c r="O470" s="5"/>
    </row>
    <row r="471" spans="1:15" x14ac:dyDescent="0.25">
      <c r="C471" s="3"/>
      <c r="D471" s="2"/>
      <c r="E471" s="27"/>
      <c r="F471" s="43"/>
      <c r="G471" s="27"/>
      <c r="H471" s="27"/>
      <c r="I471" s="28"/>
      <c r="J471" s="28"/>
      <c r="K471" s="28"/>
      <c r="L471" s="28"/>
      <c r="M471" s="26"/>
      <c r="N471" s="27"/>
      <c r="O471" s="6"/>
    </row>
    <row r="472" spans="1:15" x14ac:dyDescent="0.25">
      <c r="C472" s="3"/>
      <c r="D472" s="2"/>
      <c r="E472" s="27"/>
      <c r="F472" s="43"/>
      <c r="G472" s="27"/>
      <c r="H472" s="27"/>
      <c r="I472" s="28"/>
      <c r="J472" s="28"/>
      <c r="K472" s="28"/>
      <c r="L472" s="28"/>
      <c r="M472" s="26"/>
      <c r="N472" s="27"/>
      <c r="O472" s="6"/>
    </row>
    <row r="473" spans="1:15" x14ac:dyDescent="0.25">
      <c r="C473" s="3"/>
      <c r="D473" s="2"/>
      <c r="E473" s="27"/>
      <c r="F473" s="43"/>
      <c r="G473" s="27"/>
      <c r="H473" s="27"/>
      <c r="I473" s="28"/>
      <c r="J473" s="28"/>
      <c r="K473" s="28"/>
      <c r="L473" s="28"/>
      <c r="M473" s="26"/>
      <c r="N473" s="27"/>
      <c r="O473" s="6"/>
    </row>
    <row r="474" spans="1:15" x14ac:dyDescent="0.25">
      <c r="C474" s="3"/>
      <c r="D474" s="2"/>
      <c r="E474" s="27"/>
      <c r="F474" s="43"/>
      <c r="G474" s="27"/>
      <c r="H474" s="27"/>
      <c r="I474" s="28"/>
      <c r="J474" s="28"/>
      <c r="K474" s="28"/>
      <c r="L474" s="28"/>
      <c r="M474" s="26"/>
      <c r="N474" s="27"/>
      <c r="O474" s="6"/>
    </row>
    <row r="475" spans="1:15" x14ac:dyDescent="0.25">
      <c r="C475" s="3"/>
      <c r="D475" s="2"/>
      <c r="E475" s="27"/>
      <c r="F475" s="43"/>
      <c r="G475" s="27"/>
      <c r="H475" s="27"/>
      <c r="I475" s="28"/>
      <c r="J475" s="28"/>
      <c r="K475" s="28"/>
      <c r="L475" s="28"/>
      <c r="M475" s="26"/>
      <c r="N475" s="27"/>
      <c r="O475" s="6"/>
    </row>
    <row r="476" spans="1:15" x14ac:dyDescent="0.25">
      <c r="C476" s="3"/>
      <c r="D476" s="2"/>
      <c r="E476" s="27"/>
      <c r="F476" s="43"/>
      <c r="G476" s="27"/>
      <c r="H476" s="27"/>
      <c r="I476" s="28"/>
      <c r="J476" s="28"/>
      <c r="K476" s="28"/>
      <c r="L476" s="28"/>
      <c r="M476" s="26"/>
      <c r="N476" s="27"/>
      <c r="O476" s="6"/>
    </row>
    <row r="477" spans="1:15" x14ac:dyDescent="0.25">
      <c r="C477" s="3"/>
      <c r="D477" s="2"/>
      <c r="E477" s="27"/>
      <c r="F477" s="43"/>
      <c r="G477" s="27"/>
      <c r="H477" s="27"/>
      <c r="I477" s="28"/>
      <c r="J477" s="28"/>
      <c r="K477" s="28"/>
      <c r="L477" s="28"/>
      <c r="M477" s="26"/>
      <c r="N477" s="27"/>
      <c r="O477" s="6"/>
    </row>
    <row r="478" spans="1:15" x14ac:dyDescent="0.25">
      <c r="C478" s="3"/>
      <c r="D478" s="2"/>
      <c r="E478" s="27"/>
      <c r="F478" s="43"/>
      <c r="G478" s="27"/>
      <c r="H478" s="27"/>
      <c r="I478" s="28"/>
      <c r="J478" s="28"/>
      <c r="K478" s="28"/>
      <c r="L478" s="28"/>
      <c r="M478" s="26"/>
      <c r="N478" s="27"/>
      <c r="O478" s="6"/>
    </row>
    <row r="479" spans="1:15" x14ac:dyDescent="0.25">
      <c r="C479" s="3"/>
      <c r="D479" s="2"/>
      <c r="E479" s="27"/>
      <c r="F479" s="43"/>
      <c r="G479" s="27"/>
      <c r="H479" s="27"/>
      <c r="I479" s="28"/>
      <c r="J479" s="28"/>
      <c r="K479" s="28"/>
      <c r="L479" s="28"/>
      <c r="M479" s="26"/>
      <c r="N479" s="27"/>
      <c r="O479" s="6"/>
    </row>
    <row r="480" spans="1:15" x14ac:dyDescent="0.25">
      <c r="C480" s="3"/>
      <c r="D480" s="2"/>
      <c r="E480" s="27"/>
      <c r="F480" s="43"/>
      <c r="G480" s="27"/>
      <c r="H480" s="27"/>
      <c r="I480" s="28"/>
      <c r="J480" s="28"/>
      <c r="K480" s="28"/>
      <c r="L480" s="28"/>
      <c r="M480" s="26"/>
      <c r="N480" s="27"/>
      <c r="O480" s="6"/>
    </row>
    <row r="481" spans="1:15" x14ac:dyDescent="0.25">
      <c r="C481" s="3"/>
      <c r="D481" s="2"/>
      <c r="E481" s="27"/>
      <c r="F481" s="43"/>
      <c r="G481" s="27"/>
      <c r="H481" s="27"/>
      <c r="I481" s="28"/>
      <c r="J481" s="28"/>
      <c r="K481" s="28"/>
      <c r="L481" s="28"/>
      <c r="M481" s="27"/>
      <c r="N481" s="27"/>
      <c r="O481" s="27"/>
    </row>
    <row r="482" spans="1:15" x14ac:dyDescent="0.25">
      <c r="A482" s="5"/>
      <c r="B482" s="5"/>
      <c r="E482" s="7"/>
      <c r="F482" s="5"/>
      <c r="G482" s="7"/>
      <c r="H482" s="7"/>
      <c r="I482" s="24"/>
      <c r="J482" s="24"/>
      <c r="K482" s="24"/>
      <c r="L482" s="24"/>
      <c r="M482" s="34"/>
      <c r="N482" s="34"/>
      <c r="O482" s="7"/>
    </row>
    <row r="483" spans="1:15" x14ac:dyDescent="0.25">
      <c r="C483" s="5"/>
      <c r="D483" s="5"/>
      <c r="E483" s="5"/>
      <c r="F483" s="5"/>
      <c r="G483" s="5"/>
      <c r="H483" s="5"/>
      <c r="I483" s="25"/>
      <c r="J483" s="25"/>
      <c r="K483" s="25"/>
      <c r="L483" s="25"/>
      <c r="M483" s="35"/>
      <c r="N483" s="35"/>
      <c r="O483" s="5"/>
    </row>
    <row r="484" spans="1:15" x14ac:dyDescent="0.25">
      <c r="C484" s="3"/>
      <c r="D484" s="2"/>
      <c r="E484" s="27"/>
      <c r="F484" s="43"/>
      <c r="G484" s="27"/>
      <c r="H484" s="27"/>
      <c r="I484" s="28"/>
      <c r="J484" s="28"/>
      <c r="K484" s="28"/>
      <c r="L484" s="28"/>
      <c r="M484" s="26"/>
      <c r="N484" s="27"/>
      <c r="O484" s="6"/>
    </row>
    <row r="485" spans="1:15" x14ac:dyDescent="0.25">
      <c r="C485" s="3"/>
      <c r="D485" s="2"/>
      <c r="E485" s="27"/>
      <c r="F485" s="43"/>
      <c r="G485" s="27"/>
      <c r="H485" s="27"/>
      <c r="I485" s="28"/>
      <c r="J485" s="28"/>
      <c r="K485" s="28"/>
      <c r="L485" s="28"/>
      <c r="M485" s="26"/>
      <c r="N485" s="27"/>
      <c r="O485" s="6"/>
    </row>
    <row r="486" spans="1:15" x14ac:dyDescent="0.25">
      <c r="C486" s="3"/>
      <c r="D486" s="2"/>
      <c r="E486" s="27"/>
      <c r="F486" s="43"/>
      <c r="G486" s="27"/>
      <c r="H486" s="27"/>
      <c r="I486" s="28"/>
      <c r="J486" s="28"/>
      <c r="K486" s="28"/>
      <c r="L486" s="28"/>
      <c r="M486" s="26"/>
      <c r="N486" s="27"/>
      <c r="O486" s="6"/>
    </row>
    <row r="487" spans="1:15" x14ac:dyDescent="0.25">
      <c r="C487" s="3"/>
      <c r="D487" s="2"/>
      <c r="E487" s="27"/>
      <c r="F487" s="43"/>
      <c r="G487" s="27"/>
      <c r="H487" s="27"/>
      <c r="I487" s="28"/>
      <c r="J487" s="28"/>
      <c r="K487" s="28"/>
      <c r="L487" s="28"/>
      <c r="M487" s="26"/>
      <c r="N487" s="27"/>
      <c r="O487" s="6"/>
    </row>
    <row r="488" spans="1:15" x14ac:dyDescent="0.25">
      <c r="C488" s="3"/>
      <c r="D488" s="2"/>
      <c r="E488" s="27"/>
      <c r="F488" s="43"/>
      <c r="G488" s="27"/>
      <c r="H488" s="27"/>
      <c r="I488" s="28"/>
      <c r="J488" s="28"/>
      <c r="K488" s="28"/>
      <c r="L488" s="28"/>
      <c r="M488" s="26"/>
      <c r="N488" s="27"/>
      <c r="O488" s="6"/>
    </row>
    <row r="489" spans="1:15" x14ac:dyDescent="0.25">
      <c r="C489" s="3"/>
      <c r="D489" s="2"/>
      <c r="E489" s="27"/>
      <c r="F489" s="43"/>
      <c r="G489" s="27"/>
      <c r="H489" s="27"/>
      <c r="I489" s="28"/>
      <c r="J489" s="28"/>
      <c r="K489" s="28"/>
      <c r="L489" s="28"/>
      <c r="M489" s="26"/>
      <c r="N489" s="27"/>
      <c r="O489" s="6"/>
    </row>
    <row r="490" spans="1:15" x14ac:dyDescent="0.25">
      <c r="C490" s="3"/>
      <c r="D490" s="2"/>
      <c r="E490" s="27"/>
      <c r="F490" s="43"/>
      <c r="G490" s="27"/>
      <c r="H490" s="27"/>
      <c r="I490" s="28"/>
      <c r="J490" s="28"/>
      <c r="K490" s="28"/>
      <c r="L490" s="28"/>
      <c r="M490" s="26"/>
      <c r="N490" s="27"/>
      <c r="O490" s="6"/>
    </row>
    <row r="491" spans="1:15" x14ac:dyDescent="0.25">
      <c r="C491" s="3"/>
      <c r="D491" s="2"/>
      <c r="E491" s="27"/>
      <c r="F491" s="43"/>
      <c r="G491" s="27"/>
      <c r="H491" s="27"/>
      <c r="I491" s="28"/>
      <c r="J491" s="28"/>
      <c r="K491" s="28"/>
      <c r="L491" s="28"/>
      <c r="M491" s="26"/>
      <c r="N491" s="27"/>
      <c r="O491" s="6"/>
    </row>
    <row r="492" spans="1:15" x14ac:dyDescent="0.25">
      <c r="C492" s="3"/>
      <c r="D492" s="2"/>
      <c r="E492" s="27"/>
      <c r="F492" s="43"/>
      <c r="G492" s="27"/>
      <c r="H492" s="27"/>
      <c r="I492" s="28"/>
      <c r="J492" s="28"/>
      <c r="K492" s="28"/>
      <c r="L492" s="28"/>
      <c r="M492" s="26"/>
      <c r="N492" s="27"/>
      <c r="O492" s="6"/>
    </row>
    <row r="493" spans="1:15" x14ac:dyDescent="0.25">
      <c r="C493" s="3"/>
      <c r="D493" s="2"/>
      <c r="E493" s="27"/>
      <c r="F493" s="43"/>
      <c r="G493" s="27"/>
      <c r="H493" s="27"/>
      <c r="I493" s="28"/>
      <c r="J493" s="28"/>
      <c r="K493" s="28"/>
      <c r="L493" s="28"/>
      <c r="M493" s="26"/>
      <c r="N493" s="27"/>
      <c r="O493" s="6"/>
    </row>
    <row r="494" spans="1:15" x14ac:dyDescent="0.25">
      <c r="D494" s="2"/>
      <c r="E494" s="27"/>
      <c r="F494" s="43"/>
      <c r="G494" s="27"/>
      <c r="H494" s="27"/>
      <c r="I494" s="28"/>
      <c r="J494" s="28"/>
      <c r="K494" s="28"/>
      <c r="L494" s="28"/>
      <c r="M494" s="27"/>
      <c r="N494" s="27"/>
      <c r="O494" s="27"/>
    </row>
    <row r="495" spans="1:15" x14ac:dyDescent="0.25">
      <c r="A495" s="5"/>
      <c r="B495" s="5"/>
      <c r="E495" s="7"/>
      <c r="F495" s="5"/>
      <c r="G495" s="7"/>
      <c r="H495" s="7"/>
      <c r="I495" s="24"/>
      <c r="J495" s="24"/>
      <c r="K495" s="24"/>
      <c r="L495" s="24"/>
      <c r="M495" s="34"/>
      <c r="N495" s="34"/>
      <c r="O495" s="7"/>
    </row>
    <row r="496" spans="1:15" x14ac:dyDescent="0.25">
      <c r="C496" s="5"/>
      <c r="D496" s="5"/>
      <c r="E496" s="5"/>
      <c r="F496" s="5"/>
      <c r="G496" s="5"/>
      <c r="H496" s="5"/>
      <c r="I496" s="25"/>
      <c r="J496" s="25"/>
      <c r="K496" s="25"/>
      <c r="L496" s="25"/>
      <c r="M496" s="35"/>
      <c r="N496" s="35"/>
      <c r="O496" s="5"/>
    </row>
    <row r="497" spans="1:15" x14ac:dyDescent="0.25">
      <c r="C497" s="3"/>
      <c r="D497" s="2"/>
      <c r="E497" s="27"/>
      <c r="F497" s="43"/>
      <c r="G497" s="27"/>
      <c r="H497" s="27"/>
      <c r="I497" s="28"/>
      <c r="J497" s="28"/>
      <c r="K497" s="28"/>
      <c r="L497" s="28"/>
      <c r="M497" s="26"/>
      <c r="N497" s="27"/>
      <c r="O497" s="6"/>
    </row>
    <row r="498" spans="1:15" x14ac:dyDescent="0.25">
      <c r="C498" s="3"/>
      <c r="D498" s="2"/>
      <c r="E498" s="27"/>
      <c r="F498" s="43"/>
      <c r="G498" s="27"/>
      <c r="H498" s="27"/>
      <c r="I498" s="28"/>
      <c r="J498" s="28"/>
      <c r="K498" s="28"/>
      <c r="L498" s="28"/>
      <c r="M498" s="26"/>
      <c r="N498" s="27"/>
      <c r="O498" s="6"/>
    </row>
    <row r="499" spans="1:15" x14ac:dyDescent="0.25">
      <c r="C499" s="3"/>
      <c r="D499" s="2"/>
      <c r="E499" s="27"/>
      <c r="F499" s="43"/>
      <c r="G499" s="27"/>
      <c r="H499" s="27"/>
      <c r="I499" s="28"/>
      <c r="J499" s="28"/>
      <c r="K499" s="28"/>
      <c r="L499" s="28"/>
      <c r="M499" s="26"/>
      <c r="N499" s="27"/>
      <c r="O499" s="6"/>
    </row>
    <row r="500" spans="1:15" x14ac:dyDescent="0.25">
      <c r="C500" s="3"/>
      <c r="D500" s="2"/>
      <c r="E500" s="27"/>
      <c r="F500" s="43"/>
      <c r="G500" s="27"/>
      <c r="H500" s="27"/>
      <c r="I500" s="28"/>
      <c r="J500" s="28"/>
      <c r="K500" s="28"/>
      <c r="L500" s="28"/>
      <c r="M500" s="26"/>
      <c r="N500" s="27"/>
      <c r="O500" s="6"/>
    </row>
    <row r="501" spans="1:15" x14ac:dyDescent="0.25">
      <c r="C501" s="3"/>
      <c r="D501" s="2"/>
      <c r="E501" s="27"/>
      <c r="F501" s="43"/>
      <c r="G501" s="27"/>
      <c r="H501" s="27"/>
      <c r="I501" s="28"/>
      <c r="J501" s="28"/>
      <c r="K501" s="28"/>
      <c r="L501" s="28"/>
      <c r="M501" s="26"/>
      <c r="N501" s="27"/>
      <c r="O501" s="6"/>
    </row>
    <row r="502" spans="1:15" x14ac:dyDescent="0.25">
      <c r="C502" s="3"/>
      <c r="D502" s="2"/>
      <c r="E502" s="27"/>
      <c r="F502" s="43"/>
      <c r="G502" s="27"/>
      <c r="H502" s="27"/>
      <c r="I502" s="28"/>
      <c r="J502" s="28"/>
      <c r="K502" s="28"/>
      <c r="L502" s="28"/>
      <c r="M502" s="26"/>
      <c r="N502" s="27"/>
      <c r="O502" s="6"/>
    </row>
    <row r="503" spans="1:15" x14ac:dyDescent="0.25">
      <c r="C503" s="3"/>
      <c r="D503" s="2"/>
      <c r="E503" s="27"/>
      <c r="F503" s="43"/>
      <c r="G503" s="27"/>
      <c r="H503" s="27"/>
      <c r="I503" s="28"/>
      <c r="J503" s="28"/>
      <c r="K503" s="28"/>
      <c r="L503" s="28"/>
      <c r="M503" s="26"/>
      <c r="N503" s="27"/>
      <c r="O503" s="6"/>
    </row>
    <row r="504" spans="1:15" x14ac:dyDescent="0.25">
      <c r="C504" s="3"/>
      <c r="D504" s="2"/>
      <c r="E504" s="27"/>
      <c r="F504" s="43"/>
      <c r="G504" s="27"/>
      <c r="H504" s="27"/>
      <c r="I504" s="28"/>
      <c r="J504" s="28"/>
      <c r="K504" s="28"/>
      <c r="L504" s="28"/>
      <c r="M504" s="26"/>
      <c r="N504" s="27"/>
      <c r="O504" s="6"/>
    </row>
    <row r="505" spans="1:15" x14ac:dyDescent="0.25">
      <c r="C505" s="3"/>
      <c r="D505" s="2"/>
      <c r="E505" s="27"/>
      <c r="F505" s="43"/>
      <c r="G505" s="27"/>
      <c r="H505" s="27"/>
      <c r="I505" s="28"/>
      <c r="J505" s="28"/>
      <c r="K505" s="28"/>
      <c r="L505" s="28"/>
      <c r="M505" s="26"/>
      <c r="N505" s="27"/>
      <c r="O505" s="6"/>
    </row>
    <row r="506" spans="1:15" x14ac:dyDescent="0.25">
      <c r="C506" s="3"/>
      <c r="D506" s="2"/>
      <c r="E506" s="27"/>
      <c r="F506" s="43"/>
      <c r="G506" s="27"/>
      <c r="H506" s="27"/>
      <c r="I506" s="28"/>
      <c r="J506" s="28"/>
      <c r="K506" s="28"/>
      <c r="L506" s="28"/>
      <c r="M506" s="26"/>
      <c r="N506" s="27"/>
      <c r="O506" s="6"/>
    </row>
    <row r="507" spans="1:15" x14ac:dyDescent="0.25">
      <c r="D507" s="2"/>
      <c r="E507" s="27"/>
      <c r="F507" s="43"/>
      <c r="G507" s="27"/>
      <c r="H507" s="27"/>
      <c r="I507" s="28"/>
      <c r="J507" s="28"/>
      <c r="K507" s="28"/>
      <c r="L507" s="28"/>
      <c r="M507" s="27"/>
      <c r="N507" s="27"/>
      <c r="O507" s="27"/>
    </row>
    <row r="508" spans="1:15" x14ac:dyDescent="0.25">
      <c r="A508" s="5"/>
      <c r="B508" s="5"/>
      <c r="E508" s="7"/>
      <c r="F508" s="5"/>
      <c r="G508" s="7"/>
      <c r="H508" s="7"/>
      <c r="I508" s="24"/>
      <c r="J508" s="24"/>
      <c r="K508" s="24"/>
      <c r="L508" s="24"/>
      <c r="M508" s="34"/>
      <c r="N508" s="34"/>
      <c r="O508" s="7"/>
    </row>
    <row r="509" spans="1:15" x14ac:dyDescent="0.25">
      <c r="C509" s="5"/>
      <c r="D509" s="5"/>
      <c r="E509" s="5"/>
      <c r="F509" s="5"/>
      <c r="G509" s="5"/>
      <c r="H509" s="5"/>
      <c r="I509" s="25"/>
      <c r="J509" s="25"/>
      <c r="K509" s="25"/>
      <c r="L509" s="25"/>
      <c r="M509" s="35"/>
      <c r="N509" s="35"/>
      <c r="O509" s="5"/>
    </row>
    <row r="510" spans="1:15" x14ac:dyDescent="0.25">
      <c r="C510" s="3"/>
      <c r="D510" s="2"/>
      <c r="E510" s="27"/>
      <c r="F510" s="43"/>
      <c r="G510" s="27"/>
      <c r="H510" s="27"/>
      <c r="I510" s="28"/>
      <c r="J510" s="28"/>
      <c r="K510" s="28"/>
      <c r="L510" s="28"/>
      <c r="M510" s="26"/>
      <c r="N510" s="27"/>
      <c r="O510" s="6"/>
    </row>
    <row r="511" spans="1:15" x14ac:dyDescent="0.25">
      <c r="C511" s="3"/>
      <c r="D511" s="2"/>
      <c r="E511" s="27"/>
      <c r="F511" s="43"/>
      <c r="G511" s="27"/>
      <c r="H511" s="27"/>
      <c r="I511" s="28"/>
      <c r="J511" s="28"/>
      <c r="K511" s="28"/>
      <c r="L511" s="28"/>
      <c r="M511" s="26"/>
      <c r="N511" s="27"/>
      <c r="O511" s="6"/>
    </row>
    <row r="512" spans="1:15" x14ac:dyDescent="0.25">
      <c r="C512" s="3"/>
      <c r="D512" s="2"/>
      <c r="E512" s="27"/>
      <c r="F512" s="43"/>
      <c r="G512" s="27"/>
      <c r="H512" s="27"/>
      <c r="I512" s="28"/>
      <c r="J512" s="28"/>
      <c r="K512" s="28"/>
      <c r="L512" s="28"/>
      <c r="M512" s="26"/>
      <c r="N512" s="27"/>
      <c r="O512" s="6"/>
    </row>
    <row r="513" spans="1:15" x14ac:dyDescent="0.25">
      <c r="C513" s="3"/>
      <c r="D513" s="2"/>
      <c r="E513" s="27"/>
      <c r="F513" s="43"/>
      <c r="G513" s="27"/>
      <c r="H513" s="27"/>
      <c r="I513" s="28"/>
      <c r="J513" s="28"/>
      <c r="K513" s="28"/>
      <c r="L513" s="28"/>
      <c r="M513" s="26"/>
      <c r="N513" s="27"/>
      <c r="O513" s="6"/>
    </row>
    <row r="514" spans="1:15" x14ac:dyDescent="0.25">
      <c r="C514" s="3"/>
      <c r="D514" s="2"/>
      <c r="E514" s="27"/>
      <c r="F514" s="43"/>
      <c r="G514" s="27"/>
      <c r="H514" s="27"/>
      <c r="I514" s="28"/>
      <c r="J514" s="28"/>
      <c r="K514" s="28"/>
      <c r="L514" s="28"/>
      <c r="M514" s="26"/>
      <c r="N514" s="27"/>
      <c r="O514" s="6"/>
    </row>
    <row r="515" spans="1:15" x14ac:dyDescent="0.25">
      <c r="C515" s="3"/>
      <c r="D515" s="2"/>
      <c r="E515" s="27"/>
      <c r="F515" s="43"/>
      <c r="G515" s="27"/>
      <c r="H515" s="27"/>
      <c r="I515" s="28"/>
      <c r="J515" s="28"/>
      <c r="K515" s="28"/>
      <c r="L515" s="28"/>
      <c r="M515" s="26"/>
      <c r="N515" s="27"/>
      <c r="O515" s="6"/>
    </row>
    <row r="516" spans="1:15" x14ac:dyDescent="0.25">
      <c r="C516" s="3"/>
      <c r="D516" s="2"/>
      <c r="E516" s="27"/>
      <c r="F516" s="43"/>
      <c r="G516" s="27"/>
      <c r="H516" s="27"/>
      <c r="I516" s="28"/>
      <c r="J516" s="28"/>
      <c r="K516" s="28"/>
      <c r="L516" s="28"/>
      <c r="M516" s="26"/>
      <c r="N516" s="27"/>
      <c r="O516" s="6"/>
    </row>
    <row r="517" spans="1:15" x14ac:dyDescent="0.25">
      <c r="C517" s="3"/>
      <c r="D517" s="2"/>
      <c r="E517" s="27"/>
      <c r="F517" s="43"/>
      <c r="G517" s="27"/>
      <c r="H517" s="27"/>
      <c r="I517" s="28"/>
      <c r="J517" s="28"/>
      <c r="K517" s="28"/>
      <c r="L517" s="28"/>
      <c r="M517" s="26"/>
      <c r="N517" s="27"/>
      <c r="O517" s="6"/>
    </row>
    <row r="518" spans="1:15" x14ac:dyDescent="0.25">
      <c r="C518" s="3"/>
      <c r="D518" s="2"/>
      <c r="E518" s="27"/>
      <c r="F518" s="43"/>
      <c r="G518" s="27"/>
      <c r="H518" s="27"/>
      <c r="I518" s="28"/>
      <c r="J518" s="28"/>
      <c r="K518" s="28"/>
      <c r="L518" s="28"/>
      <c r="M518" s="26"/>
      <c r="N518" s="27"/>
      <c r="O518" s="6"/>
    </row>
    <row r="519" spans="1:15" x14ac:dyDescent="0.25">
      <c r="C519" s="3"/>
      <c r="D519" s="2"/>
      <c r="E519" s="27"/>
      <c r="F519" s="43"/>
      <c r="G519" s="27"/>
      <c r="H519" s="27"/>
      <c r="I519" s="28"/>
      <c r="J519" s="28"/>
      <c r="K519" s="28"/>
      <c r="L519" s="28"/>
      <c r="M519" s="26"/>
      <c r="N519" s="27"/>
      <c r="O519" s="6"/>
    </row>
    <row r="520" spans="1:15" x14ac:dyDescent="0.25">
      <c r="D520" s="2"/>
      <c r="E520" s="27"/>
      <c r="F520" s="43"/>
      <c r="G520" s="27"/>
      <c r="H520" s="27"/>
      <c r="I520" s="28"/>
      <c r="J520" s="28"/>
      <c r="K520" s="28"/>
      <c r="L520" s="28"/>
      <c r="M520" s="27"/>
      <c r="N520" s="27"/>
      <c r="O520" s="27"/>
    </row>
    <row r="521" spans="1:15" x14ac:dyDescent="0.25">
      <c r="A521" s="5"/>
      <c r="B521" s="5"/>
      <c r="E521" s="7"/>
      <c r="F521" s="5"/>
      <c r="G521" s="7"/>
      <c r="H521" s="7"/>
      <c r="I521" s="24"/>
      <c r="J521" s="24"/>
      <c r="K521" s="24"/>
      <c r="L521" s="24"/>
      <c r="M521" s="34"/>
      <c r="N521" s="34"/>
      <c r="O521" s="7"/>
    </row>
    <row r="522" spans="1:15" x14ac:dyDescent="0.25">
      <c r="C522" s="5"/>
      <c r="D522" s="5"/>
      <c r="E522" s="5"/>
      <c r="F522" s="5"/>
      <c r="G522" s="5"/>
      <c r="H522" s="5"/>
      <c r="I522" s="25"/>
      <c r="J522" s="25"/>
      <c r="K522" s="25"/>
      <c r="L522" s="25"/>
      <c r="M522" s="35"/>
      <c r="N522" s="35"/>
      <c r="O522" s="5"/>
    </row>
    <row r="523" spans="1:15" x14ac:dyDescent="0.25">
      <c r="C523" s="3"/>
      <c r="D523" s="2"/>
      <c r="E523" s="27"/>
      <c r="F523" s="43"/>
      <c r="G523" s="27"/>
      <c r="H523" s="27"/>
      <c r="I523" s="28"/>
      <c r="J523" s="28"/>
      <c r="K523" s="28"/>
      <c r="L523" s="28"/>
      <c r="M523" s="26"/>
      <c r="N523" s="27"/>
      <c r="O523" s="6"/>
    </row>
    <row r="524" spans="1:15" x14ac:dyDescent="0.25">
      <c r="C524" s="3"/>
      <c r="D524" s="2"/>
      <c r="E524" s="27"/>
      <c r="F524" s="43"/>
      <c r="G524" s="27"/>
      <c r="H524" s="27"/>
      <c r="I524" s="28"/>
      <c r="J524" s="28"/>
      <c r="K524" s="28"/>
      <c r="L524" s="28"/>
      <c r="M524" s="26"/>
      <c r="N524" s="27"/>
      <c r="O524" s="6"/>
    </row>
    <row r="525" spans="1:15" x14ac:dyDescent="0.25">
      <c r="C525" s="3"/>
      <c r="D525" s="2"/>
      <c r="E525" s="27"/>
      <c r="F525" s="43"/>
      <c r="G525" s="27"/>
      <c r="H525" s="27"/>
      <c r="I525" s="28"/>
      <c r="J525" s="28"/>
      <c r="K525" s="28"/>
      <c r="L525" s="28"/>
      <c r="M525" s="26"/>
      <c r="N525" s="27"/>
      <c r="O525" s="6"/>
    </row>
    <row r="526" spans="1:15" x14ac:dyDescent="0.25">
      <c r="C526" s="3"/>
      <c r="D526" s="2"/>
      <c r="E526" s="27"/>
      <c r="F526" s="43"/>
      <c r="G526" s="27"/>
      <c r="H526" s="27"/>
      <c r="I526" s="28"/>
      <c r="J526" s="28"/>
      <c r="K526" s="28"/>
      <c r="L526" s="28"/>
      <c r="M526" s="26"/>
      <c r="N526" s="27"/>
      <c r="O526" s="6"/>
    </row>
    <row r="527" spans="1:15" x14ac:dyDescent="0.25">
      <c r="C527" s="3"/>
      <c r="D527" s="2"/>
      <c r="E527" s="27"/>
      <c r="F527" s="43"/>
      <c r="G527" s="27"/>
      <c r="H527" s="27"/>
      <c r="I527" s="28"/>
      <c r="J527" s="28"/>
      <c r="K527" s="28"/>
      <c r="L527" s="28"/>
      <c r="M527" s="26"/>
      <c r="N527" s="27"/>
      <c r="O527" s="6"/>
    </row>
    <row r="528" spans="1:15" x14ac:dyDescent="0.25">
      <c r="C528" s="3"/>
      <c r="D528" s="2"/>
      <c r="E528" s="27"/>
      <c r="F528" s="43"/>
      <c r="G528" s="27"/>
      <c r="H528" s="27"/>
      <c r="I528" s="28"/>
      <c r="J528" s="28"/>
      <c r="K528" s="28"/>
      <c r="L528" s="28"/>
      <c r="M528" s="26"/>
      <c r="N528" s="27"/>
      <c r="O528" s="6"/>
    </row>
    <row r="529" spans="1:15" x14ac:dyDescent="0.25">
      <c r="C529" s="3"/>
      <c r="D529" s="2"/>
      <c r="E529" s="27"/>
      <c r="F529" s="43"/>
      <c r="G529" s="27"/>
      <c r="H529" s="27"/>
      <c r="I529" s="28"/>
      <c r="J529" s="28"/>
      <c r="K529" s="28"/>
      <c r="L529" s="28"/>
      <c r="M529" s="26"/>
      <c r="N529" s="27"/>
      <c r="O529" s="6"/>
    </row>
    <row r="530" spans="1:15" x14ac:dyDescent="0.25">
      <c r="C530" s="3"/>
      <c r="D530" s="2"/>
      <c r="E530" s="27"/>
      <c r="F530" s="43"/>
      <c r="G530" s="27"/>
      <c r="H530" s="27"/>
      <c r="I530" s="28"/>
      <c r="J530" s="28"/>
      <c r="K530" s="28"/>
      <c r="L530" s="28"/>
      <c r="M530" s="26"/>
      <c r="N530" s="27"/>
      <c r="O530" s="6"/>
    </row>
    <row r="531" spans="1:15" x14ac:dyDescent="0.25">
      <c r="C531" s="3"/>
      <c r="D531" s="2"/>
      <c r="E531" s="27"/>
      <c r="F531" s="43"/>
      <c r="G531" s="27"/>
      <c r="H531" s="27"/>
      <c r="I531" s="28"/>
      <c r="J531" s="28"/>
      <c r="K531" s="28"/>
      <c r="L531" s="28"/>
      <c r="M531" s="26"/>
      <c r="N531" s="27"/>
      <c r="O531" s="6"/>
    </row>
    <row r="532" spans="1:15" x14ac:dyDescent="0.25">
      <c r="C532" s="3"/>
      <c r="D532" s="2"/>
      <c r="E532" s="27"/>
      <c r="F532" s="43"/>
      <c r="G532" s="27"/>
      <c r="H532" s="27"/>
      <c r="I532" s="28"/>
      <c r="J532" s="28"/>
      <c r="K532" s="28"/>
      <c r="L532" s="28"/>
      <c r="M532" s="26"/>
      <c r="N532" s="27"/>
      <c r="O532" s="6"/>
    </row>
    <row r="533" spans="1:15" x14ac:dyDescent="0.25">
      <c r="D533" s="2"/>
      <c r="E533" s="27"/>
      <c r="F533" s="43"/>
      <c r="G533" s="27"/>
      <c r="H533" s="27"/>
      <c r="I533" s="28"/>
      <c r="J533" s="28"/>
      <c r="K533" s="28"/>
      <c r="L533" s="28"/>
      <c r="M533" s="27"/>
      <c r="N533" s="27"/>
      <c r="O533" s="27"/>
    </row>
    <row r="534" spans="1:15" x14ac:dyDescent="0.25">
      <c r="A534" s="5"/>
      <c r="B534" s="5"/>
      <c r="E534" s="7"/>
      <c r="F534" s="5"/>
      <c r="G534" s="7"/>
      <c r="H534" s="7"/>
      <c r="I534" s="24"/>
      <c r="J534" s="24"/>
      <c r="K534" s="24"/>
      <c r="L534" s="24"/>
      <c r="M534" s="34"/>
      <c r="N534" s="34"/>
      <c r="O534" s="7"/>
    </row>
    <row r="535" spans="1:15" x14ac:dyDescent="0.25">
      <c r="C535" s="5"/>
      <c r="D535" s="5"/>
      <c r="E535" s="5"/>
      <c r="F535" s="5"/>
      <c r="G535" s="5"/>
      <c r="H535" s="5"/>
      <c r="I535" s="25"/>
      <c r="J535" s="25"/>
      <c r="K535" s="25"/>
      <c r="L535" s="25"/>
      <c r="M535" s="35"/>
      <c r="N535" s="35"/>
      <c r="O535" s="5"/>
    </row>
    <row r="536" spans="1:15" x14ac:dyDescent="0.25">
      <c r="C536" s="3"/>
      <c r="D536" s="2"/>
      <c r="E536" s="27"/>
      <c r="F536" s="43"/>
      <c r="G536" s="27"/>
      <c r="H536" s="27"/>
      <c r="I536" s="28"/>
      <c r="J536" s="28"/>
      <c r="K536" s="28"/>
      <c r="L536" s="28"/>
      <c r="M536" s="26"/>
      <c r="N536" s="27"/>
      <c r="O536" s="6"/>
    </row>
    <row r="537" spans="1:15" x14ac:dyDescent="0.25">
      <c r="C537" s="3"/>
      <c r="D537" s="2"/>
      <c r="E537" s="27"/>
      <c r="F537" s="43"/>
      <c r="G537" s="27"/>
      <c r="H537" s="27"/>
      <c r="I537" s="28"/>
      <c r="J537" s="28"/>
      <c r="K537" s="28"/>
      <c r="L537" s="28"/>
      <c r="M537" s="26"/>
      <c r="N537" s="27"/>
      <c r="O537" s="6"/>
    </row>
    <row r="538" spans="1:15" x14ac:dyDescent="0.25">
      <c r="C538" s="3"/>
      <c r="D538" s="2"/>
      <c r="E538" s="27"/>
      <c r="F538" s="43"/>
      <c r="G538" s="27"/>
      <c r="H538" s="27"/>
      <c r="I538" s="28"/>
      <c r="J538" s="28"/>
      <c r="K538" s="28"/>
      <c r="L538" s="28"/>
      <c r="M538" s="26"/>
      <c r="N538" s="27"/>
      <c r="O538" s="6"/>
    </row>
    <row r="539" spans="1:15" x14ac:dyDescent="0.25">
      <c r="C539" s="3"/>
      <c r="D539" s="2"/>
      <c r="E539" s="27"/>
      <c r="F539" s="43"/>
      <c r="G539" s="27"/>
      <c r="H539" s="27"/>
      <c r="I539" s="28"/>
      <c r="J539" s="28"/>
      <c r="K539" s="28"/>
      <c r="L539" s="28"/>
      <c r="M539" s="26"/>
      <c r="N539" s="27"/>
      <c r="O539" s="6"/>
    </row>
    <row r="540" spans="1:15" x14ac:dyDescent="0.25">
      <c r="C540" s="3"/>
      <c r="D540" s="2"/>
      <c r="E540" s="27"/>
      <c r="F540" s="43"/>
      <c r="G540" s="27"/>
      <c r="H540" s="27"/>
      <c r="I540" s="28"/>
      <c r="J540" s="28"/>
      <c r="K540" s="28"/>
      <c r="L540" s="28"/>
      <c r="M540" s="26"/>
      <c r="N540" s="27"/>
      <c r="O540" s="6"/>
    </row>
    <row r="541" spans="1:15" x14ac:dyDescent="0.25">
      <c r="C541" s="3"/>
      <c r="D541" s="2"/>
      <c r="E541" s="27"/>
      <c r="F541" s="43"/>
      <c r="G541" s="27"/>
      <c r="H541" s="27"/>
      <c r="I541" s="28"/>
      <c r="J541" s="28"/>
      <c r="K541" s="28"/>
      <c r="L541" s="28"/>
      <c r="M541" s="26"/>
      <c r="N541" s="27"/>
      <c r="O541" s="6"/>
    </row>
    <row r="542" spans="1:15" x14ac:dyDescent="0.25">
      <c r="C542" s="3"/>
      <c r="D542" s="2"/>
      <c r="E542" s="27"/>
      <c r="F542" s="43"/>
      <c r="G542" s="27"/>
      <c r="H542" s="27"/>
      <c r="I542" s="28"/>
      <c r="J542" s="28"/>
      <c r="K542" s="28"/>
      <c r="L542" s="28"/>
      <c r="M542" s="26"/>
      <c r="N542" s="27"/>
      <c r="O542" s="6"/>
    </row>
    <row r="543" spans="1:15" x14ac:dyDescent="0.25">
      <c r="C543" s="3"/>
      <c r="D543" s="2"/>
      <c r="E543" s="27"/>
      <c r="F543" s="43"/>
      <c r="G543" s="27"/>
      <c r="H543" s="27"/>
      <c r="I543" s="28"/>
      <c r="J543" s="28"/>
      <c r="K543" s="28"/>
      <c r="L543" s="28"/>
      <c r="M543" s="26"/>
      <c r="N543" s="27"/>
      <c r="O543" s="6"/>
    </row>
    <row r="544" spans="1:15" x14ac:dyDescent="0.25">
      <c r="C544" s="3"/>
      <c r="D544" s="2"/>
      <c r="E544" s="27"/>
      <c r="F544" s="43"/>
      <c r="G544" s="27"/>
      <c r="H544" s="27"/>
      <c r="I544" s="28"/>
      <c r="J544" s="28"/>
      <c r="K544" s="28"/>
      <c r="L544" s="28"/>
      <c r="M544" s="26"/>
      <c r="N544" s="27"/>
      <c r="O544" s="6"/>
    </row>
    <row r="545" spans="1:15" x14ac:dyDescent="0.25">
      <c r="C545" s="3"/>
      <c r="D545" s="2"/>
      <c r="E545" s="27"/>
      <c r="F545" s="43"/>
      <c r="G545" s="27"/>
      <c r="H545" s="27"/>
      <c r="I545" s="28"/>
      <c r="J545" s="28"/>
      <c r="K545" s="28"/>
      <c r="L545" s="28"/>
      <c r="M545" s="26"/>
      <c r="N545" s="27"/>
      <c r="O545" s="6"/>
    </row>
    <row r="546" spans="1:15" x14ac:dyDescent="0.25">
      <c r="C546" s="3"/>
      <c r="D546" s="2"/>
      <c r="E546" s="27"/>
      <c r="F546" s="43"/>
      <c r="G546" s="27"/>
      <c r="H546" s="27"/>
      <c r="I546" s="28"/>
      <c r="J546" s="28"/>
      <c r="K546" s="28"/>
      <c r="L546" s="28"/>
      <c r="M546" s="27"/>
      <c r="N546" s="27"/>
      <c r="O546" s="27"/>
    </row>
    <row r="547" spans="1:15" x14ac:dyDescent="0.25">
      <c r="A547" s="5"/>
      <c r="B547" s="5"/>
      <c r="E547" s="7"/>
      <c r="F547" s="5"/>
      <c r="G547" s="7"/>
      <c r="H547" s="7"/>
      <c r="I547" s="24"/>
      <c r="J547" s="24"/>
      <c r="K547" s="24"/>
      <c r="L547" s="24"/>
      <c r="M547" s="34"/>
      <c r="N547" s="34"/>
      <c r="O547" s="7"/>
    </row>
    <row r="548" spans="1:15" x14ac:dyDescent="0.25">
      <c r="C548" s="5"/>
      <c r="D548" s="5"/>
      <c r="E548" s="5"/>
      <c r="F548" s="5"/>
      <c r="G548" s="5"/>
      <c r="H548" s="5"/>
      <c r="I548" s="25"/>
      <c r="J548" s="25"/>
      <c r="K548" s="25"/>
      <c r="L548" s="25"/>
      <c r="M548" s="35"/>
      <c r="N548" s="35"/>
      <c r="O548" s="5"/>
    </row>
    <row r="549" spans="1:15" x14ac:dyDescent="0.25">
      <c r="C549" s="3"/>
      <c r="D549" s="2"/>
      <c r="E549" s="27"/>
      <c r="F549" s="43"/>
      <c r="G549" s="27"/>
      <c r="H549" s="27"/>
      <c r="I549" s="28"/>
      <c r="J549" s="28"/>
      <c r="K549" s="28"/>
      <c r="L549" s="28"/>
      <c r="M549" s="26"/>
      <c r="N549" s="27"/>
      <c r="O549" s="6"/>
    </row>
    <row r="550" spans="1:15" x14ac:dyDescent="0.25">
      <c r="C550" s="3"/>
      <c r="D550" s="2"/>
      <c r="E550" s="27"/>
      <c r="F550" s="43"/>
      <c r="G550" s="27"/>
      <c r="H550" s="27"/>
      <c r="I550" s="28"/>
      <c r="J550" s="28"/>
      <c r="K550" s="28"/>
      <c r="L550" s="28"/>
      <c r="M550" s="26"/>
      <c r="N550" s="27"/>
      <c r="O550" s="6"/>
    </row>
    <row r="551" spans="1:15" x14ac:dyDescent="0.25">
      <c r="C551" s="3"/>
      <c r="D551" s="2"/>
      <c r="E551" s="27"/>
      <c r="F551" s="43"/>
      <c r="G551" s="27"/>
      <c r="H551" s="27"/>
      <c r="I551" s="28"/>
      <c r="J551" s="28"/>
      <c r="K551" s="28"/>
      <c r="L551" s="28"/>
      <c r="M551" s="26"/>
      <c r="N551" s="27"/>
      <c r="O551" s="6"/>
    </row>
    <row r="552" spans="1:15" x14ac:dyDescent="0.25">
      <c r="C552" s="3"/>
      <c r="D552" s="2"/>
      <c r="E552" s="27"/>
      <c r="F552" s="43"/>
      <c r="G552" s="27"/>
      <c r="H552" s="27"/>
      <c r="I552" s="28"/>
      <c r="J552" s="28"/>
      <c r="K552" s="28"/>
      <c r="L552" s="28"/>
      <c r="M552" s="26"/>
      <c r="N552" s="27"/>
      <c r="O552" s="6"/>
    </row>
    <row r="553" spans="1:15" x14ac:dyDescent="0.25">
      <c r="C553" s="3"/>
      <c r="D553" s="2"/>
      <c r="E553" s="27"/>
      <c r="F553" s="43"/>
      <c r="G553" s="27"/>
      <c r="H553" s="27"/>
      <c r="I553" s="28"/>
      <c r="J553" s="28"/>
      <c r="K553" s="28"/>
      <c r="L553" s="28"/>
      <c r="M553" s="26"/>
      <c r="N553" s="27"/>
      <c r="O553" s="6"/>
    </row>
    <row r="554" spans="1:15" x14ac:dyDescent="0.25">
      <c r="C554" s="3"/>
      <c r="D554" s="2"/>
      <c r="E554" s="27"/>
      <c r="F554" s="43"/>
      <c r="G554" s="27"/>
      <c r="H554" s="27"/>
      <c r="I554" s="28"/>
      <c r="J554" s="28"/>
      <c r="K554" s="28"/>
      <c r="L554" s="28"/>
      <c r="M554" s="26"/>
      <c r="N554" s="27"/>
      <c r="O554" s="6"/>
    </row>
    <row r="555" spans="1:15" x14ac:dyDescent="0.25">
      <c r="C555" s="3"/>
      <c r="D555" s="2"/>
      <c r="E555" s="27"/>
      <c r="F555" s="43"/>
      <c r="G555" s="27"/>
      <c r="H555" s="27"/>
      <c r="I555" s="28"/>
      <c r="J555" s="28"/>
      <c r="K555" s="28"/>
      <c r="L555" s="28"/>
      <c r="M555" s="26"/>
      <c r="N555" s="27"/>
      <c r="O555" s="6"/>
    </row>
    <row r="556" spans="1:15" x14ac:dyDescent="0.25">
      <c r="C556" s="3"/>
      <c r="D556" s="2"/>
      <c r="E556" s="27"/>
      <c r="F556" s="43"/>
      <c r="G556" s="27"/>
      <c r="H556" s="27"/>
      <c r="I556" s="28"/>
      <c r="J556" s="28"/>
      <c r="K556" s="28"/>
      <c r="L556" s="28"/>
      <c r="M556" s="26"/>
      <c r="N556" s="27"/>
      <c r="O556" s="6"/>
    </row>
    <row r="557" spans="1:15" x14ac:dyDescent="0.25">
      <c r="C557" s="3"/>
      <c r="D557" s="2"/>
      <c r="E557" s="27"/>
      <c r="F557" s="43"/>
      <c r="G557" s="27"/>
      <c r="H557" s="27"/>
      <c r="I557" s="28"/>
      <c r="J557" s="28"/>
      <c r="K557" s="28"/>
      <c r="L557" s="28"/>
      <c r="M557" s="26"/>
      <c r="N557" s="27"/>
      <c r="O557" s="6"/>
    </row>
    <row r="558" spans="1:15" x14ac:dyDescent="0.25">
      <c r="C558" s="3"/>
      <c r="D558" s="2"/>
      <c r="E558" s="27"/>
      <c r="F558" s="43"/>
      <c r="G558" s="27"/>
      <c r="H558" s="27"/>
      <c r="I558" s="28"/>
      <c r="J558" s="28"/>
      <c r="K558" s="28"/>
      <c r="L558" s="28"/>
      <c r="M558" s="26"/>
      <c r="N558" s="27"/>
      <c r="O558" s="6"/>
    </row>
    <row r="559" spans="1:15" x14ac:dyDescent="0.25">
      <c r="D559" s="2"/>
      <c r="E559" s="27"/>
      <c r="F559" s="43"/>
      <c r="G559" s="27"/>
      <c r="H559" s="27"/>
      <c r="I559" s="28"/>
      <c r="J559" s="28"/>
      <c r="K559" s="28"/>
      <c r="L559" s="28"/>
      <c r="M559" s="27"/>
      <c r="N559" s="27"/>
      <c r="O559" s="27"/>
    </row>
    <row r="560" spans="1:15" x14ac:dyDescent="0.25">
      <c r="A560" s="5"/>
      <c r="B560" s="5"/>
      <c r="E560" s="7"/>
      <c r="F560" s="5"/>
      <c r="G560" s="7"/>
      <c r="H560" s="7"/>
      <c r="I560" s="24"/>
      <c r="J560" s="24"/>
      <c r="K560" s="24"/>
      <c r="L560" s="24"/>
      <c r="M560" s="34"/>
      <c r="N560" s="34"/>
      <c r="O560" s="7"/>
    </row>
    <row r="561" spans="1:15" x14ac:dyDescent="0.25">
      <c r="C561" s="5"/>
      <c r="D561" s="5"/>
      <c r="E561" s="5"/>
      <c r="F561" s="5"/>
      <c r="G561" s="5"/>
      <c r="H561" s="5"/>
      <c r="I561" s="25"/>
      <c r="J561" s="25"/>
      <c r="K561" s="25"/>
      <c r="L561" s="25"/>
      <c r="M561" s="35"/>
      <c r="N561" s="35"/>
      <c r="O561" s="5"/>
    </row>
    <row r="562" spans="1:15" x14ac:dyDescent="0.25">
      <c r="C562" s="3"/>
      <c r="D562" s="2"/>
      <c r="E562" s="27"/>
      <c r="F562" s="43"/>
      <c r="G562" s="27"/>
      <c r="H562" s="27"/>
      <c r="I562" s="28"/>
      <c r="J562" s="28"/>
      <c r="K562" s="28"/>
      <c r="L562" s="28"/>
      <c r="M562" s="26"/>
      <c r="N562" s="27"/>
      <c r="O562" s="6"/>
    </row>
    <row r="563" spans="1:15" x14ac:dyDescent="0.25">
      <c r="C563" s="3"/>
      <c r="D563" s="2"/>
      <c r="E563" s="27"/>
      <c r="F563" s="43"/>
      <c r="G563" s="27"/>
      <c r="H563" s="27"/>
      <c r="I563" s="28"/>
      <c r="J563" s="28"/>
      <c r="K563" s="28"/>
      <c r="L563" s="28"/>
      <c r="M563" s="26"/>
      <c r="N563" s="27"/>
      <c r="O563" s="6"/>
    </row>
    <row r="564" spans="1:15" x14ac:dyDescent="0.25">
      <c r="C564" s="3"/>
      <c r="D564" s="2"/>
      <c r="E564" s="27"/>
      <c r="F564" s="43"/>
      <c r="G564" s="27"/>
      <c r="H564" s="27"/>
      <c r="I564" s="28"/>
      <c r="J564" s="28"/>
      <c r="K564" s="28"/>
      <c r="L564" s="28"/>
      <c r="M564" s="26"/>
      <c r="N564" s="27"/>
      <c r="O564" s="6"/>
    </row>
    <row r="565" spans="1:15" x14ac:dyDescent="0.25">
      <c r="C565" s="3"/>
      <c r="D565" s="2"/>
      <c r="E565" s="27"/>
      <c r="F565" s="43"/>
      <c r="G565" s="27"/>
      <c r="H565" s="27"/>
      <c r="I565" s="28"/>
      <c r="J565" s="28"/>
      <c r="K565" s="28"/>
      <c r="L565" s="28"/>
      <c r="M565" s="26"/>
      <c r="N565" s="27"/>
      <c r="O565" s="6"/>
    </row>
    <row r="566" spans="1:15" x14ac:dyDescent="0.25">
      <c r="C566" s="3"/>
      <c r="D566" s="2"/>
      <c r="E566" s="27"/>
      <c r="F566" s="43"/>
      <c r="G566" s="27"/>
      <c r="H566" s="27"/>
      <c r="I566" s="28"/>
      <c r="J566" s="28"/>
      <c r="K566" s="28"/>
      <c r="L566" s="28"/>
      <c r="M566" s="26"/>
      <c r="N566" s="27"/>
      <c r="O566" s="6"/>
    </row>
    <row r="567" spans="1:15" x14ac:dyDescent="0.25">
      <c r="C567" s="3"/>
      <c r="D567" s="2"/>
      <c r="E567" s="27"/>
      <c r="F567" s="43"/>
      <c r="G567" s="27"/>
      <c r="H567" s="27"/>
      <c r="I567" s="28"/>
      <c r="J567" s="28"/>
      <c r="K567" s="28"/>
      <c r="L567" s="28"/>
      <c r="M567" s="26"/>
      <c r="N567" s="27"/>
      <c r="O567" s="6"/>
    </row>
    <row r="568" spans="1:15" x14ac:dyDescent="0.25">
      <c r="C568" s="3"/>
      <c r="D568" s="2"/>
      <c r="E568" s="27"/>
      <c r="F568" s="43"/>
      <c r="G568" s="27"/>
      <c r="H568" s="27"/>
      <c r="I568" s="28"/>
      <c r="J568" s="28"/>
      <c r="K568" s="28"/>
      <c r="L568" s="28"/>
      <c r="M568" s="26"/>
      <c r="N568" s="27"/>
      <c r="O568" s="6"/>
    </row>
    <row r="569" spans="1:15" x14ac:dyDescent="0.25">
      <c r="C569" s="3"/>
      <c r="D569" s="2"/>
      <c r="E569" s="27"/>
      <c r="F569" s="43"/>
      <c r="G569" s="27"/>
      <c r="H569" s="27"/>
      <c r="I569" s="28"/>
      <c r="J569" s="28"/>
      <c r="K569" s="28"/>
      <c r="L569" s="28"/>
      <c r="M569" s="26"/>
      <c r="N569" s="27"/>
      <c r="O569" s="6"/>
    </row>
    <row r="570" spans="1:15" x14ac:dyDescent="0.25">
      <c r="C570" s="3"/>
      <c r="D570" s="2"/>
      <c r="E570" s="27"/>
      <c r="F570" s="43"/>
      <c r="G570" s="27"/>
      <c r="H570" s="27"/>
      <c r="I570" s="28"/>
      <c r="J570" s="28"/>
      <c r="K570" s="28"/>
      <c r="L570" s="28"/>
      <c r="M570" s="26"/>
      <c r="N570" s="27"/>
      <c r="O570" s="6"/>
    </row>
    <row r="571" spans="1:15" x14ac:dyDescent="0.25">
      <c r="C571" s="3"/>
      <c r="D571" s="2"/>
      <c r="E571" s="27"/>
      <c r="F571" s="43"/>
      <c r="G571" s="27"/>
      <c r="H571" s="27"/>
      <c r="I571" s="28"/>
      <c r="J571" s="28"/>
      <c r="K571" s="28"/>
      <c r="L571" s="28"/>
      <c r="M571" s="26"/>
      <c r="N571" s="27"/>
      <c r="O571" s="6"/>
    </row>
    <row r="572" spans="1:15" x14ac:dyDescent="0.25">
      <c r="D572" s="2"/>
      <c r="E572" s="27"/>
      <c r="F572" s="43"/>
      <c r="G572" s="27"/>
      <c r="H572" s="27"/>
      <c r="I572" s="28"/>
      <c r="J572" s="28"/>
      <c r="K572" s="28"/>
      <c r="L572" s="28"/>
      <c r="M572" s="27"/>
      <c r="N572" s="27"/>
      <c r="O572" s="27"/>
    </row>
    <row r="573" spans="1:15" x14ac:dyDescent="0.25">
      <c r="A573" s="5"/>
      <c r="B573" s="5"/>
      <c r="E573" s="7"/>
      <c r="F573" s="5"/>
      <c r="G573" s="7"/>
      <c r="H573" s="7"/>
      <c r="I573" s="24"/>
      <c r="J573" s="24"/>
      <c r="K573" s="24"/>
      <c r="L573" s="24"/>
      <c r="M573" s="34"/>
      <c r="N573" s="34"/>
      <c r="O573" s="7"/>
    </row>
    <row r="574" spans="1:15" x14ac:dyDescent="0.25">
      <c r="C574" s="5"/>
      <c r="D574" s="5"/>
      <c r="E574" s="5"/>
      <c r="F574" s="5"/>
      <c r="G574" s="5"/>
      <c r="H574" s="5"/>
      <c r="I574" s="25"/>
      <c r="J574" s="25"/>
      <c r="K574" s="25"/>
      <c r="L574" s="25"/>
      <c r="M574" s="35"/>
      <c r="N574" s="35"/>
      <c r="O574" s="5"/>
    </row>
    <row r="575" spans="1:15" x14ac:dyDescent="0.25">
      <c r="C575" s="3"/>
      <c r="D575" s="2"/>
      <c r="E575" s="27"/>
      <c r="F575" s="43"/>
      <c r="G575" s="27"/>
      <c r="H575" s="27"/>
      <c r="I575" s="28"/>
      <c r="J575" s="28"/>
      <c r="K575" s="28"/>
      <c r="L575" s="28"/>
      <c r="M575" s="26"/>
      <c r="N575" s="27"/>
      <c r="O575" s="6"/>
    </row>
    <row r="576" spans="1:15" x14ac:dyDescent="0.25">
      <c r="C576" s="3"/>
      <c r="D576" s="2"/>
      <c r="E576" s="27"/>
      <c r="F576" s="43"/>
      <c r="G576" s="27"/>
      <c r="H576" s="27"/>
      <c r="I576" s="28"/>
      <c r="J576" s="28"/>
      <c r="K576" s="28"/>
      <c r="L576" s="28"/>
      <c r="M576" s="26"/>
      <c r="N576" s="27"/>
      <c r="O576" s="6"/>
    </row>
    <row r="577" spans="1:15" x14ac:dyDescent="0.25">
      <c r="C577" s="3"/>
      <c r="D577" s="2"/>
      <c r="E577" s="27"/>
      <c r="F577" s="43"/>
      <c r="G577" s="27"/>
      <c r="H577" s="27"/>
      <c r="I577" s="28"/>
      <c r="J577" s="28"/>
      <c r="K577" s="28"/>
      <c r="L577" s="28"/>
      <c r="M577" s="26"/>
      <c r="N577" s="27"/>
      <c r="O577" s="6"/>
    </row>
    <row r="578" spans="1:15" x14ac:dyDescent="0.25">
      <c r="C578" s="3"/>
      <c r="D578" s="2"/>
      <c r="E578" s="27"/>
      <c r="F578" s="43"/>
      <c r="G578" s="27"/>
      <c r="H578" s="27"/>
      <c r="I578" s="28"/>
      <c r="J578" s="28"/>
      <c r="K578" s="28"/>
      <c r="L578" s="28"/>
      <c r="M578" s="26"/>
      <c r="N578" s="27"/>
      <c r="O578" s="6"/>
    </row>
    <row r="579" spans="1:15" x14ac:dyDescent="0.25">
      <c r="C579" s="3"/>
      <c r="D579" s="2"/>
      <c r="E579" s="27"/>
      <c r="F579" s="43"/>
      <c r="G579" s="27"/>
      <c r="H579" s="27"/>
      <c r="I579" s="28"/>
      <c r="J579" s="28"/>
      <c r="K579" s="28"/>
      <c r="L579" s="28"/>
      <c r="M579" s="26"/>
      <c r="N579" s="27"/>
      <c r="O579" s="6"/>
    </row>
    <row r="580" spans="1:15" x14ac:dyDescent="0.25">
      <c r="C580" s="3"/>
      <c r="D580" s="2"/>
      <c r="E580" s="27"/>
      <c r="F580" s="43"/>
      <c r="G580" s="27"/>
      <c r="H580" s="27"/>
      <c r="I580" s="28"/>
      <c r="J580" s="28"/>
      <c r="K580" s="28"/>
      <c r="L580" s="28"/>
      <c r="M580" s="26"/>
      <c r="N580" s="27"/>
      <c r="O580" s="6"/>
    </row>
    <row r="581" spans="1:15" x14ac:dyDescent="0.25">
      <c r="C581" s="3"/>
      <c r="D581" s="2"/>
      <c r="E581" s="27"/>
      <c r="F581" s="43"/>
      <c r="G581" s="27"/>
      <c r="H581" s="27"/>
      <c r="I581" s="28"/>
      <c r="J581" s="28"/>
      <c r="K581" s="28"/>
      <c r="L581" s="28"/>
      <c r="M581" s="26"/>
      <c r="N581" s="27"/>
      <c r="O581" s="6"/>
    </row>
    <row r="582" spans="1:15" x14ac:dyDescent="0.25">
      <c r="C582" s="3"/>
      <c r="D582" s="2"/>
      <c r="E582" s="27"/>
      <c r="F582" s="43"/>
      <c r="G582" s="27"/>
      <c r="H582" s="27"/>
      <c r="I582" s="28"/>
      <c r="J582" s="28"/>
      <c r="K582" s="28"/>
      <c r="L582" s="28"/>
      <c r="M582" s="26"/>
      <c r="N582" s="27"/>
      <c r="O582" s="6"/>
    </row>
    <row r="583" spans="1:15" x14ac:dyDescent="0.25">
      <c r="C583" s="3"/>
      <c r="D583" s="2"/>
      <c r="E583" s="27"/>
      <c r="F583" s="43"/>
      <c r="G583" s="27"/>
      <c r="H583" s="27"/>
      <c r="I583" s="28"/>
      <c r="J583" s="28"/>
      <c r="K583" s="28"/>
      <c r="L583" s="28"/>
      <c r="M583" s="26"/>
      <c r="N583" s="27"/>
      <c r="O583" s="6"/>
    </row>
    <row r="584" spans="1:15" x14ac:dyDescent="0.25">
      <c r="C584" s="3"/>
      <c r="D584" s="2"/>
      <c r="E584" s="27"/>
      <c r="F584" s="43"/>
      <c r="G584" s="27"/>
      <c r="H584" s="27"/>
      <c r="I584" s="28"/>
      <c r="J584" s="28"/>
      <c r="K584" s="28"/>
      <c r="L584" s="28"/>
      <c r="M584" s="26"/>
      <c r="N584" s="27"/>
      <c r="O584" s="6"/>
    </row>
    <row r="585" spans="1:15" x14ac:dyDescent="0.25">
      <c r="D585" s="2"/>
      <c r="E585" s="27"/>
      <c r="F585" s="43"/>
      <c r="G585" s="27"/>
      <c r="H585" s="27"/>
      <c r="I585" s="28"/>
      <c r="J585" s="28"/>
      <c r="K585" s="28"/>
      <c r="L585" s="28"/>
      <c r="M585" s="27"/>
      <c r="N585" s="27"/>
      <c r="O585" s="27"/>
    </row>
    <row r="586" spans="1:15" x14ac:dyDescent="0.25">
      <c r="A586" s="5"/>
      <c r="B586" s="5"/>
      <c r="E586" s="7"/>
      <c r="F586" s="5"/>
      <c r="G586" s="7"/>
      <c r="H586" s="7"/>
      <c r="I586" s="24"/>
      <c r="J586" s="24"/>
      <c r="K586" s="24"/>
      <c r="L586" s="24"/>
      <c r="M586" s="34"/>
      <c r="N586" s="34"/>
      <c r="O586" s="7"/>
    </row>
    <row r="587" spans="1:15" x14ac:dyDescent="0.25">
      <c r="C587" s="5"/>
      <c r="D587" s="5"/>
      <c r="E587" s="5"/>
      <c r="F587" s="5"/>
      <c r="G587" s="5"/>
      <c r="H587" s="5"/>
      <c r="I587" s="25"/>
      <c r="J587" s="25"/>
      <c r="K587" s="25"/>
      <c r="L587" s="25"/>
      <c r="M587" s="35"/>
      <c r="N587" s="35"/>
      <c r="O587" s="5"/>
    </row>
    <row r="588" spans="1:15" x14ac:dyDescent="0.25">
      <c r="C588" s="3"/>
      <c r="D588" s="2"/>
      <c r="E588" s="27"/>
      <c r="F588" s="43"/>
      <c r="G588" s="27"/>
      <c r="H588" s="27"/>
      <c r="I588" s="28"/>
      <c r="J588" s="28"/>
      <c r="K588" s="28"/>
      <c r="L588" s="28"/>
      <c r="M588" s="26"/>
      <c r="N588" s="27"/>
      <c r="O588" s="6"/>
    </row>
    <row r="589" spans="1:15" x14ac:dyDescent="0.25">
      <c r="C589" s="3"/>
      <c r="D589" s="2"/>
      <c r="E589" s="27"/>
      <c r="F589" s="43"/>
      <c r="G589" s="27"/>
      <c r="H589" s="27"/>
      <c r="I589" s="28"/>
      <c r="J589" s="28"/>
      <c r="K589" s="28"/>
      <c r="L589" s="28"/>
      <c r="M589" s="26"/>
      <c r="N589" s="27"/>
      <c r="O589" s="6"/>
    </row>
    <row r="590" spans="1:15" x14ac:dyDescent="0.25">
      <c r="C590" s="3"/>
      <c r="D590" s="2"/>
      <c r="E590" s="27"/>
      <c r="F590" s="43"/>
      <c r="G590" s="27"/>
      <c r="H590" s="27"/>
      <c r="I590" s="28"/>
      <c r="J590" s="28"/>
      <c r="K590" s="28"/>
      <c r="L590" s="28"/>
      <c r="M590" s="26"/>
      <c r="N590" s="27"/>
      <c r="O590" s="6"/>
    </row>
    <row r="591" spans="1:15" x14ac:dyDescent="0.25">
      <c r="C591" s="3"/>
      <c r="D591" s="2"/>
      <c r="E591" s="27"/>
      <c r="F591" s="43"/>
      <c r="G591" s="27"/>
      <c r="H591" s="27"/>
      <c r="I591" s="28"/>
      <c r="J591" s="28"/>
      <c r="K591" s="28"/>
      <c r="L591" s="28"/>
      <c r="M591" s="26"/>
      <c r="N591" s="27"/>
      <c r="O591" s="6"/>
    </row>
    <row r="592" spans="1:15" x14ac:dyDescent="0.25">
      <c r="C592" s="3"/>
      <c r="D592" s="2"/>
      <c r="E592" s="27"/>
      <c r="F592" s="43"/>
      <c r="G592" s="27"/>
      <c r="H592" s="27"/>
      <c r="I592" s="28"/>
      <c r="J592" s="28"/>
      <c r="K592" s="28"/>
      <c r="L592" s="28"/>
      <c r="M592" s="26"/>
      <c r="N592" s="27"/>
      <c r="O592" s="6"/>
    </row>
    <row r="593" spans="1:15" x14ac:dyDescent="0.25">
      <c r="C593" s="3"/>
      <c r="D593" s="2"/>
      <c r="E593" s="27"/>
      <c r="F593" s="43"/>
      <c r="G593" s="27"/>
      <c r="H593" s="27"/>
      <c r="I593" s="28"/>
      <c r="J593" s="28"/>
      <c r="K593" s="28"/>
      <c r="L593" s="28"/>
      <c r="M593" s="26"/>
      <c r="N593" s="27"/>
      <c r="O593" s="6"/>
    </row>
    <row r="594" spans="1:15" x14ac:dyDescent="0.25">
      <c r="C594" s="3"/>
      <c r="D594" s="2"/>
      <c r="E594" s="27"/>
      <c r="F594" s="43"/>
      <c r="G594" s="27"/>
      <c r="H594" s="27"/>
      <c r="I594" s="28"/>
      <c r="J594" s="28"/>
      <c r="K594" s="28"/>
      <c r="L594" s="28"/>
      <c r="M594" s="26"/>
      <c r="N594" s="27"/>
      <c r="O594" s="6"/>
    </row>
    <row r="595" spans="1:15" x14ac:dyDescent="0.25">
      <c r="C595" s="3"/>
      <c r="D595" s="2"/>
      <c r="E595" s="27"/>
      <c r="F595" s="43"/>
      <c r="G595" s="27"/>
      <c r="H595" s="27"/>
      <c r="I595" s="28"/>
      <c r="J595" s="28"/>
      <c r="K595" s="28"/>
      <c r="L595" s="28"/>
      <c r="M595" s="26"/>
      <c r="N595" s="27"/>
      <c r="O595" s="6"/>
    </row>
    <row r="596" spans="1:15" x14ac:dyDescent="0.25">
      <c r="C596" s="3"/>
      <c r="D596" s="2"/>
      <c r="E596" s="27"/>
      <c r="F596" s="43"/>
      <c r="G596" s="27"/>
      <c r="H596" s="27"/>
      <c r="I596" s="28"/>
      <c r="J596" s="28"/>
      <c r="K596" s="28"/>
      <c r="L596" s="28"/>
      <c r="M596" s="26"/>
      <c r="N596" s="27"/>
      <c r="O596" s="6"/>
    </row>
    <row r="597" spans="1:15" x14ac:dyDescent="0.25">
      <c r="C597" s="3"/>
      <c r="D597" s="2"/>
      <c r="E597" s="27"/>
      <c r="F597" s="43"/>
      <c r="G597" s="27"/>
      <c r="H597" s="27"/>
      <c r="I597" s="28"/>
      <c r="J597" s="28"/>
      <c r="K597" s="28"/>
      <c r="L597" s="28"/>
      <c r="M597" s="26"/>
      <c r="N597" s="27"/>
      <c r="O597" s="6"/>
    </row>
    <row r="598" spans="1:15" x14ac:dyDescent="0.25">
      <c r="D598" s="2"/>
      <c r="E598" s="27"/>
      <c r="F598" s="43"/>
      <c r="G598" s="27"/>
      <c r="H598" s="27"/>
      <c r="I598" s="28"/>
      <c r="J598" s="28"/>
      <c r="K598" s="28"/>
      <c r="L598" s="28"/>
      <c r="M598" s="27"/>
      <c r="N598" s="27"/>
      <c r="O598" s="27"/>
    </row>
    <row r="599" spans="1:15" x14ac:dyDescent="0.25">
      <c r="A599" s="5"/>
      <c r="B599" s="5"/>
      <c r="E599" s="7"/>
      <c r="F599" s="5"/>
      <c r="G599" s="7"/>
      <c r="H599" s="7"/>
      <c r="I599" s="24"/>
      <c r="J599" s="24"/>
      <c r="K599" s="24"/>
      <c r="L599" s="24"/>
      <c r="M599" s="34"/>
      <c r="N599" s="34"/>
      <c r="O599" s="7"/>
    </row>
    <row r="600" spans="1:15" x14ac:dyDescent="0.25">
      <c r="C600" s="5"/>
      <c r="D600" s="5"/>
      <c r="E600" s="5"/>
      <c r="F600" s="5"/>
      <c r="G600" s="5"/>
      <c r="H600" s="5"/>
      <c r="I600" s="25"/>
      <c r="J600" s="25"/>
      <c r="K600" s="25"/>
      <c r="L600" s="25"/>
      <c r="M600" s="35"/>
      <c r="N600" s="35"/>
      <c r="O600" s="5"/>
    </row>
    <row r="601" spans="1:15" x14ac:dyDescent="0.25">
      <c r="C601" s="3"/>
      <c r="D601" s="2"/>
      <c r="E601" s="27"/>
      <c r="F601" s="43"/>
      <c r="G601" s="27"/>
      <c r="H601" s="27"/>
      <c r="I601" s="28"/>
      <c r="J601" s="28"/>
      <c r="K601" s="28"/>
      <c r="L601" s="28"/>
      <c r="M601" s="26"/>
      <c r="N601" s="27"/>
      <c r="O601" s="6"/>
    </row>
    <row r="602" spans="1:15" x14ac:dyDescent="0.25">
      <c r="C602" s="3"/>
      <c r="D602" s="2"/>
      <c r="E602" s="27"/>
      <c r="F602" s="43"/>
      <c r="G602" s="27"/>
      <c r="H602" s="27"/>
      <c r="I602" s="28"/>
      <c r="J602" s="28"/>
      <c r="K602" s="28"/>
      <c r="L602" s="28"/>
      <c r="M602" s="26"/>
      <c r="N602" s="27"/>
      <c r="O602" s="6"/>
    </row>
    <row r="603" spans="1:15" x14ac:dyDescent="0.25">
      <c r="C603" s="3"/>
      <c r="D603" s="2"/>
      <c r="E603" s="27"/>
      <c r="F603" s="43"/>
      <c r="G603" s="27"/>
      <c r="H603" s="27"/>
      <c r="I603" s="28"/>
      <c r="J603" s="28"/>
      <c r="K603" s="28"/>
      <c r="L603" s="28"/>
      <c r="M603" s="26"/>
      <c r="N603" s="27"/>
      <c r="O603" s="6"/>
    </row>
    <row r="604" spans="1:15" x14ac:dyDescent="0.25">
      <c r="C604" s="3"/>
      <c r="D604" s="2"/>
      <c r="E604" s="27"/>
      <c r="F604" s="43"/>
      <c r="G604" s="27"/>
      <c r="H604" s="27"/>
      <c r="I604" s="28"/>
      <c r="J604" s="28"/>
      <c r="K604" s="28"/>
      <c r="L604" s="28"/>
      <c r="M604" s="26"/>
      <c r="N604" s="27"/>
      <c r="O604" s="6"/>
    </row>
    <row r="605" spans="1:15" x14ac:dyDescent="0.25">
      <c r="C605" s="3"/>
      <c r="D605" s="2"/>
      <c r="E605" s="27"/>
      <c r="F605" s="43"/>
      <c r="G605" s="27"/>
      <c r="H605" s="27"/>
      <c r="I605" s="28"/>
      <c r="J605" s="28"/>
      <c r="K605" s="28"/>
      <c r="L605" s="28"/>
      <c r="M605" s="26"/>
      <c r="N605" s="27"/>
      <c r="O605" s="6"/>
    </row>
    <row r="606" spans="1:15" x14ac:dyDescent="0.25">
      <c r="C606" s="3"/>
      <c r="D606" s="2"/>
      <c r="E606" s="27"/>
      <c r="F606" s="43"/>
      <c r="G606" s="27"/>
      <c r="H606" s="27"/>
      <c r="I606" s="28"/>
      <c r="J606" s="28"/>
      <c r="K606" s="28"/>
      <c r="L606" s="28"/>
      <c r="M606" s="26"/>
      <c r="N606" s="27"/>
      <c r="O606" s="6"/>
    </row>
    <row r="607" spans="1:15" x14ac:dyDescent="0.25">
      <c r="C607" s="3"/>
      <c r="D607" s="2"/>
      <c r="E607" s="27"/>
      <c r="F607" s="43"/>
      <c r="G607" s="27"/>
      <c r="H607" s="27"/>
      <c r="I607" s="28"/>
      <c r="J607" s="28"/>
      <c r="K607" s="28"/>
      <c r="L607" s="28"/>
      <c r="M607" s="26"/>
      <c r="N607" s="27"/>
      <c r="O607" s="6"/>
    </row>
    <row r="608" spans="1:15" x14ac:dyDescent="0.25">
      <c r="C608" s="3"/>
      <c r="D608" s="2"/>
      <c r="E608" s="27"/>
      <c r="F608" s="43"/>
      <c r="G608" s="27"/>
      <c r="H608" s="27"/>
      <c r="I608" s="28"/>
      <c r="J608" s="28"/>
      <c r="K608" s="28"/>
      <c r="L608" s="28"/>
      <c r="M608" s="26"/>
      <c r="N608" s="27"/>
      <c r="O608" s="6"/>
    </row>
    <row r="609" spans="1:15" x14ac:dyDescent="0.25">
      <c r="C609" s="3"/>
      <c r="D609" s="2"/>
      <c r="E609" s="27"/>
      <c r="F609" s="43"/>
      <c r="G609" s="27"/>
      <c r="H609" s="27"/>
      <c r="I609" s="28"/>
      <c r="J609" s="28"/>
      <c r="K609" s="28"/>
      <c r="L609" s="28"/>
      <c r="M609" s="26"/>
      <c r="N609" s="27"/>
      <c r="O609" s="6"/>
    </row>
    <row r="610" spans="1:15" x14ac:dyDescent="0.25">
      <c r="C610" s="3"/>
      <c r="D610" s="2"/>
      <c r="E610" s="27"/>
      <c r="F610" s="43"/>
      <c r="G610" s="27"/>
      <c r="H610" s="27"/>
      <c r="I610" s="28"/>
      <c r="J610" s="28"/>
      <c r="K610" s="28"/>
      <c r="L610" s="28"/>
      <c r="M610" s="26"/>
      <c r="N610" s="27"/>
      <c r="O610" s="6"/>
    </row>
    <row r="611" spans="1:15" x14ac:dyDescent="0.25">
      <c r="C611" s="3"/>
      <c r="D611" s="2"/>
      <c r="E611" s="27"/>
      <c r="F611" s="43"/>
      <c r="G611" s="27"/>
      <c r="H611" s="27"/>
      <c r="I611" s="28"/>
      <c r="J611" s="28"/>
      <c r="K611" s="28"/>
      <c r="L611" s="28"/>
      <c r="M611" s="27"/>
      <c r="N611" s="27"/>
      <c r="O611" s="27"/>
    </row>
    <row r="612" spans="1:15" x14ac:dyDescent="0.25">
      <c r="A612" s="5"/>
      <c r="B612" s="5"/>
      <c r="E612" s="7"/>
      <c r="F612" s="5"/>
      <c r="G612" s="7"/>
      <c r="H612" s="7"/>
      <c r="I612" s="24"/>
      <c r="J612" s="24"/>
      <c r="K612" s="24"/>
      <c r="L612" s="24"/>
      <c r="M612" s="34"/>
      <c r="N612" s="34"/>
      <c r="O612" s="7"/>
    </row>
    <row r="613" spans="1:15" x14ac:dyDescent="0.25">
      <c r="C613" s="5"/>
      <c r="D613" s="5"/>
      <c r="E613" s="5"/>
      <c r="F613" s="5"/>
      <c r="G613" s="5"/>
      <c r="H613" s="5"/>
      <c r="I613" s="25"/>
      <c r="J613" s="25"/>
      <c r="K613" s="25"/>
      <c r="L613" s="25"/>
      <c r="M613" s="35"/>
      <c r="N613" s="35"/>
      <c r="O613" s="5"/>
    </row>
    <row r="614" spans="1:15" x14ac:dyDescent="0.25">
      <c r="C614" s="3"/>
      <c r="D614" s="2"/>
      <c r="E614" s="27"/>
      <c r="F614" s="43"/>
      <c r="G614" s="27"/>
      <c r="H614" s="27"/>
      <c r="I614" s="28"/>
      <c r="J614" s="28"/>
      <c r="K614" s="28"/>
      <c r="L614" s="28"/>
      <c r="M614" s="26"/>
      <c r="N614" s="27"/>
      <c r="O614" s="6"/>
    </row>
    <row r="615" spans="1:15" x14ac:dyDescent="0.25">
      <c r="C615" s="3"/>
      <c r="D615" s="2"/>
      <c r="E615" s="27"/>
      <c r="F615" s="43"/>
      <c r="G615" s="27"/>
      <c r="H615" s="27"/>
      <c r="I615" s="28"/>
      <c r="J615" s="28"/>
      <c r="K615" s="28"/>
      <c r="L615" s="28"/>
      <c r="M615" s="26"/>
      <c r="N615" s="27"/>
      <c r="O615" s="6"/>
    </row>
    <row r="616" spans="1:15" x14ac:dyDescent="0.25">
      <c r="C616" s="3"/>
      <c r="D616" s="2"/>
      <c r="E616" s="27"/>
      <c r="F616" s="43"/>
      <c r="G616" s="27"/>
      <c r="H616" s="27"/>
      <c r="I616" s="28"/>
      <c r="J616" s="28"/>
      <c r="K616" s="28"/>
      <c r="L616" s="28"/>
      <c r="M616" s="26"/>
      <c r="N616" s="27"/>
      <c r="O616" s="6"/>
    </row>
    <row r="617" spans="1:15" x14ac:dyDescent="0.25">
      <c r="C617" s="3"/>
      <c r="D617" s="2"/>
      <c r="E617" s="27"/>
      <c r="F617" s="43"/>
      <c r="G617" s="27"/>
      <c r="H617" s="27"/>
      <c r="I617" s="28"/>
      <c r="J617" s="28"/>
      <c r="K617" s="28"/>
      <c r="L617" s="28"/>
      <c r="M617" s="26"/>
      <c r="N617" s="27"/>
      <c r="O617" s="6"/>
    </row>
    <row r="618" spans="1:15" x14ac:dyDescent="0.25">
      <c r="C618" s="3"/>
      <c r="D618" s="2"/>
      <c r="E618" s="27"/>
      <c r="F618" s="43"/>
      <c r="G618" s="27"/>
      <c r="H618" s="27"/>
      <c r="I618" s="28"/>
      <c r="J618" s="28"/>
      <c r="K618" s="28"/>
      <c r="L618" s="28"/>
      <c r="M618" s="26"/>
      <c r="N618" s="27"/>
      <c r="O618" s="6"/>
    </row>
    <row r="619" spans="1:15" x14ac:dyDescent="0.25">
      <c r="C619" s="3"/>
      <c r="D619" s="2"/>
      <c r="E619" s="27"/>
      <c r="F619" s="43"/>
      <c r="G619" s="27"/>
      <c r="H619" s="27"/>
      <c r="I619" s="28"/>
      <c r="J619" s="28"/>
      <c r="K619" s="28"/>
      <c r="L619" s="28"/>
      <c r="M619" s="26"/>
      <c r="N619" s="27"/>
      <c r="O619" s="6"/>
    </row>
    <row r="620" spans="1:15" x14ac:dyDescent="0.25">
      <c r="C620" s="3"/>
      <c r="D620" s="2"/>
      <c r="E620" s="27"/>
      <c r="F620" s="43"/>
      <c r="G620" s="27"/>
      <c r="H620" s="27"/>
      <c r="I620" s="28"/>
      <c r="J620" s="28"/>
      <c r="K620" s="28"/>
      <c r="L620" s="28"/>
      <c r="M620" s="26"/>
      <c r="N620" s="27"/>
      <c r="O620" s="6"/>
    </row>
    <row r="621" spans="1:15" x14ac:dyDescent="0.25">
      <c r="C621" s="3"/>
      <c r="D621" s="2"/>
      <c r="E621" s="27"/>
      <c r="F621" s="43"/>
      <c r="G621" s="27"/>
      <c r="H621" s="27"/>
      <c r="I621" s="28"/>
      <c r="J621" s="28"/>
      <c r="K621" s="28"/>
      <c r="L621" s="28"/>
      <c r="M621" s="26"/>
      <c r="N621" s="27"/>
      <c r="O621" s="6"/>
    </row>
    <row r="622" spans="1:15" x14ac:dyDescent="0.25">
      <c r="C622" s="3"/>
      <c r="D622" s="2"/>
      <c r="E622" s="27"/>
      <c r="F622" s="43"/>
      <c r="G622" s="27"/>
      <c r="H622" s="27"/>
      <c r="I622" s="28"/>
      <c r="J622" s="28"/>
      <c r="K622" s="28"/>
      <c r="L622" s="28"/>
      <c r="M622" s="26"/>
      <c r="N622" s="27"/>
      <c r="O622" s="6"/>
    </row>
    <row r="623" spans="1:15" x14ac:dyDescent="0.25">
      <c r="C623" s="3"/>
      <c r="D623" s="2"/>
      <c r="E623" s="27"/>
      <c r="F623" s="43"/>
      <c r="G623" s="27"/>
      <c r="H623" s="27"/>
      <c r="I623" s="28"/>
      <c r="J623" s="28"/>
      <c r="K623" s="28"/>
      <c r="L623" s="28"/>
      <c r="M623" s="26"/>
      <c r="N623" s="27"/>
      <c r="O623" s="6"/>
    </row>
    <row r="624" spans="1:15" x14ac:dyDescent="0.25">
      <c r="D624" s="2"/>
      <c r="E624" s="27"/>
      <c r="F624" s="43"/>
      <c r="G624" s="27"/>
      <c r="H624" s="27"/>
      <c r="I624" s="28"/>
      <c r="J624" s="28"/>
      <c r="K624" s="28"/>
      <c r="L624" s="28"/>
      <c r="M624" s="27"/>
      <c r="N624" s="27"/>
      <c r="O624" s="27"/>
    </row>
    <row r="625" spans="1:15" x14ac:dyDescent="0.25">
      <c r="A625" s="5"/>
      <c r="B625" s="5"/>
      <c r="E625" s="7"/>
      <c r="F625" s="5"/>
      <c r="G625" s="7"/>
      <c r="H625" s="7"/>
      <c r="I625" s="24"/>
      <c r="J625" s="24"/>
      <c r="K625" s="24"/>
      <c r="L625" s="24"/>
      <c r="M625" s="34"/>
      <c r="N625" s="34"/>
      <c r="O625" s="7"/>
    </row>
    <row r="626" spans="1:15" x14ac:dyDescent="0.25">
      <c r="C626" s="5"/>
      <c r="D626" s="5"/>
      <c r="E626" s="5"/>
      <c r="F626" s="5"/>
      <c r="G626" s="5"/>
      <c r="H626" s="5"/>
      <c r="I626" s="25"/>
      <c r="J626" s="25"/>
      <c r="K626" s="25"/>
      <c r="L626" s="25"/>
      <c r="M626" s="35"/>
      <c r="N626" s="35"/>
      <c r="O626" s="5"/>
    </row>
    <row r="627" spans="1:15" x14ac:dyDescent="0.25">
      <c r="C627" s="3"/>
      <c r="D627" s="2"/>
      <c r="E627" s="27"/>
      <c r="F627" s="43"/>
      <c r="G627" s="27"/>
      <c r="H627" s="27"/>
      <c r="I627" s="28"/>
      <c r="J627" s="28"/>
      <c r="K627" s="28"/>
      <c r="L627" s="28"/>
      <c r="M627" s="26"/>
      <c r="N627" s="27"/>
      <c r="O627" s="6"/>
    </row>
    <row r="628" spans="1:15" x14ac:dyDescent="0.25">
      <c r="C628" s="3"/>
      <c r="D628" s="2"/>
      <c r="E628" s="27"/>
      <c r="F628" s="43"/>
      <c r="G628" s="27"/>
      <c r="H628" s="27"/>
      <c r="I628" s="28"/>
      <c r="J628" s="28"/>
      <c r="K628" s="28"/>
      <c r="L628" s="28"/>
      <c r="M628" s="26"/>
      <c r="N628" s="27"/>
      <c r="O628" s="6"/>
    </row>
    <row r="629" spans="1:15" x14ac:dyDescent="0.25">
      <c r="C629" s="3"/>
      <c r="D629" s="2"/>
      <c r="E629" s="27"/>
      <c r="F629" s="43"/>
      <c r="G629" s="27"/>
      <c r="H629" s="27"/>
      <c r="I629" s="28"/>
      <c r="J629" s="28"/>
      <c r="K629" s="28"/>
      <c r="L629" s="28"/>
      <c r="M629" s="26"/>
      <c r="N629" s="27"/>
      <c r="O629" s="6"/>
    </row>
    <row r="630" spans="1:15" x14ac:dyDescent="0.25">
      <c r="C630" s="3"/>
      <c r="D630" s="2"/>
      <c r="E630" s="27"/>
      <c r="F630" s="43"/>
      <c r="G630" s="27"/>
      <c r="H630" s="27"/>
      <c r="I630" s="28"/>
      <c r="J630" s="28"/>
      <c r="K630" s="28"/>
      <c r="L630" s="28"/>
      <c r="M630" s="26"/>
      <c r="N630" s="27"/>
      <c r="O630" s="6"/>
    </row>
    <row r="631" spans="1:15" x14ac:dyDescent="0.25">
      <c r="C631" s="3"/>
      <c r="D631" s="2"/>
      <c r="E631" s="27"/>
      <c r="F631" s="43"/>
      <c r="G631" s="27"/>
      <c r="H631" s="27"/>
      <c r="I631" s="28"/>
      <c r="J631" s="28"/>
      <c r="K631" s="28"/>
      <c r="L631" s="28"/>
      <c r="M631" s="26"/>
      <c r="N631" s="27"/>
      <c r="O631" s="6"/>
    </row>
    <row r="632" spans="1:15" x14ac:dyDescent="0.25">
      <c r="C632" s="3"/>
      <c r="D632" s="2"/>
      <c r="E632" s="27"/>
      <c r="F632" s="43"/>
      <c r="G632" s="27"/>
      <c r="H632" s="27"/>
      <c r="I632" s="28"/>
      <c r="J632" s="28"/>
      <c r="K632" s="28"/>
      <c r="L632" s="28"/>
      <c r="M632" s="26"/>
      <c r="N632" s="27"/>
      <c r="O632" s="6"/>
    </row>
    <row r="633" spans="1:15" x14ac:dyDescent="0.25">
      <c r="C633" s="3"/>
      <c r="D633" s="2"/>
      <c r="E633" s="27"/>
      <c r="F633" s="43"/>
      <c r="G633" s="27"/>
      <c r="H633" s="27"/>
      <c r="I633" s="28"/>
      <c r="J633" s="28"/>
      <c r="K633" s="28"/>
      <c r="L633" s="28"/>
      <c r="M633" s="26"/>
      <c r="N633" s="27"/>
      <c r="O633" s="6"/>
    </row>
    <row r="634" spans="1:15" x14ac:dyDescent="0.25">
      <c r="C634" s="3"/>
      <c r="D634" s="2"/>
      <c r="E634" s="27"/>
      <c r="F634" s="43"/>
      <c r="G634" s="27"/>
      <c r="H634" s="27"/>
      <c r="I634" s="28"/>
      <c r="J634" s="28"/>
      <c r="K634" s="28"/>
      <c r="L634" s="28"/>
      <c r="M634" s="26"/>
      <c r="N634" s="27"/>
      <c r="O634" s="6"/>
    </row>
    <row r="635" spans="1:15" x14ac:dyDescent="0.25">
      <c r="C635" s="3"/>
      <c r="D635" s="2"/>
      <c r="E635" s="27"/>
      <c r="F635" s="43"/>
      <c r="G635" s="27"/>
      <c r="H635" s="27"/>
      <c r="I635" s="28"/>
      <c r="J635" s="28"/>
      <c r="K635" s="28"/>
      <c r="L635" s="28"/>
      <c r="M635" s="26"/>
      <c r="N635" s="27"/>
      <c r="O635" s="6"/>
    </row>
    <row r="636" spans="1:15" x14ac:dyDescent="0.25">
      <c r="C636" s="3"/>
      <c r="D636" s="2"/>
      <c r="E636" s="27"/>
      <c r="F636" s="43"/>
      <c r="G636" s="27"/>
      <c r="H636" s="27"/>
      <c r="I636" s="28"/>
      <c r="J636" s="28"/>
      <c r="K636" s="28"/>
      <c r="L636" s="28"/>
      <c r="M636" s="26"/>
      <c r="N636" s="27"/>
      <c r="O636" s="6"/>
    </row>
    <row r="637" spans="1:15" x14ac:dyDescent="0.25">
      <c r="D637" s="2"/>
      <c r="E637" s="27"/>
      <c r="F637" s="43"/>
      <c r="G637" s="27"/>
      <c r="H637" s="27"/>
      <c r="I637" s="28"/>
      <c r="J637" s="28"/>
      <c r="K637" s="28"/>
      <c r="L637" s="28"/>
      <c r="M637" s="27"/>
      <c r="N637" s="27"/>
      <c r="O637" s="27"/>
    </row>
    <row r="638" spans="1:15" x14ac:dyDescent="0.25">
      <c r="A638" s="5"/>
      <c r="B638" s="5"/>
      <c r="E638" s="7"/>
      <c r="F638" s="5"/>
      <c r="G638" s="7"/>
      <c r="H638" s="7"/>
      <c r="I638" s="24"/>
      <c r="J638" s="24"/>
      <c r="K638" s="24"/>
      <c r="L638" s="24"/>
      <c r="M638" s="34"/>
      <c r="N638" s="34"/>
      <c r="O638" s="7"/>
    </row>
    <row r="639" spans="1:15" x14ac:dyDescent="0.25">
      <c r="C639" s="5"/>
      <c r="D639" s="5"/>
      <c r="E639" s="5"/>
      <c r="F639" s="5"/>
      <c r="G639" s="5"/>
      <c r="H639" s="5"/>
      <c r="I639" s="25"/>
      <c r="J639" s="25"/>
      <c r="K639" s="25"/>
      <c r="L639" s="25"/>
      <c r="M639" s="35"/>
      <c r="N639" s="35"/>
      <c r="O639" s="5"/>
    </row>
    <row r="640" spans="1:15" x14ac:dyDescent="0.25">
      <c r="C640" s="3"/>
      <c r="D640" s="2"/>
      <c r="E640" s="27"/>
      <c r="F640" s="43"/>
      <c r="G640" s="27"/>
      <c r="H640" s="27"/>
      <c r="I640" s="28"/>
      <c r="J640" s="28"/>
      <c r="K640" s="28"/>
      <c r="L640" s="28"/>
      <c r="M640" s="26"/>
      <c r="N640" s="27"/>
      <c r="O640" s="6"/>
    </row>
    <row r="641" spans="1:15" x14ac:dyDescent="0.25">
      <c r="C641" s="3"/>
      <c r="D641" s="2"/>
      <c r="E641" s="27"/>
      <c r="F641" s="43"/>
      <c r="G641" s="27"/>
      <c r="H641" s="27"/>
      <c r="I641" s="28"/>
      <c r="J641" s="28"/>
      <c r="K641" s="28"/>
      <c r="L641" s="28"/>
      <c r="M641" s="26"/>
      <c r="N641" s="27"/>
      <c r="O641" s="6"/>
    </row>
    <row r="642" spans="1:15" x14ac:dyDescent="0.25">
      <c r="C642" s="3"/>
      <c r="D642" s="2"/>
      <c r="E642" s="27"/>
      <c r="F642" s="43"/>
      <c r="G642" s="27"/>
      <c r="H642" s="27"/>
      <c r="I642" s="28"/>
      <c r="J642" s="28"/>
      <c r="K642" s="28"/>
      <c r="L642" s="28"/>
      <c r="M642" s="26"/>
      <c r="N642" s="27"/>
      <c r="O642" s="6"/>
    </row>
    <row r="643" spans="1:15" x14ac:dyDescent="0.25">
      <c r="C643" s="3"/>
      <c r="D643" s="2"/>
      <c r="E643" s="27"/>
      <c r="F643" s="43"/>
      <c r="G643" s="27"/>
      <c r="H643" s="27"/>
      <c r="I643" s="28"/>
      <c r="J643" s="28"/>
      <c r="K643" s="28"/>
      <c r="L643" s="28"/>
      <c r="M643" s="26"/>
      <c r="N643" s="27"/>
      <c r="O643" s="6"/>
    </row>
    <row r="644" spans="1:15" x14ac:dyDescent="0.25">
      <c r="C644" s="3"/>
      <c r="D644" s="2"/>
      <c r="E644" s="27"/>
      <c r="F644" s="43"/>
      <c r="G644" s="27"/>
      <c r="H644" s="27"/>
      <c r="I644" s="28"/>
      <c r="J644" s="28"/>
      <c r="K644" s="28"/>
      <c r="L644" s="28"/>
      <c r="M644" s="26"/>
      <c r="N644" s="27"/>
      <c r="O644" s="6"/>
    </row>
    <row r="645" spans="1:15" x14ac:dyDescent="0.25">
      <c r="C645" s="3"/>
      <c r="D645" s="2"/>
      <c r="E645" s="27"/>
      <c r="F645" s="43"/>
      <c r="G645" s="27"/>
      <c r="H645" s="27"/>
      <c r="I645" s="28"/>
      <c r="J645" s="28"/>
      <c r="K645" s="28"/>
      <c r="L645" s="28"/>
      <c r="M645" s="26"/>
      <c r="N645" s="27"/>
      <c r="O645" s="6"/>
    </row>
    <row r="646" spans="1:15" x14ac:dyDescent="0.25">
      <c r="C646" s="3"/>
      <c r="D646" s="2"/>
      <c r="E646" s="27"/>
      <c r="F646" s="43"/>
      <c r="G646" s="27"/>
      <c r="H646" s="27"/>
      <c r="I646" s="28"/>
      <c r="J646" s="28"/>
      <c r="K646" s="28"/>
      <c r="L646" s="28"/>
      <c r="M646" s="26"/>
      <c r="N646" s="27"/>
      <c r="O646" s="6"/>
    </row>
    <row r="647" spans="1:15" x14ac:dyDescent="0.25">
      <c r="C647" s="3"/>
      <c r="D647" s="2"/>
      <c r="E647" s="27"/>
      <c r="F647" s="43"/>
      <c r="G647" s="27"/>
      <c r="H647" s="27"/>
      <c r="I647" s="28"/>
      <c r="J647" s="28"/>
      <c r="K647" s="28"/>
      <c r="L647" s="28"/>
      <c r="M647" s="26"/>
      <c r="N647" s="27"/>
      <c r="O647" s="6"/>
    </row>
    <row r="648" spans="1:15" x14ac:dyDescent="0.25">
      <c r="C648" s="3"/>
      <c r="D648" s="2"/>
      <c r="E648" s="27"/>
      <c r="F648" s="43"/>
      <c r="G648" s="27"/>
      <c r="H648" s="27"/>
      <c r="I648" s="28"/>
      <c r="J648" s="28"/>
      <c r="K648" s="28"/>
      <c r="L648" s="28"/>
      <c r="M648" s="26"/>
      <c r="N648" s="27"/>
      <c r="O648" s="6"/>
    </row>
    <row r="649" spans="1:15" x14ac:dyDescent="0.25">
      <c r="C649" s="3"/>
      <c r="D649" s="2"/>
      <c r="E649" s="27"/>
      <c r="F649" s="43"/>
      <c r="G649" s="27"/>
      <c r="H649" s="27"/>
      <c r="I649" s="28"/>
      <c r="J649" s="28"/>
      <c r="K649" s="28"/>
      <c r="L649" s="28"/>
      <c r="M649" s="26"/>
      <c r="N649" s="27"/>
      <c r="O649" s="6"/>
    </row>
    <row r="650" spans="1:15" x14ac:dyDescent="0.25">
      <c r="D650" s="2"/>
      <c r="E650" s="27"/>
      <c r="F650" s="43"/>
      <c r="G650" s="27"/>
      <c r="H650" s="27"/>
      <c r="I650" s="28"/>
      <c r="J650" s="28"/>
      <c r="K650" s="28"/>
      <c r="L650" s="28"/>
      <c r="M650" s="27"/>
      <c r="N650" s="27"/>
      <c r="O650" s="27"/>
    </row>
    <row r="651" spans="1:15" x14ac:dyDescent="0.25">
      <c r="A651" s="5"/>
      <c r="B651" s="5"/>
      <c r="E651" s="7"/>
      <c r="F651" s="5"/>
      <c r="G651" s="7"/>
      <c r="H651" s="7"/>
      <c r="I651" s="24"/>
      <c r="J651" s="24"/>
      <c r="K651" s="24"/>
      <c r="L651" s="24"/>
      <c r="M651" s="34"/>
      <c r="N651" s="34"/>
      <c r="O651" s="7"/>
    </row>
    <row r="652" spans="1:15" x14ac:dyDescent="0.25">
      <c r="C652" s="5"/>
      <c r="D652" s="5"/>
      <c r="E652" s="5"/>
      <c r="F652" s="5"/>
      <c r="G652" s="5"/>
      <c r="H652" s="5"/>
      <c r="I652" s="25"/>
      <c r="J652" s="25"/>
      <c r="K652" s="25"/>
      <c r="L652" s="25"/>
      <c r="M652" s="35"/>
      <c r="N652" s="35"/>
      <c r="O652" s="5"/>
    </row>
    <row r="653" spans="1:15" x14ac:dyDescent="0.25">
      <c r="C653" s="3"/>
      <c r="D653" s="2"/>
      <c r="E653" s="27"/>
      <c r="F653" s="43"/>
      <c r="G653" s="27"/>
      <c r="H653" s="27"/>
      <c r="I653" s="28"/>
      <c r="J653" s="28"/>
      <c r="K653" s="28"/>
      <c r="L653" s="28"/>
      <c r="M653" s="26"/>
      <c r="N653" s="27"/>
      <c r="O653" s="6"/>
    </row>
    <row r="654" spans="1:15" x14ac:dyDescent="0.25">
      <c r="C654" s="3"/>
      <c r="D654" s="2"/>
      <c r="E654" s="27"/>
      <c r="F654" s="43"/>
      <c r="G654" s="27"/>
      <c r="H654" s="27"/>
      <c r="I654" s="28"/>
      <c r="J654" s="28"/>
      <c r="K654" s="28"/>
      <c r="L654" s="28"/>
      <c r="M654" s="26"/>
      <c r="N654" s="27"/>
      <c r="O654" s="6"/>
    </row>
    <row r="655" spans="1:15" x14ac:dyDescent="0.25">
      <c r="C655" s="3"/>
      <c r="D655" s="2"/>
      <c r="E655" s="27"/>
      <c r="F655" s="43"/>
      <c r="G655" s="27"/>
      <c r="H655" s="27"/>
      <c r="I655" s="28"/>
      <c r="J655" s="28"/>
      <c r="K655" s="28"/>
      <c r="L655" s="28"/>
      <c r="M655" s="26"/>
      <c r="N655" s="27"/>
      <c r="O655" s="6"/>
    </row>
    <row r="656" spans="1:15" x14ac:dyDescent="0.25">
      <c r="C656" s="3"/>
      <c r="D656" s="2"/>
      <c r="E656" s="27"/>
      <c r="F656" s="43"/>
      <c r="G656" s="27"/>
      <c r="H656" s="27"/>
      <c r="I656" s="28"/>
      <c r="J656" s="28"/>
      <c r="K656" s="28"/>
      <c r="L656" s="28"/>
      <c r="M656" s="26"/>
      <c r="N656" s="27"/>
      <c r="O656" s="6"/>
    </row>
    <row r="657" spans="1:15" x14ac:dyDescent="0.25">
      <c r="C657" s="3"/>
      <c r="D657" s="2"/>
      <c r="E657" s="27"/>
      <c r="F657" s="43"/>
      <c r="G657" s="27"/>
      <c r="H657" s="27"/>
      <c r="I657" s="28"/>
      <c r="J657" s="28"/>
      <c r="K657" s="28"/>
      <c r="L657" s="28"/>
      <c r="M657" s="26"/>
      <c r="N657" s="27"/>
      <c r="O657" s="6"/>
    </row>
    <row r="658" spans="1:15" x14ac:dyDescent="0.25">
      <c r="C658" s="3"/>
      <c r="D658" s="2"/>
      <c r="E658" s="27"/>
      <c r="F658" s="43"/>
      <c r="G658" s="27"/>
      <c r="H658" s="27"/>
      <c r="I658" s="28"/>
      <c r="J658" s="28"/>
      <c r="K658" s="28"/>
      <c r="L658" s="28"/>
      <c r="M658" s="26"/>
      <c r="N658" s="27"/>
      <c r="O658" s="6"/>
    </row>
    <row r="659" spans="1:15" x14ac:dyDescent="0.25">
      <c r="C659" s="3"/>
      <c r="D659" s="2"/>
      <c r="E659" s="27"/>
      <c r="F659" s="43"/>
      <c r="G659" s="27"/>
      <c r="H659" s="27"/>
      <c r="I659" s="28"/>
      <c r="J659" s="28"/>
      <c r="K659" s="28"/>
      <c r="L659" s="28"/>
      <c r="M659" s="26"/>
      <c r="N659" s="27"/>
      <c r="O659" s="6"/>
    </row>
    <row r="660" spans="1:15" x14ac:dyDescent="0.25">
      <c r="C660" s="3"/>
      <c r="D660" s="2"/>
      <c r="E660" s="27"/>
      <c r="F660" s="43"/>
      <c r="G660" s="27"/>
      <c r="H660" s="27"/>
      <c r="I660" s="28"/>
      <c r="J660" s="28"/>
      <c r="K660" s="28"/>
      <c r="L660" s="28"/>
      <c r="M660" s="26"/>
      <c r="N660" s="27"/>
      <c r="O660" s="6"/>
    </row>
    <row r="661" spans="1:15" x14ac:dyDescent="0.25">
      <c r="C661" s="3"/>
      <c r="D661" s="2"/>
      <c r="E661" s="27"/>
      <c r="F661" s="43"/>
      <c r="G661" s="27"/>
      <c r="H661" s="27"/>
      <c r="I661" s="28"/>
      <c r="J661" s="28"/>
      <c r="K661" s="28"/>
      <c r="L661" s="28"/>
      <c r="M661" s="26"/>
      <c r="N661" s="27"/>
      <c r="O661" s="6"/>
    </row>
    <row r="662" spans="1:15" x14ac:dyDescent="0.25">
      <c r="C662" s="3"/>
      <c r="D662" s="2"/>
      <c r="E662" s="27"/>
      <c r="F662" s="43"/>
      <c r="G662" s="27"/>
      <c r="H662" s="27"/>
      <c r="I662" s="28"/>
      <c r="J662" s="28"/>
      <c r="K662" s="28"/>
      <c r="L662" s="28"/>
      <c r="M662" s="26"/>
      <c r="N662" s="27"/>
      <c r="O662" s="6"/>
    </row>
    <row r="663" spans="1:15" x14ac:dyDescent="0.25">
      <c r="D663" s="2"/>
      <c r="E663" s="27"/>
      <c r="F663" s="43"/>
      <c r="G663" s="27"/>
      <c r="H663" s="27"/>
      <c r="I663" s="28"/>
      <c r="J663" s="28"/>
      <c r="K663" s="28"/>
      <c r="L663" s="28"/>
      <c r="M663" s="27"/>
      <c r="N663" s="27"/>
      <c r="O663" s="27"/>
    </row>
    <row r="664" spans="1:15" x14ac:dyDescent="0.25">
      <c r="A664" s="5"/>
      <c r="B664" s="5"/>
      <c r="E664" s="7"/>
      <c r="F664" s="5"/>
      <c r="G664" s="7"/>
      <c r="H664" s="7"/>
      <c r="I664" s="24"/>
      <c r="J664" s="24"/>
      <c r="K664" s="24"/>
      <c r="L664" s="24"/>
      <c r="M664" s="34"/>
      <c r="N664" s="34"/>
      <c r="O664" s="7"/>
    </row>
    <row r="665" spans="1:15" x14ac:dyDescent="0.25">
      <c r="C665" s="5"/>
      <c r="D665" s="5"/>
      <c r="E665" s="5"/>
      <c r="F665" s="5"/>
      <c r="G665" s="5"/>
      <c r="H665" s="5"/>
      <c r="I665" s="25"/>
      <c r="J665" s="25"/>
      <c r="K665" s="25"/>
      <c r="L665" s="25"/>
      <c r="M665" s="35"/>
      <c r="N665" s="35"/>
      <c r="O665" s="5"/>
    </row>
    <row r="666" spans="1:15" x14ac:dyDescent="0.25">
      <c r="C666" s="3"/>
      <c r="D666" s="2"/>
      <c r="E666" s="27"/>
      <c r="F666" s="43"/>
      <c r="G666" s="27"/>
      <c r="H666" s="27"/>
      <c r="I666" s="28"/>
      <c r="J666" s="28"/>
      <c r="K666" s="28"/>
      <c r="L666" s="28"/>
      <c r="M666" s="26"/>
      <c r="N666" s="27"/>
      <c r="O666" s="6"/>
    </row>
    <row r="667" spans="1:15" x14ac:dyDescent="0.25">
      <c r="C667" s="3"/>
      <c r="D667" s="2"/>
      <c r="E667" s="27"/>
      <c r="F667" s="43"/>
      <c r="G667" s="27"/>
      <c r="H667" s="27"/>
      <c r="I667" s="28"/>
      <c r="J667" s="28"/>
      <c r="K667" s="28"/>
      <c r="L667" s="28"/>
      <c r="M667" s="26"/>
      <c r="N667" s="27"/>
      <c r="O667" s="6"/>
    </row>
    <row r="668" spans="1:15" x14ac:dyDescent="0.25">
      <c r="C668" s="3"/>
      <c r="D668" s="2"/>
      <c r="E668" s="27"/>
      <c r="F668" s="43"/>
      <c r="G668" s="27"/>
      <c r="H668" s="27"/>
      <c r="I668" s="28"/>
      <c r="J668" s="28"/>
      <c r="K668" s="28"/>
      <c r="L668" s="28"/>
      <c r="M668" s="26"/>
      <c r="N668" s="27"/>
      <c r="O668" s="6"/>
    </row>
    <row r="669" spans="1:15" x14ac:dyDescent="0.25">
      <c r="C669" s="3"/>
      <c r="D669" s="2"/>
      <c r="E669" s="27"/>
      <c r="F669" s="43"/>
      <c r="G669" s="27"/>
      <c r="H669" s="27"/>
      <c r="I669" s="28"/>
      <c r="J669" s="28"/>
      <c r="K669" s="28"/>
      <c r="L669" s="28"/>
      <c r="M669" s="26"/>
      <c r="N669" s="27"/>
      <c r="O669" s="6"/>
    </row>
    <row r="670" spans="1:15" x14ac:dyDescent="0.25">
      <c r="C670" s="3"/>
      <c r="D670" s="2"/>
      <c r="E670" s="27"/>
      <c r="F670" s="43"/>
      <c r="G670" s="27"/>
      <c r="H670" s="27"/>
      <c r="I670" s="28"/>
      <c r="J670" s="28"/>
      <c r="K670" s="28"/>
      <c r="L670" s="28"/>
      <c r="M670" s="26"/>
      <c r="N670" s="27"/>
      <c r="O670" s="6"/>
    </row>
    <row r="671" spans="1:15" x14ac:dyDescent="0.25">
      <c r="C671" s="3"/>
      <c r="D671" s="2"/>
      <c r="E671" s="27"/>
      <c r="F671" s="43"/>
      <c r="G671" s="27"/>
      <c r="H671" s="27"/>
      <c r="I671" s="28"/>
      <c r="J671" s="28"/>
      <c r="K671" s="28"/>
      <c r="L671" s="28"/>
      <c r="M671" s="26"/>
      <c r="N671" s="27"/>
      <c r="O671" s="6"/>
    </row>
    <row r="672" spans="1:15" x14ac:dyDescent="0.25">
      <c r="C672" s="3"/>
      <c r="D672" s="2"/>
      <c r="E672" s="27"/>
      <c r="F672" s="43"/>
      <c r="G672" s="27"/>
      <c r="H672" s="27"/>
      <c r="I672" s="28"/>
      <c r="J672" s="28"/>
      <c r="K672" s="28"/>
      <c r="L672" s="28"/>
      <c r="M672" s="26"/>
      <c r="N672" s="27"/>
      <c r="O672" s="6"/>
    </row>
    <row r="673" spans="1:15" x14ac:dyDescent="0.25">
      <c r="C673" s="3"/>
      <c r="D673" s="2"/>
      <c r="E673" s="27"/>
      <c r="F673" s="43"/>
      <c r="G673" s="27"/>
      <c r="H673" s="27"/>
      <c r="I673" s="28"/>
      <c r="J673" s="28"/>
      <c r="K673" s="28"/>
      <c r="L673" s="28"/>
      <c r="M673" s="26"/>
      <c r="N673" s="27"/>
      <c r="O673" s="6"/>
    </row>
    <row r="674" spans="1:15" x14ac:dyDescent="0.25">
      <c r="C674" s="3"/>
      <c r="D674" s="2"/>
      <c r="E674" s="27"/>
      <c r="F674" s="43"/>
      <c r="G674" s="27"/>
      <c r="H674" s="27"/>
      <c r="I674" s="28"/>
      <c r="J674" s="28"/>
      <c r="K674" s="28"/>
      <c r="L674" s="28"/>
      <c r="M674" s="26"/>
      <c r="N674" s="27"/>
      <c r="O674" s="6"/>
    </row>
    <row r="675" spans="1:15" x14ac:dyDescent="0.25">
      <c r="C675" s="3"/>
      <c r="D675" s="2"/>
      <c r="E675" s="27"/>
      <c r="F675" s="43"/>
      <c r="G675" s="27"/>
      <c r="H675" s="27"/>
      <c r="I675" s="28"/>
      <c r="J675" s="28"/>
      <c r="K675" s="28"/>
      <c r="L675" s="28"/>
      <c r="M675" s="26"/>
      <c r="N675" s="27"/>
      <c r="O675" s="6"/>
    </row>
    <row r="676" spans="1:15" x14ac:dyDescent="0.25">
      <c r="C676" s="3"/>
      <c r="D676" s="2"/>
      <c r="E676" s="27"/>
      <c r="F676" s="43"/>
      <c r="G676" s="27"/>
      <c r="H676" s="27"/>
      <c r="I676" s="28"/>
      <c r="J676" s="28"/>
      <c r="K676" s="28"/>
      <c r="L676" s="28"/>
      <c r="M676" s="27"/>
      <c r="N676" s="27"/>
      <c r="O676" s="27"/>
    </row>
    <row r="677" spans="1:15" x14ac:dyDescent="0.25">
      <c r="A677" s="5"/>
      <c r="B677" s="5"/>
      <c r="E677" s="7"/>
      <c r="F677" s="5"/>
      <c r="G677" s="7"/>
      <c r="H677" s="7"/>
      <c r="I677" s="24"/>
      <c r="J677" s="24"/>
      <c r="K677" s="24"/>
      <c r="L677" s="24"/>
      <c r="M677" s="34"/>
      <c r="N677" s="34"/>
      <c r="O677" s="7"/>
    </row>
    <row r="678" spans="1:15" x14ac:dyDescent="0.25">
      <c r="C678" s="5"/>
      <c r="D678" s="5"/>
      <c r="E678" s="5"/>
      <c r="F678" s="5"/>
      <c r="G678" s="5"/>
      <c r="H678" s="5"/>
      <c r="I678" s="25"/>
      <c r="J678" s="25"/>
      <c r="K678" s="25"/>
      <c r="L678" s="25"/>
      <c r="M678" s="35"/>
      <c r="N678" s="35"/>
      <c r="O678" s="5"/>
    </row>
    <row r="679" spans="1:15" x14ac:dyDescent="0.25">
      <c r="C679" s="3"/>
      <c r="D679" s="2"/>
      <c r="E679" s="27"/>
      <c r="F679" s="43"/>
      <c r="G679" s="27"/>
      <c r="H679" s="27"/>
      <c r="I679" s="28"/>
      <c r="J679" s="28"/>
      <c r="K679" s="28"/>
      <c r="L679" s="28"/>
      <c r="M679" s="26"/>
      <c r="N679" s="27"/>
      <c r="O679" s="6"/>
    </row>
    <row r="680" spans="1:15" x14ac:dyDescent="0.25">
      <c r="C680" s="3"/>
      <c r="D680" s="2"/>
      <c r="E680" s="27"/>
      <c r="F680" s="43"/>
      <c r="G680" s="27"/>
      <c r="H680" s="27"/>
      <c r="I680" s="28"/>
      <c r="J680" s="28"/>
      <c r="K680" s="28"/>
      <c r="L680" s="28"/>
      <c r="M680" s="26"/>
      <c r="N680" s="27"/>
      <c r="O680" s="6"/>
    </row>
    <row r="681" spans="1:15" x14ac:dyDescent="0.25">
      <c r="C681" s="3"/>
      <c r="D681" s="2"/>
      <c r="E681" s="27"/>
      <c r="F681" s="43"/>
      <c r="G681" s="27"/>
      <c r="H681" s="27"/>
      <c r="I681" s="28"/>
      <c r="J681" s="28"/>
      <c r="K681" s="28"/>
      <c r="L681" s="28"/>
      <c r="M681" s="26"/>
      <c r="N681" s="27"/>
      <c r="O681" s="6"/>
    </row>
    <row r="682" spans="1:15" x14ac:dyDescent="0.25">
      <c r="C682" s="3"/>
      <c r="D682" s="2"/>
      <c r="E682" s="27"/>
      <c r="F682" s="43"/>
      <c r="G682" s="27"/>
      <c r="H682" s="27"/>
      <c r="I682" s="28"/>
      <c r="J682" s="28"/>
      <c r="K682" s="28"/>
      <c r="L682" s="28"/>
      <c r="M682" s="26"/>
      <c r="N682" s="27"/>
      <c r="O682" s="6"/>
    </row>
    <row r="683" spans="1:15" x14ac:dyDescent="0.25">
      <c r="C683" s="3"/>
      <c r="D683" s="2"/>
      <c r="E683" s="27"/>
      <c r="F683" s="43"/>
      <c r="G683" s="27"/>
      <c r="H683" s="27"/>
      <c r="I683" s="28"/>
      <c r="J683" s="28"/>
      <c r="K683" s="28"/>
      <c r="L683" s="28"/>
      <c r="M683" s="26"/>
      <c r="N683" s="27"/>
      <c r="O683" s="6"/>
    </row>
    <row r="684" spans="1:15" x14ac:dyDescent="0.25">
      <c r="C684" s="3"/>
      <c r="D684" s="2"/>
      <c r="E684" s="27"/>
      <c r="F684" s="43"/>
      <c r="G684" s="27"/>
      <c r="H684" s="27"/>
      <c r="I684" s="28"/>
      <c r="J684" s="28"/>
      <c r="K684" s="28"/>
      <c r="L684" s="28"/>
      <c r="M684" s="26"/>
      <c r="N684" s="27"/>
      <c r="O684" s="6"/>
    </row>
    <row r="685" spans="1:15" x14ac:dyDescent="0.25">
      <c r="C685" s="3"/>
      <c r="D685" s="2"/>
      <c r="E685" s="27"/>
      <c r="F685" s="43"/>
      <c r="G685" s="27"/>
      <c r="H685" s="27"/>
      <c r="I685" s="28"/>
      <c r="J685" s="28"/>
      <c r="K685" s="28"/>
      <c r="L685" s="28"/>
      <c r="M685" s="26"/>
      <c r="N685" s="27"/>
      <c r="O685" s="6"/>
    </row>
    <row r="686" spans="1:15" x14ac:dyDescent="0.25">
      <c r="C686" s="3"/>
      <c r="D686" s="2"/>
      <c r="E686" s="27"/>
      <c r="F686" s="43"/>
      <c r="G686" s="27"/>
      <c r="H686" s="27"/>
      <c r="I686" s="28"/>
      <c r="J686" s="28"/>
      <c r="K686" s="28"/>
      <c r="L686" s="28"/>
      <c r="M686" s="26"/>
      <c r="N686" s="27"/>
      <c r="O686" s="6"/>
    </row>
    <row r="687" spans="1:15" x14ac:dyDescent="0.25">
      <c r="C687" s="3"/>
      <c r="D687" s="2"/>
      <c r="E687" s="27"/>
      <c r="F687" s="43"/>
      <c r="G687" s="27"/>
      <c r="H687" s="27"/>
      <c r="I687" s="28"/>
      <c r="J687" s="28"/>
      <c r="K687" s="28"/>
      <c r="L687" s="28"/>
      <c r="M687" s="26"/>
      <c r="N687" s="27"/>
      <c r="O687" s="6"/>
    </row>
    <row r="688" spans="1:15" x14ac:dyDescent="0.25">
      <c r="C688" s="3"/>
      <c r="D688" s="2"/>
      <c r="E688" s="27"/>
      <c r="F688" s="43"/>
      <c r="G688" s="27"/>
      <c r="H688" s="27"/>
      <c r="I688" s="28"/>
      <c r="J688" s="28"/>
      <c r="K688" s="28"/>
      <c r="L688" s="28"/>
      <c r="M688" s="26"/>
      <c r="N688" s="27"/>
      <c r="O688" s="6"/>
    </row>
    <row r="689" spans="1:15" x14ac:dyDescent="0.25">
      <c r="E689" s="27"/>
      <c r="F689" s="43"/>
      <c r="G689" s="27"/>
      <c r="H689" s="27"/>
      <c r="I689" s="32"/>
      <c r="J689" s="32"/>
      <c r="K689" s="32"/>
      <c r="L689" s="32"/>
      <c r="M689" s="27"/>
      <c r="N689" s="27"/>
      <c r="O689" s="27"/>
    </row>
    <row r="690" spans="1:15" x14ac:dyDescent="0.25">
      <c r="A690" s="5"/>
      <c r="B690" s="5"/>
      <c r="E690" s="7"/>
      <c r="F690" s="5"/>
      <c r="G690" s="7"/>
      <c r="H690" s="7"/>
      <c r="I690" s="24"/>
      <c r="J690" s="24"/>
      <c r="K690" s="24"/>
      <c r="L690" s="24"/>
      <c r="M690" s="34"/>
      <c r="N690" s="34"/>
      <c r="O690" s="7"/>
    </row>
    <row r="691" spans="1:15" x14ac:dyDescent="0.25">
      <c r="C691" s="5"/>
      <c r="D691" s="5"/>
      <c r="E691" s="5"/>
      <c r="F691" s="5"/>
      <c r="G691" s="5"/>
      <c r="H691" s="5"/>
      <c r="I691" s="25"/>
      <c r="J691" s="25"/>
      <c r="K691" s="25"/>
      <c r="L691" s="25"/>
      <c r="M691" s="35"/>
      <c r="N691" s="35"/>
      <c r="O691" s="5"/>
    </row>
    <row r="692" spans="1:15" x14ac:dyDescent="0.25">
      <c r="C692" s="3"/>
      <c r="D692" s="2"/>
      <c r="E692" s="3"/>
      <c r="F692" s="44"/>
      <c r="G692" s="3"/>
      <c r="H692" s="3"/>
      <c r="I692" s="36"/>
      <c r="J692" s="36"/>
      <c r="K692" s="36"/>
      <c r="L692" s="36"/>
      <c r="M692" s="26"/>
      <c r="N692" s="27"/>
      <c r="O692" s="6"/>
    </row>
    <row r="693" spans="1:15" x14ac:dyDescent="0.25">
      <c r="C693" s="3"/>
      <c r="D693" s="2"/>
      <c r="E693" s="3"/>
      <c r="F693" s="44"/>
      <c r="G693" s="3"/>
      <c r="H693" s="3"/>
      <c r="I693" s="36"/>
      <c r="J693" s="36"/>
      <c r="K693" s="36"/>
      <c r="L693" s="36"/>
      <c r="M693" s="26"/>
      <c r="N693" s="27"/>
      <c r="O693" s="6"/>
    </row>
    <row r="694" spans="1:15" x14ac:dyDescent="0.25">
      <c r="C694" s="3"/>
      <c r="D694" s="2"/>
      <c r="E694" s="3"/>
      <c r="F694" s="44"/>
      <c r="G694" s="3"/>
      <c r="H694" s="3"/>
      <c r="I694" s="36"/>
      <c r="J694" s="36"/>
      <c r="K694" s="36"/>
      <c r="L694" s="36"/>
      <c r="M694" s="26"/>
      <c r="N694" s="27"/>
      <c r="O694" s="6"/>
    </row>
    <row r="695" spans="1:15" x14ac:dyDescent="0.25">
      <c r="C695" s="3"/>
      <c r="D695" s="2"/>
      <c r="E695" s="3"/>
      <c r="F695" s="44"/>
      <c r="G695" s="3"/>
      <c r="H695" s="3"/>
      <c r="I695" s="36"/>
      <c r="J695" s="36"/>
      <c r="K695" s="36"/>
      <c r="L695" s="36"/>
      <c r="M695" s="26"/>
      <c r="N695" s="27"/>
      <c r="O695" s="6"/>
    </row>
    <row r="696" spans="1:15" x14ac:dyDescent="0.25">
      <c r="C696" s="3"/>
      <c r="D696" s="2"/>
      <c r="E696" s="3"/>
      <c r="F696" s="44"/>
      <c r="G696" s="3"/>
      <c r="H696" s="3"/>
      <c r="I696" s="36"/>
      <c r="J696" s="36"/>
      <c r="K696" s="36"/>
      <c r="L696" s="36"/>
      <c r="M696" s="26"/>
      <c r="N696" s="27"/>
      <c r="O696" s="6"/>
    </row>
    <row r="697" spans="1:15" x14ac:dyDescent="0.25">
      <c r="C697" s="3"/>
      <c r="D697" s="2"/>
      <c r="E697" s="3"/>
      <c r="F697" s="44"/>
      <c r="G697" s="3"/>
      <c r="H697" s="3"/>
      <c r="I697" s="36"/>
      <c r="J697" s="36"/>
      <c r="K697" s="36"/>
      <c r="L697" s="36"/>
      <c r="M697" s="26"/>
      <c r="N697" s="27"/>
      <c r="O697" s="6"/>
    </row>
    <row r="698" spans="1:15" x14ac:dyDescent="0.25">
      <c r="C698" s="3"/>
      <c r="D698" s="2"/>
      <c r="E698" s="3"/>
      <c r="F698" s="44"/>
      <c r="G698" s="3"/>
      <c r="H698" s="3"/>
      <c r="I698" s="36"/>
      <c r="J698" s="36"/>
      <c r="K698" s="36"/>
      <c r="L698" s="36"/>
      <c r="M698" s="26"/>
      <c r="N698" s="27"/>
      <c r="O698" s="6"/>
    </row>
    <row r="699" spans="1:15" x14ac:dyDescent="0.25">
      <c r="C699" s="3"/>
      <c r="D699" s="2"/>
      <c r="E699" s="3"/>
      <c r="F699" s="44"/>
      <c r="G699" s="3"/>
      <c r="H699" s="3"/>
      <c r="I699" s="36"/>
      <c r="J699" s="36"/>
      <c r="K699" s="36"/>
      <c r="L699" s="36"/>
      <c r="M699" s="26"/>
      <c r="N699" s="27"/>
      <c r="O699" s="6"/>
    </row>
    <row r="700" spans="1:15" x14ac:dyDescent="0.25">
      <c r="C700" s="3"/>
      <c r="D700" s="2"/>
      <c r="E700" s="3"/>
      <c r="F700" s="44"/>
      <c r="G700" s="3"/>
      <c r="H700" s="3"/>
      <c r="I700" s="36"/>
      <c r="J700" s="36"/>
      <c r="K700" s="36"/>
      <c r="L700" s="36"/>
      <c r="M700" s="26"/>
      <c r="N700" s="27"/>
      <c r="O700" s="6"/>
    </row>
    <row r="701" spans="1:15" x14ac:dyDescent="0.25">
      <c r="C701" s="3"/>
      <c r="D701" s="2"/>
      <c r="E701" s="3"/>
      <c r="F701" s="44"/>
      <c r="G701" s="3"/>
      <c r="H701" s="3"/>
      <c r="I701" s="36"/>
      <c r="J701" s="36"/>
      <c r="K701" s="36"/>
      <c r="L701" s="36"/>
      <c r="M701" s="26"/>
      <c r="N701" s="27"/>
      <c r="O701" s="6"/>
    </row>
    <row r="702" spans="1:15" x14ac:dyDescent="0.25">
      <c r="I702" s="32"/>
      <c r="J702" s="32"/>
      <c r="K702" s="32"/>
      <c r="L702" s="32"/>
      <c r="M702" s="27"/>
      <c r="N702" s="27"/>
      <c r="O702" s="27"/>
    </row>
    <row r="703" spans="1:15" x14ac:dyDescent="0.25">
      <c r="A703" s="5"/>
      <c r="B703" s="5"/>
      <c r="E703" s="7"/>
      <c r="F703" s="5"/>
      <c r="G703" s="7"/>
      <c r="H703" s="7"/>
      <c r="I703" s="24"/>
      <c r="J703" s="24"/>
      <c r="K703" s="24"/>
      <c r="L703" s="24"/>
      <c r="M703" s="34"/>
      <c r="N703" s="34"/>
      <c r="O703" s="7"/>
    </row>
    <row r="704" spans="1:15" x14ac:dyDescent="0.25">
      <c r="C704" s="5"/>
      <c r="D704" s="5"/>
      <c r="E704" s="5"/>
      <c r="F704" s="5"/>
      <c r="G704" s="5"/>
      <c r="H704" s="5"/>
      <c r="I704" s="25"/>
      <c r="J704" s="25"/>
      <c r="K704" s="25"/>
      <c r="L704" s="25"/>
      <c r="M704" s="35"/>
      <c r="N704" s="35"/>
      <c r="O704" s="5"/>
    </row>
    <row r="705" spans="1:15" x14ac:dyDescent="0.25">
      <c r="C705" s="3"/>
      <c r="D705" s="2"/>
      <c r="E705" s="3"/>
      <c r="F705" s="44"/>
      <c r="G705" s="3"/>
      <c r="H705" s="3"/>
      <c r="I705" s="36"/>
      <c r="J705" s="36"/>
      <c r="K705" s="36"/>
      <c r="L705" s="36"/>
      <c r="M705" s="26"/>
      <c r="N705" s="27"/>
      <c r="O705" s="6"/>
    </row>
    <row r="706" spans="1:15" x14ac:dyDescent="0.25">
      <c r="C706" s="3"/>
      <c r="D706" s="2"/>
      <c r="E706" s="3"/>
      <c r="F706" s="44"/>
      <c r="G706" s="3"/>
      <c r="H706" s="3"/>
      <c r="I706" s="36"/>
      <c r="J706" s="36"/>
      <c r="K706" s="36"/>
      <c r="L706" s="36"/>
      <c r="M706" s="26"/>
      <c r="N706" s="27"/>
      <c r="O706" s="6"/>
    </row>
    <row r="707" spans="1:15" x14ac:dyDescent="0.25">
      <c r="C707" s="3"/>
      <c r="D707" s="2"/>
      <c r="E707" s="3"/>
      <c r="F707" s="44"/>
      <c r="G707" s="3"/>
      <c r="H707" s="3"/>
      <c r="I707" s="36"/>
      <c r="J707" s="36"/>
      <c r="K707" s="36"/>
      <c r="L707" s="36"/>
      <c r="M707" s="26"/>
      <c r="N707" s="27"/>
      <c r="O707" s="6"/>
    </row>
    <row r="708" spans="1:15" x14ac:dyDescent="0.25">
      <c r="C708" s="3"/>
      <c r="D708" s="2"/>
      <c r="E708" s="3"/>
      <c r="F708" s="44"/>
      <c r="G708" s="3"/>
      <c r="H708" s="3"/>
      <c r="I708" s="36"/>
      <c r="J708" s="36"/>
      <c r="K708" s="36"/>
      <c r="L708" s="36"/>
      <c r="M708" s="26"/>
      <c r="N708" s="27"/>
      <c r="O708" s="6"/>
    </row>
    <row r="709" spans="1:15" x14ac:dyDescent="0.25">
      <c r="C709" s="3"/>
      <c r="D709" s="2"/>
      <c r="E709" s="3"/>
      <c r="F709" s="44"/>
      <c r="G709" s="3"/>
      <c r="H709" s="3"/>
      <c r="I709" s="36"/>
      <c r="J709" s="36"/>
      <c r="K709" s="36"/>
      <c r="L709" s="36"/>
      <c r="M709" s="26"/>
      <c r="N709" s="27"/>
      <c r="O709" s="6"/>
    </row>
    <row r="710" spans="1:15" x14ac:dyDescent="0.25">
      <c r="C710" s="3"/>
      <c r="D710" s="2"/>
      <c r="E710" s="3"/>
      <c r="F710" s="44"/>
      <c r="G710" s="3"/>
      <c r="H710" s="3"/>
      <c r="I710" s="36"/>
      <c r="J710" s="36"/>
      <c r="K710" s="36"/>
      <c r="L710" s="36"/>
      <c r="M710" s="26"/>
      <c r="N710" s="27"/>
      <c r="O710" s="6"/>
    </row>
    <row r="711" spans="1:15" x14ac:dyDescent="0.25">
      <c r="C711" s="3"/>
      <c r="D711" s="2"/>
      <c r="E711" s="3"/>
      <c r="F711" s="44"/>
      <c r="G711" s="3"/>
      <c r="H711" s="3"/>
      <c r="I711" s="36"/>
      <c r="J711" s="36"/>
      <c r="K711" s="36"/>
      <c r="L711" s="36"/>
      <c r="M711" s="26"/>
      <c r="N711" s="27"/>
      <c r="O711" s="6"/>
    </row>
    <row r="712" spans="1:15" x14ac:dyDescent="0.25">
      <c r="C712" s="3"/>
      <c r="D712" s="2"/>
      <c r="E712" s="3"/>
      <c r="F712" s="44"/>
      <c r="G712" s="3"/>
      <c r="H712" s="3"/>
      <c r="I712" s="36"/>
      <c r="J712" s="36"/>
      <c r="K712" s="36"/>
      <c r="L712" s="36"/>
      <c r="M712" s="26"/>
      <c r="N712" s="27"/>
      <c r="O712" s="6"/>
    </row>
    <row r="713" spans="1:15" x14ac:dyDescent="0.25">
      <c r="C713" s="3"/>
      <c r="D713" s="2"/>
      <c r="E713" s="3"/>
      <c r="F713" s="44"/>
      <c r="G713" s="3"/>
      <c r="H713" s="3"/>
      <c r="I713" s="36"/>
      <c r="J713" s="36"/>
      <c r="K713" s="36"/>
      <c r="L713" s="36"/>
      <c r="M713" s="26"/>
      <c r="N713" s="27"/>
      <c r="O713" s="6"/>
    </row>
    <row r="714" spans="1:15" x14ac:dyDescent="0.25">
      <c r="C714" s="3"/>
      <c r="D714" s="2"/>
      <c r="E714" s="3"/>
      <c r="F714" s="44"/>
      <c r="G714" s="3"/>
      <c r="H714" s="3"/>
      <c r="I714" s="36"/>
      <c r="J714" s="36"/>
      <c r="K714" s="36"/>
      <c r="L714" s="36"/>
      <c r="M714" s="26"/>
      <c r="N714" s="27"/>
      <c r="O714" s="6"/>
    </row>
    <row r="715" spans="1:15" x14ac:dyDescent="0.25">
      <c r="I715" s="32"/>
      <c r="J715" s="32"/>
      <c r="K715" s="32"/>
      <c r="L715" s="32"/>
      <c r="M715" s="27"/>
      <c r="N715" s="27"/>
      <c r="O715" s="27"/>
    </row>
    <row r="716" spans="1:15" x14ac:dyDescent="0.25">
      <c r="A716" s="5"/>
      <c r="B716" s="5"/>
      <c r="E716" s="7"/>
      <c r="F716" s="5"/>
      <c r="G716" s="7"/>
      <c r="H716" s="7"/>
      <c r="I716" s="24"/>
      <c r="J716" s="24"/>
      <c r="K716" s="24"/>
      <c r="L716" s="24"/>
      <c r="M716" s="34"/>
      <c r="N716" s="34"/>
      <c r="O716" s="7"/>
    </row>
    <row r="717" spans="1:15" x14ac:dyDescent="0.25">
      <c r="C717" s="5"/>
      <c r="D717" s="5"/>
      <c r="E717" s="5"/>
      <c r="F717" s="5"/>
      <c r="G717" s="5"/>
      <c r="H717" s="5"/>
      <c r="I717" s="25"/>
      <c r="J717" s="25"/>
      <c r="K717" s="25"/>
      <c r="L717" s="25"/>
      <c r="M717" s="35"/>
      <c r="N717" s="35"/>
      <c r="O717" s="5"/>
    </row>
    <row r="718" spans="1:15" x14ac:dyDescent="0.25">
      <c r="C718" s="3"/>
      <c r="D718" s="2"/>
      <c r="E718" s="3"/>
      <c r="F718" s="44"/>
      <c r="G718" s="3"/>
      <c r="H718" s="3"/>
      <c r="I718" s="36"/>
      <c r="J718" s="32"/>
      <c r="K718" s="36"/>
      <c r="L718" s="36"/>
      <c r="M718" s="26"/>
      <c r="N718" s="27"/>
      <c r="O718" s="6"/>
    </row>
    <row r="719" spans="1:15" x14ac:dyDescent="0.25">
      <c r="C719" s="3"/>
      <c r="D719" s="2"/>
      <c r="E719" s="3"/>
      <c r="F719" s="44"/>
      <c r="G719" s="3"/>
      <c r="H719" s="3"/>
      <c r="I719" s="36"/>
      <c r="J719" s="32"/>
      <c r="K719" s="36"/>
      <c r="L719" s="36"/>
      <c r="M719" s="26"/>
      <c r="N719" s="27"/>
      <c r="O719" s="6"/>
    </row>
    <row r="720" spans="1:15" x14ac:dyDescent="0.25">
      <c r="C720" s="3"/>
      <c r="D720" s="2"/>
      <c r="E720" s="3"/>
      <c r="F720" s="44"/>
      <c r="G720" s="3"/>
      <c r="H720" s="3"/>
      <c r="I720" s="36"/>
      <c r="J720" s="32"/>
      <c r="K720" s="36"/>
      <c r="L720" s="36"/>
      <c r="M720" s="26"/>
      <c r="N720" s="27"/>
      <c r="O720" s="6"/>
    </row>
    <row r="721" spans="1:15" x14ac:dyDescent="0.25">
      <c r="C721" s="3"/>
      <c r="D721" s="2"/>
      <c r="E721" s="3"/>
      <c r="F721" s="44"/>
      <c r="G721" s="3"/>
      <c r="H721" s="3"/>
      <c r="I721" s="36"/>
      <c r="J721" s="32"/>
      <c r="K721" s="36"/>
      <c r="L721" s="36"/>
      <c r="M721" s="26"/>
      <c r="N721" s="27"/>
      <c r="O721" s="6"/>
    </row>
    <row r="722" spans="1:15" x14ac:dyDescent="0.25">
      <c r="C722" s="3"/>
      <c r="D722" s="2"/>
      <c r="E722" s="3"/>
      <c r="F722" s="44"/>
      <c r="G722" s="3"/>
      <c r="H722" s="3"/>
      <c r="I722" s="36"/>
      <c r="J722" s="32"/>
      <c r="K722" s="36"/>
      <c r="L722" s="36"/>
      <c r="M722" s="26"/>
      <c r="N722" s="27"/>
      <c r="O722" s="6"/>
    </row>
    <row r="723" spans="1:15" x14ac:dyDescent="0.25">
      <c r="C723" s="3"/>
      <c r="D723" s="2"/>
      <c r="E723" s="3"/>
      <c r="F723" s="44"/>
      <c r="G723" s="3"/>
      <c r="H723" s="3"/>
      <c r="I723" s="36"/>
      <c r="J723" s="32"/>
      <c r="K723" s="36"/>
      <c r="L723" s="36"/>
      <c r="M723" s="26"/>
      <c r="N723" s="27"/>
      <c r="O723" s="6"/>
    </row>
    <row r="724" spans="1:15" x14ac:dyDescent="0.25">
      <c r="C724" s="3"/>
      <c r="D724" s="2"/>
      <c r="E724" s="3"/>
      <c r="F724" s="44"/>
      <c r="G724" s="3"/>
      <c r="H724" s="3"/>
      <c r="I724" s="36"/>
      <c r="J724" s="32"/>
      <c r="K724" s="36"/>
      <c r="L724" s="36"/>
      <c r="M724" s="26"/>
      <c r="N724" s="27"/>
      <c r="O724" s="6"/>
    </row>
    <row r="725" spans="1:15" x14ac:dyDescent="0.25">
      <c r="C725" s="3"/>
      <c r="D725" s="2"/>
      <c r="E725" s="3"/>
      <c r="F725" s="44"/>
      <c r="G725" s="3"/>
      <c r="H725" s="3"/>
      <c r="I725" s="36"/>
      <c r="J725" s="32"/>
      <c r="K725" s="36"/>
      <c r="L725" s="36"/>
      <c r="M725" s="26"/>
      <c r="N725" s="27"/>
      <c r="O725" s="6"/>
    </row>
    <row r="726" spans="1:15" x14ac:dyDescent="0.25">
      <c r="C726" s="3"/>
      <c r="D726" s="2"/>
      <c r="E726" s="3"/>
      <c r="F726" s="44"/>
      <c r="G726" s="3"/>
      <c r="H726" s="3"/>
      <c r="I726" s="36"/>
      <c r="J726" s="32"/>
      <c r="K726" s="36"/>
      <c r="L726" s="36"/>
      <c r="M726" s="26"/>
      <c r="N726" s="27"/>
      <c r="O726" s="6"/>
    </row>
    <row r="727" spans="1:15" x14ac:dyDescent="0.25">
      <c r="C727" s="3"/>
      <c r="D727" s="2"/>
      <c r="E727" s="3"/>
      <c r="F727" s="44"/>
      <c r="G727" s="3"/>
      <c r="H727" s="3"/>
      <c r="I727" s="36"/>
      <c r="J727" s="32"/>
      <c r="K727" s="36"/>
      <c r="L727" s="36"/>
      <c r="M727" s="26"/>
      <c r="N727" s="27"/>
      <c r="O727" s="6"/>
    </row>
    <row r="728" spans="1:15" x14ac:dyDescent="0.25">
      <c r="D728" s="3"/>
      <c r="I728" s="32"/>
      <c r="J728" s="32"/>
      <c r="K728" s="32"/>
      <c r="L728" s="32"/>
      <c r="M728" s="27"/>
      <c r="N728" s="27"/>
      <c r="O728" s="27"/>
    </row>
    <row r="729" spans="1:15" x14ac:dyDescent="0.25">
      <c r="A729" s="5"/>
      <c r="B729" s="5"/>
      <c r="E729" s="7"/>
      <c r="F729" s="5"/>
      <c r="G729" s="7"/>
      <c r="H729" s="7"/>
      <c r="I729" s="24"/>
      <c r="J729" s="24"/>
      <c r="K729" s="24"/>
      <c r="L729" s="24"/>
      <c r="M729" s="34"/>
      <c r="N729" s="34"/>
      <c r="O729" s="7"/>
    </row>
    <row r="730" spans="1:15" x14ac:dyDescent="0.25">
      <c r="C730" s="5"/>
      <c r="D730" s="5"/>
      <c r="E730" s="5"/>
      <c r="F730" s="5"/>
      <c r="G730" s="5"/>
      <c r="H730" s="5"/>
      <c r="I730" s="25"/>
      <c r="J730" s="25"/>
      <c r="K730" s="25"/>
      <c r="L730" s="25"/>
      <c r="M730" s="35"/>
      <c r="N730" s="35"/>
      <c r="O730" s="5"/>
    </row>
    <row r="731" spans="1:15" x14ac:dyDescent="0.25">
      <c r="C731" s="3"/>
      <c r="D731" s="2"/>
      <c r="E731" s="3"/>
      <c r="F731" s="44"/>
      <c r="G731" s="3"/>
      <c r="H731" s="3"/>
      <c r="I731" s="36"/>
      <c r="J731" s="32"/>
      <c r="K731" s="36"/>
      <c r="L731" s="36"/>
      <c r="M731" s="26"/>
      <c r="N731" s="27"/>
      <c r="O731" s="6"/>
    </row>
    <row r="732" spans="1:15" x14ac:dyDescent="0.25">
      <c r="C732" s="3"/>
      <c r="D732" s="2"/>
      <c r="E732" s="3"/>
      <c r="F732" s="44"/>
      <c r="G732" s="3"/>
      <c r="H732" s="3"/>
      <c r="I732" s="36"/>
      <c r="J732" s="32"/>
      <c r="K732" s="36"/>
      <c r="L732" s="36"/>
      <c r="M732" s="26"/>
      <c r="N732" s="27"/>
      <c r="O732" s="6"/>
    </row>
    <row r="733" spans="1:15" x14ac:dyDescent="0.25">
      <c r="C733" s="3"/>
      <c r="D733" s="2"/>
      <c r="E733" s="3"/>
      <c r="F733" s="44"/>
      <c r="G733" s="3"/>
      <c r="H733" s="3"/>
      <c r="I733" s="36"/>
      <c r="J733" s="32"/>
      <c r="K733" s="36"/>
      <c r="L733" s="36"/>
      <c r="M733" s="26"/>
      <c r="N733" s="27"/>
      <c r="O733" s="6"/>
    </row>
    <row r="734" spans="1:15" x14ac:dyDescent="0.25">
      <c r="C734" s="3"/>
      <c r="D734" s="2"/>
      <c r="E734" s="3"/>
      <c r="F734" s="44"/>
      <c r="G734" s="3"/>
      <c r="H734" s="3"/>
      <c r="I734" s="36"/>
      <c r="J734" s="32"/>
      <c r="K734" s="36"/>
      <c r="L734" s="36"/>
      <c r="M734" s="26"/>
      <c r="N734" s="27"/>
      <c r="O734" s="6"/>
    </row>
    <row r="735" spans="1:15" x14ac:dyDescent="0.25">
      <c r="C735" s="3"/>
      <c r="D735" s="2"/>
      <c r="E735" s="3"/>
      <c r="F735" s="44"/>
      <c r="G735" s="3"/>
      <c r="H735" s="3"/>
      <c r="I735" s="36"/>
      <c r="J735" s="32"/>
      <c r="K735" s="36"/>
      <c r="L735" s="36"/>
      <c r="M735" s="26"/>
      <c r="N735" s="27"/>
      <c r="O735" s="6"/>
    </row>
    <row r="736" spans="1:15" x14ac:dyDescent="0.25">
      <c r="C736" s="3"/>
      <c r="D736" s="2"/>
      <c r="E736" s="3"/>
      <c r="F736" s="44"/>
      <c r="G736" s="3"/>
      <c r="H736" s="3"/>
      <c r="I736" s="36"/>
      <c r="J736" s="32"/>
      <c r="K736" s="36"/>
      <c r="L736" s="36"/>
      <c r="M736" s="26"/>
      <c r="N736" s="27"/>
      <c r="O736" s="6"/>
    </row>
    <row r="737" spans="1:15" x14ac:dyDescent="0.25">
      <c r="C737" s="3"/>
      <c r="D737" s="2"/>
      <c r="E737" s="3"/>
      <c r="F737" s="44"/>
      <c r="G737" s="3"/>
      <c r="H737" s="3"/>
      <c r="I737" s="36"/>
      <c r="J737" s="32"/>
      <c r="K737" s="36"/>
      <c r="L737" s="36"/>
      <c r="M737" s="26"/>
      <c r="N737" s="27"/>
      <c r="O737" s="6"/>
    </row>
    <row r="738" spans="1:15" x14ac:dyDescent="0.25">
      <c r="C738" s="3"/>
      <c r="D738" s="2"/>
      <c r="E738" s="3"/>
      <c r="F738" s="44"/>
      <c r="G738" s="3"/>
      <c r="H738" s="3"/>
      <c r="I738" s="36"/>
      <c r="J738" s="32"/>
      <c r="K738" s="36"/>
      <c r="L738" s="36"/>
      <c r="M738" s="26"/>
      <c r="N738" s="27"/>
      <c r="O738" s="6"/>
    </row>
    <row r="739" spans="1:15" x14ac:dyDescent="0.25">
      <c r="C739" s="3"/>
      <c r="D739" s="2"/>
      <c r="E739" s="3"/>
      <c r="F739" s="44"/>
      <c r="G739" s="3"/>
      <c r="H739" s="3"/>
      <c r="I739" s="36"/>
      <c r="J739" s="32"/>
      <c r="K739" s="36"/>
      <c r="L739" s="36"/>
      <c r="M739" s="26"/>
      <c r="N739" s="27"/>
      <c r="O739" s="6"/>
    </row>
    <row r="740" spans="1:15" x14ac:dyDescent="0.25">
      <c r="C740" s="3"/>
      <c r="D740" s="2"/>
      <c r="E740" s="3"/>
      <c r="F740" s="44"/>
      <c r="G740" s="3"/>
      <c r="H740" s="3"/>
      <c r="I740" s="36"/>
      <c r="J740" s="32"/>
      <c r="K740" s="36"/>
      <c r="L740" s="36"/>
      <c r="M740" s="26"/>
      <c r="N740" s="27"/>
      <c r="O740" s="6"/>
    </row>
    <row r="741" spans="1:15" x14ac:dyDescent="0.25">
      <c r="C741" s="3"/>
      <c r="E741" s="3"/>
      <c r="F741" s="44"/>
      <c r="G741" s="3"/>
      <c r="H741" s="3"/>
      <c r="I741" s="36"/>
      <c r="J741" s="32"/>
      <c r="K741" s="32"/>
      <c r="L741" s="32"/>
      <c r="M741" s="27"/>
      <c r="N741" s="27"/>
      <c r="O741" s="27"/>
    </row>
    <row r="742" spans="1:15" x14ac:dyDescent="0.25">
      <c r="A742" s="5"/>
      <c r="B742" s="5"/>
      <c r="E742" s="7"/>
      <c r="F742" s="5"/>
      <c r="G742" s="7"/>
      <c r="H742" s="7"/>
      <c r="I742" s="24"/>
      <c r="J742" s="24"/>
      <c r="K742" s="24"/>
      <c r="L742" s="24"/>
      <c r="M742" s="7"/>
      <c r="N742" s="7"/>
      <c r="O742" s="7"/>
    </row>
    <row r="743" spans="1:15" x14ac:dyDescent="0.25">
      <c r="C743" s="5"/>
      <c r="D743" s="5"/>
      <c r="E743" s="5"/>
      <c r="F743" s="5"/>
      <c r="G743" s="5"/>
      <c r="H743" s="5"/>
      <c r="I743" s="25"/>
      <c r="J743" s="25"/>
      <c r="K743" s="25"/>
      <c r="L743" s="25"/>
      <c r="M743" s="5"/>
      <c r="N743" s="5"/>
      <c r="O743" s="5"/>
    </row>
    <row r="744" spans="1:15" x14ac:dyDescent="0.25">
      <c r="C744" s="3"/>
      <c r="D744" s="2"/>
      <c r="E744" s="3"/>
      <c r="F744" s="44"/>
      <c r="G744" s="3"/>
      <c r="H744" s="3"/>
      <c r="I744" s="36"/>
      <c r="J744" s="32"/>
      <c r="K744" s="36"/>
      <c r="L744" s="36"/>
      <c r="M744" s="26"/>
      <c r="N744" s="27"/>
    </row>
    <row r="745" spans="1:15" x14ac:dyDescent="0.25">
      <c r="C745" s="3"/>
      <c r="D745" s="2"/>
      <c r="E745" s="3"/>
      <c r="F745" s="44"/>
      <c r="G745" s="3"/>
      <c r="H745" s="3"/>
      <c r="I745" s="36"/>
      <c r="J745" s="32"/>
      <c r="K745" s="36"/>
      <c r="L745" s="36"/>
      <c r="M745" s="26"/>
      <c r="N745" s="27"/>
    </row>
    <row r="746" spans="1:15" x14ac:dyDescent="0.25">
      <c r="C746" s="3"/>
      <c r="D746" s="2"/>
      <c r="E746" s="3"/>
      <c r="F746" s="44"/>
      <c r="G746" s="3"/>
      <c r="H746" s="3"/>
      <c r="I746" s="36"/>
      <c r="J746" s="32"/>
      <c r="K746" s="36"/>
      <c r="L746" s="36"/>
      <c r="M746" s="26"/>
      <c r="N746" s="27"/>
    </row>
    <row r="747" spans="1:15" x14ac:dyDescent="0.25">
      <c r="C747" s="3"/>
      <c r="D747" s="2"/>
      <c r="E747" s="3"/>
      <c r="F747" s="44"/>
      <c r="G747" s="3"/>
      <c r="H747" s="3"/>
      <c r="I747" s="36"/>
      <c r="J747" s="32"/>
      <c r="K747" s="36"/>
      <c r="L747" s="36"/>
      <c r="M747" s="26"/>
      <c r="N747" s="27"/>
    </row>
    <row r="748" spans="1:15" x14ac:dyDescent="0.25">
      <c r="C748" s="3"/>
      <c r="D748" s="2"/>
      <c r="E748" s="3"/>
      <c r="F748" s="44"/>
      <c r="G748" s="3"/>
      <c r="H748" s="3"/>
      <c r="I748" s="36"/>
      <c r="J748" s="32"/>
      <c r="K748" s="36"/>
      <c r="L748" s="36"/>
      <c r="M748" s="26"/>
      <c r="N748" s="27"/>
    </row>
    <row r="749" spans="1:15" x14ac:dyDescent="0.25">
      <c r="C749" s="3"/>
      <c r="D749" s="2"/>
      <c r="E749" s="3"/>
      <c r="F749" s="44"/>
      <c r="G749" s="3"/>
      <c r="H749" s="3"/>
      <c r="I749" s="36"/>
      <c r="J749" s="32"/>
      <c r="K749" s="36"/>
      <c r="L749" s="36"/>
      <c r="M749" s="26"/>
      <c r="N749" s="27"/>
    </row>
    <row r="750" spans="1:15" x14ac:dyDescent="0.25">
      <c r="C750" s="3"/>
      <c r="D750" s="2"/>
      <c r="E750" s="3"/>
      <c r="F750" s="44"/>
      <c r="G750" s="3"/>
      <c r="H750" s="3"/>
      <c r="I750" s="36"/>
      <c r="J750" s="32"/>
      <c r="K750" s="36"/>
      <c r="L750" s="36"/>
      <c r="M750" s="26"/>
      <c r="N750" s="27"/>
    </row>
    <row r="751" spans="1:15" x14ac:dyDescent="0.25">
      <c r="C751" s="3"/>
      <c r="D751" s="2"/>
      <c r="E751" s="3"/>
      <c r="F751" s="44"/>
      <c r="G751" s="3"/>
      <c r="H751" s="3"/>
      <c r="I751" s="36"/>
      <c r="J751" s="32"/>
      <c r="K751" s="36"/>
      <c r="L751" s="36"/>
      <c r="M751" s="26"/>
      <c r="N751" s="27"/>
    </row>
    <row r="752" spans="1:15" x14ac:dyDescent="0.25">
      <c r="C752" s="3"/>
      <c r="D752" s="2"/>
      <c r="E752" s="3"/>
      <c r="F752" s="44"/>
      <c r="G752" s="3"/>
      <c r="H752" s="3"/>
      <c r="I752" s="36"/>
      <c r="J752" s="32"/>
      <c r="K752" s="36"/>
      <c r="L752" s="36"/>
      <c r="M752" s="26"/>
      <c r="N752" s="27"/>
    </row>
    <row r="753" spans="3:15" x14ac:dyDescent="0.25">
      <c r="C753" s="3"/>
      <c r="D753" s="2"/>
      <c r="E753" s="3"/>
      <c r="F753" s="44"/>
      <c r="G753" s="3"/>
      <c r="H753" s="3"/>
      <c r="I753" s="36"/>
      <c r="J753" s="32"/>
      <c r="K753" s="36"/>
      <c r="L753" s="36"/>
      <c r="M753" s="26"/>
      <c r="N753" s="27"/>
    </row>
    <row r="754" spans="3:15" x14ac:dyDescent="0.25">
      <c r="I754" s="32"/>
      <c r="J754" s="32"/>
      <c r="K754" s="32"/>
      <c r="L754" s="32"/>
      <c r="M754" s="27"/>
      <c r="N754" s="27"/>
      <c r="O754" s="27"/>
    </row>
  </sheetData>
  <mergeCells count="3">
    <mergeCell ref="CC40:CP40"/>
    <mergeCell ref="AT79:AW79"/>
    <mergeCell ref="AX79:BA7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07B-4436-4122-B444-894D369AC495}">
  <dimension ref="A1:BA45"/>
  <sheetViews>
    <sheetView topLeftCell="A4" zoomScale="85" zoomScaleNormal="85" workbookViewId="0">
      <selection activeCell="B45" sqref="B45"/>
    </sheetView>
  </sheetViews>
  <sheetFormatPr baseColWidth="10" defaultRowHeight="15" x14ac:dyDescent="0.25"/>
  <cols>
    <col min="1" max="1" width="15.42578125" bestFit="1" customWidth="1"/>
  </cols>
  <sheetData>
    <row r="1" spans="1:53" s="29" customFormat="1" x14ac:dyDescent="0.25">
      <c r="A1" s="4" t="s">
        <v>38</v>
      </c>
      <c r="B1" s="29">
        <v>61835</v>
      </c>
      <c r="C1" s="29">
        <v>20584</v>
      </c>
      <c r="D1" s="29">
        <v>20584</v>
      </c>
      <c r="E1" s="29">
        <v>20584</v>
      </c>
      <c r="F1" s="29">
        <v>20584</v>
      </c>
      <c r="G1" s="29">
        <v>20584</v>
      </c>
      <c r="H1" s="29">
        <v>20584</v>
      </c>
      <c r="I1" s="29">
        <v>20584</v>
      </c>
      <c r="J1" s="29">
        <v>20584</v>
      </c>
      <c r="K1" s="29">
        <v>61835</v>
      </c>
      <c r="L1" s="29">
        <v>20584</v>
      </c>
      <c r="M1" s="29">
        <v>20584</v>
      </c>
      <c r="N1" s="29">
        <v>20584</v>
      </c>
      <c r="O1" s="29">
        <v>20584</v>
      </c>
      <c r="P1" s="29">
        <v>20584</v>
      </c>
      <c r="Q1" s="29">
        <v>20584</v>
      </c>
      <c r="R1" s="29">
        <v>20584</v>
      </c>
      <c r="S1" s="29">
        <v>20584</v>
      </c>
      <c r="T1" s="29">
        <v>20584</v>
      </c>
      <c r="U1" s="29">
        <v>61835</v>
      </c>
      <c r="V1" s="29">
        <v>20584</v>
      </c>
      <c r="W1" s="29">
        <v>20584</v>
      </c>
      <c r="X1" s="29">
        <v>20584</v>
      </c>
      <c r="Y1" s="29">
        <v>20584</v>
      </c>
      <c r="Z1" s="29">
        <v>140602</v>
      </c>
      <c r="AA1" s="29">
        <v>41251</v>
      </c>
      <c r="AB1" s="29">
        <v>41251</v>
      </c>
      <c r="AC1" s="29">
        <v>41251</v>
      </c>
      <c r="AD1" s="29">
        <v>41251</v>
      </c>
      <c r="AE1" s="29">
        <v>82502</v>
      </c>
      <c r="AF1" s="29">
        <v>41251</v>
      </c>
      <c r="AG1" s="29">
        <v>41251</v>
      </c>
      <c r="AH1" s="29">
        <v>41251</v>
      </c>
      <c r="AI1" s="29">
        <v>41251</v>
      </c>
      <c r="AJ1" s="29">
        <v>41251</v>
      </c>
      <c r="AK1" s="29">
        <v>41251</v>
      </c>
      <c r="AL1" s="29">
        <v>41251</v>
      </c>
      <c r="AM1" s="29">
        <v>41251</v>
      </c>
      <c r="AN1" s="29">
        <v>41251</v>
      </c>
      <c r="AO1" s="29">
        <v>685663</v>
      </c>
      <c r="AP1" s="29">
        <v>41251</v>
      </c>
      <c r="AQ1" s="29">
        <v>41251</v>
      </c>
      <c r="AR1" s="29">
        <v>41251</v>
      </c>
      <c r="AS1" s="29">
        <v>41251</v>
      </c>
      <c r="AT1" s="29">
        <v>41251</v>
      </c>
      <c r="AU1" s="29">
        <v>41251</v>
      </c>
      <c r="AV1" s="29">
        <v>41251</v>
      </c>
      <c r="AW1" s="29">
        <v>41251</v>
      </c>
      <c r="AX1" s="29">
        <v>41251</v>
      </c>
      <c r="AY1" s="29">
        <v>82502</v>
      </c>
    </row>
    <row r="2" spans="1:53" x14ac:dyDescent="0.25">
      <c r="A2" s="4" t="s">
        <v>39</v>
      </c>
      <c r="B2" s="45">
        <v>0.05</v>
      </c>
    </row>
    <row r="3" spans="1:53" x14ac:dyDescent="0.25">
      <c r="A3" s="4" t="s">
        <v>40</v>
      </c>
      <c r="B3" s="29">
        <v>0.03</v>
      </c>
    </row>
    <row r="4" spans="1:53" x14ac:dyDescent="0.25">
      <c r="A4" s="4" t="s">
        <v>43</v>
      </c>
      <c r="B4" s="29">
        <v>830000</v>
      </c>
    </row>
    <row r="5" spans="1:53" s="29" customFormat="1" x14ac:dyDescent="0.25">
      <c r="A5" s="46"/>
    </row>
    <row r="6" spans="1:53" s="33" customFormat="1" x14ac:dyDescent="0.25">
      <c r="A6" s="46" t="s">
        <v>41</v>
      </c>
      <c r="B6" s="46">
        <v>0</v>
      </c>
      <c r="C6" s="46">
        <v>1</v>
      </c>
      <c r="D6" s="46">
        <v>2</v>
      </c>
      <c r="E6" s="46">
        <v>3</v>
      </c>
      <c r="F6" s="46">
        <v>4</v>
      </c>
      <c r="G6" s="46">
        <v>5</v>
      </c>
      <c r="H6" s="46">
        <v>6</v>
      </c>
      <c r="I6" s="46">
        <v>7</v>
      </c>
      <c r="J6" s="46">
        <v>8</v>
      </c>
      <c r="K6" s="46">
        <v>9</v>
      </c>
      <c r="L6" s="46">
        <v>10</v>
      </c>
      <c r="M6" s="46">
        <v>11</v>
      </c>
      <c r="N6" s="46">
        <v>12</v>
      </c>
      <c r="O6" s="46">
        <v>13</v>
      </c>
      <c r="P6" s="46">
        <v>14</v>
      </c>
      <c r="Q6" s="46">
        <v>15</v>
      </c>
      <c r="R6" s="46">
        <v>16</v>
      </c>
      <c r="S6" s="46">
        <v>17</v>
      </c>
      <c r="T6" s="46">
        <v>18</v>
      </c>
      <c r="U6" s="46">
        <v>19</v>
      </c>
      <c r="V6" s="46">
        <v>20</v>
      </c>
      <c r="W6" s="46">
        <v>21</v>
      </c>
      <c r="X6" s="46">
        <v>22</v>
      </c>
      <c r="Y6" s="46">
        <v>23</v>
      </c>
      <c r="Z6" s="46">
        <v>24</v>
      </c>
      <c r="AA6" s="46">
        <v>25</v>
      </c>
      <c r="AB6" s="46">
        <v>26</v>
      </c>
      <c r="AC6" s="46">
        <v>27</v>
      </c>
      <c r="AD6" s="46">
        <v>28</v>
      </c>
      <c r="AE6" s="46">
        <v>29</v>
      </c>
      <c r="AF6" s="46">
        <v>30</v>
      </c>
      <c r="AG6" s="46">
        <v>31</v>
      </c>
      <c r="AH6" s="46">
        <v>32</v>
      </c>
      <c r="AI6" s="46">
        <v>33</v>
      </c>
      <c r="AJ6" s="46">
        <v>34</v>
      </c>
      <c r="AK6" s="46">
        <v>35</v>
      </c>
      <c r="AL6" s="46">
        <v>36</v>
      </c>
      <c r="AM6" s="46">
        <v>37</v>
      </c>
      <c r="AN6" s="46">
        <v>38</v>
      </c>
      <c r="AO6" s="46">
        <v>39</v>
      </c>
      <c r="AP6" s="46">
        <v>40</v>
      </c>
      <c r="AQ6" s="46">
        <v>41</v>
      </c>
      <c r="AR6" s="46">
        <v>42</v>
      </c>
      <c r="AS6" s="46">
        <v>43</v>
      </c>
      <c r="AT6" s="46">
        <v>44</v>
      </c>
      <c r="AU6" s="46">
        <v>45</v>
      </c>
      <c r="AV6" s="46">
        <v>46</v>
      </c>
      <c r="AW6" s="46">
        <v>47</v>
      </c>
      <c r="AX6" s="46">
        <v>48</v>
      </c>
      <c r="AY6" s="46">
        <v>49</v>
      </c>
      <c r="AZ6" s="46">
        <v>50</v>
      </c>
    </row>
    <row r="7" spans="1:53" x14ac:dyDescent="0.25">
      <c r="A7" s="29">
        <v>1</v>
      </c>
      <c r="C7" s="12">
        <f>'Precio Generado por mi'!B33</f>
        <v>81.539649999999995</v>
      </c>
      <c r="D7" s="12">
        <f>'Precio Generado por mi'!C33</f>
        <v>52.563400000000001</v>
      </c>
      <c r="E7" s="12">
        <f>'Precio Generado por mi'!D33</f>
        <v>54.550049999999999</v>
      </c>
      <c r="F7" s="12">
        <f>'Precio Generado por mi'!E33</f>
        <v>60.465949999999999</v>
      </c>
      <c r="G7" s="12">
        <f>'Precio Generado por mi'!F33</f>
        <v>58.562793999999997</v>
      </c>
      <c r="H7" s="12">
        <f>'Precio Generado por mi'!G33</f>
        <v>48.793396000000001</v>
      </c>
      <c r="I7" s="12">
        <f>'Precio Generado por mi'!H33</f>
        <v>39.908540000000002</v>
      </c>
      <c r="J7" s="12">
        <f>'Precio Generado por mi'!I33</f>
        <v>44.567763999999997</v>
      </c>
      <c r="K7" s="12">
        <f>'Precio Generado por mi'!J33</f>
        <v>35.665134000000002</v>
      </c>
      <c r="L7" s="12">
        <f>'Precio Generado por mi'!K33</f>
        <v>26.380773999999999</v>
      </c>
      <c r="M7" s="12">
        <f>'Precio Generado por mi'!L33</f>
        <v>28.162344000000001</v>
      </c>
      <c r="N7" s="12">
        <f>'Precio Generado por mi'!M33</f>
        <v>38.191401999999997</v>
      </c>
      <c r="O7" s="12">
        <f>'Precio Generado por mi'!N33</f>
        <v>21.756155</v>
      </c>
      <c r="P7" s="12">
        <f>'Precio Generado por mi'!O33</f>
        <v>21.216518000000001</v>
      </c>
      <c r="Q7" s="12">
        <f>'Precio Generado por mi'!P33</f>
        <v>24.560278</v>
      </c>
      <c r="R7" s="12">
        <f>'Precio Generado por mi'!Q33</f>
        <v>25.206465000000001</v>
      </c>
      <c r="S7" s="12">
        <f>'Precio Generado por mi'!R33</f>
        <v>27.481777000000001</v>
      </c>
      <c r="T7" s="12">
        <f>'Precio Generado por mi'!S33</f>
        <v>23.871126</v>
      </c>
      <c r="U7" s="12">
        <f>'Precio Generado por mi'!T33</f>
        <v>30.556805000000001</v>
      </c>
      <c r="V7" s="12">
        <f>'Precio Generado por mi'!U33</f>
        <v>33.173659999999998</v>
      </c>
      <c r="W7" s="12">
        <f>'Precio Generado por mi'!V33</f>
        <v>32.848329999999997</v>
      </c>
      <c r="X7" s="12">
        <f>'Precio Generado por mi'!W33</f>
        <v>25.699422999999999</v>
      </c>
      <c r="Y7" s="12">
        <f>'Precio Generado por mi'!X33</f>
        <v>23.350300000000001</v>
      </c>
      <c r="Z7" s="12">
        <f>'Precio Generado por mi'!Y33</f>
        <v>24.771187000000001</v>
      </c>
      <c r="AA7" s="12">
        <f>'Precio Generado por mi'!Z33</f>
        <v>23.316797000000001</v>
      </c>
      <c r="AB7" s="12">
        <f>'Precio Generado por mi'!AA33</f>
        <v>21.860849999999999</v>
      </c>
      <c r="AC7" s="12">
        <f>'Precio Generado por mi'!AB33</f>
        <v>22.49765</v>
      </c>
      <c r="AD7" s="12">
        <f>'Precio Generado por mi'!AC33</f>
        <v>21.950039</v>
      </c>
      <c r="AE7" s="12">
        <f>'Precio Generado por mi'!AD33</f>
        <v>22.985025</v>
      </c>
      <c r="AF7" s="12">
        <f>'Precio Generado por mi'!AE33</f>
        <v>23.449203000000001</v>
      </c>
      <c r="AG7" s="12">
        <f>'Precio Generado por mi'!AF33</f>
        <v>26.997686000000002</v>
      </c>
      <c r="AH7" s="12">
        <f>'Precio Generado por mi'!AG33</f>
        <v>26.453289999999999</v>
      </c>
      <c r="AI7" s="12">
        <f>'Precio Generado por mi'!AH33</f>
        <v>33.473014999999997</v>
      </c>
      <c r="AJ7" s="12">
        <f>'Precio Generado por mi'!AI33</f>
        <v>29.532957</v>
      </c>
      <c r="AK7" s="12">
        <f>'Precio Generado por mi'!AJ33</f>
        <v>21.902332000000001</v>
      </c>
      <c r="AL7" s="12">
        <f>'Precio Generado por mi'!AK33</f>
        <v>19.122129999999999</v>
      </c>
      <c r="AM7" s="12">
        <f>'Precio Generado por mi'!AL33</f>
        <v>14.561874</v>
      </c>
      <c r="AN7" s="12">
        <f>'Precio Generado por mi'!AM33</f>
        <v>17.065104999999999</v>
      </c>
      <c r="AO7" s="12">
        <f>'Precio Generado por mi'!AN33</f>
        <v>11.828832</v>
      </c>
      <c r="AP7" s="12">
        <f>'Precio Generado por mi'!AO33</f>
        <v>12.228116</v>
      </c>
      <c r="AQ7" s="12">
        <f>'Precio Generado por mi'!AP33</f>
        <v>12.139048000000001</v>
      </c>
      <c r="AR7" s="12">
        <f>'Precio Generado por mi'!AQ33</f>
        <v>14.1228</v>
      </c>
      <c r="AS7" s="12">
        <f>'Precio Generado por mi'!AR33</f>
        <v>11.558498</v>
      </c>
      <c r="AT7" s="12">
        <f>'Precio Generado por mi'!AS33</f>
        <v>13.867108999999999</v>
      </c>
      <c r="AU7" s="12">
        <f>'Precio Generado por mi'!AT33</f>
        <v>12.454575999999999</v>
      </c>
      <c r="AV7" s="12">
        <f>'Precio Generado por mi'!AU33</f>
        <v>13.8563385</v>
      </c>
      <c r="AW7" s="12">
        <f>'Precio Generado por mi'!AV33</f>
        <v>12.064441</v>
      </c>
      <c r="AX7" s="12">
        <f>'Precio Generado por mi'!AW33</f>
        <v>14.851412</v>
      </c>
      <c r="AY7" s="12">
        <f>'Precio Generado por mi'!AX33</f>
        <v>13.149219499999999</v>
      </c>
      <c r="AZ7" s="12">
        <f>'Precio Generado por mi'!AY33</f>
        <v>10.488201999999999</v>
      </c>
      <c r="BA7" s="12"/>
    </row>
    <row r="8" spans="1:53" x14ac:dyDescent="0.25">
      <c r="A8" t="s">
        <v>7</v>
      </c>
      <c r="B8" s="33">
        <f>SUM(C8:AZ8)-B4</f>
        <v>-949256.60822834575</v>
      </c>
      <c r="C8">
        <f>(C7*1332.808-B1)*(1+$B$3)^C6*(1+$B$2)^(-C6)</f>
        <v>45949.475021253325</v>
      </c>
      <c r="D8">
        <f t="shared" ref="D8:AZ8" si="0">(D7*1332.808-C1)*(1+$B$3)^D6*(1+$B$2)^(-D6)</f>
        <v>47606.186718237164</v>
      </c>
      <c r="E8">
        <f t="shared" si="0"/>
        <v>49198.78473625498</v>
      </c>
      <c r="F8">
        <f t="shared" si="0"/>
        <v>55562.627524922573</v>
      </c>
      <c r="G8">
        <f t="shared" si="0"/>
        <v>52200.296363345129</v>
      </c>
      <c r="H8">
        <f t="shared" si="0"/>
        <v>39604.269837983913</v>
      </c>
      <c r="I8">
        <f t="shared" si="0"/>
        <v>28499.59026022055</v>
      </c>
      <c r="J8">
        <f t="shared" si="0"/>
        <v>33281.066278973412</v>
      </c>
      <c r="K8">
        <f t="shared" si="0"/>
        <v>22667.446731613974</v>
      </c>
      <c r="L8">
        <f t="shared" si="0"/>
        <v>-22007.739455198429</v>
      </c>
      <c r="M8">
        <f t="shared" si="0"/>
        <v>13718.99945312704</v>
      </c>
      <c r="N8">
        <f t="shared" si="0"/>
        <v>24069.822017493301</v>
      </c>
      <c r="O8">
        <f t="shared" si="0"/>
        <v>6551.8271703801756</v>
      </c>
      <c r="P8">
        <f t="shared" si="0"/>
        <v>5877.5651647997574</v>
      </c>
      <c r="Q8">
        <f t="shared" si="0"/>
        <v>9105.4201033690551</v>
      </c>
      <c r="R8">
        <f t="shared" si="0"/>
        <v>9565.1131293511735</v>
      </c>
      <c r="S8">
        <f t="shared" si="0"/>
        <v>11569.792095008153</v>
      </c>
      <c r="T8">
        <f t="shared" si="0"/>
        <v>7945.209638239885</v>
      </c>
      <c r="U8">
        <f t="shared" si="0"/>
        <v>13977.220447273932</v>
      </c>
      <c r="V8">
        <f t="shared" si="0"/>
        <v>-11994.609684164418</v>
      </c>
      <c r="W8">
        <f t="shared" si="0"/>
        <v>15489.208227752779</v>
      </c>
      <c r="X8">
        <f t="shared" si="0"/>
        <v>8953.0690658318235</v>
      </c>
      <c r="Y8">
        <f t="shared" si="0"/>
        <v>6770.7768780296801</v>
      </c>
      <c r="Z8">
        <f t="shared" si="0"/>
        <v>7835.4606463985047</v>
      </c>
      <c r="AA8">
        <f t="shared" si="0"/>
        <v>-67719.250367470057</v>
      </c>
      <c r="AB8">
        <f t="shared" si="0"/>
        <v>-7347.8141885648829</v>
      </c>
      <c r="AC8">
        <f t="shared" si="0"/>
        <v>-6702.8869159634787</v>
      </c>
      <c r="AD8">
        <f t="shared" si="0"/>
        <v>-7001.1854866032645</v>
      </c>
      <c r="AE8">
        <f t="shared" si="0"/>
        <v>-6078.0754356457473</v>
      </c>
      <c r="AF8">
        <f t="shared" si="0"/>
        <v>-28781.985265919593</v>
      </c>
      <c r="AG8">
        <f t="shared" si="0"/>
        <v>-2902.3752641810697</v>
      </c>
      <c r="AH8">
        <f t="shared" si="0"/>
        <v>-3239.2093460428846</v>
      </c>
      <c r="AI8">
        <f t="shared" si="0"/>
        <v>1782.3477971610489</v>
      </c>
      <c r="AJ8">
        <f t="shared" si="0"/>
        <v>-982.4632013410137</v>
      </c>
      <c r="AK8">
        <f t="shared" si="0"/>
        <v>-6151.810920005214</v>
      </c>
      <c r="AL8">
        <f t="shared" si="0"/>
        <v>-7888.8877425283617</v>
      </c>
      <c r="AM8">
        <f t="shared" si="0"/>
        <v>-10722.150834882073</v>
      </c>
      <c r="AN8">
        <f t="shared" si="0"/>
        <v>-8911.3862328312625</v>
      </c>
      <c r="AO8">
        <f t="shared" si="0"/>
        <v>-12038.190262580665</v>
      </c>
      <c r="AP8">
        <f t="shared" si="0"/>
        <v>-310156.00933060102</v>
      </c>
      <c r="AQ8">
        <f t="shared" si="0"/>
        <v>-11396.029866599005</v>
      </c>
      <c r="AR8">
        <f t="shared" si="0"/>
        <v>-10000.087394079377</v>
      </c>
      <c r="AS8">
        <f t="shared" si="0"/>
        <v>-11304.459361645879</v>
      </c>
      <c r="AT8">
        <f t="shared" si="0"/>
        <v>-9768.9747768554698</v>
      </c>
      <c r="AU8">
        <f t="shared" si="0"/>
        <v>-10375.259621189853</v>
      </c>
      <c r="AV8">
        <f t="shared" si="0"/>
        <v>-9406.2942890271988</v>
      </c>
      <c r="AW8">
        <f t="shared" si="0"/>
        <v>-10194.364575875865</v>
      </c>
      <c r="AX8">
        <f t="shared" si="0"/>
        <v>-8524.4780692469176</v>
      </c>
      <c r="AY8">
        <f t="shared" si="0"/>
        <v>-9246.2543474419726</v>
      </c>
      <c r="AZ8">
        <f t="shared" si="0"/>
        <v>-26195.951298882155</v>
      </c>
    </row>
    <row r="9" spans="1:53" x14ac:dyDescent="0.25">
      <c r="A9" s="4" t="s">
        <v>42</v>
      </c>
      <c r="B9" s="33">
        <v>-949256.60822834598</v>
      </c>
    </row>
    <row r="11" spans="1:53" x14ac:dyDescent="0.25">
      <c r="A11" s="29">
        <v>2</v>
      </c>
      <c r="C11" s="12">
        <f>'Precio Generado por mi'!B34</f>
        <v>110.12491</v>
      </c>
      <c r="D11" s="12">
        <f>'Precio Generado por mi'!C34</f>
        <v>104.42046999999999</v>
      </c>
      <c r="E11" s="12">
        <f>'Precio Generado por mi'!D34</f>
        <v>122.12576</v>
      </c>
      <c r="F11" s="12">
        <f>'Precio Generado por mi'!E34</f>
        <v>103.51714</v>
      </c>
      <c r="G11" s="12">
        <f>'Precio Generado por mi'!F34</f>
        <v>105.40738</v>
      </c>
      <c r="H11" s="12">
        <f>'Precio Generado por mi'!G34</f>
        <v>132.45784</v>
      </c>
      <c r="I11" s="12">
        <f>'Precio Generado por mi'!H34</f>
        <v>130.63211000000001</v>
      </c>
      <c r="J11" s="12">
        <f>'Precio Generado por mi'!I34</f>
        <v>132.5264</v>
      </c>
      <c r="K11" s="12">
        <f>'Precio Generado por mi'!J34</f>
        <v>90.342510000000004</v>
      </c>
      <c r="L11" s="12">
        <f>'Precio Generado por mi'!K34</f>
        <v>81.381619999999998</v>
      </c>
      <c r="M11" s="12">
        <f>'Precio Generado por mi'!L34</f>
        <v>59.518154000000003</v>
      </c>
      <c r="N11" s="12">
        <f>'Precio Generado por mi'!M34</f>
        <v>52.104999999999997</v>
      </c>
      <c r="O11" s="12">
        <f>'Precio Generado por mi'!N34</f>
        <v>46.266219999999997</v>
      </c>
      <c r="P11" s="12">
        <f>'Precio Generado por mi'!O34</f>
        <v>52.119422999999998</v>
      </c>
      <c r="Q11" s="12">
        <f>'Precio Generado por mi'!P34</f>
        <v>35.585880000000003</v>
      </c>
      <c r="R11" s="12">
        <f>'Precio Generado por mi'!Q34</f>
        <v>33.287129999999998</v>
      </c>
      <c r="S11" s="12">
        <f>'Precio Generado por mi'!R34</f>
        <v>29.297958000000001</v>
      </c>
      <c r="T11" s="12">
        <f>'Precio Generado por mi'!S34</f>
        <v>30.451329999999999</v>
      </c>
      <c r="U11" s="12">
        <f>'Precio Generado por mi'!T34</f>
        <v>27.271145000000001</v>
      </c>
      <c r="V11" s="12">
        <f>'Precio Generado por mi'!U34</f>
        <v>18.752192000000001</v>
      </c>
      <c r="W11" s="12">
        <f>'Precio Generado por mi'!V34</f>
        <v>22.990355000000001</v>
      </c>
      <c r="X11" s="12">
        <f>'Precio Generado por mi'!W34</f>
        <v>25.719432999999999</v>
      </c>
      <c r="Y11" s="12">
        <f>'Precio Generado por mi'!X34</f>
        <v>31.475286000000001</v>
      </c>
      <c r="Z11" s="12">
        <f>'Precio Generado por mi'!Y34</f>
        <v>29.262353999999998</v>
      </c>
      <c r="AA11" s="12">
        <f>'Precio Generado por mi'!Z34</f>
        <v>29.923705999999999</v>
      </c>
      <c r="AB11" s="12">
        <f>'Precio Generado por mi'!AA34</f>
        <v>29.200147999999999</v>
      </c>
      <c r="AC11" s="12">
        <f>'Precio Generado por mi'!AB34</f>
        <v>29.740496</v>
      </c>
      <c r="AD11" s="12">
        <f>'Precio Generado por mi'!AC34</f>
        <v>25.379107000000001</v>
      </c>
      <c r="AE11" s="12">
        <f>'Precio Generado por mi'!AD34</f>
        <v>22.159754</v>
      </c>
      <c r="AF11" s="12">
        <f>'Precio Generado por mi'!AE34</f>
        <v>14.530832</v>
      </c>
      <c r="AG11" s="12">
        <f>'Precio Generado por mi'!AF34</f>
        <v>12.70355</v>
      </c>
      <c r="AH11" s="12">
        <f>'Precio Generado por mi'!AG34</f>
        <v>10.704577</v>
      </c>
      <c r="AI11" s="12">
        <f>'Precio Generado por mi'!AH34</f>
        <v>10.680462</v>
      </c>
      <c r="AJ11" s="12">
        <f>'Precio Generado por mi'!AI34</f>
        <v>10.699372</v>
      </c>
      <c r="AK11" s="12">
        <f>'Precio Generado por mi'!AJ34</f>
        <v>10.241761</v>
      </c>
      <c r="AL11" s="12">
        <f>'Precio Generado por mi'!AK34</f>
        <v>8.9009400000000003</v>
      </c>
      <c r="AM11" s="12">
        <f>'Precio Generado por mi'!AL34</f>
        <v>6.3649696999999996</v>
      </c>
      <c r="AN11" s="12">
        <f>'Precio Generado por mi'!AM34</f>
        <v>9.2600719999999992</v>
      </c>
      <c r="AO11" s="12">
        <f>'Precio Generado por mi'!AN34</f>
        <v>8.2630859999999995</v>
      </c>
      <c r="AP11" s="12">
        <f>'Precio Generado por mi'!AO34</f>
        <v>7.9891379999999996</v>
      </c>
      <c r="AQ11" s="12">
        <f>'Precio Generado por mi'!AP34</f>
        <v>11.546339</v>
      </c>
      <c r="AR11" s="12">
        <f>'Precio Generado por mi'!AQ34</f>
        <v>10.862584</v>
      </c>
      <c r="AS11" s="12">
        <f>'Precio Generado por mi'!AR34</f>
        <v>9.5787940000000003</v>
      </c>
      <c r="AT11" s="12">
        <f>'Precio Generado por mi'!AS34</f>
        <v>9.376925</v>
      </c>
      <c r="AU11" s="12">
        <f>'Precio Generado por mi'!AT34</f>
        <v>9.454205</v>
      </c>
      <c r="AV11" s="12">
        <f>'Precio Generado por mi'!AU34</f>
        <v>11.313464</v>
      </c>
      <c r="AW11" s="12">
        <f>'Precio Generado por mi'!AV34</f>
        <v>8.138719</v>
      </c>
      <c r="AX11" s="12">
        <f>'Precio Generado por mi'!AW34</f>
        <v>7.7491969999999997</v>
      </c>
      <c r="AY11" s="12">
        <f>'Precio Generado por mi'!AX34</f>
        <v>8.7773210000000006</v>
      </c>
      <c r="AZ11" s="12">
        <f>'Precio Generado por mi'!AY34</f>
        <v>9.5517029999999998</v>
      </c>
      <c r="BA11" s="12"/>
    </row>
    <row r="12" spans="1:53" x14ac:dyDescent="0.25">
      <c r="A12" t="s">
        <v>7</v>
      </c>
      <c r="B12" s="33">
        <f>SUM(C12:AZ12)-$B$4</f>
        <v>-191224.30520023964</v>
      </c>
      <c r="C12">
        <f>(C11*1332.808-B1)*(1+$B$3)^C6*(1+$B$2)^(-C6)</f>
        <v>83322.449408284185</v>
      </c>
      <c r="D12">
        <f t="shared" ref="D12:AZ12" si="1">(D11*1332.808-C1)*(1+$B$3)^D6*(1+$B$2)^(-D6)</f>
        <v>114113.8082907459</v>
      </c>
      <c r="E12">
        <f t="shared" si="1"/>
        <v>134215.04266761465</v>
      </c>
      <c r="F12">
        <f t="shared" si="1"/>
        <v>108693.19492485189</v>
      </c>
      <c r="G12">
        <f t="shared" si="1"/>
        <v>108911.20740864745</v>
      </c>
      <c r="H12">
        <f t="shared" si="1"/>
        <v>138960.72169956312</v>
      </c>
      <c r="I12">
        <f t="shared" si="1"/>
        <v>134186.98729067328</v>
      </c>
      <c r="J12">
        <f t="shared" si="1"/>
        <v>133795.74340668746</v>
      </c>
      <c r="K12">
        <f t="shared" si="1"/>
        <v>83959.840911246298</v>
      </c>
      <c r="L12">
        <f t="shared" si="1"/>
        <v>38472.878084775417</v>
      </c>
      <c r="M12">
        <f t="shared" si="1"/>
        <v>47542.051744325647</v>
      </c>
      <c r="N12">
        <f t="shared" si="1"/>
        <v>38792.3419099971</v>
      </c>
      <c r="O12">
        <f t="shared" si="1"/>
        <v>31992.880428387722</v>
      </c>
      <c r="P12">
        <f t="shared" si="1"/>
        <v>37343.298410853589</v>
      </c>
      <c r="Q12">
        <f t="shared" si="1"/>
        <v>20117.992760224839</v>
      </c>
      <c r="R12">
        <f t="shared" si="1"/>
        <v>17482.493383319361</v>
      </c>
      <c r="S12">
        <f t="shared" si="1"/>
        <v>13315.378917102053</v>
      </c>
      <c r="T12">
        <f t="shared" si="1"/>
        <v>14149.178510947035</v>
      </c>
      <c r="U12">
        <f t="shared" si="1"/>
        <v>10938.429677509122</v>
      </c>
      <c r="V12">
        <f t="shared" si="1"/>
        <v>-25078.460217406355</v>
      </c>
      <c r="W12">
        <f t="shared" si="1"/>
        <v>6715.9332473555814</v>
      </c>
      <c r="X12">
        <f t="shared" si="1"/>
        <v>8970.5381060013533</v>
      </c>
      <c r="Y12">
        <f t="shared" si="1"/>
        <v>13728.906290237501</v>
      </c>
      <c r="Z12">
        <f t="shared" si="1"/>
        <v>11608.375552844967</v>
      </c>
      <c r="AA12">
        <f t="shared" si="1"/>
        <v>-62274.674462475006</v>
      </c>
      <c r="AB12">
        <f t="shared" si="1"/>
        <v>-1414.8984654159763</v>
      </c>
      <c r="AC12">
        <f t="shared" si="1"/>
        <v>-959.46350366871195</v>
      </c>
      <c r="AD12">
        <f t="shared" si="1"/>
        <v>-4333.8010914744355</v>
      </c>
      <c r="AE12">
        <f t="shared" si="1"/>
        <v>-6707.8049067070606</v>
      </c>
      <c r="AF12">
        <f t="shared" si="1"/>
        <v>-35457.594315939925</v>
      </c>
      <c r="AG12">
        <f t="shared" si="1"/>
        <v>-13398.070108766062</v>
      </c>
      <c r="AH12">
        <f t="shared" si="1"/>
        <v>-14582.688566055573</v>
      </c>
      <c r="AI12">
        <f t="shared" si="1"/>
        <v>-14321.961767468678</v>
      </c>
      <c r="AJ12">
        <f t="shared" si="1"/>
        <v>-14036.055939590713</v>
      </c>
      <c r="AK12">
        <f t="shared" si="1"/>
        <v>-14079.832173998237</v>
      </c>
      <c r="AL12">
        <f t="shared" si="1"/>
        <v>-14705.904712667176</v>
      </c>
      <c r="AM12">
        <f t="shared" si="1"/>
        <v>-16084.939762513221</v>
      </c>
      <c r="AN12">
        <f t="shared" si="1"/>
        <v>-13920.530139439028</v>
      </c>
      <c r="AO12">
        <f t="shared" si="1"/>
        <v>-14283.039060341871</v>
      </c>
      <c r="AP12">
        <f t="shared" si="1"/>
        <v>-312773.86548242724</v>
      </c>
      <c r="AQ12">
        <f t="shared" si="1"/>
        <v>-11755.095684765904</v>
      </c>
      <c r="AR12">
        <f t="shared" si="1"/>
        <v>-11937.521059960129</v>
      </c>
      <c r="AS12">
        <f t="shared" si="1"/>
        <v>-12458.520066423353</v>
      </c>
      <c r="AT12">
        <f t="shared" si="1"/>
        <v>-12336.652166514861</v>
      </c>
      <c r="AU12">
        <f t="shared" si="1"/>
        <v>-12058.318090531702</v>
      </c>
      <c r="AV12">
        <f t="shared" si="1"/>
        <v>-10805.550027927606</v>
      </c>
      <c r="AW12">
        <f t="shared" si="1"/>
        <v>-12313.406931462188</v>
      </c>
      <c r="AX12">
        <f t="shared" si="1"/>
        <v>-12285.118722909132</v>
      </c>
      <c r="AY12">
        <f t="shared" si="1"/>
        <v>-11517.091639184042</v>
      </c>
      <c r="AZ12">
        <f t="shared" si="1"/>
        <v>-26673.119166400786</v>
      </c>
    </row>
    <row r="13" spans="1:53" x14ac:dyDescent="0.25">
      <c r="A13" s="4" t="s">
        <v>42</v>
      </c>
      <c r="B13" s="33">
        <v>-191224.305200239</v>
      </c>
    </row>
    <row r="15" spans="1:53" x14ac:dyDescent="0.25">
      <c r="A15" s="29">
        <v>3</v>
      </c>
      <c r="C15" s="12">
        <f>'Precio Generado por mi'!B35</f>
        <v>76.886409999999998</v>
      </c>
      <c r="D15" s="12">
        <f>'Precio Generado por mi'!C35</f>
        <v>61.036414999999998</v>
      </c>
      <c r="E15" s="12">
        <f>'Precio Generado por mi'!D35</f>
        <v>42.609355999999998</v>
      </c>
      <c r="F15" s="12">
        <f>'Precio Generado por mi'!E35</f>
        <v>37.982506000000001</v>
      </c>
      <c r="G15" s="12">
        <f>'Precio Generado por mi'!F35</f>
        <v>28.743950000000002</v>
      </c>
      <c r="H15" s="12">
        <f>'Precio Generado por mi'!G35</f>
        <v>23.178353999999999</v>
      </c>
      <c r="I15" s="12">
        <f>'Precio Generado por mi'!H35</f>
        <v>28.588335000000001</v>
      </c>
      <c r="J15" s="12">
        <f>'Precio Generado por mi'!I35</f>
        <v>25.865532000000002</v>
      </c>
      <c r="K15" s="12">
        <f>'Precio Generado por mi'!J35</f>
        <v>21.463476</v>
      </c>
      <c r="L15" s="12">
        <f>'Precio Generado por mi'!K35</f>
        <v>23.846619</v>
      </c>
      <c r="M15" s="12">
        <f>'Precio Generado por mi'!L35</f>
        <v>18.023254000000001</v>
      </c>
      <c r="N15" s="12">
        <f>'Precio Generado por mi'!M35</f>
        <v>19.925457000000002</v>
      </c>
      <c r="O15" s="12">
        <f>'Precio Generado por mi'!N35</f>
        <v>19.022048999999999</v>
      </c>
      <c r="P15" s="12">
        <f>'Precio Generado por mi'!O35</f>
        <v>19.378252</v>
      </c>
      <c r="Q15" s="12">
        <f>'Precio Generado por mi'!P35</f>
        <v>15.233636000000001</v>
      </c>
      <c r="R15" s="12">
        <f>'Precio Generado por mi'!Q35</f>
        <v>12.331916</v>
      </c>
      <c r="S15" s="12">
        <f>'Precio Generado por mi'!R35</f>
        <v>12.876386</v>
      </c>
      <c r="T15" s="12">
        <f>'Precio Generado por mi'!S35</f>
        <v>8.9565400000000004</v>
      </c>
      <c r="U15" s="12">
        <f>'Precio Generado por mi'!T35</f>
        <v>7.5786199999999999</v>
      </c>
      <c r="V15" s="12">
        <f>'Precio Generado por mi'!U35</f>
        <v>7.5037830000000003</v>
      </c>
      <c r="W15" s="12">
        <f>'Precio Generado por mi'!V35</f>
        <v>6.2602419999999999</v>
      </c>
      <c r="X15" s="12">
        <f>'Precio Generado por mi'!W35</f>
        <v>5.7122335</v>
      </c>
      <c r="Y15" s="12">
        <f>'Precio Generado por mi'!X35</f>
        <v>7.3560970000000001</v>
      </c>
      <c r="Z15" s="12">
        <f>'Precio Generado por mi'!Y35</f>
        <v>9.5144490000000008</v>
      </c>
      <c r="AA15" s="12">
        <f>'Precio Generado por mi'!Z35</f>
        <v>9.5373210000000004</v>
      </c>
      <c r="AB15" s="12">
        <f>'Precio Generado por mi'!AA35</f>
        <v>9.4007190000000005</v>
      </c>
      <c r="AC15" s="12">
        <f>'Precio Generado por mi'!AB35</f>
        <v>5.8981513999999997</v>
      </c>
      <c r="AD15" s="12">
        <f>'Precio Generado por mi'!AC35</f>
        <v>8.5504619999999996</v>
      </c>
      <c r="AE15" s="12">
        <f>'Precio Generado por mi'!AD35</f>
        <v>8.5984719999999992</v>
      </c>
      <c r="AF15" s="12">
        <f>'Precio Generado por mi'!AE35</f>
        <v>9.8052390000000003</v>
      </c>
      <c r="AG15" s="12">
        <f>'Precio Generado por mi'!AF35</f>
        <v>9.8029130000000002</v>
      </c>
      <c r="AH15" s="12">
        <f>'Precio Generado por mi'!AG35</f>
        <v>11.987734</v>
      </c>
      <c r="AI15" s="12">
        <f>'Precio Generado por mi'!AH35</f>
        <v>12.124096</v>
      </c>
      <c r="AJ15" s="12">
        <f>'Precio Generado por mi'!AI35</f>
        <v>13.118290999999999</v>
      </c>
      <c r="AK15" s="12">
        <f>'Precio Generado por mi'!AJ35</f>
        <v>10.320708</v>
      </c>
      <c r="AL15" s="12">
        <f>'Precio Generado por mi'!AK35</f>
        <v>9.6488960000000006</v>
      </c>
      <c r="AM15" s="12">
        <f>'Precio Generado por mi'!AL35</f>
        <v>10.350440000000001</v>
      </c>
      <c r="AN15" s="12">
        <f>'Precio Generado por mi'!AM35</f>
        <v>7.8035259999999997</v>
      </c>
      <c r="AO15" s="12">
        <f>'Precio Generado por mi'!AN35</f>
        <v>7.3370639999999998</v>
      </c>
      <c r="AP15" s="12">
        <f>'Precio Generado por mi'!AO35</f>
        <v>5.8578409999999996</v>
      </c>
      <c r="AQ15" s="12">
        <f>'Precio Generado por mi'!AP35</f>
        <v>5.6976230000000001</v>
      </c>
      <c r="AR15" s="12">
        <f>'Precio Generado por mi'!AQ35</f>
        <v>6.6274575999999996</v>
      </c>
      <c r="AS15" s="12">
        <f>'Precio Generado por mi'!AR35</f>
        <v>4.9129480000000001</v>
      </c>
      <c r="AT15" s="12">
        <f>'Precio Generado por mi'!AS35</f>
        <v>5.6354413000000001</v>
      </c>
      <c r="AU15" s="12">
        <f>'Precio Generado por mi'!AT35</f>
        <v>5.6443269999999997</v>
      </c>
      <c r="AV15" s="12">
        <f>'Precio Generado por mi'!AU35</f>
        <v>5.7236599999999997</v>
      </c>
      <c r="AW15" s="12">
        <f>'Precio Generado por mi'!AV35</f>
        <v>4.6815579999999999</v>
      </c>
      <c r="AX15" s="12">
        <f>'Precio Generado por mi'!AW35</f>
        <v>4.393929</v>
      </c>
      <c r="AY15" s="12">
        <f>'Precio Generado por mi'!AX35</f>
        <v>3.8255792</v>
      </c>
      <c r="AZ15" s="12">
        <f>'Precio Generado por mi'!AY35</f>
        <v>2.5971098000000001</v>
      </c>
      <c r="BA15" s="12"/>
    </row>
    <row r="16" spans="1:53" x14ac:dyDescent="0.25">
      <c r="A16" t="s">
        <v>7</v>
      </c>
      <c r="B16" s="33">
        <f>SUM(C16:AZ16)-$B$4</f>
        <v>-1493181.5042132162</v>
      </c>
      <c r="C16">
        <f>(C15*1332.808-B$1)*(1+$B$3)^C$6*(1+$B$2)^(-C$6)</f>
        <v>39865.730485198474</v>
      </c>
      <c r="D16">
        <f t="shared" ref="D16:AZ16" si="2">(D15*1332.808-C$1)*(1+$B$3)^D$6*(1+$B$2)^(-D$6)</f>
        <v>58472.980295240071</v>
      </c>
      <c r="E16">
        <f t="shared" si="2"/>
        <v>34176.328871811384</v>
      </c>
      <c r="F16">
        <f t="shared" si="2"/>
        <v>27815.238037557963</v>
      </c>
      <c r="G16">
        <f t="shared" si="2"/>
        <v>16101.059419341684</v>
      </c>
      <c r="H16">
        <f t="shared" si="2"/>
        <v>9184.8997241356738</v>
      </c>
      <c r="I16">
        <f t="shared" si="2"/>
        <v>15312.245446727033</v>
      </c>
      <c r="J16">
        <f t="shared" si="2"/>
        <v>11909.102177033483</v>
      </c>
      <c r="K16">
        <f t="shared" si="2"/>
        <v>6747.6333861394396</v>
      </c>
      <c r="L16">
        <f t="shared" si="2"/>
        <v>-24794.374034274038</v>
      </c>
      <c r="M16">
        <f t="shared" si="2"/>
        <v>2782.1117996054477</v>
      </c>
      <c r="N16">
        <f t="shared" si="2"/>
        <v>4741.9142672564385</v>
      </c>
      <c r="O16">
        <f t="shared" si="2"/>
        <v>3713.8691168606101</v>
      </c>
      <c r="P16">
        <f t="shared" si="2"/>
        <v>4005.8192046290073</v>
      </c>
      <c r="Q16">
        <f t="shared" si="2"/>
        <v>-210.20027450080292</v>
      </c>
      <c r="R16">
        <f t="shared" si="2"/>
        <v>-3049.2818531590483</v>
      </c>
      <c r="S16">
        <f t="shared" si="2"/>
        <v>-2467.8936098466174</v>
      </c>
      <c r="T16">
        <f t="shared" si="2"/>
        <v>-6116.6077907203498</v>
      </c>
      <c r="U16">
        <f t="shared" si="2"/>
        <v>-7274.4904674123645</v>
      </c>
      <c r="V16">
        <f t="shared" si="2"/>
        <v>-35283.558761658132</v>
      </c>
      <c r="W16">
        <f t="shared" si="2"/>
        <v>-8173.3195456488638</v>
      </c>
      <c r="X16">
        <f t="shared" si="2"/>
        <v>-8496.0571836185591</v>
      </c>
      <c r="Y16">
        <f t="shared" si="2"/>
        <v>-6926.4447933827432</v>
      </c>
      <c r="Z16">
        <f t="shared" si="2"/>
        <v>-4981.3360177977293</v>
      </c>
      <c r="AA16">
        <f t="shared" si="2"/>
        <v>-79074.545712548614</v>
      </c>
      <c r="AB16">
        <f t="shared" si="2"/>
        <v>-17420.290755451129</v>
      </c>
      <c r="AC16">
        <f t="shared" si="2"/>
        <v>-19865.937585768439</v>
      </c>
      <c r="AD16">
        <f t="shared" si="2"/>
        <v>-17424.374117195355</v>
      </c>
      <c r="AE16">
        <f t="shared" si="2"/>
        <v>-17055.846872041217</v>
      </c>
      <c r="AF16">
        <f t="shared" si="2"/>
        <v>-38994.811078677514</v>
      </c>
      <c r="AG16">
        <f t="shared" si="2"/>
        <v>-15527.908582872677</v>
      </c>
      <c r="AH16">
        <f t="shared" si="2"/>
        <v>-13658.456550048053</v>
      </c>
      <c r="AI16">
        <f t="shared" si="2"/>
        <v>-13301.947518339823</v>
      </c>
      <c r="AJ16">
        <f t="shared" si="2"/>
        <v>-12359.498688657646</v>
      </c>
      <c r="AK16">
        <f t="shared" si="2"/>
        <v>-14026.156115258147</v>
      </c>
      <c r="AL16">
        <f t="shared" si="2"/>
        <v>-14207.055875602495</v>
      </c>
      <c r="AM16">
        <f t="shared" si="2"/>
        <v>-13477.463181843272</v>
      </c>
      <c r="AN16">
        <f t="shared" si="2"/>
        <v>-14855.317797683898</v>
      </c>
      <c r="AO16">
        <f t="shared" si="2"/>
        <v>-14866.024885299796</v>
      </c>
      <c r="AP16">
        <f t="shared" si="2"/>
        <v>-314090.0857984607</v>
      </c>
      <c r="AQ16">
        <f t="shared" si="2"/>
        <v>-15298.274539424483</v>
      </c>
      <c r="AR16">
        <f t="shared" si="2"/>
        <v>-14454.310274730051</v>
      </c>
      <c r="AS16">
        <f t="shared" si="2"/>
        <v>-15178.45674541333</v>
      </c>
      <c r="AT16">
        <f t="shared" si="2"/>
        <v>-14476.19101398061</v>
      </c>
      <c r="AU16">
        <f t="shared" si="2"/>
        <v>-14195.469607813793</v>
      </c>
      <c r="AV16">
        <f t="shared" si="2"/>
        <v>-13881.425509131439</v>
      </c>
      <c r="AW16">
        <f t="shared" si="2"/>
        <v>-14179.527504717546</v>
      </c>
      <c r="AX16">
        <f t="shared" si="2"/>
        <v>-14061.741543357668</v>
      </c>
      <c r="AY16">
        <f t="shared" si="2"/>
        <v>-14089.109250873331</v>
      </c>
      <c r="AZ16">
        <f t="shared" si="2"/>
        <v>-30216.64500754268</v>
      </c>
    </row>
    <row r="17" spans="1:53" x14ac:dyDescent="0.25">
      <c r="A17" s="4" t="s">
        <v>42</v>
      </c>
      <c r="B17" s="33">
        <v>-1493181.50421321</v>
      </c>
    </row>
    <row r="19" spans="1:53" x14ac:dyDescent="0.25">
      <c r="A19" s="29">
        <v>4</v>
      </c>
      <c r="C19" s="12">
        <f>'Precio Generado por mi'!B36</f>
        <v>85.621260000000007</v>
      </c>
      <c r="D19" s="12">
        <f>'Precio Generado por mi'!C36</f>
        <v>87.26052</v>
      </c>
      <c r="E19" s="12">
        <f>'Precio Generado por mi'!D36</f>
        <v>98.889259999999993</v>
      </c>
      <c r="F19" s="12">
        <f>'Precio Generado por mi'!E36</f>
        <v>117.78419</v>
      </c>
      <c r="G19" s="12">
        <f>'Precio Generado por mi'!F36</f>
        <v>120.29525</v>
      </c>
      <c r="H19" s="12">
        <f>'Precio Generado por mi'!G36</f>
        <v>136.17330999999999</v>
      </c>
      <c r="I19" s="12">
        <f>'Precio Generado por mi'!H36</f>
        <v>139.99097</v>
      </c>
      <c r="J19" s="12">
        <f>'Precio Generado por mi'!I36</f>
        <v>90.391459999999995</v>
      </c>
      <c r="K19" s="12">
        <f>'Precio Generado por mi'!J36</f>
        <v>100.299065</v>
      </c>
      <c r="L19" s="12">
        <f>'Precio Generado por mi'!K36</f>
        <v>80.700699999999998</v>
      </c>
      <c r="M19" s="12">
        <f>'Precio Generado por mi'!L36</f>
        <v>76.605760000000004</v>
      </c>
      <c r="N19" s="12">
        <f>'Precio Generado por mi'!M36</f>
        <v>74.740523999999994</v>
      </c>
      <c r="O19" s="12">
        <f>'Precio Generado por mi'!N36</f>
        <v>71.863945000000001</v>
      </c>
      <c r="P19" s="12">
        <f>'Precio Generado por mi'!O36</f>
        <v>85.297430000000006</v>
      </c>
      <c r="Q19" s="12">
        <f>'Precio Generado por mi'!P36</f>
        <v>68.565079999999995</v>
      </c>
      <c r="R19" s="12">
        <f>'Precio Generado por mi'!Q36</f>
        <v>42.966859999999997</v>
      </c>
      <c r="S19" s="12">
        <f>'Precio Generado por mi'!R36</f>
        <v>51.187736999999998</v>
      </c>
      <c r="T19" s="12">
        <f>'Precio Generado por mi'!S36</f>
        <v>56.522396000000001</v>
      </c>
      <c r="U19" s="12">
        <f>'Precio Generado por mi'!T36</f>
        <v>53.605179999999997</v>
      </c>
      <c r="V19" s="12">
        <f>'Precio Generado por mi'!U36</f>
        <v>49.82076</v>
      </c>
      <c r="W19" s="12">
        <f>'Precio Generado por mi'!V36</f>
        <v>38.046750000000003</v>
      </c>
      <c r="X19" s="12">
        <f>'Precio Generado por mi'!W36</f>
        <v>33.931365999999997</v>
      </c>
      <c r="Y19" s="12">
        <f>'Precio Generado por mi'!X36</f>
        <v>25.292159999999999</v>
      </c>
      <c r="Z19" s="12">
        <f>'Precio Generado por mi'!Y36</f>
        <v>27.478480000000001</v>
      </c>
      <c r="AA19" s="12">
        <f>'Precio Generado por mi'!Z36</f>
        <v>20.026952999999999</v>
      </c>
      <c r="AB19" s="12">
        <f>'Precio Generado por mi'!AA36</f>
        <v>16.472259999999999</v>
      </c>
      <c r="AC19" s="12">
        <f>'Precio Generado por mi'!AB36</f>
        <v>16.571065999999998</v>
      </c>
      <c r="AD19" s="12">
        <f>'Precio Generado por mi'!AC36</f>
        <v>14.410287</v>
      </c>
      <c r="AE19" s="12">
        <f>'Precio Generado por mi'!AD36</f>
        <v>15.133404000000001</v>
      </c>
      <c r="AF19" s="12">
        <f>'Precio Generado por mi'!AE36</f>
        <v>17.402615000000001</v>
      </c>
      <c r="AG19" s="12">
        <f>'Precio Generado por mi'!AF36</f>
        <v>15.6262455</v>
      </c>
      <c r="AH19" s="12">
        <f>'Precio Generado por mi'!AG36</f>
        <v>11.630758999999999</v>
      </c>
      <c r="AI19" s="12">
        <f>'Precio Generado por mi'!AH36</f>
        <v>13.470756</v>
      </c>
      <c r="AJ19" s="12">
        <f>'Precio Generado por mi'!AI36</f>
        <v>15.288368</v>
      </c>
      <c r="AK19" s="12">
        <f>'Precio Generado por mi'!AJ36</f>
        <v>14.037849</v>
      </c>
      <c r="AL19" s="12">
        <f>'Precio Generado por mi'!AK36</f>
        <v>16.957951999999999</v>
      </c>
      <c r="AM19" s="12">
        <f>'Precio Generado por mi'!AL36</f>
        <v>15.494755</v>
      </c>
      <c r="AN19" s="12">
        <f>'Precio Generado por mi'!AM36</f>
        <v>13.182451</v>
      </c>
      <c r="AO19" s="12">
        <f>'Precio Generado por mi'!AN36</f>
        <v>15.457326999999999</v>
      </c>
      <c r="AP19" s="12">
        <f>'Precio Generado por mi'!AO36</f>
        <v>17.002199999999998</v>
      </c>
      <c r="AQ19" s="12">
        <f>'Precio Generado por mi'!AP36</f>
        <v>16.542334</v>
      </c>
      <c r="AR19" s="12">
        <f>'Precio Generado por mi'!AQ36</f>
        <v>17.265781</v>
      </c>
      <c r="AS19" s="12">
        <f>'Precio Generado por mi'!AR36</f>
        <v>14.272793999999999</v>
      </c>
      <c r="AT19" s="12">
        <f>'Precio Generado por mi'!AS36</f>
        <v>17.791262</v>
      </c>
      <c r="AU19" s="12">
        <f>'Precio Generado por mi'!AT36</f>
        <v>24.840223000000002</v>
      </c>
      <c r="AV19" s="12">
        <f>'Precio Generado por mi'!AU36</f>
        <v>21.888870000000001</v>
      </c>
      <c r="AW19" s="12">
        <f>'Precio Generado por mi'!AV36</f>
        <v>26.468285000000002</v>
      </c>
      <c r="AX19" s="12">
        <f>'Precio Generado por mi'!AW36</f>
        <v>23.235251999999999</v>
      </c>
      <c r="AY19" s="12">
        <f>'Precio Generado por mi'!AX36</f>
        <v>15.229065</v>
      </c>
      <c r="AZ19" s="12">
        <f>'Precio Generado por mi'!AY36</f>
        <v>10.604881000000001</v>
      </c>
      <c r="BA19" s="12">
        <f>'Precio Generado por mi'!AZ36</f>
        <v>8.5886709999999997</v>
      </c>
    </row>
    <row r="20" spans="1:53" x14ac:dyDescent="0.25">
      <c r="A20" t="s">
        <v>7</v>
      </c>
      <c r="B20" s="33">
        <f>SUM(C20:AZ20)-$B$4</f>
        <v>40488.39155403222</v>
      </c>
      <c r="C20">
        <f>(C19*1332.808-B$1)*(1+$B$3)^C$6*(1+$B$2)^(-C$6)</f>
        <v>51285.858387640379</v>
      </c>
      <c r="D20">
        <f t="shared" ref="D20:AZ20" si="3">(D19*1332.808-C$1)*(1+$B$3)^D$6*(1+$B$2)^(-D$6)</f>
        <v>92105.86490321609</v>
      </c>
      <c r="E20">
        <f t="shared" si="3"/>
        <v>104981.45744265676</v>
      </c>
      <c r="F20">
        <f t="shared" si="3"/>
        <v>126300.52381920214</v>
      </c>
      <c r="G20">
        <f t="shared" si="3"/>
        <v>126934.73463597793</v>
      </c>
      <c r="H20">
        <f t="shared" si="3"/>
        <v>143373.06102256323</v>
      </c>
      <c r="I20">
        <f t="shared" si="3"/>
        <v>145089.48542398549</v>
      </c>
      <c r="J20">
        <f t="shared" si="3"/>
        <v>85646.066666638828</v>
      </c>
      <c r="K20">
        <f t="shared" si="3"/>
        <v>95120.967109606456</v>
      </c>
      <c r="L20">
        <f t="shared" si="3"/>
        <v>37724.117563976892</v>
      </c>
      <c r="M20">
        <f t="shared" si="3"/>
        <v>65974.201679836769</v>
      </c>
      <c r="N20">
        <f t="shared" si="3"/>
        <v>62743.871368246997</v>
      </c>
      <c r="O20">
        <f t="shared" si="3"/>
        <v>58562.907272822093</v>
      </c>
      <c r="P20">
        <f t="shared" si="3"/>
        <v>71125.569621204428</v>
      </c>
      <c r="Q20">
        <f t="shared" si="3"/>
        <v>53058.22007524837</v>
      </c>
      <c r="R20">
        <f t="shared" si="3"/>
        <v>26966.626578513511</v>
      </c>
      <c r="S20">
        <f t="shared" si="3"/>
        <v>34354.311579071189</v>
      </c>
      <c r="T20">
        <f t="shared" si="3"/>
        <v>38729.583912100825</v>
      </c>
      <c r="U20">
        <f t="shared" si="3"/>
        <v>35293.847611398633</v>
      </c>
      <c r="V20">
        <f t="shared" si="3"/>
        <v>3108.4414207530581</v>
      </c>
      <c r="W20">
        <f t="shared" si="3"/>
        <v>20115.631821198338</v>
      </c>
      <c r="X20">
        <f t="shared" si="3"/>
        <v>16139.682905925718</v>
      </c>
      <c r="Y20">
        <f t="shared" si="3"/>
        <v>8433.7598272175128</v>
      </c>
      <c r="Z20">
        <f t="shared" si="3"/>
        <v>10109.788480526731</v>
      </c>
      <c r="AA20">
        <f t="shared" si="3"/>
        <v>-70430.322273196696</v>
      </c>
      <c r="AB20">
        <f t="shared" si="3"/>
        <v>-11703.823487629041</v>
      </c>
      <c r="AC20">
        <f t="shared" si="3"/>
        <v>-11402.542451996078</v>
      </c>
      <c r="AD20">
        <f t="shared" si="3"/>
        <v>-12866.165950082368</v>
      </c>
      <c r="AE20">
        <f t="shared" si="3"/>
        <v>-12069.316057579497</v>
      </c>
      <c r="AF20">
        <f t="shared" si="3"/>
        <v>-33307.997648062512</v>
      </c>
      <c r="AG20">
        <f t="shared" si="3"/>
        <v>-11252.034833066869</v>
      </c>
      <c r="AH20">
        <f t="shared" si="3"/>
        <v>-13915.578417375498</v>
      </c>
      <c r="AI20">
        <f t="shared" si="3"/>
        <v>-12350.451232763375</v>
      </c>
      <c r="AJ20">
        <f t="shared" si="3"/>
        <v>-10855.41429003451</v>
      </c>
      <c r="AK20">
        <f t="shared" si="3"/>
        <v>-11498.872258224997</v>
      </c>
      <c r="AL20">
        <f t="shared" si="3"/>
        <v>-9332.2850526655457</v>
      </c>
      <c r="AM20">
        <f t="shared" si="3"/>
        <v>-10111.81750482264</v>
      </c>
      <c r="AN20">
        <f t="shared" si="3"/>
        <v>-11403.210754978223</v>
      </c>
      <c r="AO20">
        <f t="shared" si="3"/>
        <v>-9753.8372440447019</v>
      </c>
      <c r="AP20">
        <f t="shared" si="3"/>
        <v>-307207.68896452809</v>
      </c>
      <c r="AQ20">
        <f t="shared" si="3"/>
        <v>-8728.4991049388118</v>
      </c>
      <c r="AR20">
        <f t="shared" si="3"/>
        <v>-8132.3224359834867</v>
      </c>
      <c r="AS20">
        <f t="shared" si="3"/>
        <v>-9722.1711232351427</v>
      </c>
      <c r="AT20">
        <f t="shared" si="3"/>
        <v>-7524.9778868251124</v>
      </c>
      <c r="AU20">
        <f t="shared" si="3"/>
        <v>-3427.5294632765563</v>
      </c>
      <c r="AV20">
        <f t="shared" si="3"/>
        <v>-4986.2704934079866</v>
      </c>
      <c r="AW20">
        <f t="shared" si="3"/>
        <v>-2419.3984628250869</v>
      </c>
      <c r="AX20">
        <f t="shared" si="3"/>
        <v>-4085.2137639844882</v>
      </c>
      <c r="AY20">
        <f t="shared" si="3"/>
        <v>-8165.9477661107903</v>
      </c>
      <c r="AZ20">
        <f t="shared" si="3"/>
        <v>-26136.500653858286</v>
      </c>
    </row>
    <row r="21" spans="1:53" x14ac:dyDescent="0.25">
      <c r="A21" s="4" t="s">
        <v>42</v>
      </c>
      <c r="B21" s="33">
        <v>40488.391554032198</v>
      </c>
    </row>
    <row r="23" spans="1:53" x14ac:dyDescent="0.25">
      <c r="A23" s="29">
        <v>5</v>
      </c>
      <c r="C23" s="12">
        <f>'Precio Generado por mi'!B37</f>
        <v>83.760185000000007</v>
      </c>
      <c r="D23" s="12">
        <f>'Precio Generado por mi'!C37</f>
        <v>77.310760000000002</v>
      </c>
      <c r="E23" s="12">
        <f>'Precio Generado por mi'!D37</f>
        <v>50.526997000000001</v>
      </c>
      <c r="F23" s="12">
        <f>'Precio Generado por mi'!E37</f>
        <v>60.61786</v>
      </c>
      <c r="G23" s="12">
        <f>'Precio Generado por mi'!F37</f>
        <v>52.109110000000001</v>
      </c>
      <c r="H23" s="12">
        <f>'Precio Generado por mi'!G37</f>
        <v>56.390569999999997</v>
      </c>
      <c r="I23" s="12">
        <f>'Precio Generado por mi'!H37</f>
        <v>50.758907000000001</v>
      </c>
      <c r="J23" s="12">
        <f>'Precio Generado por mi'!I37</f>
        <v>57.986280000000001</v>
      </c>
      <c r="K23" s="12">
        <f>'Precio Generado por mi'!J37</f>
        <v>68.839060000000003</v>
      </c>
      <c r="L23" s="12">
        <f>'Precio Generado por mi'!K37</f>
        <v>68.013053999999997</v>
      </c>
      <c r="M23" s="12">
        <f>'Precio Generado por mi'!L37</f>
        <v>67.911736000000005</v>
      </c>
      <c r="N23" s="12">
        <f>'Precio Generado por mi'!M37</f>
        <v>52.163753999999997</v>
      </c>
      <c r="O23" s="12">
        <f>'Precio Generado por mi'!N37</f>
        <v>47.503227000000003</v>
      </c>
      <c r="P23" s="12">
        <f>'Precio Generado por mi'!O37</f>
        <v>44.417786</v>
      </c>
      <c r="Q23" s="12">
        <f>'Precio Generado por mi'!P37</f>
        <v>43.29468</v>
      </c>
      <c r="R23" s="12">
        <f>'Precio Generado por mi'!Q37</f>
        <v>53.735669999999999</v>
      </c>
      <c r="S23" s="12">
        <f>'Precio Generado por mi'!R37</f>
        <v>46.901449999999997</v>
      </c>
      <c r="T23" s="12">
        <f>'Precio Generado por mi'!S37</f>
        <v>43.132823999999999</v>
      </c>
      <c r="U23" s="12">
        <f>'Precio Generado por mi'!T37</f>
        <v>49.238543999999997</v>
      </c>
      <c r="V23" s="12">
        <f>'Precio Generado por mi'!U37</f>
        <v>45.653950000000002</v>
      </c>
      <c r="W23" s="12">
        <f>'Precio Generado por mi'!V37</f>
        <v>36.980849999999997</v>
      </c>
      <c r="X23" s="12">
        <f>'Precio Generado por mi'!W37</f>
        <v>43.743107000000002</v>
      </c>
      <c r="Y23" s="12">
        <f>'Precio Generado por mi'!X37</f>
        <v>43.904564000000001</v>
      </c>
      <c r="Z23" s="12">
        <f>'Precio Generado por mi'!Y37</f>
        <v>31.180879999999998</v>
      </c>
      <c r="AA23" s="12">
        <f>'Precio Generado por mi'!Z37</f>
        <v>47.762366999999998</v>
      </c>
      <c r="AB23" s="12">
        <f>'Precio Generado por mi'!AA37</f>
        <v>39.900165999999999</v>
      </c>
      <c r="AC23" s="12">
        <f>'Precio Generado por mi'!AB37</f>
        <v>40.996560000000002</v>
      </c>
      <c r="AD23" s="12">
        <f>'Precio Generado por mi'!AC37</f>
        <v>37.144480000000001</v>
      </c>
      <c r="AE23" s="12">
        <f>'Precio Generado por mi'!AD37</f>
        <v>42.689776999999999</v>
      </c>
      <c r="AF23" s="12">
        <f>'Precio Generado por mi'!AE37</f>
        <v>44.160519999999998</v>
      </c>
      <c r="AG23" s="12">
        <f>'Precio Generado por mi'!AF37</f>
        <v>51.452896000000003</v>
      </c>
      <c r="AH23" s="12">
        <f>'Precio Generado por mi'!AG37</f>
        <v>44.598305000000003</v>
      </c>
      <c r="AI23" s="12">
        <f>'Precio Generado por mi'!AH37</f>
        <v>38.349685999999998</v>
      </c>
      <c r="AJ23" s="12">
        <f>'Precio Generado por mi'!AI37</f>
        <v>39.124412999999997</v>
      </c>
      <c r="AK23" s="12">
        <f>'Precio Generado por mi'!AJ37</f>
        <v>51.630282999999999</v>
      </c>
      <c r="AL23" s="12">
        <f>'Precio Generado por mi'!AK37</f>
        <v>55.813502999999997</v>
      </c>
      <c r="AM23" s="12">
        <f>'Precio Generado por mi'!AL37</f>
        <v>47.663265000000003</v>
      </c>
      <c r="AN23" s="12">
        <f>'Precio Generado por mi'!AM37</f>
        <v>36.604393000000002</v>
      </c>
      <c r="AO23" s="12">
        <f>'Precio Generado por mi'!AN37</f>
        <v>34.750680000000003</v>
      </c>
      <c r="AP23" s="12">
        <f>'Precio Generado por mi'!AO37</f>
        <v>49.822147000000001</v>
      </c>
      <c r="AQ23" s="12">
        <f>'Precio Generado por mi'!AP37</f>
        <v>53.044018000000001</v>
      </c>
      <c r="AR23" s="12">
        <f>'Precio Generado por mi'!AQ37</f>
        <v>43.234319999999997</v>
      </c>
      <c r="AS23" s="12">
        <f>'Precio Generado por mi'!AR37</f>
        <v>29.958635000000001</v>
      </c>
      <c r="AT23" s="12">
        <f>'Precio Generado por mi'!AS37</f>
        <v>40.565350000000002</v>
      </c>
      <c r="AU23" s="12">
        <f>'Precio Generado por mi'!AT37</f>
        <v>48.745483</v>
      </c>
      <c r="AV23" s="12">
        <f>'Precio Generado por mi'!AU37</f>
        <v>57.090069999999997</v>
      </c>
      <c r="AW23" s="12">
        <f>'Precio Generado por mi'!AV37</f>
        <v>79.288925000000006</v>
      </c>
      <c r="AX23" s="12">
        <f>'Precio Generado por mi'!AW37</f>
        <v>80.802124000000006</v>
      </c>
      <c r="AY23" s="12">
        <f>'Precio Generado por mi'!AX37</f>
        <v>105.36243</v>
      </c>
      <c r="AZ23" s="12">
        <f>'Precio Generado por mi'!AY37</f>
        <v>82.766270000000006</v>
      </c>
      <c r="BA23" s="12">
        <f>'Precio Generado por mi'!AZ37</f>
        <v>63.026558000000001</v>
      </c>
    </row>
    <row r="24" spans="1:53" x14ac:dyDescent="0.25">
      <c r="A24" t="s">
        <v>7</v>
      </c>
      <c r="B24" s="33">
        <f>SUM(C24:AZ24)-$B$4</f>
        <v>-27263.538529697922</v>
      </c>
      <c r="C24">
        <f>(C23*1332.808-B$1)*(1+$B$3)^C$6*(1+$B$2)^(-C$6)</f>
        <v>48852.649513299431</v>
      </c>
      <c r="D24">
        <f t="shared" ref="D24:AZ24" si="4">(D23*1332.808-C$1)*(1+$B$3)^D$6*(1+$B$2)^(-D$6)</f>
        <v>79345.119399907009</v>
      </c>
      <c r="E24">
        <f t="shared" si="4"/>
        <v>44137.425979986932</v>
      </c>
      <c r="F24">
        <f t="shared" si="4"/>
        <v>55750.103515568204</v>
      </c>
      <c r="G24">
        <f t="shared" si="4"/>
        <v>44387.348689125305</v>
      </c>
      <c r="H24">
        <f t="shared" si="4"/>
        <v>48626.361143760601</v>
      </c>
      <c r="I24">
        <f t="shared" si="4"/>
        <v>41139.602608225832</v>
      </c>
      <c r="J24">
        <f t="shared" si="4"/>
        <v>48615.067175406883</v>
      </c>
      <c r="K24">
        <f t="shared" si="4"/>
        <v>59854.844840805483</v>
      </c>
      <c r="L24">
        <f t="shared" si="4"/>
        <v>23772.392799441841</v>
      </c>
      <c r="M24">
        <f t="shared" si="4"/>
        <v>56596.085522960719</v>
      </c>
      <c r="N24">
        <f t="shared" si="4"/>
        <v>38854.511805502487</v>
      </c>
      <c r="O24">
        <f t="shared" si="4"/>
        <v>33276.873798765497</v>
      </c>
      <c r="P24">
        <f t="shared" si="4"/>
        <v>29501.393081890561</v>
      </c>
      <c r="Q24">
        <f t="shared" si="4"/>
        <v>27817.682999104294</v>
      </c>
      <c r="R24">
        <f t="shared" si="4"/>
        <v>37517.832902836475</v>
      </c>
      <c r="S24">
        <f t="shared" si="4"/>
        <v>30234.630719667643</v>
      </c>
      <c r="T24">
        <f t="shared" si="4"/>
        <v>26105.585035033906</v>
      </c>
      <c r="U24">
        <f t="shared" si="4"/>
        <v>31255.300357050128</v>
      </c>
      <c r="V24">
        <f t="shared" si="4"/>
        <v>-671.88935004072016</v>
      </c>
      <c r="W24">
        <f t="shared" si="4"/>
        <v>19167.015720872922</v>
      </c>
      <c r="X24">
        <f t="shared" si="4"/>
        <v>24705.484888035739</v>
      </c>
      <c r="Y24">
        <f t="shared" si="4"/>
        <v>24373.173840274823</v>
      </c>
      <c r="Z24">
        <f t="shared" si="4"/>
        <v>13220.080337771715</v>
      </c>
      <c r="AA24">
        <f t="shared" si="4"/>
        <v>-47574.313997698679</v>
      </c>
      <c r="AB24">
        <f t="shared" si="4"/>
        <v>7234.7441884422442</v>
      </c>
      <c r="AC24">
        <f t="shared" si="4"/>
        <v>7966.3567481892269</v>
      </c>
      <c r="AD24">
        <f t="shared" si="4"/>
        <v>4818.1819963704347</v>
      </c>
      <c r="AE24">
        <f t="shared" si="4"/>
        <v>8957.7892128810017</v>
      </c>
      <c r="AF24">
        <f t="shared" si="4"/>
        <v>-13279.080620773077</v>
      </c>
      <c r="AG24">
        <f t="shared" si="4"/>
        <v>15054.248453421957</v>
      </c>
      <c r="AH24">
        <f t="shared" si="4"/>
        <v>9830.2777034270348</v>
      </c>
      <c r="AI24">
        <f t="shared" si="4"/>
        <v>5228.009168612175</v>
      </c>
      <c r="AJ24">
        <f t="shared" si="4"/>
        <v>5665.3927639912081</v>
      </c>
      <c r="AK24">
        <f t="shared" si="4"/>
        <v>14060.220494722509</v>
      </c>
      <c r="AL24">
        <f t="shared" si="4"/>
        <v>16582.403017030276</v>
      </c>
      <c r="AM24">
        <f t="shared" si="4"/>
        <v>10934.290017305182</v>
      </c>
      <c r="AN24">
        <f t="shared" si="4"/>
        <v>3628.6126915364262</v>
      </c>
      <c r="AO24">
        <f t="shared" si="4"/>
        <v>2392.4738748158497</v>
      </c>
      <c r="AP24">
        <f t="shared" si="4"/>
        <v>-286939.14778395084</v>
      </c>
      <c r="AQ24">
        <f t="shared" si="4"/>
        <v>13384.387707864104</v>
      </c>
      <c r="AR24">
        <f t="shared" si="4"/>
        <v>7299.8825812108398</v>
      </c>
      <c r="AS24">
        <f t="shared" si="4"/>
        <v>-578.17145485671381</v>
      </c>
      <c r="AT24">
        <f t="shared" si="4"/>
        <v>5498.2102114161298</v>
      </c>
      <c r="AU24">
        <f t="shared" si="4"/>
        <v>9982.1289772359432</v>
      </c>
      <c r="AV24">
        <f t="shared" si="4"/>
        <v>14383.730313230735</v>
      </c>
      <c r="AW24">
        <f t="shared" si="4"/>
        <v>26092.343685288608</v>
      </c>
      <c r="AX24">
        <f t="shared" si="4"/>
        <v>26396.589328060596</v>
      </c>
      <c r="AY24">
        <f t="shared" si="4"/>
        <v>38650.831368217092</v>
      </c>
      <c r="AZ24">
        <f t="shared" si="4"/>
        <v>10631.393499058202</v>
      </c>
    </row>
    <row r="25" spans="1:53" x14ac:dyDescent="0.25">
      <c r="A25" s="4" t="s">
        <v>42</v>
      </c>
      <c r="B25" s="33">
        <v>-27263.5385296979</v>
      </c>
    </row>
    <row r="27" spans="1:53" x14ac:dyDescent="0.25">
      <c r="A27" s="29">
        <v>26</v>
      </c>
      <c r="C27" s="12">
        <f>'Precio Generado por mi'!B58</f>
        <v>94.627989999999997</v>
      </c>
      <c r="D27" s="12">
        <f>'Precio Generado por mi'!C58</f>
        <v>81.994299999999996</v>
      </c>
      <c r="E27" s="12">
        <f>'Precio Generado por mi'!D58</f>
        <v>90.470473999999996</v>
      </c>
      <c r="F27" s="12">
        <f>'Precio Generado por mi'!E58</f>
        <v>83.62303</v>
      </c>
      <c r="G27" s="12">
        <f>'Precio Generado por mi'!F58</f>
        <v>71.073455999999993</v>
      </c>
      <c r="H27" s="12">
        <f>'Precio Generado por mi'!G58</f>
        <v>74.028139999999993</v>
      </c>
      <c r="I27" s="12">
        <f>'Precio Generado por mi'!H58</f>
        <v>50.221283</v>
      </c>
      <c r="J27" s="12">
        <f>'Precio Generado por mi'!I58</f>
        <v>49.850650000000002</v>
      </c>
      <c r="K27" s="12">
        <f>'Precio Generado por mi'!J58</f>
        <v>69.433890000000005</v>
      </c>
      <c r="L27" s="12">
        <f>'Precio Generado por mi'!K58</f>
        <v>74.211860000000001</v>
      </c>
      <c r="M27" s="12">
        <f>'Precio Generado por mi'!L58</f>
        <v>63.875767000000003</v>
      </c>
      <c r="N27" s="12">
        <f>'Precio Generado por mi'!M58</f>
        <v>99.11891</v>
      </c>
      <c r="O27" s="12">
        <f>'Precio Generado por mi'!N58</f>
        <v>114.498795</v>
      </c>
      <c r="P27" s="12">
        <f>'Precio Generado por mi'!O58</f>
        <v>66.832170000000005</v>
      </c>
      <c r="Q27" s="12">
        <f>'Precio Generado por mi'!P58</f>
        <v>74.202250000000006</v>
      </c>
      <c r="R27" s="12">
        <f>'Precio Generado por mi'!Q58</f>
        <v>83.404799999999994</v>
      </c>
      <c r="S27" s="12">
        <f>'Precio Generado por mi'!R58</f>
        <v>77.039924999999997</v>
      </c>
      <c r="T27" s="12">
        <f>'Precio Generado por mi'!S58</f>
        <v>87.036254999999997</v>
      </c>
      <c r="U27" s="12">
        <f>'Precio Generado por mi'!T58</f>
        <v>101.07938</v>
      </c>
      <c r="V27" s="12">
        <f>'Precio Generado por mi'!U58</f>
        <v>78.543334999999999</v>
      </c>
      <c r="W27" s="12">
        <f>'Precio Generado por mi'!V58</f>
        <v>56.138911999999998</v>
      </c>
      <c r="X27" s="12">
        <f>'Precio Generado por mi'!W58</f>
        <v>66.186430000000001</v>
      </c>
      <c r="Y27" s="12">
        <f>'Precio Generado por mi'!X58</f>
        <v>50.508965000000003</v>
      </c>
      <c r="Z27" s="12">
        <f>'Precio Generado por mi'!Y58</f>
        <v>54.627856999999999</v>
      </c>
      <c r="AA27" s="12">
        <f>'Precio Generado por mi'!Z58</f>
        <v>51.771320000000003</v>
      </c>
      <c r="AB27" s="12">
        <f>'Precio Generado por mi'!AA58</f>
        <v>68.169589999999999</v>
      </c>
      <c r="AC27" s="12">
        <f>'Precio Generado por mi'!AB58</f>
        <v>65.480670000000003</v>
      </c>
      <c r="AD27" s="12">
        <f>'Precio Generado por mi'!AC58</f>
        <v>62.885809999999999</v>
      </c>
      <c r="AE27" s="12">
        <f>'Precio Generado por mi'!AD58</f>
        <v>67.019419999999997</v>
      </c>
      <c r="AF27" s="12">
        <f>'Precio Generado por mi'!AE58</f>
        <v>61.143692000000001</v>
      </c>
      <c r="AG27" s="12">
        <f>'Precio Generado por mi'!AF58</f>
        <v>63.543185999999999</v>
      </c>
      <c r="AH27" s="12">
        <f>'Precio Generado por mi'!AG58</f>
        <v>77.202020000000005</v>
      </c>
      <c r="AI27" s="12">
        <f>'Precio Generado por mi'!AH58</f>
        <v>70.164349999999999</v>
      </c>
      <c r="AJ27" s="12">
        <f>'Precio Generado por mi'!AI58</f>
        <v>47.747906</v>
      </c>
      <c r="AK27" s="12">
        <f>'Precio Generado por mi'!AJ58</f>
        <v>40.457099999999997</v>
      </c>
      <c r="AL27" s="12">
        <f>'Precio Generado por mi'!AK58</f>
        <v>49.12509</v>
      </c>
      <c r="AM27" s="12">
        <f>'Precio Generado por mi'!AL58</f>
        <v>51.187835999999997</v>
      </c>
      <c r="AN27" s="12">
        <f>'Precio Generado por mi'!AM58</f>
        <v>52.771996000000001</v>
      </c>
      <c r="AO27" s="12">
        <f>'Precio Generado por mi'!AN58</f>
        <v>47.104329999999997</v>
      </c>
      <c r="AP27" s="12">
        <f>'Precio Generado por mi'!AO58</f>
        <v>53.940980000000003</v>
      </c>
      <c r="AQ27" s="12">
        <f>'Precio Generado por mi'!AP58</f>
        <v>46.99783</v>
      </c>
      <c r="AR27" s="12">
        <f>'Precio Generado por mi'!AQ58</f>
        <v>32.511839999999999</v>
      </c>
      <c r="AS27" s="12">
        <f>'Precio Generado por mi'!AR58</f>
        <v>46.59713</v>
      </c>
      <c r="AT27" s="12">
        <f>'Precio Generado por mi'!AS58</f>
        <v>37.89096</v>
      </c>
      <c r="AU27" s="12">
        <f>'Precio Generado por mi'!AT58</f>
        <v>31.225173999999999</v>
      </c>
      <c r="AV27" s="12">
        <f>'Precio Generado por mi'!AU58</f>
        <v>31.201222999999999</v>
      </c>
      <c r="AW27" s="12">
        <f>'Precio Generado por mi'!AV58</f>
        <v>27.843409000000001</v>
      </c>
      <c r="AX27" s="12">
        <f>'Precio Generado por mi'!AW58</f>
        <v>30.4283</v>
      </c>
      <c r="AY27" s="12">
        <f>'Precio Generado por mi'!AX58</f>
        <v>32.049669999999999</v>
      </c>
      <c r="AZ27" s="12">
        <f>'Precio Generado por mi'!AY58</f>
        <v>45.128</v>
      </c>
      <c r="BA27" s="12">
        <f>'Precio Generado por mi'!AZ58</f>
        <v>53.68721</v>
      </c>
    </row>
    <row r="28" spans="1:53" x14ac:dyDescent="0.25">
      <c r="A28" t="s">
        <v>7</v>
      </c>
      <c r="B28" s="33">
        <f>SUM(C28:AZ28)-$B$4</f>
        <v>551832.68237675424</v>
      </c>
      <c r="C28">
        <f>(C27*1332.808-B$1)*(1+$B$3)^C$6*(1+$B$2)^(-C$6)</f>
        <v>63061.447960759615</v>
      </c>
      <c r="D28">
        <f t="shared" ref="D28:AZ28" si="5">(D27*1332.808-C$1)*(1+$B$3)^D$6*(1+$B$2)^(-D$6)</f>
        <v>85351.84338064304</v>
      </c>
      <c r="E28">
        <f t="shared" si="5"/>
        <v>94389.875318770544</v>
      </c>
      <c r="F28">
        <f t="shared" si="5"/>
        <v>84141.368315259737</v>
      </c>
      <c r="G28">
        <f t="shared" si="5"/>
        <v>67345.932185590282</v>
      </c>
      <c r="H28">
        <f t="shared" si="5"/>
        <v>69572.01369193547</v>
      </c>
      <c r="I28">
        <f t="shared" si="5"/>
        <v>40513.303608516057</v>
      </c>
      <c r="J28">
        <f t="shared" si="5"/>
        <v>39318.081002490973</v>
      </c>
      <c r="K28">
        <f t="shared" si="5"/>
        <v>60521.638997677073</v>
      </c>
      <c r="L28">
        <f t="shared" si="5"/>
        <v>30588.79003977693</v>
      </c>
      <c r="M28">
        <f t="shared" si="5"/>
        <v>52242.54496595847</v>
      </c>
      <c r="N28">
        <f t="shared" si="5"/>
        <v>88539.590982406909</v>
      </c>
      <c r="O28">
        <f t="shared" si="5"/>
        <v>102817.19584762443</v>
      </c>
      <c r="P28">
        <f t="shared" si="5"/>
        <v>52324.005642703771</v>
      </c>
      <c r="Q28">
        <f t="shared" si="5"/>
        <v>58688.728432438096</v>
      </c>
      <c r="R28">
        <f t="shared" si="5"/>
        <v>66587.443388411019</v>
      </c>
      <c r="S28">
        <f t="shared" si="5"/>
        <v>59201.636099641582</v>
      </c>
      <c r="T28">
        <f t="shared" si="5"/>
        <v>67498.757545953966</v>
      </c>
      <c r="U28">
        <f t="shared" si="5"/>
        <v>79201.056745018213</v>
      </c>
      <c r="V28">
        <f t="shared" si="5"/>
        <v>29166.945189567148</v>
      </c>
      <c r="W28">
        <f t="shared" si="5"/>
        <v>36217.06362802408</v>
      </c>
      <c r="X28">
        <f t="shared" si="5"/>
        <v>44298.853754838827</v>
      </c>
      <c r="Y28">
        <f t="shared" si="5"/>
        <v>30029.094582552381</v>
      </c>
      <c r="Z28">
        <f t="shared" si="5"/>
        <v>32917.287997697829</v>
      </c>
      <c r="AA28">
        <f t="shared" si="5"/>
        <v>-44270.643717381863</v>
      </c>
      <c r="AB28">
        <f t="shared" si="5"/>
        <v>30087.081037819811</v>
      </c>
      <c r="AC28">
        <f t="shared" si="5"/>
        <v>27381.737194384044</v>
      </c>
      <c r="AD28">
        <f t="shared" si="5"/>
        <v>24841.704992082843</v>
      </c>
      <c r="AE28">
        <f t="shared" si="5"/>
        <v>27522.71299852298</v>
      </c>
      <c r="AF28">
        <f t="shared" si="5"/>
        <v>-566.77960736469231</v>
      </c>
      <c r="AG28">
        <f t="shared" si="5"/>
        <v>23931.734607362101</v>
      </c>
      <c r="AH28">
        <f t="shared" si="5"/>
        <v>33314.073718867534</v>
      </c>
      <c r="AI28">
        <f t="shared" si="5"/>
        <v>27706.98279436972</v>
      </c>
      <c r="AJ28">
        <f t="shared" si="5"/>
        <v>11642.351776475936</v>
      </c>
      <c r="AK28">
        <f t="shared" si="5"/>
        <v>6463.5743014311593</v>
      </c>
      <c r="AL28">
        <f t="shared" si="5"/>
        <v>12121.569696810513</v>
      </c>
      <c r="AM28">
        <f t="shared" si="5"/>
        <v>13240.225238904613</v>
      </c>
      <c r="AN28">
        <f t="shared" si="5"/>
        <v>14004.718731306337</v>
      </c>
      <c r="AO28">
        <f t="shared" si="5"/>
        <v>10169.829959759276</v>
      </c>
      <c r="AP28">
        <f t="shared" si="5"/>
        <v>-284395.489310754</v>
      </c>
      <c r="AQ28">
        <f t="shared" si="5"/>
        <v>9721.5794140624494</v>
      </c>
      <c r="AR28">
        <f t="shared" si="5"/>
        <v>927.88338430700833</v>
      </c>
      <c r="AS28">
        <f t="shared" si="5"/>
        <v>9121.1741372805554</v>
      </c>
      <c r="AT28">
        <f t="shared" si="5"/>
        <v>3968.8807375836127</v>
      </c>
      <c r="AU28">
        <f t="shared" si="5"/>
        <v>154.10955965851016</v>
      </c>
      <c r="AV28">
        <f t="shared" si="5"/>
        <v>137.99473396223016</v>
      </c>
      <c r="AW28">
        <f t="shared" si="5"/>
        <v>-1677.1283784474138</v>
      </c>
      <c r="AX28">
        <f t="shared" si="5"/>
        <v>-276.47680902836862</v>
      </c>
      <c r="AY28">
        <f t="shared" si="5"/>
        <v>570.95614500771057</v>
      </c>
      <c r="AZ28">
        <f t="shared" si="5"/>
        <v>-8546.1742644848764</v>
      </c>
    </row>
    <row r="29" spans="1:53" x14ac:dyDescent="0.25">
      <c r="A29" s="4" t="s">
        <v>42</v>
      </c>
      <c r="B29" s="33">
        <v>551832.682376754</v>
      </c>
    </row>
    <row r="31" spans="1:53" x14ac:dyDescent="0.25">
      <c r="A31" s="29">
        <v>27</v>
      </c>
      <c r="C31" s="12">
        <f>'Precio Generado por mi'!B59</f>
        <v>61.146126000000002</v>
      </c>
      <c r="D31" s="12">
        <f>'Precio Generado por mi'!C59</f>
        <v>69.498313999999993</v>
      </c>
      <c r="E31" s="12">
        <f>'Precio Generado por mi'!D59</f>
        <v>72.477959999999996</v>
      </c>
      <c r="F31" s="12">
        <f>'Precio Generado por mi'!E59</f>
        <v>76.547290000000004</v>
      </c>
      <c r="G31" s="12">
        <f>'Precio Generado por mi'!F59</f>
        <v>70.687965000000005</v>
      </c>
      <c r="H31" s="12">
        <f>'Precio Generado por mi'!G59</f>
        <v>54.440987</v>
      </c>
      <c r="I31" s="12">
        <f>'Precio Generado por mi'!H59</f>
        <v>64.23648</v>
      </c>
      <c r="J31" s="12">
        <f>'Precio Generado por mi'!I59</f>
        <v>51.262256999999998</v>
      </c>
      <c r="K31" s="12">
        <f>'Precio Generado por mi'!J59</f>
        <v>52.824770000000001</v>
      </c>
      <c r="L31" s="12">
        <f>'Precio Generado por mi'!K59</f>
        <v>51.826360000000001</v>
      </c>
      <c r="M31" s="12">
        <f>'Precio Generado por mi'!L59</f>
        <v>46.706740000000003</v>
      </c>
      <c r="N31" s="12">
        <f>'Precio Generado por mi'!M59</f>
        <v>35.523539999999997</v>
      </c>
      <c r="O31" s="12">
        <f>'Precio Generado por mi'!N59</f>
        <v>37.518715</v>
      </c>
      <c r="P31" s="12">
        <f>'Precio Generado por mi'!O59</f>
        <v>39.764243999999998</v>
      </c>
      <c r="Q31" s="12">
        <f>'Precio Generado por mi'!P59</f>
        <v>44.704549999999998</v>
      </c>
      <c r="R31" s="12">
        <f>'Precio Generado por mi'!Q59</f>
        <v>37.881863000000003</v>
      </c>
      <c r="S31" s="12">
        <f>'Precio Generado por mi'!R59</f>
        <v>46.446019999999997</v>
      </c>
      <c r="T31" s="12">
        <f>'Precio Generado por mi'!S59</f>
        <v>40.196648000000003</v>
      </c>
      <c r="U31" s="12">
        <f>'Precio Generado por mi'!T59</f>
        <v>43.205530000000003</v>
      </c>
      <c r="V31" s="12">
        <f>'Precio Generado por mi'!U59</f>
        <v>43.480891999999997</v>
      </c>
      <c r="W31" s="12">
        <f>'Precio Generado por mi'!V59</f>
        <v>39.863059999999997</v>
      </c>
      <c r="X31" s="12">
        <f>'Precio Generado por mi'!W59</f>
        <v>34.501015000000002</v>
      </c>
      <c r="Y31" s="12">
        <f>'Precio Generado por mi'!X59</f>
        <v>28.165694999999999</v>
      </c>
      <c r="Z31" s="12">
        <f>'Precio Generado por mi'!Y59</f>
        <v>29.753440000000001</v>
      </c>
      <c r="AA31" s="12">
        <f>'Precio Generado por mi'!Z59</f>
        <v>34.660145</v>
      </c>
      <c r="AB31" s="12">
        <f>'Precio Generado por mi'!AA59</f>
        <v>30.472773</v>
      </c>
      <c r="AC31" s="12">
        <f>'Precio Generado por mi'!AB59</f>
        <v>26.314675999999999</v>
      </c>
      <c r="AD31" s="12">
        <f>'Precio Generado por mi'!AC59</f>
        <v>21.291944999999998</v>
      </c>
      <c r="AE31" s="12">
        <f>'Precio Generado por mi'!AD59</f>
        <v>25.318587999999998</v>
      </c>
      <c r="AF31" s="12">
        <f>'Precio Generado por mi'!AE59</f>
        <v>36.088695999999999</v>
      </c>
      <c r="AG31" s="12">
        <f>'Precio Generado por mi'!AF59</f>
        <v>29.786196</v>
      </c>
      <c r="AH31" s="12">
        <f>'Precio Generado por mi'!AG59</f>
        <v>28.859059999999999</v>
      </c>
      <c r="AI31" s="12">
        <f>'Precio Generado por mi'!AH59</f>
        <v>27.249279000000001</v>
      </c>
      <c r="AJ31" s="12">
        <f>'Precio Generado por mi'!AI59</f>
        <v>27.787883999999998</v>
      </c>
      <c r="AK31" s="12">
        <f>'Precio Generado por mi'!AJ59</f>
        <v>26.769093000000002</v>
      </c>
      <c r="AL31" s="12">
        <f>'Precio Generado por mi'!AK59</f>
        <v>23.455818000000001</v>
      </c>
      <c r="AM31" s="12">
        <f>'Precio Generado por mi'!AL59</f>
        <v>27.884636</v>
      </c>
      <c r="AN31" s="12">
        <f>'Precio Generado por mi'!AM59</f>
        <v>24.224084999999999</v>
      </c>
      <c r="AO31" s="12">
        <f>'Precio Generado por mi'!AN59</f>
        <v>21.413391000000001</v>
      </c>
      <c r="AP31" s="12">
        <f>'Precio Generado por mi'!AO59</f>
        <v>22.111027</v>
      </c>
      <c r="AQ31" s="12">
        <f>'Precio Generado por mi'!AP59</f>
        <v>19.313053</v>
      </c>
      <c r="AR31" s="12">
        <f>'Precio Generado por mi'!AQ59</f>
        <v>16.763197000000002</v>
      </c>
      <c r="AS31" s="12">
        <f>'Precio Generado por mi'!AR59</f>
        <v>16.191102999999998</v>
      </c>
      <c r="AT31" s="12">
        <f>'Precio Generado por mi'!AS59</f>
        <v>16.910236000000001</v>
      </c>
      <c r="AU31" s="12">
        <f>'Precio Generado por mi'!AT59</f>
        <v>16.501358</v>
      </c>
      <c r="AV31" s="12">
        <f>'Precio Generado por mi'!AU59</f>
        <v>18.532768000000001</v>
      </c>
      <c r="AW31" s="12">
        <f>'Precio Generado por mi'!AV59</f>
        <v>15.186693999999999</v>
      </c>
      <c r="AX31" s="12">
        <f>'Precio Generado por mi'!AW59</f>
        <v>14.779901499999999</v>
      </c>
      <c r="AY31" s="12">
        <f>'Precio Generado por mi'!AX59</f>
        <v>18.167538</v>
      </c>
      <c r="AZ31" s="12">
        <f>'Precio Generado por mi'!AY59</f>
        <v>17.531110000000002</v>
      </c>
      <c r="BA31" s="12">
        <f>'Precio Generado por mi'!AZ59</f>
        <v>23.810054999999998</v>
      </c>
    </row>
    <row r="32" spans="1:53" x14ac:dyDescent="0.25">
      <c r="A32" t="s">
        <v>7</v>
      </c>
      <c r="B32" s="33">
        <f>SUM(C32:AZ32)-$B$4</f>
        <v>-562405.31879568798</v>
      </c>
      <c r="C32">
        <f>(C31*1332.808-B$1)*(1+$B$3)^C$6*(1+$B$2)^(-C$6)</f>
        <v>19286.549789392608</v>
      </c>
      <c r="D32">
        <f t="shared" ref="D32:AZ32" si="6">(D31*1332.808-C$1)*(1+$B$3)^D$6*(1+$B$2)^(-D$6)</f>
        <v>69325.517403040227</v>
      </c>
      <c r="E32">
        <f t="shared" si="6"/>
        <v>71753.691236389452</v>
      </c>
      <c r="F32">
        <f t="shared" si="6"/>
        <v>75409.017804754083</v>
      </c>
      <c r="G32">
        <f t="shared" si="6"/>
        <v>66879.249743146152</v>
      </c>
      <c r="H32">
        <f t="shared" si="6"/>
        <v>46311.116575952881</v>
      </c>
      <c r="I32">
        <f t="shared" si="6"/>
        <v>56840.148879254521</v>
      </c>
      <c r="J32">
        <f t="shared" si="6"/>
        <v>40931.194032531821</v>
      </c>
      <c r="K32">
        <f t="shared" si="6"/>
        <v>41903.102328748137</v>
      </c>
      <c r="L32">
        <f t="shared" si="6"/>
        <v>5973.0075127029877</v>
      </c>
      <c r="M32">
        <f t="shared" si="6"/>
        <v>33722.567392105309</v>
      </c>
      <c r="N32">
        <f t="shared" si="6"/>
        <v>21246.853338546636</v>
      </c>
      <c r="O32">
        <f t="shared" si="6"/>
        <v>22913.110930441169</v>
      </c>
      <c r="P32">
        <f t="shared" si="6"/>
        <v>24763.097079579195</v>
      </c>
      <c r="Q32">
        <f t="shared" si="6"/>
        <v>29225.886905949585</v>
      </c>
      <c r="R32">
        <f t="shared" si="6"/>
        <v>21984.381325271675</v>
      </c>
      <c r="S32">
        <f t="shared" si="6"/>
        <v>29796.903088783816</v>
      </c>
      <c r="T32">
        <f t="shared" si="6"/>
        <v>23337.290236150802</v>
      </c>
      <c r="U32">
        <f t="shared" si="6"/>
        <v>25675.579005156793</v>
      </c>
      <c r="V32">
        <f t="shared" si="6"/>
        <v>-2643.3922561294576</v>
      </c>
      <c r="W32">
        <f t="shared" si="6"/>
        <v>21732.08825161586</v>
      </c>
      <c r="X32">
        <f t="shared" si="6"/>
        <v>16636.995312898853</v>
      </c>
      <c r="Y32">
        <f t="shared" si="6"/>
        <v>10894.616793679803</v>
      </c>
      <c r="Z32">
        <f t="shared" si="6"/>
        <v>12020.924382524909</v>
      </c>
      <c r="AA32">
        <f t="shared" si="6"/>
        <v>-58371.502547305769</v>
      </c>
      <c r="AB32">
        <f t="shared" si="6"/>
        <v>-386.13837525852841</v>
      </c>
      <c r="AC32">
        <f t="shared" si="6"/>
        <v>-3676.0661753681634</v>
      </c>
      <c r="AD32">
        <f t="shared" si="6"/>
        <v>-7513.0999969389932</v>
      </c>
      <c r="AE32">
        <f t="shared" si="6"/>
        <v>-4297.4319940632295</v>
      </c>
      <c r="AF32">
        <f t="shared" si="6"/>
        <v>-19321.029463736813</v>
      </c>
      <c r="AG32">
        <f t="shared" si="6"/>
        <v>-854.86780860112731</v>
      </c>
      <c r="AH32">
        <f t="shared" si="6"/>
        <v>-1506.3819078179386</v>
      </c>
      <c r="AI32">
        <f t="shared" si="6"/>
        <v>-2615.0960167254548</v>
      </c>
      <c r="AJ32">
        <f t="shared" si="6"/>
        <v>-2191.9765383140661</v>
      </c>
      <c r="AK32">
        <f t="shared" si="6"/>
        <v>-2842.9005204969631</v>
      </c>
      <c r="AL32">
        <f t="shared" si="6"/>
        <v>-4998.5369478276498</v>
      </c>
      <c r="AM32">
        <f t="shared" si="6"/>
        <v>-2005.7918383441918</v>
      </c>
      <c r="AN32">
        <f t="shared" si="6"/>
        <v>-4316.8686895323581</v>
      </c>
      <c r="AO32">
        <f t="shared" si="6"/>
        <v>-6004.1413571843386</v>
      </c>
      <c r="AP32">
        <f t="shared" si="6"/>
        <v>-304052.64211347915</v>
      </c>
      <c r="AQ32">
        <f t="shared" si="6"/>
        <v>-7049.9848852364412</v>
      </c>
      <c r="AR32">
        <f t="shared" si="6"/>
        <v>-8430.9907332782095</v>
      </c>
      <c r="AS32">
        <f t="shared" si="6"/>
        <v>-8603.9003936104218</v>
      </c>
      <c r="AT32">
        <f t="shared" si="6"/>
        <v>-8028.7858688369979</v>
      </c>
      <c r="AU32">
        <f t="shared" si="6"/>
        <v>-8105.2167769282087</v>
      </c>
      <c r="AV32">
        <f t="shared" si="6"/>
        <v>-6833.0171511117533</v>
      </c>
      <c r="AW32">
        <f t="shared" si="6"/>
        <v>-8509.0220193075547</v>
      </c>
      <c r="AX32">
        <f t="shared" si="6"/>
        <v>-8562.3430583332411</v>
      </c>
      <c r="AY32">
        <f t="shared" si="6"/>
        <v>-6639.6556828940384</v>
      </c>
      <c r="AZ32">
        <f t="shared" si="6"/>
        <v>-22607.4270276444</v>
      </c>
    </row>
    <row r="33" spans="1:53" x14ac:dyDescent="0.25">
      <c r="A33" s="4" t="s">
        <v>42</v>
      </c>
      <c r="B33" s="33">
        <v>-562405.31879568798</v>
      </c>
    </row>
    <row r="35" spans="1:53" x14ac:dyDescent="0.25">
      <c r="A35" s="29">
        <v>28</v>
      </c>
      <c r="C35" s="12">
        <f>'Precio Generado por mi'!B60</f>
        <v>80.876099999999994</v>
      </c>
      <c r="D35" s="12">
        <f>'Precio Generado por mi'!C60</f>
        <v>67.837400000000002</v>
      </c>
      <c r="E35" s="12">
        <f>'Precio Generado por mi'!D60</f>
        <v>76.588920000000002</v>
      </c>
      <c r="F35" s="12">
        <f>'Precio Generado por mi'!E60</f>
        <v>86.094800000000006</v>
      </c>
      <c r="G35" s="12">
        <f>'Precio Generado por mi'!F60</f>
        <v>80.794160000000005</v>
      </c>
      <c r="H35" s="12">
        <f>'Precio Generado por mi'!G60</f>
        <v>87.171074000000004</v>
      </c>
      <c r="I35" s="12">
        <f>'Precio Generado por mi'!H60</f>
        <v>119.31143</v>
      </c>
      <c r="J35" s="12">
        <f>'Precio Generado por mi'!I60</f>
        <v>136.33122</v>
      </c>
      <c r="K35" s="12">
        <f>'Precio Generado por mi'!J60</f>
        <v>103.29931999999999</v>
      </c>
      <c r="L35" s="12">
        <f>'Precio Generado por mi'!K60</f>
        <v>120.191795</v>
      </c>
      <c r="M35" s="12">
        <f>'Precio Generado por mi'!L60</f>
        <v>124.85948999999999</v>
      </c>
      <c r="N35" s="12">
        <f>'Precio Generado por mi'!M60</f>
        <v>89.914829999999995</v>
      </c>
      <c r="O35" s="12">
        <f>'Precio Generado por mi'!N60</f>
        <v>82.033760000000001</v>
      </c>
      <c r="P35" s="12">
        <f>'Precio Generado por mi'!O60</f>
        <v>128.97447</v>
      </c>
      <c r="Q35" s="12">
        <f>'Precio Generado por mi'!P60</f>
        <v>154.17573999999999</v>
      </c>
      <c r="R35" s="12">
        <f>'Precio Generado por mi'!Q60</f>
        <v>103.98748999999999</v>
      </c>
      <c r="S35" s="12">
        <f>'Precio Generado por mi'!R60</f>
        <v>86.893690000000007</v>
      </c>
      <c r="T35" s="12">
        <f>'Precio Generado por mi'!S60</f>
        <v>90.387590000000003</v>
      </c>
      <c r="U35" s="12">
        <f>'Precio Generado por mi'!T60</f>
        <v>60.694209999999998</v>
      </c>
      <c r="V35" s="12">
        <f>'Precio Generado por mi'!U60</f>
        <v>57.177956000000002</v>
      </c>
      <c r="W35" s="12">
        <f>'Precio Generado por mi'!V60</f>
        <v>58.729230000000001</v>
      </c>
      <c r="X35" s="12">
        <f>'Precio Generado por mi'!W60</f>
        <v>60.036327</v>
      </c>
      <c r="Y35" s="12">
        <f>'Precio Generado por mi'!X60</f>
        <v>73.955344999999994</v>
      </c>
      <c r="Z35" s="12">
        <f>'Precio Generado por mi'!Y60</f>
        <v>72.358959999999996</v>
      </c>
      <c r="AA35" s="12">
        <f>'Precio Generado por mi'!Z60</f>
        <v>68.724459999999993</v>
      </c>
      <c r="AB35" s="12">
        <f>'Precio Generado por mi'!AA60</f>
        <v>60.570659999999997</v>
      </c>
      <c r="AC35" s="12">
        <f>'Precio Generado por mi'!AB60</f>
        <v>57.356887999999998</v>
      </c>
      <c r="AD35" s="12">
        <f>'Precio Generado por mi'!AC60</f>
        <v>46.78454</v>
      </c>
      <c r="AE35" s="12">
        <f>'Precio Generado por mi'!AD60</f>
        <v>36.398181999999998</v>
      </c>
      <c r="AF35" s="12">
        <f>'Precio Generado por mi'!AE60</f>
        <v>21.771801</v>
      </c>
      <c r="AG35" s="12">
        <f>'Precio Generado por mi'!AF60</f>
        <v>18.900010999999999</v>
      </c>
      <c r="AH35" s="12">
        <f>'Precio Generado por mi'!AG60</f>
        <v>21.95354</v>
      </c>
      <c r="AI35" s="12">
        <f>'Precio Generado por mi'!AH60</f>
        <v>14.533561000000001</v>
      </c>
      <c r="AJ35" s="12">
        <f>'Precio Generado por mi'!AI60</f>
        <v>15.604231</v>
      </c>
      <c r="AK35" s="12">
        <f>'Precio Generado por mi'!AJ60</f>
        <v>20.311160999999998</v>
      </c>
      <c r="AL35" s="12">
        <f>'Precio Generado por mi'!AK60</f>
        <v>23.797173000000001</v>
      </c>
      <c r="AM35" s="12">
        <f>'Precio Generado por mi'!AL60</f>
        <v>25.46631</v>
      </c>
      <c r="AN35" s="12">
        <f>'Precio Generado por mi'!AM60</f>
        <v>24.688265000000001</v>
      </c>
      <c r="AO35" s="12">
        <f>'Precio Generado por mi'!AN60</f>
        <v>24.731966</v>
      </c>
      <c r="AP35" s="12">
        <f>'Precio Generado por mi'!AO60</f>
        <v>24.116250000000001</v>
      </c>
      <c r="AQ35" s="12">
        <f>'Precio Generado por mi'!AP60</f>
        <v>20.889097</v>
      </c>
      <c r="AR35" s="12">
        <f>'Precio Generado por mi'!AQ60</f>
        <v>20.156037999999999</v>
      </c>
      <c r="AS35" s="12">
        <f>'Precio Generado por mi'!AR60</f>
        <v>17.63353</v>
      </c>
      <c r="AT35" s="12">
        <f>'Precio Generado por mi'!AS60</f>
        <v>22.646547000000002</v>
      </c>
      <c r="AU35" s="12">
        <f>'Precio Generado por mi'!AT60</f>
        <v>20.541371999999999</v>
      </c>
      <c r="AV35" s="12">
        <f>'Precio Generado por mi'!AU60</f>
        <v>17.816244000000001</v>
      </c>
      <c r="AW35" s="12">
        <f>'Precio Generado por mi'!AV60</f>
        <v>17.794785000000001</v>
      </c>
      <c r="AX35" s="12">
        <f>'Precio Generado por mi'!AW60</f>
        <v>16.806950000000001</v>
      </c>
      <c r="AY35" s="12">
        <f>'Precio Generado por mi'!AX60</f>
        <v>16.985329</v>
      </c>
      <c r="AZ35" s="12">
        <f>'Precio Generado por mi'!AY60</f>
        <v>15.906363499999999</v>
      </c>
      <c r="BA35" s="12">
        <f>'Precio Generado por mi'!AZ60</f>
        <v>16.569464</v>
      </c>
    </row>
    <row r="36" spans="1:53" x14ac:dyDescent="0.25">
      <c r="A36" t="s">
        <v>7</v>
      </c>
      <c r="B36" s="33">
        <f>SUM(C36:AZ36)-$B$4</f>
        <v>576415.36093066586</v>
      </c>
      <c r="C36">
        <f>(C35*1332.808-B$1)*(1+$B$3)^C$6*(1+$B$2)^(-C$6)</f>
        <v>45081.935696632368</v>
      </c>
      <c r="D36">
        <f t="shared" ref="D36:AZ36" si="7">(D35*1332.808-C$1)*(1+$B$3)^D$6*(1+$B$2)^(-D$6)</f>
        <v>67195.365433858737</v>
      </c>
      <c r="E36">
        <f t="shared" si="7"/>
        <v>76925.644823048075</v>
      </c>
      <c r="F36">
        <f t="shared" si="7"/>
        <v>87191.842473630822</v>
      </c>
      <c r="G36">
        <f t="shared" si="7"/>
        <v>79113.993917243002</v>
      </c>
      <c r="H36">
        <f t="shared" si="7"/>
        <v>85180.021429259505</v>
      </c>
      <c r="I36">
        <f t="shared" si="7"/>
        <v>120999.08913130072</v>
      </c>
      <c r="J36">
        <f t="shared" si="7"/>
        <v>138143.69911883687</v>
      </c>
      <c r="K36">
        <f t="shared" si="7"/>
        <v>98484.201148112857</v>
      </c>
      <c r="L36">
        <f t="shared" si="7"/>
        <v>81149.737106806715</v>
      </c>
      <c r="M36">
        <f t="shared" si="7"/>
        <v>118024.79240083485</v>
      </c>
      <c r="N36">
        <f t="shared" si="7"/>
        <v>78800.395492340525</v>
      </c>
      <c r="O36">
        <f t="shared" si="7"/>
        <v>69119.011674792622</v>
      </c>
      <c r="P36">
        <f t="shared" si="7"/>
        <v>115598.09055790029</v>
      </c>
      <c r="Q36">
        <f t="shared" si="7"/>
        <v>138567.71093582691</v>
      </c>
      <c r="R36">
        <f t="shared" si="7"/>
        <v>86754.222159656783</v>
      </c>
      <c r="S36">
        <f t="shared" si="7"/>
        <v>68672.389472796625</v>
      </c>
      <c r="T36">
        <f t="shared" si="7"/>
        <v>70658.473874203672</v>
      </c>
      <c r="U36">
        <f t="shared" si="7"/>
        <v>41850.240826334382</v>
      </c>
      <c r="V36">
        <f t="shared" si="7"/>
        <v>9783.2440696765661</v>
      </c>
      <c r="W36">
        <f t="shared" si="7"/>
        <v>38522.361835888529</v>
      </c>
      <c r="X36">
        <f t="shared" si="7"/>
        <v>38929.718504776603</v>
      </c>
      <c r="Y36">
        <f t="shared" si="7"/>
        <v>50108.261031307004</v>
      </c>
      <c r="Z36">
        <f t="shared" si="7"/>
        <v>47812.735621096741</v>
      </c>
      <c r="AA36">
        <f t="shared" si="7"/>
        <v>-30300.017277997307</v>
      </c>
      <c r="AB36">
        <f t="shared" si="7"/>
        <v>23944.284918067224</v>
      </c>
      <c r="AC36">
        <f t="shared" si="7"/>
        <v>20939.750199882325</v>
      </c>
      <c r="AD36">
        <f t="shared" si="7"/>
        <v>12316.938396682592</v>
      </c>
      <c r="AE36">
        <f t="shared" si="7"/>
        <v>4156.9385935305199</v>
      </c>
      <c r="AF36">
        <f t="shared" si="7"/>
        <v>-30037.559851426544</v>
      </c>
      <c r="AG36">
        <f t="shared" si="7"/>
        <v>-8848.22087182219</v>
      </c>
      <c r="AH36">
        <f t="shared" si="7"/>
        <v>-6480.2881961211151</v>
      </c>
      <c r="AI36">
        <f t="shared" si="7"/>
        <v>-11599.515577295719</v>
      </c>
      <c r="AJ36">
        <f t="shared" si="7"/>
        <v>-10636.489058163797</v>
      </c>
      <c r="AK36">
        <f t="shared" si="7"/>
        <v>-7233.6479506907044</v>
      </c>
      <c r="AL36">
        <f t="shared" si="7"/>
        <v>-4770.8704209514508</v>
      </c>
      <c r="AM36">
        <f t="shared" si="7"/>
        <v>-3587.9710881620213</v>
      </c>
      <c r="AN36">
        <f t="shared" si="7"/>
        <v>-4018.9654752129281</v>
      </c>
      <c r="AO36">
        <f t="shared" si="7"/>
        <v>-3914.9013779400561</v>
      </c>
      <c r="AP36">
        <f t="shared" si="7"/>
        <v>-302814.28103532922</v>
      </c>
      <c r="AQ36">
        <f t="shared" si="7"/>
        <v>-6095.2102347299842</v>
      </c>
      <c r="AR36">
        <f t="shared" si="7"/>
        <v>-6414.7426146319276</v>
      </c>
      <c r="AS36">
        <f t="shared" si="7"/>
        <v>-7763.0432148553846</v>
      </c>
      <c r="AT36">
        <f t="shared" si="7"/>
        <v>-4748.5202817798863</v>
      </c>
      <c r="AU36">
        <f t="shared" si="7"/>
        <v>-5838.9704430716156</v>
      </c>
      <c r="AV36">
        <f t="shared" si="7"/>
        <v>-7227.2954841792625</v>
      </c>
      <c r="AW36">
        <f t="shared" si="7"/>
        <v>-7101.2159402669358</v>
      </c>
      <c r="AX36">
        <f t="shared" si="7"/>
        <v>-7489.015794086099</v>
      </c>
      <c r="AY36">
        <f t="shared" si="7"/>
        <v>-7253.7148345035948</v>
      </c>
      <c r="AZ36">
        <f t="shared" si="7"/>
        <v>-23435.272890441214</v>
      </c>
    </row>
    <row r="37" spans="1:53" x14ac:dyDescent="0.25">
      <c r="A37" s="4" t="s">
        <v>42</v>
      </c>
      <c r="B37" s="33">
        <v>576415.36093066505</v>
      </c>
    </row>
    <row r="39" spans="1:53" x14ac:dyDescent="0.25">
      <c r="A39" s="29">
        <v>29</v>
      </c>
      <c r="C39" s="12">
        <f>'Precio Generado por mi'!B61</f>
        <v>71.443259999999995</v>
      </c>
      <c r="D39" s="12">
        <f>'Precio Generado por mi'!C61</f>
        <v>63.605072</v>
      </c>
      <c r="E39" s="12">
        <f>'Precio Generado por mi'!D61</f>
        <v>55.742812999999998</v>
      </c>
      <c r="F39" s="12">
        <f>'Precio Generado por mi'!E61</f>
        <v>41.741641999999999</v>
      </c>
      <c r="G39" s="12">
        <f>'Precio Generado por mi'!F61</f>
        <v>38.005760000000002</v>
      </c>
      <c r="H39" s="12">
        <f>'Precio Generado por mi'!G61</f>
        <v>38.427773000000002</v>
      </c>
      <c r="I39" s="12">
        <f>'Precio Generado por mi'!H61</f>
        <v>53.865257</v>
      </c>
      <c r="J39" s="12">
        <f>'Precio Generado por mi'!I61</f>
        <v>50.610213999999999</v>
      </c>
      <c r="K39" s="12">
        <f>'Precio Generado por mi'!J61</f>
        <v>53.989890000000003</v>
      </c>
      <c r="L39" s="12">
        <f>'Precio Generado por mi'!K61</f>
        <v>52.831325999999997</v>
      </c>
      <c r="M39" s="12">
        <f>'Precio Generado por mi'!L61</f>
        <v>42.439422999999998</v>
      </c>
      <c r="N39" s="12">
        <f>'Precio Generado por mi'!M61</f>
        <v>32.441628000000001</v>
      </c>
      <c r="O39" s="12">
        <f>'Precio Generado por mi'!N61</f>
        <v>25.099191999999999</v>
      </c>
      <c r="P39" s="12">
        <f>'Precio Generado por mi'!O61</f>
        <v>18.410706999999999</v>
      </c>
      <c r="Q39" s="12">
        <f>'Precio Generado por mi'!P61</f>
        <v>14.938293</v>
      </c>
      <c r="R39" s="12">
        <f>'Precio Generado por mi'!Q61</f>
        <v>15.658892</v>
      </c>
      <c r="S39" s="12">
        <f>'Precio Generado por mi'!R61</f>
        <v>13.8072195</v>
      </c>
      <c r="T39" s="12">
        <f>'Precio Generado por mi'!S61</f>
        <v>9.8380650000000003</v>
      </c>
      <c r="U39" s="12">
        <f>'Precio Generado por mi'!T61</f>
        <v>10.637777</v>
      </c>
      <c r="V39" s="12">
        <f>'Precio Generado por mi'!U61</f>
        <v>11.818049</v>
      </c>
      <c r="W39" s="12">
        <f>'Precio Generado por mi'!V61</f>
        <v>14.424861999999999</v>
      </c>
      <c r="X39" s="12">
        <f>'Precio Generado por mi'!W61</f>
        <v>16.177606999999998</v>
      </c>
      <c r="Y39" s="12">
        <f>'Precio Generado por mi'!X61</f>
        <v>19.387165</v>
      </c>
      <c r="Z39" s="12">
        <f>'Precio Generado por mi'!Y61</f>
        <v>22.242190000000001</v>
      </c>
      <c r="AA39" s="12">
        <f>'Precio Generado por mi'!Z61</f>
        <v>23.713077999999999</v>
      </c>
      <c r="AB39" s="12">
        <f>'Precio Generado por mi'!AA61</f>
        <v>23.354689</v>
      </c>
      <c r="AC39" s="12">
        <f>'Precio Generado por mi'!AB61</f>
        <v>25.187184999999999</v>
      </c>
      <c r="AD39" s="12">
        <f>'Precio Generado por mi'!AC61</f>
        <v>27.557252999999999</v>
      </c>
      <c r="AE39" s="12">
        <f>'Precio Generado por mi'!AD61</f>
        <v>31.227727999999999</v>
      </c>
      <c r="AF39" s="12">
        <f>'Precio Generado por mi'!AE61</f>
        <v>34.632465000000003</v>
      </c>
      <c r="AG39" s="12">
        <f>'Precio Generado por mi'!AF61</f>
        <v>35.225364999999996</v>
      </c>
      <c r="AH39" s="12">
        <f>'Precio Generado por mi'!AG61</f>
        <v>29.549633</v>
      </c>
      <c r="AI39" s="12">
        <f>'Precio Generado por mi'!AH61</f>
        <v>31.193187999999999</v>
      </c>
      <c r="AJ39" s="12">
        <f>'Precio Generado por mi'!AI61</f>
        <v>29.097114999999999</v>
      </c>
      <c r="AK39" s="12">
        <f>'Precio Generado por mi'!AJ61</f>
        <v>35.700836000000002</v>
      </c>
      <c r="AL39" s="12">
        <f>'Precio Generado por mi'!AK61</f>
        <v>40.839129999999997</v>
      </c>
      <c r="AM39" s="12">
        <f>'Precio Generado por mi'!AL61</f>
        <v>37.631366999999997</v>
      </c>
      <c r="AN39" s="12">
        <f>'Precio Generado por mi'!AM61</f>
        <v>40.356262000000001</v>
      </c>
      <c r="AO39" s="12">
        <f>'Precio Generado por mi'!AN61</f>
        <v>40.892180000000003</v>
      </c>
      <c r="AP39" s="12">
        <f>'Precio Generado por mi'!AO61</f>
        <v>33.848216999999998</v>
      </c>
      <c r="AQ39" s="12">
        <f>'Precio Generado por mi'!AP61</f>
        <v>39.71837</v>
      </c>
      <c r="AR39" s="12">
        <f>'Precio Generado por mi'!AQ61</f>
        <v>44.67201</v>
      </c>
      <c r="AS39" s="12">
        <f>'Precio Generado por mi'!AR61</f>
        <v>54.097929999999998</v>
      </c>
      <c r="AT39" s="12">
        <f>'Precio Generado por mi'!AS61</f>
        <v>44.182785000000003</v>
      </c>
      <c r="AU39" s="12">
        <f>'Precio Generado por mi'!AT61</f>
        <v>37.027509999999999</v>
      </c>
      <c r="AV39" s="12">
        <f>'Precio Generado por mi'!AU61</f>
        <v>34.091880000000003</v>
      </c>
      <c r="AW39" s="12">
        <f>'Precio Generado por mi'!AV61</f>
        <v>44.976430000000001</v>
      </c>
      <c r="AX39" s="12">
        <f>'Precio Generado por mi'!AW61</f>
        <v>69.09648</v>
      </c>
      <c r="AY39" s="12">
        <f>'Precio Generado por mi'!AX61</f>
        <v>69.371520000000004</v>
      </c>
      <c r="AZ39" s="12">
        <f>'Precio Generado por mi'!AY61</f>
        <v>90.567279999999997</v>
      </c>
      <c r="BA39" s="12">
        <f>'Precio Generado por mi'!AZ61</f>
        <v>79.495559999999998</v>
      </c>
    </row>
    <row r="40" spans="1:53" x14ac:dyDescent="0.25">
      <c r="A40" t="s">
        <v>7</v>
      </c>
      <c r="B40" s="33">
        <f>SUM(C40:AZ40)-$B$4</f>
        <v>-704730.80158963788</v>
      </c>
      <c r="C40">
        <f>(C39*1332.808-B$1)*(1+$B$3)^C$6*(1+$B$2)^(-C$6)</f>
        <v>32749.240884097519</v>
      </c>
      <c r="D40">
        <f t="shared" ref="D40:AZ40" si="8">(D39*1332.808-C$1)*(1+$B$3)^D$6*(1+$B$2)^(-D$6)</f>
        <v>61767.328929005445</v>
      </c>
      <c r="E40">
        <f t="shared" si="8"/>
        <v>50699.386755219806</v>
      </c>
      <c r="F40">
        <f t="shared" si="8"/>
        <v>32454.483285215476</v>
      </c>
      <c r="G40">
        <f t="shared" si="8"/>
        <v>27313.575696644075</v>
      </c>
      <c r="H40">
        <f t="shared" si="8"/>
        <v>27294.4823897487</v>
      </c>
      <c r="I40">
        <f t="shared" si="8"/>
        <v>44758.309916211474</v>
      </c>
      <c r="J40">
        <f t="shared" si="8"/>
        <v>40186.072295782898</v>
      </c>
      <c r="K40">
        <f t="shared" si="8"/>
        <v>43209.1817263142</v>
      </c>
      <c r="L40">
        <f t="shared" si="8"/>
        <v>7078.0989559632781</v>
      </c>
      <c r="M40">
        <f t="shared" si="8"/>
        <v>29119.47514112787</v>
      </c>
      <c r="N40">
        <f t="shared" si="8"/>
        <v>17985.762229909888</v>
      </c>
      <c r="O40">
        <f t="shared" si="8"/>
        <v>10021.845808049628</v>
      </c>
      <c r="P40">
        <f t="shared" si="8"/>
        <v>3020.6525067553544</v>
      </c>
      <c r="Q40">
        <f t="shared" si="8"/>
        <v>-505.19425725056868</v>
      </c>
      <c r="R40">
        <f t="shared" si="8"/>
        <v>210.46645812796592</v>
      </c>
      <c r="S40">
        <f t="shared" si="8"/>
        <v>-1573.2412094726776</v>
      </c>
      <c r="T40">
        <f t="shared" si="8"/>
        <v>-5285.48558531256</v>
      </c>
      <c r="U40">
        <f t="shared" si="8"/>
        <v>-4445.1843143528877</v>
      </c>
      <c r="V40">
        <f t="shared" si="8"/>
        <v>-31369.448803875221</v>
      </c>
      <c r="W40">
        <f t="shared" si="8"/>
        <v>-907.07507145912496</v>
      </c>
      <c r="X40">
        <f t="shared" si="8"/>
        <v>640.37610276982673</v>
      </c>
      <c r="Y40">
        <f t="shared" si="8"/>
        <v>3376.8010351112725</v>
      </c>
      <c r="Z40">
        <f t="shared" si="8"/>
        <v>5710.9147366920988</v>
      </c>
      <c r="AA40">
        <f t="shared" si="8"/>
        <v>-67392.685859890582</v>
      </c>
      <c r="AB40">
        <f t="shared" si="8"/>
        <v>-6140.2299085761097</v>
      </c>
      <c r="AC40">
        <f t="shared" si="8"/>
        <v>-4570.1426484219355</v>
      </c>
      <c r="AD40">
        <f t="shared" si="8"/>
        <v>-2639.4769629613024</v>
      </c>
      <c r="AE40">
        <f t="shared" si="8"/>
        <v>211.58335559432319</v>
      </c>
      <c r="AF40">
        <f t="shared" si="8"/>
        <v>-20411.05238860954</v>
      </c>
      <c r="AG40">
        <f t="shared" si="8"/>
        <v>3138.9278312421225</v>
      </c>
      <c r="AH40">
        <f t="shared" si="8"/>
        <v>-1008.9761531126608</v>
      </c>
      <c r="AI40">
        <f t="shared" si="8"/>
        <v>171.51290026287933</v>
      </c>
      <c r="AJ40">
        <f t="shared" si="8"/>
        <v>-1284.5461009177118</v>
      </c>
      <c r="AK40">
        <f t="shared" si="8"/>
        <v>3229.7908030414324</v>
      </c>
      <c r="AL40">
        <f t="shared" si="8"/>
        <v>6595.2532958932579</v>
      </c>
      <c r="AM40">
        <f t="shared" si="8"/>
        <v>4370.9644557849524</v>
      </c>
      <c r="AN40">
        <f t="shared" si="8"/>
        <v>6036.5015165728564</v>
      </c>
      <c r="AO40">
        <f t="shared" si="8"/>
        <v>6258.9127326173966</v>
      </c>
      <c r="AP40">
        <f t="shared" si="8"/>
        <v>-296804.13196630363</v>
      </c>
      <c r="AQ40">
        <f t="shared" si="8"/>
        <v>5311.6493122532738</v>
      </c>
      <c r="AR40">
        <f t="shared" si="8"/>
        <v>8154.2520484792967</v>
      </c>
      <c r="AS40">
        <f t="shared" si="8"/>
        <v>13493.736163924388</v>
      </c>
      <c r="AT40">
        <f t="shared" si="8"/>
        <v>7566.8127582299176</v>
      </c>
      <c r="AU40">
        <f t="shared" si="8"/>
        <v>3408.9306290419645</v>
      </c>
      <c r="AV40">
        <f t="shared" si="8"/>
        <v>1728.6231336109936</v>
      </c>
      <c r="AW40">
        <f t="shared" si="8"/>
        <v>7571.0041123784649</v>
      </c>
      <c r="AX40">
        <f t="shared" si="8"/>
        <v>20198.421474271716</v>
      </c>
      <c r="AY40">
        <f t="shared" si="8"/>
        <v>19956.55001842534</v>
      </c>
      <c r="AZ40">
        <f t="shared" si="8"/>
        <v>14606.188246507463</v>
      </c>
    </row>
    <row r="41" spans="1:53" x14ac:dyDescent="0.25">
      <c r="A41" s="4" t="s">
        <v>42</v>
      </c>
      <c r="B41" s="33">
        <v>-704730.80158963695</v>
      </c>
    </row>
    <row r="43" spans="1:53" x14ac:dyDescent="0.25">
      <c r="A43" s="29">
        <v>30</v>
      </c>
      <c r="C43" s="12">
        <f>'Precio Generado por mi'!B62</f>
        <v>87.337890000000002</v>
      </c>
      <c r="D43" s="12">
        <f>'Precio Generado por mi'!C62</f>
        <v>112.37761999999999</v>
      </c>
      <c r="E43" s="12">
        <f>'Precio Generado por mi'!D62</f>
        <v>115.73788500000001</v>
      </c>
      <c r="F43" s="12">
        <f>'Precio Generado por mi'!E62</f>
        <v>88.997375000000005</v>
      </c>
      <c r="G43" s="12">
        <f>'Precio Generado por mi'!F62</f>
        <v>83.85624</v>
      </c>
      <c r="H43" s="12">
        <f>'Precio Generado por mi'!G62</f>
        <v>68.621925000000005</v>
      </c>
      <c r="I43" s="12">
        <f>'Precio Generado por mi'!H62</f>
        <v>53.635094000000002</v>
      </c>
      <c r="J43" s="12">
        <f>'Precio Generado por mi'!I62</f>
        <v>56.802819999999997</v>
      </c>
      <c r="K43" s="12">
        <f>'Precio Generado por mi'!J62</f>
        <v>48.072074999999998</v>
      </c>
      <c r="L43" s="12">
        <f>'Precio Generado por mi'!K62</f>
        <v>43.600741999999997</v>
      </c>
      <c r="M43" s="12">
        <f>'Precio Generado por mi'!L62</f>
        <v>39.055042</v>
      </c>
      <c r="N43" s="12">
        <f>'Precio Generado por mi'!M62</f>
        <v>45.634180000000001</v>
      </c>
      <c r="O43" s="12">
        <f>'Precio Generado por mi'!N62</f>
        <v>54.041249999999998</v>
      </c>
      <c r="P43" s="12">
        <f>'Precio Generado por mi'!O62</f>
        <v>40.278799999999997</v>
      </c>
      <c r="Q43" s="12">
        <f>'Precio Generado por mi'!P62</f>
        <v>34.606456999999999</v>
      </c>
      <c r="R43" s="12">
        <f>'Precio Generado por mi'!Q62</f>
        <v>33.607550000000003</v>
      </c>
      <c r="S43" s="12">
        <f>'Precio Generado por mi'!R62</f>
        <v>38.406536000000003</v>
      </c>
      <c r="T43" s="12">
        <f>'Precio Generado por mi'!S62</f>
        <v>24.664580000000001</v>
      </c>
      <c r="U43" s="12">
        <f>'Precio Generado por mi'!T62</f>
        <v>24.384262</v>
      </c>
      <c r="V43" s="12">
        <f>'Precio Generado por mi'!U62</f>
        <v>16.850795999999999</v>
      </c>
      <c r="W43" s="12">
        <f>'Precio Generado por mi'!V62</f>
        <v>16.729568</v>
      </c>
      <c r="X43" s="12">
        <f>'Precio Generado por mi'!W62</f>
        <v>22.061443000000001</v>
      </c>
      <c r="Y43" s="12">
        <f>'Precio Generado por mi'!X62</f>
        <v>17.036446000000002</v>
      </c>
      <c r="Z43" s="12">
        <f>'Precio Generado por mi'!Y62</f>
        <v>13.113436</v>
      </c>
      <c r="AA43" s="12">
        <f>'Precio Generado por mi'!Z62</f>
        <v>12.669079999999999</v>
      </c>
      <c r="AB43" s="12">
        <f>'Precio Generado por mi'!AA62</f>
        <v>10.874675</v>
      </c>
      <c r="AC43" s="12">
        <f>'Precio Generado por mi'!AB62</f>
        <v>6.7700979999999999</v>
      </c>
      <c r="AD43" s="12">
        <f>'Precio Generado por mi'!AC62</f>
        <v>5.2279090000000004</v>
      </c>
      <c r="AE43" s="12">
        <f>'Precio Generado por mi'!AD62</f>
        <v>5.9626346000000003</v>
      </c>
      <c r="AF43" s="12">
        <f>'Precio Generado por mi'!AE62</f>
        <v>7.8764240000000001</v>
      </c>
      <c r="AG43" s="12">
        <f>'Precio Generado por mi'!AF62</f>
        <v>11.547456</v>
      </c>
      <c r="AH43" s="12">
        <f>'Precio Generado por mi'!AG62</f>
        <v>11.08197</v>
      </c>
      <c r="AI43" s="12">
        <f>'Precio Generado por mi'!AH62</f>
        <v>8.8528599999999997</v>
      </c>
      <c r="AJ43" s="12">
        <f>'Precio Generado por mi'!AI62</f>
        <v>9.4232189999999996</v>
      </c>
      <c r="AK43" s="12">
        <f>'Precio Generado por mi'!AJ62</f>
        <v>12.669421</v>
      </c>
      <c r="AL43" s="12">
        <f>'Precio Generado por mi'!AK62</f>
        <v>11.969170999999999</v>
      </c>
      <c r="AM43" s="12">
        <f>'Precio Generado por mi'!AL62</f>
        <v>10.023972000000001</v>
      </c>
      <c r="AN43" s="12">
        <f>'Precio Generado por mi'!AM62</f>
        <v>10.9305725</v>
      </c>
      <c r="AO43" s="12">
        <f>'Precio Generado por mi'!AN62</f>
        <v>8.5504800000000003</v>
      </c>
      <c r="AP43" s="12">
        <f>'Precio Generado por mi'!AO62</f>
        <v>6.4145675000000004</v>
      </c>
      <c r="AQ43" s="12">
        <f>'Precio Generado por mi'!AP62</f>
        <v>6.6484375</v>
      </c>
      <c r="AR43" s="12">
        <f>'Precio Generado por mi'!AQ62</f>
        <v>4.9528312999999997</v>
      </c>
      <c r="AS43" s="12">
        <f>'Precio Generado por mi'!AR62</f>
        <v>3.8574850000000001</v>
      </c>
      <c r="AT43" s="12">
        <f>'Precio Generado por mi'!AS62</f>
        <v>5.2017373999999998</v>
      </c>
      <c r="AU43" s="12">
        <f>'Precio Generado por mi'!AT62</f>
        <v>5.4129630000000004</v>
      </c>
      <c r="AV43" s="12">
        <f>'Precio Generado por mi'!AU62</f>
        <v>10.336721000000001</v>
      </c>
      <c r="AW43" s="12">
        <f>'Precio Generado por mi'!AV62</f>
        <v>11.677389</v>
      </c>
      <c r="AX43" s="12">
        <f>'Precio Generado por mi'!AW62</f>
        <v>7.4048714999999996</v>
      </c>
      <c r="AY43" s="12">
        <f>'Precio Generado por mi'!AX62</f>
        <v>6.0991945000000003</v>
      </c>
      <c r="AZ43" s="12">
        <f>'Precio Generado por mi'!AY62</f>
        <v>4.7063750000000004</v>
      </c>
      <c r="BA43" s="12">
        <f>'Precio Generado por mi'!AZ62</f>
        <v>4.7309239999999999</v>
      </c>
    </row>
    <row r="44" spans="1:53" x14ac:dyDescent="0.25">
      <c r="A44" t="s">
        <v>7</v>
      </c>
      <c r="B44" s="33">
        <f>SUM(C44:AZ44)-$B$4</f>
        <v>-766972.51150548202</v>
      </c>
      <c r="C44">
        <f>(C43*1332.808-B$1)*(1+$B$3)^C$6*(1+$B$2)^(-C$6)</f>
        <v>53530.21680949867</v>
      </c>
      <c r="D44">
        <f t="shared" ref="D44:AZ44" si="9">(D43*1332.808-C$1)*(1+$B$3)^D$6*(1+$B$2)^(-D$6)</f>
        <v>124318.99576076087</v>
      </c>
      <c r="E44">
        <f t="shared" si="9"/>
        <v>126178.52734823016</v>
      </c>
      <c r="F44">
        <f t="shared" si="9"/>
        <v>90773.984028158113</v>
      </c>
      <c r="G44">
        <f t="shared" si="9"/>
        <v>82821.003869120876</v>
      </c>
      <c r="H44">
        <f t="shared" si="9"/>
        <v>63151.815161711012</v>
      </c>
      <c r="I44">
        <f t="shared" si="9"/>
        <v>44490.18413188972</v>
      </c>
      <c r="J44">
        <f t="shared" si="9"/>
        <v>47262.668989132544</v>
      </c>
      <c r="K44">
        <f t="shared" si="9"/>
        <v>36575.413316101156</v>
      </c>
      <c r="L44">
        <f t="shared" si="9"/>
        <v>-3072.1343799858018</v>
      </c>
      <c r="M44">
        <f t="shared" si="9"/>
        <v>25468.793001634775</v>
      </c>
      <c r="N44">
        <f t="shared" si="9"/>
        <v>31945.315269525567</v>
      </c>
      <c r="O44">
        <f t="shared" si="9"/>
        <v>40063.236517309</v>
      </c>
      <c r="P44">
        <f t="shared" si="9"/>
        <v>25287.02458206339</v>
      </c>
      <c r="Q44">
        <f t="shared" si="9"/>
        <v>19139.727178962632</v>
      </c>
      <c r="R44">
        <f t="shared" si="9"/>
        <v>17796.43870600958</v>
      </c>
      <c r="S44">
        <f t="shared" si="9"/>
        <v>22069.91038990923</v>
      </c>
      <c r="T44">
        <f t="shared" si="9"/>
        <v>8693.2964631962186</v>
      </c>
      <c r="U44">
        <f t="shared" si="9"/>
        <v>8268.4536563167476</v>
      </c>
      <c r="V44">
        <f t="shared" si="9"/>
        <v>-26803.498269600772</v>
      </c>
      <c r="W44">
        <f t="shared" si="9"/>
        <v>1144.0378079072088</v>
      </c>
      <c r="X44">
        <f t="shared" si="9"/>
        <v>5777.0561345002088</v>
      </c>
      <c r="Y44">
        <f t="shared" si="9"/>
        <v>1363.6767031141806</v>
      </c>
      <c r="Z44">
        <f t="shared" si="9"/>
        <v>-1957.9187856157521</v>
      </c>
      <c r="AA44">
        <f t="shared" si="9"/>
        <v>-76493.747401015731</v>
      </c>
      <c r="AB44">
        <f t="shared" si="9"/>
        <v>-16228.779424581386</v>
      </c>
      <c r="AC44">
        <f t="shared" si="9"/>
        <v>-19174.502407288761</v>
      </c>
      <c r="AD44">
        <f t="shared" si="9"/>
        <v>-20008.903214952668</v>
      </c>
      <c r="AE44">
        <f t="shared" si="9"/>
        <v>-19067.143151330838</v>
      </c>
      <c r="AF44">
        <f t="shared" si="9"/>
        <v>-40438.574168351057</v>
      </c>
      <c r="AG44">
        <f t="shared" si="9"/>
        <v>-14246.950365373079</v>
      </c>
      <c r="AH44">
        <f t="shared" si="9"/>
        <v>-14310.860026588362</v>
      </c>
      <c r="AI44">
        <f t="shared" si="9"/>
        <v>-15613.272502555548</v>
      </c>
      <c r="AJ44">
        <f t="shared" si="9"/>
        <v>-14920.559953759845</v>
      </c>
      <c r="AK44">
        <f t="shared" si="9"/>
        <v>-12429.266341718781</v>
      </c>
      <c r="AL44">
        <f t="shared" si="9"/>
        <v>-12659.549758370662</v>
      </c>
      <c r="AM44">
        <f t="shared" si="9"/>
        <v>-13691.053448552362</v>
      </c>
      <c r="AN44">
        <f t="shared" si="9"/>
        <v>-12848.42994453143</v>
      </c>
      <c r="AO44">
        <f t="shared" si="9"/>
        <v>-14102.107475370931</v>
      </c>
      <c r="AP44">
        <f t="shared" si="9"/>
        <v>-313746.26946044009</v>
      </c>
      <c r="AQ44">
        <f t="shared" si="9"/>
        <v>-14722.266774454742</v>
      </c>
      <c r="AR44">
        <f t="shared" si="9"/>
        <v>-15449.482794400317</v>
      </c>
      <c r="AS44">
        <f t="shared" si="9"/>
        <v>-15793.734773667327</v>
      </c>
      <c r="AT44">
        <f t="shared" si="9"/>
        <v>-14724.201273212104</v>
      </c>
      <c r="AU44">
        <f t="shared" si="9"/>
        <v>-14325.253271134365</v>
      </c>
      <c r="AV44">
        <f t="shared" si="9"/>
        <v>-11343.017861350292</v>
      </c>
      <c r="AW44">
        <f t="shared" si="9"/>
        <v>-10403.289095190887</v>
      </c>
      <c r="AX44">
        <f t="shared" si="9"/>
        <v>-12467.439938669646</v>
      </c>
      <c r="AY44">
        <f t="shared" si="9"/>
        <v>-12908.155390596081</v>
      </c>
      <c r="AZ44">
        <f t="shared" si="9"/>
        <v>-29141.92567787414</v>
      </c>
    </row>
    <row r="45" spans="1:53" x14ac:dyDescent="0.25">
      <c r="A45" s="4" t="s">
        <v>42</v>
      </c>
      <c r="B45" s="33">
        <v>-766972.51150548202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4305-924C-4D10-A3CE-8A458F6FF723}">
  <dimension ref="A1:BF33"/>
  <sheetViews>
    <sheetView zoomScale="85" zoomScaleNormal="85" workbookViewId="0">
      <selection activeCell="F6" sqref="F6"/>
    </sheetView>
  </sheetViews>
  <sheetFormatPr baseColWidth="10" defaultRowHeight="15" x14ac:dyDescent="0.25"/>
  <cols>
    <col min="2" max="2" width="17" bestFit="1" customWidth="1"/>
    <col min="3" max="3" width="27.5703125" bestFit="1" customWidth="1"/>
    <col min="4" max="4" width="16.85546875" style="29" bestFit="1" customWidth="1"/>
    <col min="5" max="5" width="16.85546875" style="29" customWidth="1"/>
    <col min="6" max="6" width="27.5703125" bestFit="1" customWidth="1"/>
    <col min="7" max="7" width="14.5703125" style="48" bestFit="1" customWidth="1"/>
    <col min="8" max="8" width="14.85546875" style="48" bestFit="1" customWidth="1"/>
    <col min="9" max="9" width="14.28515625" style="48" bestFit="1" customWidth="1"/>
    <col min="10" max="58" width="11.42578125" style="48"/>
  </cols>
  <sheetData>
    <row r="1" spans="2:58" x14ac:dyDescent="0.25">
      <c r="G1" s="46" t="s">
        <v>53</v>
      </c>
      <c r="H1" s="46">
        <v>0.05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2:58" x14ac:dyDescent="0.25">
      <c r="G2" s="46" t="s">
        <v>54</v>
      </c>
      <c r="H2" s="46">
        <v>0.03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2:58" s="47" customFormat="1" ht="18.75" x14ac:dyDescent="0.3">
      <c r="B3" s="47" t="s">
        <v>64</v>
      </c>
      <c r="C3" s="47" t="s">
        <v>44</v>
      </c>
      <c r="D3" s="47" t="s">
        <v>45</v>
      </c>
      <c r="E3" s="47" t="s">
        <v>63</v>
      </c>
      <c r="F3" s="51"/>
    </row>
    <row r="4" spans="2:58" s="29" customFormat="1" ht="15.75" x14ac:dyDescent="0.25">
      <c r="B4" s="29">
        <v>1</v>
      </c>
      <c r="C4" s="29">
        <v>0</v>
      </c>
      <c r="D4" s="50">
        <v>-1225217.53385435</v>
      </c>
      <c r="E4" s="53" t="str">
        <f>IF(D4&lt;0,"No Ejercer","Ejercer")</f>
        <v>No Ejercer</v>
      </c>
      <c r="G4" s="49" t="s">
        <v>51</v>
      </c>
      <c r="H4" s="49" t="s">
        <v>46</v>
      </c>
      <c r="I4" s="46">
        <v>1</v>
      </c>
      <c r="J4" s="46">
        <v>2</v>
      </c>
      <c r="K4" s="46">
        <v>3</v>
      </c>
      <c r="L4" s="46">
        <v>4</v>
      </c>
      <c r="M4" s="46">
        <v>5</v>
      </c>
      <c r="N4" s="46">
        <v>6</v>
      </c>
      <c r="O4" s="46">
        <v>7</v>
      </c>
      <c r="P4" s="46">
        <v>8</v>
      </c>
      <c r="Q4" s="46">
        <v>9</v>
      </c>
      <c r="R4" s="46">
        <v>10</v>
      </c>
      <c r="S4" s="46">
        <v>11</v>
      </c>
      <c r="T4" s="46">
        <v>12</v>
      </c>
      <c r="U4" s="46">
        <v>13</v>
      </c>
      <c r="V4" s="46">
        <v>14</v>
      </c>
      <c r="W4" s="46">
        <v>15</v>
      </c>
      <c r="X4" s="46">
        <v>16</v>
      </c>
      <c r="Y4" s="46">
        <v>17</v>
      </c>
      <c r="Z4" s="46">
        <v>18</v>
      </c>
      <c r="AA4" s="46">
        <v>19</v>
      </c>
      <c r="AB4" s="46">
        <v>20</v>
      </c>
      <c r="AC4" s="46">
        <v>21</v>
      </c>
      <c r="AD4" s="46">
        <v>22</v>
      </c>
      <c r="AE4" s="46">
        <v>23</v>
      </c>
      <c r="AF4" s="46">
        <v>24</v>
      </c>
      <c r="AG4" s="46">
        <v>25</v>
      </c>
      <c r="AH4" s="46">
        <v>26</v>
      </c>
      <c r="AI4" s="46">
        <v>27</v>
      </c>
      <c r="AJ4" s="46">
        <v>28</v>
      </c>
      <c r="AK4" s="46">
        <v>29</v>
      </c>
      <c r="AL4" s="46">
        <v>30</v>
      </c>
      <c r="AM4" s="46">
        <v>31</v>
      </c>
      <c r="AN4" s="46">
        <v>32</v>
      </c>
      <c r="AO4" s="46">
        <v>33</v>
      </c>
      <c r="AP4" s="46">
        <v>34</v>
      </c>
      <c r="AQ4" s="46">
        <v>35</v>
      </c>
      <c r="AR4" s="46">
        <v>36</v>
      </c>
      <c r="AS4" s="46">
        <v>37</v>
      </c>
      <c r="AT4" s="46">
        <v>38</v>
      </c>
      <c r="AU4" s="46">
        <v>39</v>
      </c>
      <c r="AV4" s="46">
        <v>40</v>
      </c>
      <c r="AW4" s="46">
        <v>41</v>
      </c>
      <c r="AX4" s="46">
        <v>42</v>
      </c>
      <c r="AY4" s="46">
        <v>43</v>
      </c>
      <c r="AZ4" s="46">
        <v>44</v>
      </c>
      <c r="BA4" s="46">
        <v>45</v>
      </c>
      <c r="BB4" s="46">
        <v>46</v>
      </c>
      <c r="BC4" s="46">
        <v>47</v>
      </c>
      <c r="BD4" s="46">
        <v>48</v>
      </c>
      <c r="BE4" s="46">
        <v>49</v>
      </c>
      <c r="BF4" s="46">
        <v>50</v>
      </c>
    </row>
    <row r="5" spans="2:58" s="29" customFormat="1" ht="15.75" x14ac:dyDescent="0.25">
      <c r="B5" s="29">
        <v>2</v>
      </c>
      <c r="C5" s="29">
        <v>0</v>
      </c>
      <c r="D5" s="29">
        <v>-721979.45624420804</v>
      </c>
      <c r="E5" s="53" t="str">
        <f t="shared" ref="E5:E33" si="0">IF(D5&lt;0,"No Ejercer","Ejercer")</f>
        <v>No Ejercer</v>
      </c>
      <c r="G5" s="48"/>
      <c r="H5" s="49" t="s">
        <v>47</v>
      </c>
      <c r="I5" s="29">
        <v>48.793396000000001</v>
      </c>
      <c r="J5" s="29">
        <v>39.908540000000002</v>
      </c>
      <c r="K5" s="29">
        <v>44.567763999999997</v>
      </c>
      <c r="L5" s="29">
        <v>35.665134000000002</v>
      </c>
      <c r="M5" s="29">
        <v>26.380773999999999</v>
      </c>
      <c r="N5" s="29">
        <v>28.162344000000001</v>
      </c>
      <c r="O5" s="29">
        <v>38.191401999999997</v>
      </c>
      <c r="P5" s="29">
        <v>21.756155</v>
      </c>
      <c r="Q5" s="29">
        <v>21.216518000000001</v>
      </c>
      <c r="R5" s="29">
        <v>24.560278</v>
      </c>
      <c r="S5" s="29">
        <v>25.206465000000001</v>
      </c>
      <c r="T5" s="29">
        <v>27.481777000000001</v>
      </c>
      <c r="U5" s="29">
        <v>23.871126</v>
      </c>
      <c r="V5" s="29">
        <v>30.556805000000001</v>
      </c>
      <c r="W5" s="29">
        <v>33.173659999999998</v>
      </c>
      <c r="X5" s="29">
        <v>32.848329999999997</v>
      </c>
      <c r="Y5" s="29">
        <v>25.699422999999999</v>
      </c>
      <c r="Z5" s="29">
        <v>23.350300000000001</v>
      </c>
      <c r="AA5" s="29">
        <v>24.771187000000001</v>
      </c>
      <c r="AB5" s="29">
        <v>23.316797000000001</v>
      </c>
      <c r="AC5" s="29">
        <v>21.860849999999999</v>
      </c>
      <c r="AD5" s="29">
        <v>22.49765</v>
      </c>
      <c r="AE5" s="29">
        <v>21.950039</v>
      </c>
      <c r="AF5" s="29">
        <v>22.985025</v>
      </c>
      <c r="AG5" s="29">
        <v>23.449203000000001</v>
      </c>
      <c r="AH5" s="29">
        <v>26.997686000000002</v>
      </c>
      <c r="AI5" s="29">
        <v>26.453289999999999</v>
      </c>
      <c r="AJ5" s="29">
        <v>33.473014999999997</v>
      </c>
      <c r="AK5" s="29">
        <v>29.532957</v>
      </c>
      <c r="AL5" s="29">
        <v>21.902332000000001</v>
      </c>
      <c r="AM5" s="29">
        <v>19.122129999999999</v>
      </c>
      <c r="AN5" s="29">
        <v>14.561874</v>
      </c>
      <c r="AO5" s="29">
        <v>17.065104999999999</v>
      </c>
      <c r="AP5" s="29">
        <v>11.828832</v>
      </c>
      <c r="AQ5" s="29">
        <v>12.228116</v>
      </c>
      <c r="AR5" s="29">
        <v>12.139048000000001</v>
      </c>
      <c r="AS5" s="29">
        <v>14.1228</v>
      </c>
      <c r="AT5" s="29">
        <v>11.558498</v>
      </c>
      <c r="AU5" s="29">
        <v>13.867108999999999</v>
      </c>
      <c r="AV5" s="29">
        <v>12.454575999999999</v>
      </c>
      <c r="AW5" s="29">
        <v>13.8563385</v>
      </c>
      <c r="AX5" s="29">
        <v>12.064441</v>
      </c>
      <c r="AY5" s="29">
        <v>14.851412</v>
      </c>
      <c r="AZ5" s="29">
        <v>13.149219499999999</v>
      </c>
      <c r="BA5" s="29">
        <v>10.488201999999999</v>
      </c>
      <c r="BB5" s="29">
        <v>9.6258569999999999</v>
      </c>
      <c r="BC5" s="29">
        <v>7.1647863000000003</v>
      </c>
      <c r="BD5" s="29">
        <v>8.3472240000000006</v>
      </c>
      <c r="BE5" s="29">
        <v>6.5818940000000001</v>
      </c>
      <c r="BF5" s="29">
        <v>6.014246</v>
      </c>
    </row>
    <row r="6" spans="2:58" s="29" customFormat="1" ht="15.75" x14ac:dyDescent="0.25">
      <c r="B6" s="29">
        <v>3</v>
      </c>
      <c r="C6" s="29">
        <v>0</v>
      </c>
      <c r="D6" s="29">
        <v>-1757967.10285285</v>
      </c>
      <c r="E6" s="53" t="str">
        <f t="shared" si="0"/>
        <v>No Ejercer</v>
      </c>
      <c r="G6" s="48"/>
      <c r="H6" s="49" t="s">
        <v>48</v>
      </c>
      <c r="I6" s="29">
        <f>'Precio Generado por mi'!A2</f>
        <v>61835</v>
      </c>
      <c r="J6" s="29">
        <f>'Precio Generado por mi'!B2</f>
        <v>20584</v>
      </c>
      <c r="K6" s="29">
        <f>'Precio Generado por mi'!C2</f>
        <v>20584</v>
      </c>
      <c r="L6" s="29">
        <f>'Precio Generado por mi'!D2</f>
        <v>20584</v>
      </c>
      <c r="M6" s="29">
        <f>'Precio Generado por mi'!E2</f>
        <v>20584</v>
      </c>
      <c r="N6" s="29">
        <f>'Precio Generado por mi'!F2</f>
        <v>20584</v>
      </c>
      <c r="O6" s="29">
        <f>'Precio Generado por mi'!G2</f>
        <v>20584</v>
      </c>
      <c r="P6" s="29">
        <f>'Precio Generado por mi'!H2</f>
        <v>20584</v>
      </c>
      <c r="Q6" s="29">
        <f>'Precio Generado por mi'!I2</f>
        <v>20584</v>
      </c>
      <c r="R6" s="29">
        <f>'Precio Generado por mi'!J2</f>
        <v>61835</v>
      </c>
      <c r="S6" s="29">
        <f>'Precio Generado por mi'!K2</f>
        <v>20584</v>
      </c>
      <c r="T6" s="29">
        <f>'Precio Generado por mi'!L2</f>
        <v>20584</v>
      </c>
      <c r="U6" s="29">
        <f>'Precio Generado por mi'!M2</f>
        <v>20584</v>
      </c>
      <c r="V6" s="29">
        <f>'Precio Generado por mi'!N2</f>
        <v>20584</v>
      </c>
      <c r="W6" s="29">
        <f>'Precio Generado por mi'!O2</f>
        <v>20584</v>
      </c>
      <c r="X6" s="29">
        <f>'Precio Generado por mi'!P2</f>
        <v>20584</v>
      </c>
      <c r="Y6" s="29">
        <f>'Precio Generado por mi'!Q2</f>
        <v>20584</v>
      </c>
      <c r="Z6" s="29">
        <f>'Precio Generado por mi'!R2</f>
        <v>20584</v>
      </c>
      <c r="AA6" s="29">
        <f>'Precio Generado por mi'!S2</f>
        <v>20584</v>
      </c>
      <c r="AB6" s="29">
        <f>'Precio Generado por mi'!T2</f>
        <v>61835</v>
      </c>
      <c r="AC6" s="29">
        <f>'Precio Generado por mi'!U2</f>
        <v>20584</v>
      </c>
      <c r="AD6" s="29">
        <f>'Precio Generado por mi'!V2</f>
        <v>20584</v>
      </c>
      <c r="AE6" s="29">
        <f>'Precio Generado por mi'!W2</f>
        <v>20584</v>
      </c>
      <c r="AF6" s="29">
        <f>'Precio Generado por mi'!X2</f>
        <v>20584</v>
      </c>
      <c r="AG6" s="29">
        <f>'Precio Generado por mi'!Y2</f>
        <v>140602</v>
      </c>
      <c r="AH6" s="29">
        <f>'Precio Generado por mi'!Z2</f>
        <v>41251</v>
      </c>
      <c r="AI6" s="29">
        <f>'Precio Generado por mi'!AA2</f>
        <v>41251</v>
      </c>
      <c r="AJ6" s="29">
        <f>'Precio Generado por mi'!AB2</f>
        <v>41251</v>
      </c>
      <c r="AK6" s="29">
        <f>'Precio Generado por mi'!AC2</f>
        <v>41251</v>
      </c>
      <c r="AL6" s="29">
        <f>'Precio Generado por mi'!AD2</f>
        <v>82502</v>
      </c>
      <c r="AM6" s="29">
        <f>'Precio Generado por mi'!AE2</f>
        <v>41251</v>
      </c>
      <c r="AN6" s="29">
        <f>'Precio Generado por mi'!AF2</f>
        <v>41251</v>
      </c>
      <c r="AO6" s="29">
        <f>'Precio Generado por mi'!AG2</f>
        <v>41251</v>
      </c>
      <c r="AP6" s="29">
        <f>'Precio Generado por mi'!AH2</f>
        <v>41251</v>
      </c>
      <c r="AQ6" s="29">
        <f>'Precio Generado por mi'!AI2</f>
        <v>41251</v>
      </c>
      <c r="AR6" s="29">
        <f>'Precio Generado por mi'!AJ2</f>
        <v>41251</v>
      </c>
      <c r="AS6" s="29">
        <f>'Precio Generado por mi'!AK2</f>
        <v>41251</v>
      </c>
      <c r="AT6" s="29">
        <f>'Precio Generado por mi'!AL2</f>
        <v>41251</v>
      </c>
      <c r="AU6" s="29">
        <f>'Precio Generado por mi'!AM2</f>
        <v>41251</v>
      </c>
      <c r="AV6" s="29">
        <f>'Precio Generado por mi'!AN2</f>
        <v>685663</v>
      </c>
      <c r="AW6" s="29">
        <f>'Precio Generado por mi'!AO2</f>
        <v>41251</v>
      </c>
      <c r="AX6" s="29">
        <f>'Precio Generado por mi'!AP2</f>
        <v>41251</v>
      </c>
      <c r="AY6" s="29">
        <f>'Precio Generado por mi'!AQ2</f>
        <v>41251</v>
      </c>
      <c r="AZ6" s="29">
        <f>'Precio Generado por mi'!AR2</f>
        <v>41251</v>
      </c>
      <c r="BA6" s="29">
        <f>'Precio Generado por mi'!AS2</f>
        <v>41251</v>
      </c>
      <c r="BB6" s="29">
        <f>'Precio Generado por mi'!AT2</f>
        <v>41251</v>
      </c>
      <c r="BC6" s="29">
        <f>'Precio Generado por mi'!AU2</f>
        <v>41251</v>
      </c>
      <c r="BD6" s="29">
        <f>'Precio Generado por mi'!AV2</f>
        <v>41251</v>
      </c>
      <c r="BE6" s="29">
        <f>'Precio Generado por mi'!AW2</f>
        <v>41251</v>
      </c>
      <c r="BF6" s="29">
        <f>'Precio Generado por mi'!AX2</f>
        <v>82502</v>
      </c>
    </row>
    <row r="7" spans="2:58" s="29" customFormat="1" ht="15.75" x14ac:dyDescent="0.25">
      <c r="B7" s="29">
        <v>4</v>
      </c>
      <c r="C7" s="29">
        <v>0</v>
      </c>
      <c r="D7" s="29">
        <v>-414501.67118392099</v>
      </c>
      <c r="E7" s="53" t="str">
        <f t="shared" si="0"/>
        <v>No Ejercer</v>
      </c>
      <c r="G7" s="48"/>
      <c r="H7" s="49" t="s">
        <v>49</v>
      </c>
      <c r="I7" s="29">
        <f>I5*1332.808-I6</f>
        <v>3197.2285359680027</v>
      </c>
      <c r="J7" s="29">
        <f t="shared" ref="J7:BF7" si="1">J5*1332.808-J6</f>
        <v>32606.421380320004</v>
      </c>
      <c r="K7" s="29">
        <f t="shared" si="1"/>
        <v>38816.272401311995</v>
      </c>
      <c r="L7" s="29">
        <f t="shared" si="1"/>
        <v>26950.775916272003</v>
      </c>
      <c r="M7" s="29">
        <f t="shared" si="1"/>
        <v>14576.506633391997</v>
      </c>
      <c r="N7" s="29">
        <f t="shared" si="1"/>
        <v>16950.997381952002</v>
      </c>
      <c r="O7" s="29">
        <f t="shared" si="1"/>
        <v>30317.806116815998</v>
      </c>
      <c r="P7" s="29">
        <f t="shared" si="1"/>
        <v>8412.7774332400004</v>
      </c>
      <c r="Q7" s="29">
        <f t="shared" si="1"/>
        <v>7693.5449225440025</v>
      </c>
      <c r="R7" s="29">
        <f t="shared" si="1"/>
        <v>-29100.864999376001</v>
      </c>
      <c r="S7" s="29">
        <f t="shared" si="1"/>
        <v>13011.37820372</v>
      </c>
      <c r="T7" s="29">
        <f t="shared" si="1"/>
        <v>16043.932239816</v>
      </c>
      <c r="U7" s="29">
        <f t="shared" si="1"/>
        <v>11231.627701808</v>
      </c>
      <c r="V7" s="29">
        <f t="shared" si="1"/>
        <v>20142.354158440001</v>
      </c>
      <c r="W7" s="29">
        <f t="shared" si="1"/>
        <v>23630.119437279995</v>
      </c>
      <c r="X7" s="29">
        <f t="shared" si="1"/>
        <v>23196.517010639996</v>
      </c>
      <c r="Y7" s="29">
        <f t="shared" si="1"/>
        <v>13668.396569783996</v>
      </c>
      <c r="Z7" s="29">
        <f t="shared" si="1"/>
        <v>10537.466642400002</v>
      </c>
      <c r="AA7" s="29">
        <f t="shared" si="1"/>
        <v>12431.236203095999</v>
      </c>
      <c r="AB7" s="29">
        <f t="shared" si="1"/>
        <v>-30758.186424023999</v>
      </c>
      <c r="AC7" s="29">
        <f t="shared" si="1"/>
        <v>8552.3157667999985</v>
      </c>
      <c r="AD7" s="29">
        <f t="shared" si="1"/>
        <v>9401.0479011999996</v>
      </c>
      <c r="AE7" s="29">
        <f t="shared" si="1"/>
        <v>8671.1875795119995</v>
      </c>
      <c r="AF7" s="29">
        <f t="shared" si="1"/>
        <v>10050.6252002</v>
      </c>
      <c r="AG7" s="29">
        <f t="shared" si="1"/>
        <v>-109348.714647976</v>
      </c>
      <c r="AH7" s="29">
        <f t="shared" si="1"/>
        <v>-5268.2681177119957</v>
      </c>
      <c r="AI7" s="29">
        <f t="shared" si="1"/>
        <v>-5993.8434616800005</v>
      </c>
      <c r="AJ7" s="29">
        <f t="shared" si="1"/>
        <v>3362.1021761199954</v>
      </c>
      <c r="AK7" s="29">
        <f t="shared" si="1"/>
        <v>-1889.238646744001</v>
      </c>
      <c r="AL7" s="29">
        <f t="shared" si="1"/>
        <v>-53310.396691743998</v>
      </c>
      <c r="AM7" s="29">
        <f t="shared" si="1"/>
        <v>-15764.872158960003</v>
      </c>
      <c r="AN7" s="29">
        <f t="shared" si="1"/>
        <v>-21842.817837808001</v>
      </c>
      <c r="AO7" s="29">
        <f t="shared" si="1"/>
        <v>-18506.491535160003</v>
      </c>
      <c r="AP7" s="29">
        <f t="shared" si="1"/>
        <v>-25485.438079743999</v>
      </c>
      <c r="AQ7" s="29">
        <f t="shared" si="1"/>
        <v>-24953.269170272</v>
      </c>
      <c r="AR7" s="29">
        <f t="shared" si="1"/>
        <v>-25071.979713215998</v>
      </c>
      <c r="AS7" s="29">
        <f t="shared" si="1"/>
        <v>-22428.019177599999</v>
      </c>
      <c r="AT7" s="29">
        <f t="shared" si="1"/>
        <v>-25845.741397616002</v>
      </c>
      <c r="AU7" s="29">
        <f t="shared" si="1"/>
        <v>-22768.806187927999</v>
      </c>
      <c r="AV7" s="29">
        <f t="shared" si="1"/>
        <v>-669063.44147059205</v>
      </c>
      <c r="AW7" s="29">
        <f t="shared" si="1"/>
        <v>-22783.161196492001</v>
      </c>
      <c r="AX7" s="29">
        <f t="shared" si="1"/>
        <v>-25171.416519671999</v>
      </c>
      <c r="AY7" s="29">
        <f t="shared" si="1"/>
        <v>-21456.919275103999</v>
      </c>
      <c r="AZ7" s="29">
        <f t="shared" si="1"/>
        <v>-23725.615056644001</v>
      </c>
      <c r="BA7" s="29">
        <f t="shared" si="1"/>
        <v>-27272.240468784003</v>
      </c>
      <c r="BB7" s="29">
        <f t="shared" si="1"/>
        <v>-28421.580783543999</v>
      </c>
      <c r="BC7" s="29">
        <f t="shared" si="1"/>
        <v>-31701.715501069601</v>
      </c>
      <c r="BD7" s="29">
        <f t="shared" si="1"/>
        <v>-30125.753075007997</v>
      </c>
      <c r="BE7" s="29">
        <f t="shared" si="1"/>
        <v>-32478.599021647999</v>
      </c>
      <c r="BF7" s="29">
        <f t="shared" si="1"/>
        <v>-74486.164817231998</v>
      </c>
    </row>
    <row r="8" spans="2:58" s="29" customFormat="1" ht="15.75" x14ac:dyDescent="0.25">
      <c r="B8" s="29">
        <v>5</v>
      </c>
      <c r="C8" s="29">
        <v>0</v>
      </c>
      <c r="D8" s="29">
        <v>-95395.342869540094</v>
      </c>
      <c r="E8" s="53" t="str">
        <f t="shared" si="0"/>
        <v>No Ejercer</v>
      </c>
      <c r="G8" s="48"/>
      <c r="H8" s="49" t="s">
        <v>50</v>
      </c>
      <c r="I8" s="29">
        <f t="shared" ref="I8:AN8" si="2">I7*(1+$H$2)^I4*(1+$H$1)^(-I4)</f>
        <v>3136.3289448067076</v>
      </c>
      <c r="J8" s="29">
        <f t="shared" si="2"/>
        <v>31376.101988554638</v>
      </c>
      <c r="K8" s="29">
        <f t="shared" si="2"/>
        <v>36640.180448995532</v>
      </c>
      <c r="L8" s="29">
        <f t="shared" si="2"/>
        <v>24955.310373846256</v>
      </c>
      <c r="M8" s="29">
        <f t="shared" si="2"/>
        <v>13240.155409636196</v>
      </c>
      <c r="N8" s="29">
        <f t="shared" si="2"/>
        <v>15103.68121407891</v>
      </c>
      <c r="O8" s="29">
        <f t="shared" si="2"/>
        <v>26499.229763360938</v>
      </c>
      <c r="P8" s="29">
        <f t="shared" si="2"/>
        <v>7213.1141406676834</v>
      </c>
      <c r="Q8" s="29">
        <f t="shared" si="2"/>
        <v>6470.797733276112</v>
      </c>
      <c r="R8" s="29">
        <f t="shared" si="2"/>
        <v>-24009.612704730847</v>
      </c>
      <c r="S8" s="29">
        <f t="shared" si="2"/>
        <v>10530.536135373301</v>
      </c>
      <c r="T8" s="29">
        <f t="shared" si="2"/>
        <v>12737.550731248301</v>
      </c>
      <c r="U8" s="29">
        <f t="shared" si="2"/>
        <v>8747.1330518676987</v>
      </c>
      <c r="V8" s="29">
        <f t="shared" si="2"/>
        <v>15387.964888825198</v>
      </c>
      <c r="W8" s="29">
        <f t="shared" si="2"/>
        <v>17708.623365762684</v>
      </c>
      <c r="X8" s="29">
        <f t="shared" si="2"/>
        <v>17052.560146953143</v>
      </c>
      <c r="Y8" s="29">
        <f t="shared" si="2"/>
        <v>9856.7174319066471</v>
      </c>
      <c r="Z8" s="29">
        <f t="shared" si="2"/>
        <v>7454.1628117134487</v>
      </c>
      <c r="AA8" s="29">
        <f t="shared" si="2"/>
        <v>8626.3069091156522</v>
      </c>
      <c r="AB8" s="29">
        <f t="shared" si="2"/>
        <v>-20937.230658578585</v>
      </c>
      <c r="AC8" s="29">
        <f t="shared" si="2"/>
        <v>5710.7107795836946</v>
      </c>
      <c r="AD8" s="29">
        <f t="shared" si="2"/>
        <v>6157.8716070254477</v>
      </c>
      <c r="AE8" s="29">
        <f t="shared" si="2"/>
        <v>5571.6120734543183</v>
      </c>
      <c r="AF8" s="29">
        <f t="shared" si="2"/>
        <v>6334.9514836066892</v>
      </c>
      <c r="AG8" s="29">
        <f t="shared" si="2"/>
        <v>-67610.138146115598</v>
      </c>
      <c r="AH8" s="29">
        <f t="shared" si="2"/>
        <v>-3195.3168963664511</v>
      </c>
      <c r="AI8" s="29">
        <f t="shared" si="2"/>
        <v>-3566.1482104035836</v>
      </c>
      <c r="AJ8" s="29">
        <f t="shared" si="2"/>
        <v>1962.2431674345064</v>
      </c>
      <c r="AK8" s="29">
        <f t="shared" si="2"/>
        <v>-1081.6248698250229</v>
      </c>
      <c r="AL8" s="29">
        <f t="shared" si="2"/>
        <v>-29939.854348380279</v>
      </c>
      <c r="AM8" s="29">
        <f t="shared" si="2"/>
        <v>-8685.12649219796</v>
      </c>
      <c r="AN8" s="29">
        <f t="shared" si="2"/>
        <v>-11804.355608631224</v>
      </c>
      <c r="AO8" s="29">
        <f t="shared" ref="AO8:BF8" si="3">AO7*(1+$H$2)^AO4*(1+$H$1)^(-AO4)</f>
        <v>-9810.8274802457327</v>
      </c>
      <c r="AP8" s="29">
        <f t="shared" si="3"/>
        <v>-13253.225116136573</v>
      </c>
      <c r="AQ8" s="29">
        <f t="shared" si="3"/>
        <v>-12729.309574549608</v>
      </c>
      <c r="AR8" s="29">
        <f t="shared" si="3"/>
        <v>-12546.250387961123</v>
      </c>
      <c r="AS8" s="29">
        <f t="shared" si="3"/>
        <v>-11009.413086511715</v>
      </c>
      <c r="AT8" s="29">
        <f t="shared" si="3"/>
        <v>-12445.43751744898</v>
      </c>
      <c r="AU8" s="29">
        <f t="shared" si="3"/>
        <v>-10754.973882907432</v>
      </c>
      <c r="AV8" s="29">
        <f t="shared" si="3"/>
        <v>-310016.15493547503</v>
      </c>
      <c r="AW8" s="29">
        <f t="shared" si="3"/>
        <v>-10355.687441542625</v>
      </c>
      <c r="AX8" s="29">
        <f t="shared" si="3"/>
        <v>-11223.298992043632</v>
      </c>
      <c r="AY8" s="29">
        <f t="shared" si="3"/>
        <v>-9384.8680229348265</v>
      </c>
      <c r="AZ8" s="29">
        <f t="shared" si="3"/>
        <v>-10179.494398640209</v>
      </c>
      <c r="BA8" s="29">
        <f t="shared" si="3"/>
        <v>-11478.297350388544</v>
      </c>
      <c r="BB8" s="29">
        <f t="shared" si="3"/>
        <v>-11734.181692509754</v>
      </c>
      <c r="BC8" s="29">
        <f t="shared" si="3"/>
        <v>-12839.120327059369</v>
      </c>
      <c r="BD8" s="29">
        <f t="shared" si="3"/>
        <v>-11968.46192665787</v>
      </c>
      <c r="BE8" s="29">
        <f t="shared" si="3"/>
        <v>-12657.433187117373</v>
      </c>
      <c r="BF8" s="29">
        <f t="shared" si="3"/>
        <v>-28475.535200084578</v>
      </c>
    </row>
    <row r="9" spans="2:58" s="29" customFormat="1" ht="15.75" x14ac:dyDescent="0.25">
      <c r="B9" s="29">
        <v>6</v>
      </c>
      <c r="C9" s="29">
        <v>0</v>
      </c>
      <c r="D9" s="29">
        <v>-600868.89346417994</v>
      </c>
      <c r="E9" s="53" t="str">
        <f t="shared" si="0"/>
        <v>No Ejercer</v>
      </c>
      <c r="G9" s="48"/>
      <c r="H9" s="49" t="s">
        <v>7</v>
      </c>
      <c r="I9" s="50">
        <f>SUM(I8:XFB8)-830000</f>
        <v>-1225217.5338543509</v>
      </c>
    </row>
    <row r="10" spans="2:58" s="29" customFormat="1" ht="15.75" x14ac:dyDescent="0.25">
      <c r="B10" s="29">
        <v>7</v>
      </c>
      <c r="C10" s="29">
        <v>0</v>
      </c>
      <c r="D10" s="29">
        <v>-126084.34458867701</v>
      </c>
      <c r="E10" s="53" t="str">
        <f t="shared" si="0"/>
        <v>No Ejercer</v>
      </c>
      <c r="G10" s="48"/>
      <c r="H10" s="48"/>
    </row>
    <row r="11" spans="2:58" s="29" customFormat="1" ht="15.75" x14ac:dyDescent="0.25">
      <c r="B11" s="29">
        <v>8</v>
      </c>
      <c r="C11" s="29">
        <v>0</v>
      </c>
      <c r="D11" s="29">
        <v>-724999.55144360301</v>
      </c>
      <c r="E11" s="53" t="str">
        <f t="shared" si="0"/>
        <v>No Ejercer</v>
      </c>
      <c r="G11" s="48"/>
      <c r="H11" s="48"/>
    </row>
    <row r="12" spans="2:58" s="29" customFormat="1" ht="15.75" x14ac:dyDescent="0.25">
      <c r="B12" s="29">
        <v>9</v>
      </c>
      <c r="C12" s="29">
        <v>0</v>
      </c>
      <c r="D12" s="29">
        <v>-32958.802103481699</v>
      </c>
      <c r="E12" s="53" t="str">
        <f t="shared" si="0"/>
        <v>No Ejercer</v>
      </c>
      <c r="G12" s="48"/>
      <c r="H12" s="48"/>
    </row>
    <row r="13" spans="2:58" s="29" customFormat="1" ht="15.75" x14ac:dyDescent="0.25">
      <c r="B13" s="29">
        <v>10</v>
      </c>
      <c r="C13" s="29">
        <v>0</v>
      </c>
      <c r="D13" s="29">
        <v>-1384927.4010993701</v>
      </c>
      <c r="E13" s="53" t="str">
        <f t="shared" si="0"/>
        <v>No Ejercer</v>
      </c>
    </row>
    <row r="14" spans="2:58" s="29" customFormat="1" ht="15.75" x14ac:dyDescent="0.25">
      <c r="B14" s="29">
        <v>11</v>
      </c>
      <c r="C14" s="29">
        <v>0</v>
      </c>
      <c r="D14" s="29">
        <v>-1852287.8284688101</v>
      </c>
      <c r="E14" s="53" t="str">
        <f t="shared" si="0"/>
        <v>No Ejercer</v>
      </c>
    </row>
    <row r="15" spans="2:58" s="29" customFormat="1" ht="15.75" x14ac:dyDescent="0.25">
      <c r="B15" s="29">
        <v>12</v>
      </c>
      <c r="C15" s="29">
        <v>0</v>
      </c>
      <c r="D15" s="29">
        <v>-757181.89265605004</v>
      </c>
      <c r="E15" s="53" t="str">
        <f t="shared" si="0"/>
        <v>No Ejercer</v>
      </c>
    </row>
    <row r="16" spans="2:58" s="29" customFormat="1" ht="15.75" x14ac:dyDescent="0.25">
      <c r="B16" s="54">
        <v>13</v>
      </c>
      <c r="C16" s="29">
        <v>0</v>
      </c>
      <c r="D16" s="29">
        <v>2131837.8669151599</v>
      </c>
      <c r="E16" s="53" t="str">
        <f t="shared" si="0"/>
        <v>Ejercer</v>
      </c>
    </row>
    <row r="17" spans="1:58" s="29" customFormat="1" ht="15.75" x14ac:dyDescent="0.25">
      <c r="B17" s="29">
        <v>14</v>
      </c>
      <c r="C17" s="29">
        <v>0</v>
      </c>
      <c r="D17" s="29">
        <v>-803764.98160322802</v>
      </c>
      <c r="E17" s="53" t="str">
        <f t="shared" si="0"/>
        <v>No Ejercer</v>
      </c>
    </row>
    <row r="18" spans="1:58" s="29" customFormat="1" ht="15.75" x14ac:dyDescent="0.25">
      <c r="B18" s="54">
        <v>15</v>
      </c>
      <c r="C18" s="29">
        <v>0</v>
      </c>
      <c r="D18" s="29">
        <v>5428019.9641584102</v>
      </c>
      <c r="E18" s="53" t="str">
        <f t="shared" si="0"/>
        <v>Ejercer</v>
      </c>
    </row>
    <row r="19" spans="1:58" s="29" customFormat="1" ht="15.75" x14ac:dyDescent="0.25">
      <c r="B19" s="29">
        <v>16</v>
      </c>
      <c r="C19" s="29">
        <v>0</v>
      </c>
      <c r="D19" s="29">
        <v>-1115961.36246638</v>
      </c>
      <c r="E19" s="53" t="str">
        <f t="shared" si="0"/>
        <v>No Ejercer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</row>
    <row r="20" spans="1:58" s="29" customFormat="1" ht="15.75" x14ac:dyDescent="0.25">
      <c r="B20" s="54">
        <v>17</v>
      </c>
      <c r="C20" s="29">
        <v>0</v>
      </c>
      <c r="D20" s="29">
        <v>17031.512068485699</v>
      </c>
      <c r="E20" s="53" t="str">
        <f t="shared" si="0"/>
        <v>Ejercer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</row>
    <row r="21" spans="1:58" s="29" customFormat="1" ht="15.75" x14ac:dyDescent="0.25">
      <c r="B21" s="29">
        <v>18</v>
      </c>
      <c r="C21" s="29">
        <v>0</v>
      </c>
      <c r="D21" s="29">
        <v>-1642583.40359001</v>
      </c>
      <c r="E21" s="53" t="str">
        <f t="shared" si="0"/>
        <v>No Ejercer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</row>
    <row r="22" spans="1:58" s="29" customFormat="1" ht="15.75" x14ac:dyDescent="0.25">
      <c r="B22" s="29">
        <v>19</v>
      </c>
      <c r="C22" s="29">
        <v>0</v>
      </c>
      <c r="D22" s="29">
        <v>-735382.39394441503</v>
      </c>
      <c r="E22" s="53" t="str">
        <f t="shared" si="0"/>
        <v>No Ejercer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</row>
    <row r="23" spans="1:58" ht="15.75" x14ac:dyDescent="0.25">
      <c r="B23" s="54">
        <v>20</v>
      </c>
      <c r="C23" s="29">
        <v>0</v>
      </c>
      <c r="D23" s="29">
        <v>3372973.8115030201</v>
      </c>
      <c r="E23" s="53" t="str">
        <f t="shared" si="0"/>
        <v>Ejercer</v>
      </c>
      <c r="F23" s="29"/>
    </row>
    <row r="24" spans="1:58" ht="15.75" x14ac:dyDescent="0.25">
      <c r="B24" s="29">
        <v>21</v>
      </c>
      <c r="C24" s="29">
        <v>0</v>
      </c>
      <c r="D24" s="29">
        <v>-689088.030016487</v>
      </c>
      <c r="E24" s="53" t="str">
        <f t="shared" si="0"/>
        <v>No Ejercer</v>
      </c>
      <c r="F24" s="29"/>
    </row>
    <row r="25" spans="1:58" ht="15.75" x14ac:dyDescent="0.25">
      <c r="B25" s="29">
        <v>22</v>
      </c>
      <c r="C25" s="29">
        <v>0</v>
      </c>
      <c r="D25" s="29">
        <v>-1004775.36127757</v>
      </c>
      <c r="E25" s="53" t="str">
        <f t="shared" si="0"/>
        <v>No Ejercer</v>
      </c>
      <c r="F25" s="29"/>
    </row>
    <row r="26" spans="1:58" ht="15.75" x14ac:dyDescent="0.25">
      <c r="B26" s="54">
        <v>23</v>
      </c>
      <c r="C26" s="29">
        <v>0</v>
      </c>
      <c r="D26" s="29">
        <v>4708296.7211116403</v>
      </c>
      <c r="E26" s="53" t="str">
        <f t="shared" si="0"/>
        <v>Ejercer</v>
      </c>
      <c r="F26" s="29"/>
    </row>
    <row r="27" spans="1:58" ht="15.75" x14ac:dyDescent="0.25">
      <c r="B27" s="29">
        <v>24</v>
      </c>
      <c r="C27" s="29">
        <v>0</v>
      </c>
      <c r="D27" s="29">
        <v>-707077.07365121203</v>
      </c>
      <c r="E27" s="53" t="str">
        <f t="shared" si="0"/>
        <v>No Ejercer</v>
      </c>
      <c r="F27" s="29"/>
    </row>
    <row r="28" spans="1:58" ht="15.75" x14ac:dyDescent="0.25">
      <c r="B28" s="29">
        <v>25</v>
      </c>
      <c r="C28" s="29">
        <v>0</v>
      </c>
      <c r="D28" s="29">
        <v>-1314258.61154582</v>
      </c>
      <c r="E28" s="53" t="str">
        <f t="shared" si="0"/>
        <v>No Ejercer</v>
      </c>
      <c r="F28" s="29"/>
      <c r="G28" s="49" t="s">
        <v>52</v>
      </c>
      <c r="H28" s="49" t="s">
        <v>46</v>
      </c>
      <c r="I28" s="46">
        <v>1</v>
      </c>
      <c r="J28" s="46">
        <v>2</v>
      </c>
      <c r="K28" s="46">
        <v>3</v>
      </c>
      <c r="L28" s="46">
        <v>4</v>
      </c>
      <c r="M28" s="46">
        <v>5</v>
      </c>
      <c r="N28" s="46">
        <v>6</v>
      </c>
      <c r="O28" s="46">
        <v>7</v>
      </c>
      <c r="P28" s="46">
        <v>8</v>
      </c>
      <c r="Q28" s="46">
        <v>9</v>
      </c>
      <c r="R28" s="46">
        <v>10</v>
      </c>
      <c r="S28" s="46">
        <v>11</v>
      </c>
      <c r="T28" s="46">
        <v>12</v>
      </c>
      <c r="U28" s="46">
        <v>13</v>
      </c>
      <c r="V28" s="46">
        <v>14</v>
      </c>
      <c r="W28" s="46">
        <v>15</v>
      </c>
      <c r="X28" s="46">
        <v>16</v>
      </c>
      <c r="Y28" s="46">
        <v>17</v>
      </c>
      <c r="Z28" s="46">
        <v>18</v>
      </c>
      <c r="AA28" s="46">
        <v>19</v>
      </c>
      <c r="AB28" s="46">
        <v>20</v>
      </c>
      <c r="AC28" s="46">
        <v>21</v>
      </c>
      <c r="AD28" s="46">
        <v>22</v>
      </c>
      <c r="AE28" s="46">
        <v>23</v>
      </c>
      <c r="AF28" s="46">
        <v>24</v>
      </c>
      <c r="AG28" s="46">
        <v>25</v>
      </c>
      <c r="AH28" s="46">
        <v>26</v>
      </c>
      <c r="AI28" s="46">
        <v>27</v>
      </c>
      <c r="AJ28" s="46">
        <v>28</v>
      </c>
      <c r="AK28" s="46">
        <v>29</v>
      </c>
      <c r="AL28" s="46">
        <v>30</v>
      </c>
      <c r="AM28" s="46">
        <v>31</v>
      </c>
      <c r="AN28" s="46">
        <v>32</v>
      </c>
      <c r="AO28" s="46">
        <v>33</v>
      </c>
      <c r="AP28" s="46">
        <v>34</v>
      </c>
      <c r="AQ28" s="46">
        <v>35</v>
      </c>
      <c r="AR28" s="46">
        <v>36</v>
      </c>
      <c r="AS28" s="46">
        <v>37</v>
      </c>
      <c r="AT28" s="46">
        <v>38</v>
      </c>
      <c r="AU28" s="46">
        <v>39</v>
      </c>
      <c r="AV28" s="46">
        <v>40</v>
      </c>
      <c r="AW28" s="46">
        <v>41</v>
      </c>
      <c r="AX28" s="46">
        <v>42</v>
      </c>
      <c r="AY28" s="46">
        <v>43</v>
      </c>
      <c r="AZ28" s="46">
        <v>44</v>
      </c>
      <c r="BA28" s="46">
        <v>45</v>
      </c>
      <c r="BB28" s="46">
        <v>46</v>
      </c>
      <c r="BC28" s="46">
        <v>47</v>
      </c>
      <c r="BD28" s="46">
        <v>48</v>
      </c>
      <c r="BE28" s="46">
        <v>49</v>
      </c>
      <c r="BF28" s="46">
        <v>50</v>
      </c>
    </row>
    <row r="29" spans="1:58" ht="15.75" x14ac:dyDescent="0.25">
      <c r="B29" s="54">
        <v>26</v>
      </c>
      <c r="C29" s="29">
        <v>0</v>
      </c>
      <c r="D29" s="29">
        <v>406022.89512856602</v>
      </c>
      <c r="E29" s="53" t="str">
        <f t="shared" si="0"/>
        <v>Ejercer</v>
      </c>
      <c r="F29" s="29"/>
      <c r="G29" s="49"/>
      <c r="H29" s="49" t="s">
        <v>47</v>
      </c>
      <c r="I29" s="29">
        <v>68.621925000000005</v>
      </c>
      <c r="J29" s="29">
        <v>53.635094000000002</v>
      </c>
      <c r="K29" s="29">
        <v>56.802819999999997</v>
      </c>
      <c r="L29" s="29">
        <v>48.072074999999998</v>
      </c>
      <c r="M29" s="29">
        <v>43.600741999999997</v>
      </c>
      <c r="N29" s="29">
        <v>39.055042</v>
      </c>
      <c r="O29" s="29">
        <v>45.634180000000001</v>
      </c>
      <c r="P29" s="29">
        <v>54.041249999999998</v>
      </c>
      <c r="Q29" s="29">
        <v>40.278799999999997</v>
      </c>
      <c r="R29" s="29">
        <v>34.606456999999999</v>
      </c>
      <c r="S29" s="29">
        <v>33.607550000000003</v>
      </c>
      <c r="T29" s="29">
        <v>38.406536000000003</v>
      </c>
      <c r="U29" s="29">
        <v>24.664580000000001</v>
      </c>
      <c r="V29" s="29">
        <v>24.384262</v>
      </c>
      <c r="W29" s="29">
        <v>16.850795999999999</v>
      </c>
      <c r="X29" s="29">
        <v>16.729568</v>
      </c>
      <c r="Y29" s="29">
        <v>22.061443000000001</v>
      </c>
      <c r="Z29" s="29">
        <v>17.036446000000002</v>
      </c>
      <c r="AA29" s="29">
        <v>13.113436</v>
      </c>
      <c r="AB29" s="29">
        <v>12.669079999999999</v>
      </c>
      <c r="AC29" s="29">
        <v>10.874675</v>
      </c>
      <c r="AD29" s="29">
        <v>6.7700979999999999</v>
      </c>
      <c r="AE29" s="29">
        <v>5.2279090000000004</v>
      </c>
      <c r="AF29" s="29">
        <v>5.9626346000000003</v>
      </c>
      <c r="AG29" s="29">
        <v>7.8764240000000001</v>
      </c>
      <c r="AH29" s="29">
        <v>11.547456</v>
      </c>
      <c r="AI29" s="29">
        <v>11.08197</v>
      </c>
      <c r="AJ29" s="29">
        <v>8.8528599999999997</v>
      </c>
      <c r="AK29" s="29">
        <v>9.4232189999999996</v>
      </c>
      <c r="AL29" s="29">
        <v>12.669421</v>
      </c>
      <c r="AM29" s="29">
        <v>11.969170999999999</v>
      </c>
      <c r="AN29" s="29">
        <v>10.023972000000001</v>
      </c>
      <c r="AO29" s="29">
        <v>10.9305725</v>
      </c>
      <c r="AP29" s="29">
        <v>8.5504800000000003</v>
      </c>
      <c r="AQ29" s="29">
        <v>6.4145675000000004</v>
      </c>
      <c r="AR29" s="29">
        <v>6.6484375</v>
      </c>
      <c r="AS29" s="29">
        <v>4.9528312999999997</v>
      </c>
      <c r="AT29" s="29">
        <v>3.8574850000000001</v>
      </c>
      <c r="AU29" s="29">
        <v>5.2017373999999998</v>
      </c>
      <c r="AV29" s="29">
        <v>5.4129630000000004</v>
      </c>
      <c r="AW29" s="29">
        <v>10.336721000000001</v>
      </c>
      <c r="AX29" s="29">
        <v>11.677389</v>
      </c>
      <c r="AY29" s="29">
        <v>7.4048714999999996</v>
      </c>
      <c r="AZ29" s="29">
        <v>6.0991945000000003</v>
      </c>
      <c r="BA29" s="29">
        <v>4.7063750000000004</v>
      </c>
      <c r="BB29" s="29">
        <v>4.7309239999999999</v>
      </c>
      <c r="BC29" s="29">
        <v>5.9911570000000003</v>
      </c>
      <c r="BD29" s="29">
        <v>6.8872609999999996</v>
      </c>
      <c r="BE29" s="29">
        <v>7.8323850000000004</v>
      </c>
      <c r="BF29" s="29">
        <v>8.3630250000000004</v>
      </c>
    </row>
    <row r="30" spans="1:58" ht="15.75" x14ac:dyDescent="0.25">
      <c r="B30" s="29">
        <v>27</v>
      </c>
      <c r="C30" s="29">
        <v>0</v>
      </c>
      <c r="D30" s="29">
        <v>-825565.69353341695</v>
      </c>
      <c r="E30" s="53" t="str">
        <f t="shared" si="0"/>
        <v>No Ejercer</v>
      </c>
      <c r="F30" s="29"/>
      <c r="G30" s="49"/>
      <c r="H30" s="49" t="s">
        <v>48</v>
      </c>
      <c r="I30" s="29">
        <v>61835</v>
      </c>
      <c r="J30" s="29">
        <v>20584</v>
      </c>
      <c r="K30" s="29">
        <v>20584</v>
      </c>
      <c r="L30" s="29">
        <v>20584</v>
      </c>
      <c r="M30" s="29">
        <v>20584</v>
      </c>
      <c r="N30" s="29">
        <v>20584</v>
      </c>
      <c r="O30" s="29">
        <v>20584</v>
      </c>
      <c r="P30" s="29">
        <v>20584</v>
      </c>
      <c r="Q30" s="29">
        <v>20584</v>
      </c>
      <c r="R30" s="29">
        <v>61835</v>
      </c>
      <c r="S30" s="29">
        <v>20584</v>
      </c>
      <c r="T30" s="29">
        <v>20584</v>
      </c>
      <c r="U30" s="29">
        <v>20584</v>
      </c>
      <c r="V30" s="29">
        <v>20584</v>
      </c>
      <c r="W30" s="29">
        <v>20584</v>
      </c>
      <c r="X30" s="29">
        <v>20584</v>
      </c>
      <c r="Y30" s="29">
        <v>20584</v>
      </c>
      <c r="Z30" s="29">
        <v>20584</v>
      </c>
      <c r="AA30" s="29">
        <v>20584</v>
      </c>
      <c r="AB30" s="29">
        <v>61835</v>
      </c>
      <c r="AC30" s="29">
        <v>20584</v>
      </c>
      <c r="AD30" s="29">
        <v>20584</v>
      </c>
      <c r="AE30" s="29">
        <v>20584</v>
      </c>
      <c r="AF30" s="29">
        <v>20584</v>
      </c>
      <c r="AG30" s="29">
        <v>140602</v>
      </c>
      <c r="AH30" s="29">
        <v>41251</v>
      </c>
      <c r="AI30" s="29">
        <v>41251</v>
      </c>
      <c r="AJ30" s="29">
        <v>41251</v>
      </c>
      <c r="AK30" s="29">
        <v>41251</v>
      </c>
      <c r="AL30" s="29">
        <v>82502</v>
      </c>
      <c r="AM30" s="29">
        <v>41251</v>
      </c>
      <c r="AN30" s="29">
        <v>41251</v>
      </c>
      <c r="AO30" s="29">
        <v>41251</v>
      </c>
      <c r="AP30" s="29">
        <v>41251</v>
      </c>
      <c r="AQ30" s="29">
        <v>41251</v>
      </c>
      <c r="AR30" s="29">
        <v>41251</v>
      </c>
      <c r="AS30" s="29">
        <v>41251</v>
      </c>
      <c r="AT30" s="29">
        <v>41251</v>
      </c>
      <c r="AU30" s="29">
        <v>41251</v>
      </c>
      <c r="AV30" s="29">
        <v>685663</v>
      </c>
      <c r="AW30" s="29">
        <v>41251</v>
      </c>
      <c r="AX30" s="29">
        <v>41251</v>
      </c>
      <c r="AY30" s="29">
        <v>41251</v>
      </c>
      <c r="AZ30" s="29">
        <v>41251</v>
      </c>
      <c r="BA30" s="29">
        <v>41251</v>
      </c>
      <c r="BB30" s="29">
        <v>41251</v>
      </c>
      <c r="BC30" s="29">
        <v>41251</v>
      </c>
      <c r="BD30" s="29">
        <v>41251</v>
      </c>
      <c r="BE30" s="29">
        <v>41251</v>
      </c>
      <c r="BF30" s="29">
        <v>82502</v>
      </c>
    </row>
    <row r="31" spans="1:58" s="48" customFormat="1" ht="15.75" x14ac:dyDescent="0.25">
      <c r="A31"/>
      <c r="B31" s="54">
        <v>28</v>
      </c>
      <c r="C31" s="29">
        <v>0</v>
      </c>
      <c r="D31" s="29">
        <v>355273.17224297801</v>
      </c>
      <c r="E31" s="53" t="str">
        <f t="shared" si="0"/>
        <v>Ejercer</v>
      </c>
      <c r="F31" s="29"/>
      <c r="G31" s="49"/>
      <c r="H31" s="49" t="s">
        <v>49</v>
      </c>
      <c r="I31" s="48">
        <f>I29*1332.808-I30</f>
        <v>29624.850615400006</v>
      </c>
      <c r="J31" s="48">
        <f t="shared" ref="J31:BF31" si="4">J29*1332.808-J30</f>
        <v>50901.282363952007</v>
      </c>
      <c r="K31" s="48">
        <f t="shared" si="4"/>
        <v>55123.25291856</v>
      </c>
      <c r="L31" s="48">
        <f t="shared" si="4"/>
        <v>43486.846136599997</v>
      </c>
      <c r="M31" s="48">
        <f t="shared" si="4"/>
        <v>37527.417743535996</v>
      </c>
      <c r="N31" s="48">
        <f t="shared" si="4"/>
        <v>31468.872417936</v>
      </c>
      <c r="O31" s="48">
        <f t="shared" si="4"/>
        <v>40237.600177439999</v>
      </c>
      <c r="P31" s="48">
        <f t="shared" si="4"/>
        <v>51442.610329999996</v>
      </c>
      <c r="Q31" s="48">
        <f t="shared" si="4"/>
        <v>33099.906870399995</v>
      </c>
      <c r="R31" s="48">
        <f t="shared" si="4"/>
        <v>-15711.237258744004</v>
      </c>
      <c r="S31" s="48">
        <f t="shared" si="4"/>
        <v>24208.411500400005</v>
      </c>
      <c r="T31" s="48">
        <f t="shared" si="4"/>
        <v>30604.538433088004</v>
      </c>
      <c r="U31" s="48">
        <f t="shared" si="4"/>
        <v>12289.149540639999</v>
      </c>
      <c r="V31" s="48">
        <f t="shared" si="4"/>
        <v>11915.539467695999</v>
      </c>
      <c r="W31" s="48">
        <f t="shared" si="4"/>
        <v>1874.8757151680002</v>
      </c>
      <c r="X31" s="48">
        <f t="shared" si="4"/>
        <v>1713.3020669440011</v>
      </c>
      <c r="Y31" s="48">
        <f t="shared" si="4"/>
        <v>8819.6677219439989</v>
      </c>
      <c r="Z31" s="48">
        <f t="shared" si="4"/>
        <v>2122.3115203680027</v>
      </c>
      <c r="AA31" s="48">
        <f t="shared" si="4"/>
        <v>-3106.3075917120004</v>
      </c>
      <c r="AB31" s="48">
        <f t="shared" si="4"/>
        <v>-44949.548823360004</v>
      </c>
      <c r="AC31" s="48">
        <f t="shared" si="4"/>
        <v>-6090.1461626</v>
      </c>
      <c r="AD31" s="48">
        <f t="shared" si="4"/>
        <v>-11560.759224816</v>
      </c>
      <c r="AE31" s="48">
        <f t="shared" si="4"/>
        <v>-13616.201061528</v>
      </c>
      <c r="AF31" s="48">
        <f t="shared" si="4"/>
        <v>-12636.952904043199</v>
      </c>
      <c r="AG31" s="48">
        <f t="shared" si="4"/>
        <v>-130104.239081408</v>
      </c>
      <c r="AH31" s="48">
        <f t="shared" si="4"/>
        <v>-25860.458263551998</v>
      </c>
      <c r="AI31" s="48">
        <f t="shared" si="4"/>
        <v>-26480.861728240001</v>
      </c>
      <c r="AJ31" s="48">
        <f t="shared" si="4"/>
        <v>-29451.837369120003</v>
      </c>
      <c r="AK31" s="48">
        <f t="shared" si="4"/>
        <v>-28691.658331047998</v>
      </c>
      <c r="AL31" s="48">
        <f t="shared" si="4"/>
        <v>-65616.094335831993</v>
      </c>
      <c r="AM31" s="48">
        <f t="shared" si="4"/>
        <v>-25298.393137832001</v>
      </c>
      <c r="AN31" s="48">
        <f t="shared" si="4"/>
        <v>-27890.969926623999</v>
      </c>
      <c r="AO31" s="48">
        <f t="shared" si="4"/>
        <v>-26682.645527419998</v>
      </c>
      <c r="AP31" s="48">
        <f t="shared" si="4"/>
        <v>-29854.851852159998</v>
      </c>
      <c r="AQ31" s="48">
        <f t="shared" si="4"/>
        <v>-32701.613119460002</v>
      </c>
      <c r="AR31" s="48">
        <f t="shared" si="4"/>
        <v>-32389.9093125</v>
      </c>
      <c r="AS31" s="48">
        <f t="shared" si="4"/>
        <v>-34649.826820709597</v>
      </c>
      <c r="AT31" s="48">
        <f t="shared" si="4"/>
        <v>-36109.713132119999</v>
      </c>
      <c r="AU31" s="48">
        <f t="shared" si="4"/>
        <v>-34318.082779380798</v>
      </c>
      <c r="AV31" s="48">
        <f t="shared" si="4"/>
        <v>-678448.55960989604</v>
      </c>
      <c r="AW31" s="48">
        <f t="shared" si="4"/>
        <v>-27474.135557431997</v>
      </c>
      <c r="AX31" s="48">
        <f t="shared" si="4"/>
        <v>-25687.282521688001</v>
      </c>
      <c r="AY31" s="48">
        <f t="shared" si="4"/>
        <v>-31381.728025828001</v>
      </c>
      <c r="AZ31" s="48">
        <f t="shared" si="4"/>
        <v>-33121.944776844</v>
      </c>
      <c r="BA31" s="48">
        <f t="shared" si="4"/>
        <v>-34978.305748999999</v>
      </c>
      <c r="BB31" s="48">
        <f t="shared" si="4"/>
        <v>-34945.586645408002</v>
      </c>
      <c r="BC31" s="48">
        <f t="shared" si="4"/>
        <v>-33265.938021144</v>
      </c>
      <c r="BD31" s="48">
        <f t="shared" si="4"/>
        <v>-32071.603441111998</v>
      </c>
      <c r="BE31" s="48">
        <f t="shared" si="4"/>
        <v>-30811.934612919998</v>
      </c>
      <c r="BF31" s="48">
        <f t="shared" si="4"/>
        <v>-71355.693375799994</v>
      </c>
    </row>
    <row r="32" spans="1:58" s="48" customFormat="1" ht="15.75" x14ac:dyDescent="0.25">
      <c r="A32"/>
      <c r="B32" s="29">
        <v>29</v>
      </c>
      <c r="C32" s="29">
        <v>0</v>
      </c>
      <c r="D32" s="29">
        <v>-667102.19076813804</v>
      </c>
      <c r="E32" s="53" t="str">
        <f t="shared" si="0"/>
        <v>No Ejercer</v>
      </c>
      <c r="F32" s="29"/>
      <c r="G32" s="49"/>
      <c r="H32" s="49" t="s">
        <v>50</v>
      </c>
      <c r="I32" s="48">
        <f t="shared" ref="I32:AN32" si="5">I31*(1+$H$2)^I4*(1+$H$1)^(-I4)</f>
        <v>29060.567746535242</v>
      </c>
      <c r="J32" s="48">
        <f t="shared" si="5"/>
        <v>48980.653478382475</v>
      </c>
      <c r="K32" s="48">
        <f t="shared" si="5"/>
        <v>52032.969909892505</v>
      </c>
      <c r="L32" s="48">
        <f t="shared" si="5"/>
        <v>40267.031490671274</v>
      </c>
      <c r="M32" s="48">
        <f t="shared" si="5"/>
        <v>34086.963052486368</v>
      </c>
      <c r="N32" s="48">
        <f t="shared" si="5"/>
        <v>28039.401249219762</v>
      </c>
      <c r="O32" s="48">
        <f t="shared" si="5"/>
        <v>35169.60983653838</v>
      </c>
      <c r="P32" s="48">
        <f t="shared" si="5"/>
        <v>44106.886572092997</v>
      </c>
      <c r="Q32" s="48">
        <f t="shared" si="5"/>
        <v>27839.286636388613</v>
      </c>
      <c r="R32" s="48">
        <f t="shared" si="5"/>
        <v>-12962.526086515618</v>
      </c>
      <c r="S32" s="48">
        <f t="shared" si="5"/>
        <v>19592.663290047487</v>
      </c>
      <c r="T32" s="48">
        <f t="shared" si="5"/>
        <v>24297.46368103382</v>
      </c>
      <c r="U32" s="48">
        <f t="shared" si="5"/>
        <v>9570.7255422090784</v>
      </c>
      <c r="V32" s="48">
        <f t="shared" si="5"/>
        <v>9103.0026340534569</v>
      </c>
      <c r="W32" s="48">
        <f t="shared" si="5"/>
        <v>1405.0486704330772</v>
      </c>
      <c r="X32" s="48">
        <f t="shared" si="5"/>
        <v>1259.5074740341647</v>
      </c>
      <c r="Y32" s="48">
        <f t="shared" si="5"/>
        <v>6360.1441569736098</v>
      </c>
      <c r="Z32" s="48">
        <f t="shared" si="5"/>
        <v>1501.3148935003446</v>
      </c>
      <c r="AA32" s="48">
        <f t="shared" si="5"/>
        <v>-2155.5348319702994</v>
      </c>
      <c r="AB32" s="48">
        <f t="shared" si="5"/>
        <v>-30597.352481700847</v>
      </c>
      <c r="AC32" s="48">
        <f t="shared" si="5"/>
        <v>-4066.6252613136735</v>
      </c>
      <c r="AD32" s="48">
        <f t="shared" si="5"/>
        <v>-7572.5250774506694</v>
      </c>
      <c r="AE32" s="48">
        <f t="shared" si="5"/>
        <v>-8748.9965513190327</v>
      </c>
      <c r="AF32" s="48">
        <f t="shared" si="5"/>
        <v>-7965.1247512585887</v>
      </c>
      <c r="AG32" s="48">
        <f t="shared" si="5"/>
        <v>-80443.246233000536</v>
      </c>
      <c r="AH32" s="48">
        <f t="shared" si="5"/>
        <v>-15684.919102635627</v>
      </c>
      <c r="AI32" s="48">
        <f t="shared" si="5"/>
        <v>-15755.279273783195</v>
      </c>
      <c r="AJ32" s="48">
        <f t="shared" si="5"/>
        <v>-17189.146438328044</v>
      </c>
      <c r="AK32" s="48">
        <f t="shared" si="5"/>
        <v>-16426.517243265451</v>
      </c>
      <c r="AL32" s="48">
        <f t="shared" si="5"/>
        <v>-36850.903936879382</v>
      </c>
      <c r="AM32" s="48">
        <f t="shared" si="5"/>
        <v>-13937.299474169573</v>
      </c>
      <c r="AN32" s="48">
        <f t="shared" si="5"/>
        <v>-15072.914572113128</v>
      </c>
      <c r="AO32" s="48">
        <f t="shared" ref="AO32:BF32" si="6">AO31*(1+$H$2)^AO4*(1+$H$1)^(-AO4)</f>
        <v>-14145.243656190649</v>
      </c>
      <c r="AP32" s="48">
        <f t="shared" si="6"/>
        <v>-15525.456975372421</v>
      </c>
      <c r="AQ32" s="48">
        <f t="shared" si="6"/>
        <v>-16681.94071663684</v>
      </c>
      <c r="AR32" s="48">
        <f t="shared" si="6"/>
        <v>-16208.209998820757</v>
      </c>
      <c r="AS32" s="48">
        <f t="shared" si="6"/>
        <v>-17008.825158589243</v>
      </c>
      <c r="AT32" s="48">
        <f t="shared" si="6"/>
        <v>-17387.823070931867</v>
      </c>
      <c r="AU32" s="48">
        <f t="shared" si="6"/>
        <v>-16210.339749801507</v>
      </c>
      <c r="AV32" s="48">
        <f t="shared" si="6"/>
        <v>-314364.82810877991</v>
      </c>
      <c r="AW32" s="48">
        <f t="shared" si="6"/>
        <v>-12487.887791582922</v>
      </c>
      <c r="AX32" s="48">
        <f t="shared" si="6"/>
        <v>-11453.310615582219</v>
      </c>
      <c r="AY32" s="48">
        <f t="shared" si="6"/>
        <v>-13725.799686246124</v>
      </c>
      <c r="AZ32" s="48">
        <f t="shared" si="6"/>
        <v>-14210.997292292994</v>
      </c>
      <c r="BA32" s="48">
        <f t="shared" si="6"/>
        <v>-14721.613893782469</v>
      </c>
      <c r="BB32" s="48">
        <f t="shared" si="6"/>
        <v>-14427.693736373103</v>
      </c>
      <c r="BC32" s="48">
        <f t="shared" si="6"/>
        <v>-13472.626774142765</v>
      </c>
      <c r="BD32" s="48">
        <f t="shared" si="6"/>
        <v>-12741.515996499833</v>
      </c>
      <c r="BE32" s="48">
        <f t="shared" si="6"/>
        <v>-12007.907221272595</v>
      </c>
      <c r="BF32" s="48">
        <f t="shared" si="6"/>
        <v>-27278.778058109478</v>
      </c>
    </row>
    <row r="33" spans="2:58" ht="15.75" x14ac:dyDescent="0.25">
      <c r="B33" s="29">
        <v>30</v>
      </c>
      <c r="C33" s="29">
        <v>0</v>
      </c>
      <c r="D33" s="50">
        <v>-1276816.4695022099</v>
      </c>
      <c r="E33" s="53" t="str">
        <f t="shared" si="0"/>
        <v>No Ejercer</v>
      </c>
      <c r="F33" s="29"/>
      <c r="H33" s="49" t="s">
        <v>7</v>
      </c>
      <c r="I33" s="50">
        <f>SUM(I32:XFB32)-830000</f>
        <v>-1276816.4695022188</v>
      </c>
      <c r="BE33"/>
      <c r="BF33"/>
    </row>
  </sheetData>
  <conditionalFormatting sqref="E4:E33">
    <cfRule type="cellIs" dxfId="9" priority="2" operator="equal">
      <formula>"Ejercer"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7FE2-DA91-425A-90AF-5BB62883FF22}">
  <dimension ref="B2:BC82"/>
  <sheetViews>
    <sheetView topLeftCell="J43" zoomScale="85" zoomScaleNormal="85" workbookViewId="0">
      <selection activeCell="B31" activeCellId="1" sqref="B29 B31"/>
    </sheetView>
  </sheetViews>
  <sheetFormatPr baseColWidth="10" defaultRowHeight="15" x14ac:dyDescent="0.25"/>
  <cols>
    <col min="3" max="3" width="26" bestFit="1" customWidth="1"/>
    <col min="4" max="4" width="20.140625" bestFit="1" customWidth="1"/>
    <col min="5" max="5" width="15.85546875" bestFit="1" customWidth="1"/>
    <col min="6" max="6" width="21.85546875" bestFit="1" customWidth="1"/>
    <col min="7" max="7" width="26.140625" bestFit="1" customWidth="1"/>
    <col min="8" max="8" width="21.7109375" customWidth="1"/>
    <col min="9" max="9" width="21.85546875" bestFit="1" customWidth="1"/>
    <col min="10" max="10" width="26" bestFit="1" customWidth="1"/>
    <col min="11" max="11" width="46.7109375" bestFit="1" customWidth="1"/>
    <col min="12" max="13" width="14.85546875" bestFit="1" customWidth="1"/>
    <col min="14" max="14" width="15.85546875" bestFit="1" customWidth="1"/>
    <col min="15" max="15" width="22" bestFit="1" customWidth="1"/>
    <col min="16" max="16" width="12.28515625" bestFit="1" customWidth="1"/>
    <col min="17" max="17" width="17" bestFit="1" customWidth="1"/>
  </cols>
  <sheetData>
    <row r="2" spans="2:11" x14ac:dyDescent="0.25">
      <c r="K2" s="56"/>
    </row>
    <row r="3" spans="2:11" s="52" customFormat="1" ht="18.75" x14ac:dyDescent="0.3">
      <c r="C3" s="51" t="s">
        <v>69</v>
      </c>
      <c r="D3" s="51" t="s">
        <v>44</v>
      </c>
      <c r="E3" s="51" t="s">
        <v>45</v>
      </c>
      <c r="F3" s="51" t="s">
        <v>55</v>
      </c>
      <c r="G3" s="51" t="s">
        <v>70</v>
      </c>
      <c r="H3" s="51" t="s">
        <v>65</v>
      </c>
      <c r="I3" s="51" t="s">
        <v>59</v>
      </c>
      <c r="J3" s="51" t="s">
        <v>68</v>
      </c>
      <c r="K3" s="56"/>
    </row>
    <row r="4" spans="2:11" ht="15.75" x14ac:dyDescent="0.25">
      <c r="B4" s="29">
        <v>1</v>
      </c>
      <c r="C4" s="29">
        <v>0</v>
      </c>
      <c r="D4" s="29">
        <v>0</v>
      </c>
      <c r="E4" s="50">
        <v>-1171183.1956418899</v>
      </c>
      <c r="F4" s="29" t="str">
        <f>IF(E4&lt;0,"No","Sí")</f>
        <v>No</v>
      </c>
      <c r="H4" s="29" t="str">
        <f>IF(F4="Sí",'Precio Generado por mi'!E33," ")</f>
        <v xml:space="preserve"> </v>
      </c>
      <c r="I4" s="29">
        <f t="shared" ref="I4:I33" si="0">P53</f>
        <v>48808.1756125459</v>
      </c>
      <c r="J4" s="29" t="str">
        <f>IF(I4&gt;0,"Ejercer","No Ejercer")</f>
        <v>Ejercer</v>
      </c>
      <c r="K4" s="29">
        <v>-1064711.99603808</v>
      </c>
    </row>
    <row r="5" spans="2:11" x14ac:dyDescent="0.25">
      <c r="B5" s="29">
        <v>2</v>
      </c>
      <c r="C5" s="29">
        <v>0</v>
      </c>
      <c r="D5" s="29">
        <v>0</v>
      </c>
      <c r="E5" s="29">
        <v>-615847.48218475794</v>
      </c>
      <c r="F5" s="29" t="str">
        <f t="shared" ref="F5:F33" si="1">IF(E5&lt;0,"No","Sí")</f>
        <v>No</v>
      </c>
      <c r="H5" s="29" t="str">
        <f>IF(F5="Sí",'Precio Generado por mi'!E34," ")</f>
        <v xml:space="preserve"> </v>
      </c>
      <c r="I5" s="29">
        <f t="shared" si="0"/>
        <v>508432.03965756297</v>
      </c>
      <c r="J5" s="29" t="str">
        <f t="shared" ref="J5:J32" si="2">IF(I5&gt;0,"Ejercer","No Ejercer")</f>
        <v>Ejercer</v>
      </c>
      <c r="K5" s="29">
        <v>-559861.34744068899</v>
      </c>
    </row>
    <row r="6" spans="2:11" x14ac:dyDescent="0.25">
      <c r="B6" s="29">
        <v>3</v>
      </c>
      <c r="C6" s="29">
        <v>0</v>
      </c>
      <c r="D6" s="29">
        <v>0</v>
      </c>
      <c r="E6" s="29">
        <v>-1730591.03373752</v>
      </c>
      <c r="F6" s="29" t="str">
        <f t="shared" si="1"/>
        <v>No</v>
      </c>
      <c r="H6" s="29" t="str">
        <f>IF(F6="Sí",'Precio Generado por mi'!E35," ")</f>
        <v xml:space="preserve"> </v>
      </c>
      <c r="I6" s="29">
        <f t="shared" si="0"/>
        <v>432256.00227382098</v>
      </c>
      <c r="J6" s="29" t="str">
        <f t="shared" si="2"/>
        <v>Ejercer</v>
      </c>
      <c r="K6" s="29">
        <v>-1573264.5761250199</v>
      </c>
    </row>
    <row r="7" spans="2:11" x14ac:dyDescent="0.25">
      <c r="B7" s="29">
        <v>4</v>
      </c>
      <c r="C7" s="29">
        <v>0</v>
      </c>
      <c r="D7" s="29">
        <v>0</v>
      </c>
      <c r="E7" s="29">
        <v>-295372.18598259101</v>
      </c>
      <c r="F7" s="29" t="str">
        <f t="shared" si="1"/>
        <v>No</v>
      </c>
      <c r="H7" s="29" t="str">
        <f>IF(F7="Sí",'Precio Generado por mi'!E36," ")</f>
        <v xml:space="preserve"> </v>
      </c>
      <c r="I7" s="29">
        <f t="shared" si="0"/>
        <v>1006785.14069353</v>
      </c>
      <c r="J7" s="29" t="str">
        <f t="shared" si="2"/>
        <v>Ejercer</v>
      </c>
      <c r="K7" s="29">
        <v>-268520.16907508299</v>
      </c>
    </row>
    <row r="8" spans="2:11" x14ac:dyDescent="0.25">
      <c r="B8" s="29">
        <v>5</v>
      </c>
      <c r="C8" s="29">
        <v>0</v>
      </c>
      <c r="D8" s="29">
        <v>0</v>
      </c>
      <c r="E8" s="29">
        <v>-97774.868362212903</v>
      </c>
      <c r="F8" s="29" t="str">
        <f t="shared" si="1"/>
        <v>No</v>
      </c>
      <c r="H8" s="29" t="str">
        <f>IF(F8="Sí",'Precio Generado por mi'!E37," ")</f>
        <v xml:space="preserve"> </v>
      </c>
      <c r="I8" s="29">
        <f t="shared" si="0"/>
        <v>47672.412107010001</v>
      </c>
      <c r="J8" s="29" t="str">
        <f t="shared" si="2"/>
        <v>Ejercer</v>
      </c>
      <c r="K8" s="29">
        <v>-88886.243965647998</v>
      </c>
    </row>
    <row r="9" spans="2:11" x14ac:dyDescent="0.25">
      <c r="B9" s="29">
        <v>6</v>
      </c>
      <c r="C9" s="29">
        <v>0</v>
      </c>
      <c r="D9" s="29">
        <v>0</v>
      </c>
      <c r="E9" s="29">
        <v>-508706.75992368098</v>
      </c>
      <c r="F9" s="29" t="str">
        <f t="shared" si="1"/>
        <v>No</v>
      </c>
      <c r="H9" s="29" t="str">
        <f>IF(F9="Sí",'Precio Generado por mi'!E38," ")</f>
        <v xml:space="preserve"> </v>
      </c>
      <c r="I9" s="29">
        <f t="shared" si="0"/>
        <v>582042.95381866198</v>
      </c>
      <c r="J9" s="29" t="str">
        <f t="shared" si="2"/>
        <v>Ejercer</v>
      </c>
      <c r="K9" s="29">
        <v>-462460.69083971001</v>
      </c>
    </row>
    <row r="10" spans="2:11" x14ac:dyDescent="0.25">
      <c r="B10" s="29">
        <v>7</v>
      </c>
      <c r="C10" s="29">
        <v>0</v>
      </c>
      <c r="D10" s="29">
        <v>0</v>
      </c>
      <c r="E10" s="29">
        <v>-73395.269072476993</v>
      </c>
      <c r="F10" s="29" t="str">
        <f t="shared" si="1"/>
        <v>No</v>
      </c>
      <c r="H10" s="29" t="str">
        <f>IF(F10="Sí",'Precio Generado por mi'!E39," ")</f>
        <v xml:space="preserve"> </v>
      </c>
      <c r="I10" s="29">
        <f t="shared" si="0"/>
        <v>29702.706497681698</v>
      </c>
      <c r="J10" s="29" t="str">
        <f t="shared" si="2"/>
        <v>Ejercer</v>
      </c>
      <c r="K10" s="29">
        <v>-66722.971884069993</v>
      </c>
    </row>
    <row r="11" spans="2:11" x14ac:dyDescent="0.25">
      <c r="B11" s="29">
        <v>8</v>
      </c>
      <c r="C11" s="29">
        <v>0</v>
      </c>
      <c r="D11" s="29">
        <v>0</v>
      </c>
      <c r="E11" s="29">
        <v>-724951.14679081703</v>
      </c>
      <c r="F11" s="29" t="str">
        <f t="shared" si="1"/>
        <v>No</v>
      </c>
      <c r="H11" s="29" t="str">
        <f>IF(F11="Sí",'Precio Generado por mi'!E40," ")</f>
        <v xml:space="preserve"> </v>
      </c>
      <c r="I11" s="29">
        <f t="shared" si="0"/>
        <v>477409.76555483899</v>
      </c>
      <c r="J11" s="29" t="str">
        <f t="shared" si="2"/>
        <v>Ejercer</v>
      </c>
      <c r="K11" s="29">
        <v>-659046.49708256102</v>
      </c>
    </row>
    <row r="12" spans="2:11" x14ac:dyDescent="0.25">
      <c r="B12" s="54">
        <v>9</v>
      </c>
      <c r="C12" s="29">
        <v>0</v>
      </c>
      <c r="D12" s="29">
        <v>0</v>
      </c>
      <c r="E12" s="29">
        <v>6734.42421839898</v>
      </c>
      <c r="F12" s="29" t="str">
        <f t="shared" si="1"/>
        <v>Sí</v>
      </c>
      <c r="G12">
        <f t="shared" ref="G12:G31" si="3">E12-C12</f>
        <v>6734.42421839898</v>
      </c>
      <c r="H12" s="29">
        <f>IF(F12="Sí",'Precio Generado por mi'!E41," ")</f>
        <v>85.867159999999998</v>
      </c>
      <c r="I12" s="29">
        <f t="shared" si="0"/>
        <v>130286.420352211</v>
      </c>
      <c r="J12" s="29" t="str">
        <f t="shared" si="2"/>
        <v>Ejercer</v>
      </c>
      <c r="K12" s="29">
        <v>6122.2038349081604</v>
      </c>
    </row>
    <row r="13" spans="2:11" x14ac:dyDescent="0.25">
      <c r="B13" s="29">
        <v>10</v>
      </c>
      <c r="C13" s="29">
        <v>0</v>
      </c>
      <c r="D13" s="29">
        <v>0</v>
      </c>
      <c r="E13" s="29">
        <v>-1347686.1476982399</v>
      </c>
      <c r="F13" s="29" t="str">
        <f t="shared" si="1"/>
        <v>No</v>
      </c>
      <c r="H13" s="29" t="str">
        <f>IF(F13="Sí",'Precio Generado por mi'!E42," ")</f>
        <v xml:space="preserve"> </v>
      </c>
      <c r="I13" s="29">
        <f t="shared" si="0"/>
        <v>75480.006345607006</v>
      </c>
      <c r="J13" s="29" t="str">
        <f t="shared" si="2"/>
        <v>Ejercer</v>
      </c>
      <c r="K13" s="29">
        <v>-1225169.2251802201</v>
      </c>
    </row>
    <row r="14" spans="2:11" x14ac:dyDescent="0.25">
      <c r="B14" s="29">
        <v>11</v>
      </c>
      <c r="C14" s="29">
        <v>0</v>
      </c>
      <c r="D14" s="29">
        <v>0</v>
      </c>
      <c r="E14" s="29">
        <v>-1831299.6551795499</v>
      </c>
      <c r="F14" s="29" t="str">
        <f t="shared" si="1"/>
        <v>No</v>
      </c>
      <c r="H14" s="29" t="str">
        <f>IF(F14="Sí",'Precio Generado por mi'!E43," ")</f>
        <v xml:space="preserve"> </v>
      </c>
      <c r="I14" s="29">
        <f t="shared" si="0"/>
        <v>710621.85769724404</v>
      </c>
      <c r="J14" s="29" t="str">
        <f t="shared" si="2"/>
        <v>Ejercer</v>
      </c>
      <c r="K14" s="29">
        <v>-1664817.8683450499</v>
      </c>
    </row>
    <row r="15" spans="2:11" x14ac:dyDescent="0.25">
      <c r="B15" s="29">
        <v>12</v>
      </c>
      <c r="C15" s="29">
        <v>0</v>
      </c>
      <c r="D15" s="29">
        <v>0</v>
      </c>
      <c r="E15" s="29">
        <v>-629839.39968505001</v>
      </c>
      <c r="F15" s="29" t="str">
        <f t="shared" si="1"/>
        <v>No</v>
      </c>
      <c r="H15" s="29" t="str">
        <f>IF(F15="Sí",'Precio Generado por mi'!E44," ")</f>
        <v xml:space="preserve"> </v>
      </c>
      <c r="I15" s="29">
        <f t="shared" si="0"/>
        <v>391286.66272387299</v>
      </c>
      <c r="J15" s="29" t="str">
        <f t="shared" si="2"/>
        <v>Ejercer</v>
      </c>
      <c r="K15" s="29">
        <v>-572581.27244095504</v>
      </c>
    </row>
    <row r="16" spans="2:11" x14ac:dyDescent="0.25">
      <c r="B16" s="54">
        <v>13</v>
      </c>
      <c r="C16" s="29">
        <v>1938034.4244683301</v>
      </c>
      <c r="D16" s="29">
        <v>0</v>
      </c>
      <c r="E16" s="29">
        <v>2158816.8517193799</v>
      </c>
      <c r="F16" s="29" t="str">
        <f t="shared" si="1"/>
        <v>Sí</v>
      </c>
      <c r="G16">
        <f>E16-C16</f>
        <v>220782.42725104978</v>
      </c>
      <c r="H16" s="29">
        <f>IF(F16="Sí",'Precio Generado por mi'!E45," ")</f>
        <v>82.291579999999996</v>
      </c>
      <c r="I16" s="29">
        <f t="shared" si="0"/>
        <v>85794.984666076896</v>
      </c>
      <c r="J16" s="29" t="str">
        <f t="shared" si="2"/>
        <v>Ejercer</v>
      </c>
      <c r="K16" s="29">
        <v>1962560.77429034</v>
      </c>
    </row>
    <row r="17" spans="2:11" x14ac:dyDescent="0.25">
      <c r="B17" s="29">
        <v>14</v>
      </c>
      <c r="C17" s="29">
        <v>0</v>
      </c>
      <c r="D17" s="29">
        <v>0</v>
      </c>
      <c r="E17" s="29">
        <v>-779516.09823541297</v>
      </c>
      <c r="F17" s="29" t="str">
        <f t="shared" si="1"/>
        <v>No</v>
      </c>
      <c r="H17" s="29" t="str">
        <f>IF(F17="Sí",'Precio Generado por mi'!E46," ")</f>
        <v xml:space="preserve"> </v>
      </c>
      <c r="I17" s="29">
        <f t="shared" si="0"/>
        <v>17870.674088468098</v>
      </c>
      <c r="J17" s="29" t="str">
        <f t="shared" si="2"/>
        <v>Ejercer</v>
      </c>
      <c r="K17" s="29">
        <v>-708650.99839583004</v>
      </c>
    </row>
    <row r="18" spans="2:11" x14ac:dyDescent="0.25">
      <c r="B18" s="54">
        <v>15</v>
      </c>
      <c r="C18" s="29">
        <v>4934563.6037803805</v>
      </c>
      <c r="D18" s="29">
        <v>0</v>
      </c>
      <c r="E18" s="29">
        <v>5330463.6307360101</v>
      </c>
      <c r="F18" s="29" t="str">
        <f t="shared" si="1"/>
        <v>Sí</v>
      </c>
      <c r="G18">
        <f t="shared" si="3"/>
        <v>395900.0269556297</v>
      </c>
      <c r="H18" s="29">
        <f>IF(F18="Sí",'Precio Generado por mi'!E47," ")</f>
        <v>97.042730000000006</v>
      </c>
      <c r="I18" s="29">
        <f t="shared" si="0"/>
        <v>339102.69873614702</v>
      </c>
      <c r="J18" s="29" t="str">
        <f t="shared" si="2"/>
        <v>Ejercer</v>
      </c>
      <c r="K18" s="29">
        <v>4845876.0279418305</v>
      </c>
    </row>
    <row r="19" spans="2:11" x14ac:dyDescent="0.25">
      <c r="B19" s="29">
        <v>16</v>
      </c>
      <c r="C19" s="29">
        <v>0</v>
      </c>
      <c r="D19" s="29">
        <v>0</v>
      </c>
      <c r="E19" s="29">
        <v>-1091046.56875586</v>
      </c>
      <c r="F19" s="29" t="str">
        <f t="shared" si="1"/>
        <v>No</v>
      </c>
      <c r="H19" s="29" t="str">
        <f>IF(F19="Sí",'Precio Generado por mi'!E48," ")</f>
        <v xml:space="preserve"> </v>
      </c>
      <c r="I19" s="29">
        <f t="shared" si="0"/>
        <v>516209.58763295301</v>
      </c>
      <c r="J19" s="29" t="str">
        <f t="shared" si="2"/>
        <v>Ejercer</v>
      </c>
      <c r="K19" s="29">
        <v>-991860.51705079002</v>
      </c>
    </row>
    <row r="20" spans="2:11" x14ac:dyDescent="0.25">
      <c r="B20" s="54">
        <v>17</v>
      </c>
      <c r="C20" s="29">
        <v>15483.192789532401</v>
      </c>
      <c r="D20" s="29">
        <v>0</v>
      </c>
      <c r="E20" s="29">
        <v>27526.188877735502</v>
      </c>
      <c r="F20" s="29" t="str">
        <f t="shared" si="1"/>
        <v>Sí</v>
      </c>
      <c r="G20">
        <f t="shared" si="3"/>
        <v>12042.996088203101</v>
      </c>
      <c r="H20" s="29">
        <f>IF(F20="Sí",'Precio Generado por mi'!E49," ")</f>
        <v>67.932699999999997</v>
      </c>
      <c r="I20" s="29">
        <f t="shared" si="0"/>
        <v>16094.174586716301</v>
      </c>
      <c r="J20" s="29" t="str">
        <f t="shared" si="2"/>
        <v>Ejercer</v>
      </c>
      <c r="K20" s="29">
        <v>25023.808070668601</v>
      </c>
    </row>
    <row r="21" spans="2:11" x14ac:dyDescent="0.25">
      <c r="B21" s="29">
        <v>18</v>
      </c>
      <c r="C21" s="29">
        <v>0</v>
      </c>
      <c r="D21" s="29">
        <v>0</v>
      </c>
      <c r="E21" s="29">
        <v>-1597380.1284185899</v>
      </c>
      <c r="F21" s="29" t="str">
        <f t="shared" si="1"/>
        <v>No</v>
      </c>
      <c r="H21" s="29" t="str">
        <f>IF(F21="Sí",'Precio Generado por mi'!E50," ")</f>
        <v xml:space="preserve"> </v>
      </c>
      <c r="I21" s="29">
        <f t="shared" si="0"/>
        <v>228096.64409155899</v>
      </c>
      <c r="J21" s="29" t="str">
        <f t="shared" si="2"/>
        <v>Ejercer</v>
      </c>
      <c r="K21" s="29">
        <v>-1452163.7531078099</v>
      </c>
    </row>
    <row r="22" spans="2:11" x14ac:dyDescent="0.25">
      <c r="B22" s="29">
        <v>19</v>
      </c>
      <c r="C22" s="29">
        <v>0</v>
      </c>
      <c r="D22" s="29">
        <v>0</v>
      </c>
      <c r="E22" s="29">
        <v>-642768.36396830005</v>
      </c>
      <c r="F22" s="29" t="str">
        <f t="shared" si="1"/>
        <v>No</v>
      </c>
      <c r="H22" s="29" t="str">
        <f>IF(F22="Sí",'Precio Generado por mi'!E51," ")</f>
        <v xml:space="preserve"> </v>
      </c>
      <c r="I22" s="29">
        <f t="shared" si="0"/>
        <v>348651.92278073903</v>
      </c>
      <c r="J22" s="29" t="str">
        <f t="shared" si="2"/>
        <v>Ejercer</v>
      </c>
      <c r="K22" s="29">
        <v>-584334.87633481796</v>
      </c>
    </row>
    <row r="23" spans="2:11" x14ac:dyDescent="0.25">
      <c r="B23" s="54">
        <v>20</v>
      </c>
      <c r="C23" s="29">
        <v>3066339.8286390998</v>
      </c>
      <c r="D23" s="29">
        <v>0</v>
      </c>
      <c r="E23" s="29">
        <v>3337970.0920387302</v>
      </c>
      <c r="F23" s="29" t="str">
        <f t="shared" si="1"/>
        <v>Sí</v>
      </c>
      <c r="G23">
        <f t="shared" si="3"/>
        <v>271630.26339963032</v>
      </c>
      <c r="H23" s="29">
        <f>IF(F23="Sí",'Precio Generado por mi'!E52," ")</f>
        <v>89.033209999999997</v>
      </c>
      <c r="I23" s="29">
        <f t="shared" si="0"/>
        <v>178713.845474086</v>
      </c>
      <c r="J23" s="29" t="str">
        <f t="shared" si="2"/>
        <v>Ejercer</v>
      </c>
      <c r="K23" s="29">
        <v>3034518.2654897501</v>
      </c>
    </row>
    <row r="24" spans="2:11" x14ac:dyDescent="0.25">
      <c r="B24" s="29">
        <v>21</v>
      </c>
      <c r="C24" s="29">
        <v>0</v>
      </c>
      <c r="D24" s="29">
        <v>0</v>
      </c>
      <c r="E24" s="29">
        <v>-621682.97134181904</v>
      </c>
      <c r="F24" s="29" t="str">
        <f t="shared" si="1"/>
        <v>No</v>
      </c>
      <c r="H24" s="29" t="str">
        <f>IF(F24="Sí",'Precio Generado por mi'!E53," ")</f>
        <v xml:space="preserve"> </v>
      </c>
      <c r="I24" s="29">
        <f t="shared" si="0"/>
        <v>67170.804784381602</v>
      </c>
      <c r="J24" s="29" t="str">
        <f t="shared" si="2"/>
        <v>Ejercer</v>
      </c>
      <c r="K24" s="29">
        <v>-565166.33758347202</v>
      </c>
    </row>
    <row r="25" spans="2:11" x14ac:dyDescent="0.25">
      <c r="B25" s="29">
        <v>22</v>
      </c>
      <c r="C25" s="29">
        <v>0</v>
      </c>
      <c r="D25" s="29">
        <v>0</v>
      </c>
      <c r="E25" s="29">
        <v>-988221.32518853701</v>
      </c>
      <c r="F25" s="29" t="str">
        <f t="shared" si="1"/>
        <v>No</v>
      </c>
      <c r="H25" s="29" t="str">
        <f>IF(F25="Sí",'Precio Generado por mi'!E54," ")</f>
        <v xml:space="preserve"> </v>
      </c>
      <c r="I25" s="29">
        <f t="shared" si="0"/>
        <v>432052.14041726</v>
      </c>
      <c r="J25" s="29" t="str">
        <f t="shared" si="2"/>
        <v>Ejercer</v>
      </c>
      <c r="K25" s="29">
        <v>-898383.02289867005</v>
      </c>
    </row>
    <row r="26" spans="2:11" x14ac:dyDescent="0.25">
      <c r="B26" s="54">
        <v>23</v>
      </c>
      <c r="C26" s="29">
        <v>4280269.7464651298</v>
      </c>
      <c r="D26" s="29">
        <v>0</v>
      </c>
      <c r="E26" s="29">
        <v>4611907.0567195099</v>
      </c>
      <c r="F26" s="29" t="str">
        <f t="shared" si="1"/>
        <v>Sí</v>
      </c>
      <c r="G26">
        <f t="shared" si="3"/>
        <v>331637.31025438011</v>
      </c>
      <c r="H26" s="29">
        <f>IF(F26="Sí",'Precio Generado por mi'!E55," ")</f>
        <v>98.765709999999999</v>
      </c>
      <c r="I26" s="29">
        <f t="shared" si="0"/>
        <v>380700.7279993</v>
      </c>
      <c r="J26" s="29" t="str">
        <f t="shared" si="2"/>
        <v>Ejercer</v>
      </c>
      <c r="K26" s="29">
        <v>4192642.7788359202</v>
      </c>
    </row>
    <row r="27" spans="2:11" x14ac:dyDescent="0.25">
      <c r="B27" s="29">
        <v>24</v>
      </c>
      <c r="C27" s="29">
        <v>0</v>
      </c>
      <c r="D27" s="29">
        <v>0</v>
      </c>
      <c r="E27" s="29">
        <v>-631524.99839810305</v>
      </c>
      <c r="F27" s="29" t="str">
        <f t="shared" si="1"/>
        <v>No</v>
      </c>
      <c r="H27" s="29" t="str">
        <f>IF(F27="Sí",'Precio Generado por mi'!E56," ")</f>
        <v xml:space="preserve"> </v>
      </c>
      <c r="I27" s="29">
        <f t="shared" si="0"/>
        <v>16431.711551736698</v>
      </c>
      <c r="J27" s="29" t="str">
        <f t="shared" si="2"/>
        <v>Ejercer</v>
      </c>
      <c r="K27" s="29">
        <v>-574113.63490736601</v>
      </c>
    </row>
    <row r="28" spans="2:11" x14ac:dyDescent="0.25">
      <c r="B28" s="29">
        <v>25</v>
      </c>
      <c r="C28" s="29">
        <v>0</v>
      </c>
      <c r="D28" s="29">
        <v>0</v>
      </c>
      <c r="E28" s="29">
        <v>-1259213.47022574</v>
      </c>
      <c r="F28" s="29" t="str">
        <f t="shared" si="1"/>
        <v>No</v>
      </c>
      <c r="H28" s="29" t="str">
        <f>IF(F28="Sí",'Precio Generado por mi'!E57," ")</f>
        <v xml:space="preserve"> </v>
      </c>
      <c r="I28" s="29">
        <f t="shared" si="0"/>
        <v>82421.963760983199</v>
      </c>
      <c r="J28" s="29" t="str">
        <f t="shared" si="2"/>
        <v>Ejercer</v>
      </c>
      <c r="K28" s="29">
        <v>-1144739.5183870399</v>
      </c>
    </row>
    <row r="29" spans="2:11" x14ac:dyDescent="0.25">
      <c r="B29" s="54">
        <v>26</v>
      </c>
      <c r="C29" s="29">
        <v>369111.72284415102</v>
      </c>
      <c r="D29" s="29">
        <v>0</v>
      </c>
      <c r="E29" s="29">
        <v>414168.11499661498</v>
      </c>
      <c r="F29" s="29" t="str">
        <f t="shared" si="1"/>
        <v>Sí</v>
      </c>
      <c r="G29">
        <f t="shared" si="3"/>
        <v>45056.392152463959</v>
      </c>
      <c r="H29" s="29">
        <f>IF(F29="Sí",'Precio Generado por mi'!E58," ")</f>
        <v>83.62303</v>
      </c>
      <c r="I29" s="29">
        <f t="shared" si="0"/>
        <v>101098.055166276</v>
      </c>
      <c r="J29" s="29" t="str">
        <f t="shared" si="2"/>
        <v>Ejercer</v>
      </c>
      <c r="K29" s="29">
        <v>376516.46817874099</v>
      </c>
    </row>
    <row r="30" spans="2:11" x14ac:dyDescent="0.25">
      <c r="B30" s="29">
        <v>27</v>
      </c>
      <c r="C30" s="29">
        <v>0</v>
      </c>
      <c r="D30" s="29">
        <v>0</v>
      </c>
      <c r="E30" s="29">
        <v>-767848.96927007998</v>
      </c>
      <c r="F30" s="29" t="str">
        <f t="shared" si="1"/>
        <v>No</v>
      </c>
      <c r="H30" s="29" t="str">
        <f>IF(F30="Sí",'Precio Generado por mi'!E59," ")</f>
        <v xml:space="preserve"> </v>
      </c>
      <c r="I30" s="29">
        <f t="shared" si="0"/>
        <v>36971.692630990503</v>
      </c>
      <c r="J30" s="29" t="str">
        <f t="shared" si="2"/>
        <v>Ejercer</v>
      </c>
      <c r="K30" s="29">
        <v>-698044.517518254</v>
      </c>
    </row>
    <row r="31" spans="2:11" x14ac:dyDescent="0.25">
      <c r="B31" s="54">
        <v>28</v>
      </c>
      <c r="C31" s="29">
        <v>322975.61112998001</v>
      </c>
      <c r="D31" s="29">
        <v>0</v>
      </c>
      <c r="E31" s="29">
        <v>404468.00139350601</v>
      </c>
      <c r="F31" s="29" t="str">
        <f t="shared" si="1"/>
        <v>Sí</v>
      </c>
      <c r="G31">
        <f t="shared" si="3"/>
        <v>81492.390263526002</v>
      </c>
      <c r="H31" s="29">
        <f>IF(F31="Sí",'Precio Generado por mi'!E60," ")</f>
        <v>86.094800000000006</v>
      </c>
      <c r="I31" s="29">
        <f t="shared" si="0"/>
        <v>133485.32360244199</v>
      </c>
      <c r="J31" s="29" t="str">
        <f t="shared" si="2"/>
        <v>Ejercer</v>
      </c>
      <c r="K31" s="29">
        <v>367698.18308500497</v>
      </c>
    </row>
    <row r="32" spans="2:11" x14ac:dyDescent="0.25">
      <c r="B32" s="29">
        <v>29</v>
      </c>
      <c r="C32" s="29">
        <v>0</v>
      </c>
      <c r="D32" s="29">
        <v>0</v>
      </c>
      <c r="E32" s="29">
        <v>-695832.720163116</v>
      </c>
      <c r="F32" s="29" t="str">
        <f t="shared" si="1"/>
        <v>No</v>
      </c>
      <c r="H32" s="29" t="str">
        <f>IF(F32="Sí",'Precio Generado por mi'!E61," ")</f>
        <v xml:space="preserve"> </v>
      </c>
      <c r="I32" s="29">
        <f t="shared" si="0"/>
        <v>338360.90251935698</v>
      </c>
      <c r="J32" s="29" t="str">
        <f t="shared" si="2"/>
        <v>Ejercer</v>
      </c>
      <c r="K32" s="29">
        <v>-632575.200148287</v>
      </c>
    </row>
    <row r="33" spans="2:55" ht="15.75" x14ac:dyDescent="0.25">
      <c r="B33" s="29">
        <v>30</v>
      </c>
      <c r="C33" s="29">
        <v>0</v>
      </c>
      <c r="D33" s="29">
        <v>0</v>
      </c>
      <c r="E33" s="50">
        <v>-1189904.0691484399</v>
      </c>
      <c r="F33" s="29" t="str">
        <f t="shared" si="1"/>
        <v>No</v>
      </c>
      <c r="H33" s="29" t="str">
        <f>IF(F33="Sí",'Precio Generado por mi'!E62," ")</f>
        <v xml:space="preserve"> </v>
      </c>
      <c r="I33" s="29">
        <f t="shared" si="0"/>
        <v>178118.253582556</v>
      </c>
      <c r="J33" s="29" t="str">
        <f>IF(I33&gt;0,"Ejercer","No Ejercer")</f>
        <v>Ejercer</v>
      </c>
      <c r="K33" s="29">
        <v>-1081730.9719531301</v>
      </c>
    </row>
    <row r="34" spans="2:55" x14ac:dyDescent="0.25">
      <c r="F34" s="29" t="str">
        <f>IF(E34="Sí",'Precio Generado por mi'!F63," ")</f>
        <v xml:space="preserve"> </v>
      </c>
    </row>
    <row r="35" spans="2:55" x14ac:dyDescent="0.25">
      <c r="C35" s="46" t="s">
        <v>53</v>
      </c>
      <c r="D35" s="46">
        <v>0.05</v>
      </c>
    </row>
    <row r="36" spans="2:55" x14ac:dyDescent="0.25">
      <c r="C36" s="46" t="s">
        <v>54</v>
      </c>
      <c r="D36" s="46">
        <v>0.03</v>
      </c>
    </row>
    <row r="37" spans="2:55" ht="15.75" x14ac:dyDescent="0.25">
      <c r="C37" s="47"/>
      <c r="D37" s="47"/>
    </row>
    <row r="38" spans="2:55" x14ac:dyDescent="0.25">
      <c r="C38" s="49" t="s">
        <v>51</v>
      </c>
      <c r="D38" s="46" t="s">
        <v>46</v>
      </c>
      <c r="E38" s="46">
        <v>1</v>
      </c>
      <c r="F38" s="46">
        <v>2</v>
      </c>
      <c r="G38" s="46">
        <v>3</v>
      </c>
      <c r="H38" s="46">
        <v>4</v>
      </c>
      <c r="I38" s="46">
        <v>5</v>
      </c>
      <c r="J38" s="46">
        <v>6</v>
      </c>
      <c r="K38" s="46">
        <v>7</v>
      </c>
      <c r="L38" s="46">
        <v>8</v>
      </c>
      <c r="M38" s="46">
        <v>9</v>
      </c>
      <c r="N38" s="46">
        <v>10</v>
      </c>
      <c r="O38" s="46">
        <v>11</v>
      </c>
      <c r="P38" s="46">
        <v>12</v>
      </c>
      <c r="Q38" s="46">
        <v>13</v>
      </c>
      <c r="R38" s="46">
        <v>14</v>
      </c>
      <c r="S38" s="46">
        <v>15</v>
      </c>
      <c r="T38" s="46">
        <v>16</v>
      </c>
      <c r="U38" s="46">
        <v>17</v>
      </c>
      <c r="V38" s="46">
        <v>18</v>
      </c>
      <c r="W38" s="46">
        <v>19</v>
      </c>
      <c r="X38" s="46">
        <v>20</v>
      </c>
      <c r="Y38" s="46">
        <v>21</v>
      </c>
      <c r="Z38" s="46">
        <v>22</v>
      </c>
      <c r="AA38" s="46">
        <v>23</v>
      </c>
      <c r="AB38" s="46">
        <v>24</v>
      </c>
      <c r="AC38" s="46">
        <v>25</v>
      </c>
      <c r="AD38" s="46">
        <v>26</v>
      </c>
      <c r="AE38" s="46">
        <v>27</v>
      </c>
      <c r="AF38" s="46">
        <v>28</v>
      </c>
      <c r="AG38" s="46">
        <v>29</v>
      </c>
      <c r="AH38" s="46">
        <v>30</v>
      </c>
      <c r="AI38" s="46">
        <v>31</v>
      </c>
      <c r="AJ38" s="46">
        <v>32</v>
      </c>
      <c r="AK38" s="46">
        <v>33</v>
      </c>
      <c r="AL38" s="46">
        <v>34</v>
      </c>
      <c r="AM38" s="46">
        <v>35</v>
      </c>
      <c r="AN38" s="46">
        <v>36</v>
      </c>
      <c r="AO38" s="46">
        <v>37</v>
      </c>
      <c r="AP38" s="46">
        <v>38</v>
      </c>
      <c r="AQ38" s="46">
        <v>39</v>
      </c>
      <c r="AR38" s="46">
        <v>40</v>
      </c>
      <c r="AS38" s="46">
        <v>41</v>
      </c>
      <c r="AT38" s="46">
        <v>42</v>
      </c>
      <c r="AU38" s="46">
        <v>43</v>
      </c>
      <c r="AV38" s="46">
        <v>44</v>
      </c>
      <c r="AW38" s="46">
        <v>45</v>
      </c>
      <c r="AX38" s="46">
        <v>46</v>
      </c>
      <c r="AY38" s="46">
        <v>47</v>
      </c>
      <c r="AZ38" s="46">
        <v>48</v>
      </c>
      <c r="BA38" s="46">
        <v>49</v>
      </c>
      <c r="BB38" s="46">
        <v>50</v>
      </c>
    </row>
    <row r="39" spans="2:55" x14ac:dyDescent="0.25">
      <c r="C39" s="48"/>
      <c r="D39" s="46" t="s">
        <v>47</v>
      </c>
      <c r="E39" s="29">
        <v>58.562793999999997</v>
      </c>
      <c r="F39" s="29">
        <v>48.793396000000001</v>
      </c>
      <c r="G39" s="29">
        <v>39.908540000000002</v>
      </c>
      <c r="H39" s="29">
        <v>44.567763999999997</v>
      </c>
      <c r="I39" s="29">
        <v>35.665134000000002</v>
      </c>
      <c r="J39" s="29">
        <v>26.380773999999999</v>
      </c>
      <c r="K39" s="29">
        <v>28.162344000000001</v>
      </c>
      <c r="L39" s="29">
        <v>38.191401999999997</v>
      </c>
      <c r="M39" s="29">
        <v>21.756155</v>
      </c>
      <c r="N39" s="29">
        <v>21.216518000000001</v>
      </c>
      <c r="O39" s="29">
        <v>24.560278</v>
      </c>
      <c r="P39" s="29">
        <v>25.206465000000001</v>
      </c>
      <c r="Q39" s="29">
        <v>27.481777000000001</v>
      </c>
      <c r="R39" s="29">
        <v>23.871126</v>
      </c>
      <c r="S39" s="29">
        <v>30.556805000000001</v>
      </c>
      <c r="T39" s="29">
        <v>33.173659999999998</v>
      </c>
      <c r="U39" s="29">
        <v>32.848329999999997</v>
      </c>
      <c r="V39" s="29">
        <v>25.699422999999999</v>
      </c>
      <c r="W39" s="29">
        <v>23.350300000000001</v>
      </c>
      <c r="X39" s="29">
        <v>24.771187000000001</v>
      </c>
      <c r="Y39" s="29">
        <v>23.316797000000001</v>
      </c>
      <c r="Z39" s="29">
        <v>21.860849999999999</v>
      </c>
      <c r="AA39" s="29">
        <v>22.49765</v>
      </c>
      <c r="AB39" s="29">
        <v>21.950039</v>
      </c>
      <c r="AC39" s="29">
        <v>22.985025</v>
      </c>
      <c r="AD39" s="29">
        <v>23.449203000000001</v>
      </c>
      <c r="AE39" s="29">
        <v>26.997686000000002</v>
      </c>
      <c r="AF39" s="29">
        <v>26.453289999999999</v>
      </c>
      <c r="AG39" s="29">
        <v>33.473014999999997</v>
      </c>
      <c r="AH39" s="29">
        <v>29.532957</v>
      </c>
      <c r="AI39" s="29">
        <v>21.902332000000001</v>
      </c>
      <c r="AJ39" s="29">
        <v>19.122129999999999</v>
      </c>
      <c r="AK39" s="29">
        <v>14.561874</v>
      </c>
      <c r="AL39" s="29">
        <v>17.065104999999999</v>
      </c>
      <c r="AM39" s="29">
        <v>11.828832</v>
      </c>
      <c r="AN39" s="29">
        <v>12.228116</v>
      </c>
      <c r="AO39" s="29">
        <v>12.139048000000001</v>
      </c>
      <c r="AP39" s="29">
        <v>14.1228</v>
      </c>
      <c r="AQ39" s="29">
        <v>11.558498</v>
      </c>
      <c r="AR39" s="29">
        <v>13.867108999999999</v>
      </c>
      <c r="AS39" s="29">
        <v>12.454575999999999</v>
      </c>
      <c r="AT39" s="29">
        <v>13.8563385</v>
      </c>
      <c r="AU39" s="29">
        <v>12.064441</v>
      </c>
      <c r="AV39" s="29">
        <v>14.851412</v>
      </c>
      <c r="AW39" s="29">
        <v>13.149219499999999</v>
      </c>
      <c r="AX39" s="29">
        <v>10.488201999999999</v>
      </c>
      <c r="AY39" s="29">
        <v>9.6258569999999999</v>
      </c>
      <c r="AZ39" s="29">
        <v>7.1647863000000003</v>
      </c>
      <c r="BA39" s="29">
        <v>8.3472240000000006</v>
      </c>
      <c r="BB39" s="29">
        <v>6.5818940000000001</v>
      </c>
      <c r="BC39" s="29"/>
    </row>
    <row r="40" spans="2:55" x14ac:dyDescent="0.25">
      <c r="C40" s="48"/>
      <c r="D40" s="46" t="s">
        <v>48</v>
      </c>
      <c r="E40" s="29">
        <v>61835</v>
      </c>
      <c r="F40" s="29">
        <v>20584</v>
      </c>
      <c r="G40" s="29">
        <v>20584</v>
      </c>
      <c r="H40" s="29">
        <v>20584</v>
      </c>
      <c r="I40" s="29">
        <v>20584</v>
      </c>
      <c r="J40" s="29">
        <v>20584</v>
      </c>
      <c r="K40" s="29">
        <v>20584</v>
      </c>
      <c r="L40" s="29">
        <v>20584</v>
      </c>
      <c r="M40" s="29">
        <v>20584</v>
      </c>
      <c r="N40" s="29">
        <v>61835</v>
      </c>
      <c r="O40" s="29">
        <v>20584</v>
      </c>
      <c r="P40" s="29">
        <v>20584</v>
      </c>
      <c r="Q40" s="29">
        <v>20584</v>
      </c>
      <c r="R40" s="29">
        <v>20584</v>
      </c>
      <c r="S40" s="29">
        <v>20584</v>
      </c>
      <c r="T40" s="29">
        <v>20584</v>
      </c>
      <c r="U40" s="29">
        <v>20584</v>
      </c>
      <c r="V40" s="29">
        <v>20584</v>
      </c>
      <c r="W40" s="29">
        <v>20584</v>
      </c>
      <c r="X40" s="29">
        <v>61835</v>
      </c>
      <c r="Y40" s="29">
        <v>20584</v>
      </c>
      <c r="Z40" s="29">
        <v>20584</v>
      </c>
      <c r="AA40" s="29">
        <v>20584</v>
      </c>
      <c r="AB40" s="29">
        <v>20584</v>
      </c>
      <c r="AC40" s="29">
        <v>140602</v>
      </c>
      <c r="AD40" s="29">
        <v>41251</v>
      </c>
      <c r="AE40" s="29">
        <v>41251</v>
      </c>
      <c r="AF40" s="29">
        <v>41251</v>
      </c>
      <c r="AG40" s="29">
        <v>41251</v>
      </c>
      <c r="AH40" s="29">
        <v>82502</v>
      </c>
      <c r="AI40" s="29">
        <v>41251</v>
      </c>
      <c r="AJ40" s="29">
        <v>41251</v>
      </c>
      <c r="AK40" s="29">
        <v>41251</v>
      </c>
      <c r="AL40" s="29">
        <v>41251</v>
      </c>
      <c r="AM40" s="29">
        <v>41251</v>
      </c>
      <c r="AN40" s="29">
        <v>41251</v>
      </c>
      <c r="AO40" s="29">
        <v>41251</v>
      </c>
      <c r="AP40" s="29">
        <v>41251</v>
      </c>
      <c r="AQ40" s="29">
        <v>41251</v>
      </c>
      <c r="AR40" s="29">
        <v>685663</v>
      </c>
      <c r="AS40" s="29">
        <v>41251</v>
      </c>
      <c r="AT40" s="29">
        <v>41251</v>
      </c>
      <c r="AU40" s="29">
        <v>41251</v>
      </c>
      <c r="AV40" s="29">
        <v>41251</v>
      </c>
      <c r="AW40" s="29">
        <v>41251</v>
      </c>
      <c r="AX40" s="29">
        <v>41251</v>
      </c>
      <c r="AY40" s="29">
        <v>41251</v>
      </c>
      <c r="AZ40" s="29">
        <v>41251</v>
      </c>
      <c r="BA40" s="29">
        <v>41251</v>
      </c>
      <c r="BB40" s="29">
        <v>82502</v>
      </c>
    </row>
    <row r="41" spans="2:55" x14ac:dyDescent="0.25">
      <c r="C41" s="48"/>
      <c r="D41" s="46" t="s">
        <v>49</v>
      </c>
      <c r="E41" s="29">
        <f t="shared" ref="E41:AJ41" si="4">E39*1332.808-E40</f>
        <v>16217.960345551997</v>
      </c>
      <c r="F41" s="29">
        <f t="shared" si="4"/>
        <v>44448.228535968003</v>
      </c>
      <c r="G41" s="29">
        <f t="shared" si="4"/>
        <v>32606.421380320004</v>
      </c>
      <c r="H41" s="29">
        <f t="shared" si="4"/>
        <v>38816.272401311995</v>
      </c>
      <c r="I41" s="29">
        <f t="shared" si="4"/>
        <v>26950.775916272003</v>
      </c>
      <c r="J41" s="29">
        <f t="shared" si="4"/>
        <v>14576.506633391997</v>
      </c>
      <c r="K41" s="29">
        <f t="shared" si="4"/>
        <v>16950.997381952002</v>
      </c>
      <c r="L41" s="29">
        <f t="shared" si="4"/>
        <v>30317.806116815998</v>
      </c>
      <c r="M41" s="29">
        <f t="shared" si="4"/>
        <v>8412.7774332400004</v>
      </c>
      <c r="N41" s="29">
        <f t="shared" si="4"/>
        <v>-33557.455077455998</v>
      </c>
      <c r="O41" s="29">
        <f t="shared" si="4"/>
        <v>12150.135000623999</v>
      </c>
      <c r="P41" s="29">
        <f t="shared" si="4"/>
        <v>13011.37820372</v>
      </c>
      <c r="Q41" s="29">
        <f t="shared" si="4"/>
        <v>16043.932239816</v>
      </c>
      <c r="R41" s="29">
        <f t="shared" si="4"/>
        <v>11231.627701808</v>
      </c>
      <c r="S41" s="29">
        <f t="shared" si="4"/>
        <v>20142.354158440001</v>
      </c>
      <c r="T41" s="29">
        <f t="shared" si="4"/>
        <v>23630.119437279995</v>
      </c>
      <c r="U41" s="29">
        <f t="shared" si="4"/>
        <v>23196.517010639996</v>
      </c>
      <c r="V41" s="29">
        <f t="shared" si="4"/>
        <v>13668.396569783996</v>
      </c>
      <c r="W41" s="29">
        <f t="shared" si="4"/>
        <v>10537.466642400002</v>
      </c>
      <c r="X41" s="29">
        <f t="shared" si="4"/>
        <v>-28819.763796904001</v>
      </c>
      <c r="Y41" s="29">
        <f t="shared" si="4"/>
        <v>10492.813575976001</v>
      </c>
      <c r="Z41" s="29">
        <f t="shared" si="4"/>
        <v>8552.3157667999985</v>
      </c>
      <c r="AA41" s="29">
        <f t="shared" si="4"/>
        <v>9401.0479011999996</v>
      </c>
      <c r="AB41" s="29">
        <f t="shared" si="4"/>
        <v>8671.1875795119995</v>
      </c>
      <c r="AC41" s="29">
        <f t="shared" si="4"/>
        <v>-109967.3747998</v>
      </c>
      <c r="AD41" s="29">
        <f t="shared" si="4"/>
        <v>-9997.7146479759977</v>
      </c>
      <c r="AE41" s="29">
        <f t="shared" si="4"/>
        <v>-5268.2681177119957</v>
      </c>
      <c r="AF41" s="29">
        <f t="shared" si="4"/>
        <v>-5993.8434616800005</v>
      </c>
      <c r="AG41" s="29">
        <f t="shared" si="4"/>
        <v>3362.1021761199954</v>
      </c>
      <c r="AH41" s="29">
        <f t="shared" si="4"/>
        <v>-43140.238646744001</v>
      </c>
      <c r="AI41" s="29">
        <f t="shared" si="4"/>
        <v>-12059.396691743998</v>
      </c>
      <c r="AJ41" s="29">
        <f t="shared" si="4"/>
        <v>-15764.872158960003</v>
      </c>
      <c r="AK41" s="29">
        <f t="shared" ref="AK41:BB41" si="5">AK39*1332.808-AK40</f>
        <v>-21842.817837808001</v>
      </c>
      <c r="AL41" s="29">
        <f t="shared" si="5"/>
        <v>-18506.491535160003</v>
      </c>
      <c r="AM41" s="29">
        <f t="shared" si="5"/>
        <v>-25485.438079743999</v>
      </c>
      <c r="AN41" s="29">
        <f t="shared" si="5"/>
        <v>-24953.269170272</v>
      </c>
      <c r="AO41" s="29">
        <f t="shared" si="5"/>
        <v>-25071.979713215998</v>
      </c>
      <c r="AP41" s="29">
        <f t="shared" si="5"/>
        <v>-22428.019177599999</v>
      </c>
      <c r="AQ41" s="29">
        <f t="shared" si="5"/>
        <v>-25845.741397616002</v>
      </c>
      <c r="AR41" s="29">
        <f t="shared" si="5"/>
        <v>-667180.80618792796</v>
      </c>
      <c r="AS41" s="29">
        <f t="shared" si="5"/>
        <v>-24651.441470592003</v>
      </c>
      <c r="AT41" s="29">
        <f t="shared" si="5"/>
        <v>-22783.161196492001</v>
      </c>
      <c r="AU41" s="29">
        <f t="shared" si="5"/>
        <v>-25171.416519671999</v>
      </c>
      <c r="AV41" s="29">
        <f t="shared" si="5"/>
        <v>-21456.919275103999</v>
      </c>
      <c r="AW41" s="29">
        <f t="shared" si="5"/>
        <v>-23725.615056644001</v>
      </c>
      <c r="AX41" s="29">
        <f t="shared" si="5"/>
        <v>-27272.240468784003</v>
      </c>
      <c r="AY41" s="29">
        <f t="shared" si="5"/>
        <v>-28421.580783543999</v>
      </c>
      <c r="AZ41" s="29">
        <f t="shared" si="5"/>
        <v>-31701.715501069601</v>
      </c>
      <c r="BA41" s="29">
        <f t="shared" si="5"/>
        <v>-30125.753075007997</v>
      </c>
      <c r="BB41" s="29">
        <f t="shared" si="5"/>
        <v>-73729.599021647999</v>
      </c>
    </row>
    <row r="42" spans="2:55" x14ac:dyDescent="0.25">
      <c r="C42" s="48"/>
      <c r="D42" s="46" t="s">
        <v>50</v>
      </c>
      <c r="E42" s="29">
        <f t="shared" ref="E42:AJ42" si="6">E41*(1+$D$36)^E38*(1+$D$35)^(-E38)</f>
        <v>15909.046815160531</v>
      </c>
      <c r="F42" s="29">
        <f t="shared" si="6"/>
        <v>42771.089028397684</v>
      </c>
      <c r="G42" s="29">
        <f t="shared" si="6"/>
        <v>30778.461950677407</v>
      </c>
      <c r="H42" s="29">
        <f t="shared" si="6"/>
        <v>35942.272249967042</v>
      </c>
      <c r="I42" s="29">
        <f t="shared" si="6"/>
        <v>24479.971128630132</v>
      </c>
      <c r="J42" s="29">
        <f t="shared" si="6"/>
        <v>12987.961973262174</v>
      </c>
      <c r="K42" s="29">
        <f t="shared" si="6"/>
        <v>14815.992048096452</v>
      </c>
      <c r="L42" s="29">
        <f t="shared" si="6"/>
        <v>25994.482529773108</v>
      </c>
      <c r="M42" s="29">
        <f t="shared" si="6"/>
        <v>7075.7214903692502</v>
      </c>
      <c r="N42" s="29">
        <f t="shared" si="6"/>
        <v>-27686.513778315475</v>
      </c>
      <c r="O42" s="29">
        <f t="shared" si="6"/>
        <v>9833.503697337328</v>
      </c>
      <c r="P42" s="29">
        <f t="shared" si="6"/>
        <v>10329.954494699523</v>
      </c>
      <c r="Q42" s="29">
        <f t="shared" si="6"/>
        <v>12494.930717319756</v>
      </c>
      <c r="R42" s="29">
        <f t="shared" si="6"/>
        <v>8580.5209937368891</v>
      </c>
      <c r="S42" s="29">
        <f t="shared" si="6"/>
        <v>15094.860795704715</v>
      </c>
      <c r="T42" s="29">
        <f t="shared" si="6"/>
        <v>17371.316254033867</v>
      </c>
      <c r="U42" s="29">
        <f t="shared" si="6"/>
        <v>16727.749477487367</v>
      </c>
      <c r="V42" s="29">
        <f t="shared" si="6"/>
        <v>9668.9704332036654</v>
      </c>
      <c r="W42" s="29">
        <f t="shared" si="6"/>
        <v>7312.1787581570006</v>
      </c>
      <c r="X42" s="29">
        <f t="shared" si="6"/>
        <v>-19617.737984390234</v>
      </c>
      <c r="Y42" s="29">
        <f t="shared" si="6"/>
        <v>7006.4559389987244</v>
      </c>
      <c r="Z42" s="29">
        <f t="shared" si="6"/>
        <v>5601.9353361630529</v>
      </c>
      <c r="AA42" s="29">
        <f t="shared" si="6"/>
        <v>6040.5788145106771</v>
      </c>
      <c r="AB42" s="29">
        <f t="shared" si="6"/>
        <v>5465.486129198046</v>
      </c>
      <c r="AC42" s="29">
        <f t="shared" si="6"/>
        <v>-67992.654744184198</v>
      </c>
      <c r="AD42" s="29">
        <f t="shared" si="6"/>
        <v>-6063.8270160027723</v>
      </c>
      <c r="AE42" s="29">
        <f t="shared" si="6"/>
        <v>-3134.4537173880422</v>
      </c>
      <c r="AF42" s="29">
        <f t="shared" si="6"/>
        <v>-3498.2215778244686</v>
      </c>
      <c r="AG42" s="29">
        <f t="shared" si="6"/>
        <v>1924.8671071024198</v>
      </c>
      <c r="AH42" s="29">
        <f t="shared" si="6"/>
        <v>-24228.153264481505</v>
      </c>
      <c r="AI42" s="29">
        <f t="shared" si="6"/>
        <v>-6643.7193166747302</v>
      </c>
      <c r="AJ42" s="29">
        <f t="shared" si="6"/>
        <v>-8519.6955113941876</v>
      </c>
      <c r="AK42" s="29">
        <f t="shared" ref="AK42:BB42" si="7">AK41*(1+$D$36)^AK38*(1+$D$35)^(-AK38)</f>
        <v>-11579.510739895391</v>
      </c>
      <c r="AL42" s="29">
        <f t="shared" si="7"/>
        <v>-9623.954575860098</v>
      </c>
      <c r="AM42" s="29">
        <f t="shared" si="7"/>
        <v>-13000.782732972068</v>
      </c>
      <c r="AN42" s="29">
        <f t="shared" si="7"/>
        <v>-12486.846535034379</v>
      </c>
      <c r="AO42" s="29">
        <f t="shared" si="7"/>
        <v>-12307.274190095193</v>
      </c>
      <c r="AP42" s="29">
        <f t="shared" si="7"/>
        <v>-10799.709980101972</v>
      </c>
      <c r="AQ42" s="29">
        <f t="shared" si="7"/>
        <v>-12208.381564735664</v>
      </c>
      <c r="AR42" s="29">
        <f t="shared" si="7"/>
        <v>-309143.82009351364</v>
      </c>
      <c r="AS42" s="29">
        <f t="shared" si="7"/>
        <v>-11204.881563680432</v>
      </c>
      <c r="AT42" s="29">
        <f t="shared" si="7"/>
        <v>-10158.436252179908</v>
      </c>
      <c r="AU42" s="29">
        <f t="shared" si="7"/>
        <v>-11009.521868385656</v>
      </c>
      <c r="AV42" s="29">
        <f t="shared" si="7"/>
        <v>-9206.1086320217819</v>
      </c>
      <c r="AW42" s="29">
        <f t="shared" si="7"/>
        <v>-9985.5992672375341</v>
      </c>
      <c r="AX42" s="29">
        <f t="shared" si="7"/>
        <v>-11259.663115143052</v>
      </c>
      <c r="AY42" s="29">
        <f t="shared" si="7"/>
        <v>-11510.673469795282</v>
      </c>
      <c r="AZ42" s="29">
        <f t="shared" si="7"/>
        <v>-12594.565654163</v>
      </c>
      <c r="BA42" s="29">
        <f t="shared" si="7"/>
        <v>-11740.491223292955</v>
      </c>
      <c r="BB42" s="29">
        <f t="shared" si="7"/>
        <v>-28186.305435118236</v>
      </c>
    </row>
    <row r="43" spans="2:55" ht="15.75" x14ac:dyDescent="0.25">
      <c r="C43" s="48"/>
      <c r="D43" s="46" t="s">
        <v>7</v>
      </c>
      <c r="E43" s="50">
        <f>SUM(E42:XFA42)-830000</f>
        <v>-1171183.1956418953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</row>
    <row r="44" spans="2:55" x14ac:dyDescent="0.25">
      <c r="C44" s="48"/>
      <c r="D44" s="48"/>
    </row>
    <row r="45" spans="2:55" x14ac:dyDescent="0.25">
      <c r="C45" s="49" t="s">
        <v>52</v>
      </c>
      <c r="D45" s="49" t="s">
        <v>46</v>
      </c>
      <c r="E45" s="46">
        <v>1</v>
      </c>
      <c r="F45" s="46">
        <v>2</v>
      </c>
      <c r="G45" s="46">
        <v>3</v>
      </c>
      <c r="H45" s="46">
        <v>4</v>
      </c>
      <c r="I45" s="46">
        <v>5</v>
      </c>
      <c r="J45" s="46">
        <v>6</v>
      </c>
      <c r="K45" s="46">
        <v>7</v>
      </c>
      <c r="L45" s="46">
        <v>8</v>
      </c>
      <c r="M45" s="46">
        <v>9</v>
      </c>
      <c r="N45" s="46">
        <v>10</v>
      </c>
      <c r="O45" s="46">
        <v>11</v>
      </c>
      <c r="P45" s="46">
        <v>12</v>
      </c>
      <c r="Q45" s="46">
        <v>13</v>
      </c>
      <c r="R45" s="46">
        <v>14</v>
      </c>
      <c r="S45" s="46">
        <v>15</v>
      </c>
      <c r="T45" s="46">
        <v>16</v>
      </c>
      <c r="U45" s="46">
        <v>17</v>
      </c>
      <c r="V45" s="46">
        <v>18</v>
      </c>
      <c r="W45" s="46">
        <v>19</v>
      </c>
      <c r="X45" s="46">
        <v>20</v>
      </c>
      <c r="Y45" s="46">
        <v>21</v>
      </c>
      <c r="Z45" s="46">
        <v>22</v>
      </c>
      <c r="AA45" s="46">
        <v>23</v>
      </c>
      <c r="AB45" s="46">
        <v>24</v>
      </c>
      <c r="AC45" s="46">
        <v>25</v>
      </c>
      <c r="AD45" s="46">
        <v>26</v>
      </c>
      <c r="AE45" s="46">
        <v>27</v>
      </c>
      <c r="AF45" s="46">
        <v>28</v>
      </c>
      <c r="AG45" s="46">
        <v>29</v>
      </c>
      <c r="AH45" s="46">
        <v>30</v>
      </c>
      <c r="AI45" s="46">
        <v>31</v>
      </c>
      <c r="AJ45" s="46">
        <v>32</v>
      </c>
      <c r="AK45" s="46">
        <v>33</v>
      </c>
      <c r="AL45" s="46">
        <v>34</v>
      </c>
      <c r="AM45" s="46">
        <v>35</v>
      </c>
      <c r="AN45" s="46">
        <v>36</v>
      </c>
      <c r="AO45" s="46">
        <v>37</v>
      </c>
      <c r="AP45" s="46">
        <v>38</v>
      </c>
      <c r="AQ45" s="46">
        <v>39</v>
      </c>
      <c r="AR45" s="46">
        <v>40</v>
      </c>
      <c r="AS45" s="46">
        <v>41</v>
      </c>
      <c r="AT45" s="46">
        <v>42</v>
      </c>
      <c r="AU45" s="46">
        <v>43</v>
      </c>
      <c r="AV45" s="46">
        <v>44</v>
      </c>
      <c r="AW45" s="46">
        <v>45</v>
      </c>
      <c r="AX45" s="46">
        <v>46</v>
      </c>
      <c r="AY45" s="46">
        <v>47</v>
      </c>
      <c r="AZ45" s="46">
        <v>48</v>
      </c>
      <c r="BA45" s="46">
        <v>49</v>
      </c>
      <c r="BB45" s="46">
        <v>50</v>
      </c>
    </row>
    <row r="46" spans="2:55" x14ac:dyDescent="0.25">
      <c r="C46" s="48"/>
      <c r="D46" s="49" t="s">
        <v>47</v>
      </c>
      <c r="E46" s="29">
        <v>83.85624</v>
      </c>
      <c r="F46" s="29">
        <v>68.621925000000005</v>
      </c>
      <c r="G46" s="29">
        <v>53.635094000000002</v>
      </c>
      <c r="H46" s="29">
        <v>56.802819999999997</v>
      </c>
      <c r="I46" s="29">
        <v>48.072074999999998</v>
      </c>
      <c r="J46" s="29">
        <v>43.600741999999997</v>
      </c>
      <c r="K46" s="29">
        <v>39.055042</v>
      </c>
      <c r="L46" s="29">
        <v>45.634180000000001</v>
      </c>
      <c r="M46" s="29">
        <v>54.041249999999998</v>
      </c>
      <c r="N46" s="29">
        <v>40.278799999999997</v>
      </c>
      <c r="O46" s="29">
        <v>34.606456999999999</v>
      </c>
      <c r="P46" s="29">
        <v>33.607550000000003</v>
      </c>
      <c r="Q46" s="29">
        <v>38.406536000000003</v>
      </c>
      <c r="R46" s="29">
        <v>24.664580000000001</v>
      </c>
      <c r="S46" s="29">
        <v>24.384262</v>
      </c>
      <c r="T46" s="29">
        <v>16.850795999999999</v>
      </c>
      <c r="U46" s="29">
        <v>16.729568</v>
      </c>
      <c r="V46" s="29">
        <v>22.061443000000001</v>
      </c>
      <c r="W46" s="29">
        <v>17.036446000000002</v>
      </c>
      <c r="X46" s="29">
        <v>13.113436</v>
      </c>
      <c r="Y46" s="29">
        <v>12.669079999999999</v>
      </c>
      <c r="Z46" s="29">
        <v>10.874675</v>
      </c>
      <c r="AA46" s="29">
        <v>6.7700979999999999</v>
      </c>
      <c r="AB46" s="29">
        <v>5.2279090000000004</v>
      </c>
      <c r="AC46" s="29">
        <v>5.9626346000000003</v>
      </c>
      <c r="AD46" s="29">
        <v>7.8764240000000001</v>
      </c>
      <c r="AE46" s="29">
        <v>11.547456</v>
      </c>
      <c r="AF46" s="29">
        <v>11.08197</v>
      </c>
      <c r="AG46" s="29">
        <v>8.8528599999999997</v>
      </c>
      <c r="AH46" s="29">
        <v>9.4232189999999996</v>
      </c>
      <c r="AI46" s="29">
        <v>12.669421</v>
      </c>
      <c r="AJ46" s="29">
        <v>11.969170999999999</v>
      </c>
      <c r="AK46" s="29">
        <v>10.023972000000001</v>
      </c>
      <c r="AL46" s="29">
        <v>10.9305725</v>
      </c>
      <c r="AM46" s="29">
        <v>8.5504800000000003</v>
      </c>
      <c r="AN46" s="29">
        <v>6.4145675000000004</v>
      </c>
      <c r="AO46" s="29">
        <v>6.6484375</v>
      </c>
      <c r="AP46" s="29">
        <v>4.9528312999999997</v>
      </c>
      <c r="AQ46" s="29">
        <v>3.8574850000000001</v>
      </c>
      <c r="AR46" s="29">
        <v>5.2017373999999998</v>
      </c>
      <c r="AS46" s="29">
        <v>5.4129630000000004</v>
      </c>
      <c r="AT46" s="29">
        <v>10.336721000000001</v>
      </c>
      <c r="AU46" s="29">
        <v>11.677389</v>
      </c>
      <c r="AV46" s="29">
        <v>7.4048714999999996</v>
      </c>
      <c r="AW46" s="29">
        <v>6.0991945000000003</v>
      </c>
      <c r="AX46" s="29">
        <v>4.7063750000000004</v>
      </c>
      <c r="AY46" s="29">
        <v>4.7309239999999999</v>
      </c>
      <c r="AZ46" s="29">
        <v>5.9911570000000003</v>
      </c>
      <c r="BA46" s="29">
        <v>6.8872609999999996</v>
      </c>
      <c r="BB46" s="29">
        <v>7.8323850000000004</v>
      </c>
    </row>
    <row r="47" spans="2:55" x14ac:dyDescent="0.25">
      <c r="C47" s="29"/>
      <c r="D47" s="49" t="s">
        <v>48</v>
      </c>
      <c r="E47" s="29">
        <v>61835</v>
      </c>
      <c r="F47" s="29">
        <v>20584</v>
      </c>
      <c r="G47" s="29">
        <v>20584</v>
      </c>
      <c r="H47" s="29">
        <v>20584</v>
      </c>
      <c r="I47" s="29">
        <v>20584</v>
      </c>
      <c r="J47" s="29">
        <v>20584</v>
      </c>
      <c r="K47" s="29">
        <v>20584</v>
      </c>
      <c r="L47" s="29">
        <v>20584</v>
      </c>
      <c r="M47" s="29">
        <v>20584</v>
      </c>
      <c r="N47" s="29">
        <v>61835</v>
      </c>
      <c r="O47" s="29">
        <v>20584</v>
      </c>
      <c r="P47" s="29">
        <v>20584</v>
      </c>
      <c r="Q47" s="29">
        <v>20584</v>
      </c>
      <c r="R47" s="29">
        <v>20584</v>
      </c>
      <c r="S47" s="29">
        <v>20584</v>
      </c>
      <c r="T47" s="29">
        <v>20584</v>
      </c>
      <c r="U47" s="29">
        <v>20584</v>
      </c>
      <c r="V47" s="29">
        <v>20584</v>
      </c>
      <c r="W47" s="29">
        <v>20584</v>
      </c>
      <c r="X47" s="29">
        <v>61835</v>
      </c>
      <c r="Y47" s="29">
        <v>20584</v>
      </c>
      <c r="Z47" s="29">
        <v>20584</v>
      </c>
      <c r="AA47" s="29">
        <v>20584</v>
      </c>
      <c r="AB47" s="29">
        <v>20584</v>
      </c>
      <c r="AC47" s="29">
        <v>140602</v>
      </c>
      <c r="AD47" s="29">
        <v>41251</v>
      </c>
      <c r="AE47" s="29">
        <v>41251</v>
      </c>
      <c r="AF47" s="29">
        <v>41251</v>
      </c>
      <c r="AG47" s="29">
        <v>41251</v>
      </c>
      <c r="AH47" s="29">
        <v>82502</v>
      </c>
      <c r="AI47" s="29">
        <v>41251</v>
      </c>
      <c r="AJ47" s="29">
        <v>41251</v>
      </c>
      <c r="AK47" s="29">
        <v>41251</v>
      </c>
      <c r="AL47" s="29">
        <v>41251</v>
      </c>
      <c r="AM47" s="29">
        <v>41251</v>
      </c>
      <c r="AN47" s="29">
        <v>41251</v>
      </c>
      <c r="AO47" s="29">
        <v>41251</v>
      </c>
      <c r="AP47" s="29">
        <v>41251</v>
      </c>
      <c r="AQ47" s="29">
        <v>41251</v>
      </c>
      <c r="AR47" s="29">
        <v>685663</v>
      </c>
      <c r="AS47" s="29">
        <v>41251</v>
      </c>
      <c r="AT47" s="29">
        <v>41251</v>
      </c>
      <c r="AU47" s="29">
        <v>41251</v>
      </c>
      <c r="AV47" s="29">
        <v>41251</v>
      </c>
      <c r="AW47" s="29">
        <v>41251</v>
      </c>
      <c r="AX47" s="29">
        <v>41251</v>
      </c>
      <c r="AY47" s="29">
        <v>41251</v>
      </c>
      <c r="AZ47" s="29">
        <v>41251</v>
      </c>
      <c r="BA47" s="29">
        <v>41251</v>
      </c>
      <c r="BB47" s="29">
        <v>82502</v>
      </c>
    </row>
    <row r="48" spans="2:55" x14ac:dyDescent="0.25">
      <c r="C48" s="29"/>
      <c r="D48" s="49" t="s">
        <v>49</v>
      </c>
      <c r="E48" s="29">
        <f>E46*1332.808-E47</f>
        <v>49929.267521920003</v>
      </c>
      <c r="F48" s="29">
        <f t="shared" ref="F48:BB48" si="8">F46*1332.808-F47</f>
        <v>70875.850615400006</v>
      </c>
      <c r="G48" s="29">
        <f t="shared" si="8"/>
        <v>50901.282363952007</v>
      </c>
      <c r="H48" s="29">
        <f t="shared" si="8"/>
        <v>55123.25291856</v>
      </c>
      <c r="I48" s="29">
        <f t="shared" si="8"/>
        <v>43486.846136599997</v>
      </c>
      <c r="J48" s="29">
        <f t="shared" si="8"/>
        <v>37527.417743535996</v>
      </c>
      <c r="K48" s="29">
        <f t="shared" si="8"/>
        <v>31468.872417936</v>
      </c>
      <c r="L48" s="29">
        <f t="shared" si="8"/>
        <v>40237.600177439999</v>
      </c>
      <c r="M48" s="29">
        <f t="shared" si="8"/>
        <v>51442.610329999996</v>
      </c>
      <c r="N48" s="29">
        <f t="shared" si="8"/>
        <v>-8151.0931296000053</v>
      </c>
      <c r="O48" s="29">
        <f t="shared" si="8"/>
        <v>25539.762741255996</v>
      </c>
      <c r="P48" s="29">
        <f t="shared" si="8"/>
        <v>24208.411500400005</v>
      </c>
      <c r="Q48" s="29">
        <f t="shared" si="8"/>
        <v>30604.538433088004</v>
      </c>
      <c r="R48" s="29">
        <f t="shared" si="8"/>
        <v>12289.149540639999</v>
      </c>
      <c r="S48" s="29">
        <f t="shared" si="8"/>
        <v>11915.539467695999</v>
      </c>
      <c r="T48" s="29">
        <f t="shared" si="8"/>
        <v>1874.8757151680002</v>
      </c>
      <c r="U48" s="29">
        <f t="shared" si="8"/>
        <v>1713.3020669440011</v>
      </c>
      <c r="V48" s="29">
        <f t="shared" si="8"/>
        <v>8819.6677219439989</v>
      </c>
      <c r="W48" s="29">
        <f t="shared" si="8"/>
        <v>2122.3115203680027</v>
      </c>
      <c r="X48" s="29">
        <f t="shared" si="8"/>
        <v>-44357.307591712</v>
      </c>
      <c r="Y48" s="29">
        <f t="shared" si="8"/>
        <v>-3698.5488233600008</v>
      </c>
      <c r="Z48" s="29">
        <f t="shared" si="8"/>
        <v>-6090.1461626</v>
      </c>
      <c r="AA48" s="29">
        <f t="shared" si="8"/>
        <v>-11560.759224816</v>
      </c>
      <c r="AB48" s="29">
        <f t="shared" si="8"/>
        <v>-13616.201061528</v>
      </c>
      <c r="AC48" s="29">
        <f t="shared" si="8"/>
        <v>-132654.9529040432</v>
      </c>
      <c r="AD48" s="29">
        <f t="shared" si="8"/>
        <v>-30753.239081407999</v>
      </c>
      <c r="AE48" s="29">
        <f t="shared" si="8"/>
        <v>-25860.458263551998</v>
      </c>
      <c r="AF48" s="29">
        <f t="shared" si="8"/>
        <v>-26480.861728240001</v>
      </c>
      <c r="AG48" s="29">
        <f t="shared" si="8"/>
        <v>-29451.837369120003</v>
      </c>
      <c r="AH48" s="29">
        <f t="shared" si="8"/>
        <v>-69942.658331048005</v>
      </c>
      <c r="AI48" s="29">
        <f t="shared" si="8"/>
        <v>-24365.094335832</v>
      </c>
      <c r="AJ48" s="29">
        <f t="shared" si="8"/>
        <v>-25298.393137832001</v>
      </c>
      <c r="AK48" s="29">
        <f t="shared" si="8"/>
        <v>-27890.969926623999</v>
      </c>
      <c r="AL48" s="29">
        <f t="shared" si="8"/>
        <v>-26682.645527419998</v>
      </c>
      <c r="AM48" s="29">
        <f t="shared" si="8"/>
        <v>-29854.851852159998</v>
      </c>
      <c r="AN48" s="29">
        <f t="shared" si="8"/>
        <v>-32701.613119460002</v>
      </c>
      <c r="AO48" s="29">
        <f t="shared" si="8"/>
        <v>-32389.9093125</v>
      </c>
      <c r="AP48" s="29">
        <f t="shared" si="8"/>
        <v>-34649.826820709597</v>
      </c>
      <c r="AQ48" s="29">
        <f t="shared" si="8"/>
        <v>-36109.713132119999</v>
      </c>
      <c r="AR48" s="29">
        <f t="shared" si="8"/>
        <v>-678730.08277938084</v>
      </c>
      <c r="AS48" s="29">
        <f t="shared" si="8"/>
        <v>-34036.559609896001</v>
      </c>
      <c r="AT48" s="29">
        <f t="shared" si="8"/>
        <v>-27474.135557431997</v>
      </c>
      <c r="AU48" s="29">
        <f t="shared" si="8"/>
        <v>-25687.282521688001</v>
      </c>
      <c r="AV48" s="29">
        <f t="shared" si="8"/>
        <v>-31381.728025828001</v>
      </c>
      <c r="AW48" s="29">
        <f t="shared" si="8"/>
        <v>-33121.944776844</v>
      </c>
      <c r="AX48" s="29">
        <f t="shared" si="8"/>
        <v>-34978.305748999999</v>
      </c>
      <c r="AY48" s="29">
        <f t="shared" si="8"/>
        <v>-34945.586645408002</v>
      </c>
      <c r="AZ48" s="29">
        <f t="shared" si="8"/>
        <v>-33265.938021144</v>
      </c>
      <c r="BA48" s="29">
        <f t="shared" si="8"/>
        <v>-32071.603441111998</v>
      </c>
      <c r="BB48" s="29">
        <f t="shared" si="8"/>
        <v>-72062.934612919998</v>
      </c>
    </row>
    <row r="49" spans="3:55" x14ac:dyDescent="0.25">
      <c r="C49" s="29"/>
      <c r="D49" s="49" t="s">
        <v>50</v>
      </c>
      <c r="E49" s="29">
        <f t="shared" ref="E49:AJ49" si="9">E48*(1+$D$36)^E38*(1+$D$35)^(-E38)</f>
        <v>48978.233854835809</v>
      </c>
      <c r="F49" s="29">
        <f t="shared" si="9"/>
        <v>68201.532805331401</v>
      </c>
      <c r="G49" s="29">
        <f t="shared" si="9"/>
        <v>48047.688650222808</v>
      </c>
      <c r="H49" s="29">
        <f t="shared" si="9"/>
        <v>51041.865721132643</v>
      </c>
      <c r="I49" s="29">
        <f t="shared" si="9"/>
        <v>39500.040414658491</v>
      </c>
      <c r="J49" s="29">
        <f t="shared" si="9"/>
        <v>33437.68756577235</v>
      </c>
      <c r="K49" s="29">
        <f t="shared" si="9"/>
        <v>27505.317415901289</v>
      </c>
      <c r="L49" s="29">
        <f t="shared" si="9"/>
        <v>34499.712506318603</v>
      </c>
      <c r="M49" s="29">
        <f t="shared" si="9"/>
        <v>43266.755399291229</v>
      </c>
      <c r="N49" s="29">
        <f t="shared" si="9"/>
        <v>-6725.0437114527367</v>
      </c>
      <c r="O49" s="29">
        <f t="shared" si="9"/>
        <v>20670.169618062744</v>
      </c>
      <c r="P49" s="29">
        <f t="shared" si="9"/>
        <v>19219.46970357039</v>
      </c>
      <c r="Q49" s="29">
        <f t="shared" si="9"/>
        <v>23834.654849014118</v>
      </c>
      <c r="R49" s="29">
        <f t="shared" si="9"/>
        <v>9388.4260080717686</v>
      </c>
      <c r="S49" s="29">
        <f t="shared" si="9"/>
        <v>8929.612107690531</v>
      </c>
      <c r="T49" s="29">
        <f t="shared" si="9"/>
        <v>1378.2858386153041</v>
      </c>
      <c r="U49" s="29">
        <f t="shared" si="9"/>
        <v>1235.516855481133</v>
      </c>
      <c r="V49" s="29">
        <f t="shared" si="9"/>
        <v>6238.9985539836362</v>
      </c>
      <c r="W49" s="29">
        <f t="shared" si="9"/>
        <v>1472.7184193384333</v>
      </c>
      <c r="X49" s="29">
        <f t="shared" si="9"/>
        <v>-30194.211311360265</v>
      </c>
      <c r="Y49" s="29">
        <f t="shared" si="9"/>
        <v>-2469.6635636831111</v>
      </c>
      <c r="Z49" s="29">
        <f t="shared" si="9"/>
        <v>-3989.1657325267465</v>
      </c>
      <c r="AA49" s="29">
        <f t="shared" si="9"/>
        <v>-7428.2865045468452</v>
      </c>
      <c r="AB49" s="29">
        <f t="shared" si="9"/>
        <v>-8582.3489979605747</v>
      </c>
      <c r="AC49" s="29">
        <f t="shared" si="9"/>
        <v>-82020.348574575852</v>
      </c>
      <c r="AD49" s="29">
        <f t="shared" si="9"/>
        <v>-18652.494948851818</v>
      </c>
      <c r="AE49" s="29">
        <f t="shared" si="9"/>
        <v>-15386.158738775901</v>
      </c>
      <c r="AF49" s="29">
        <f t="shared" si="9"/>
        <v>-15455.178716187329</v>
      </c>
      <c r="AG49" s="29">
        <f t="shared" si="9"/>
        <v>-16861.73412521703</v>
      </c>
      <c r="AH49" s="29">
        <f t="shared" si="9"/>
        <v>-39280.761973665933</v>
      </c>
      <c r="AI49" s="29">
        <f t="shared" si="9"/>
        <v>-13423.129865392893</v>
      </c>
      <c r="AJ49" s="29">
        <f t="shared" si="9"/>
        <v>-13671.827103233009</v>
      </c>
      <c r="AK49" s="29">
        <f t="shared" ref="AK49:BB49" si="10">AK48*(1+$D$36)^AK38*(1+$D$35)^(-AK38)</f>
        <v>-14785.811437406212</v>
      </c>
      <c r="AL49" s="29">
        <f t="shared" si="10"/>
        <v>-13875.810443691778</v>
      </c>
      <c r="AM49" s="29">
        <f t="shared" si="10"/>
        <v>-15229.733985365328</v>
      </c>
      <c r="AN49" s="29">
        <f t="shared" si="10"/>
        <v>-16364.189464891379</v>
      </c>
      <c r="AO49" s="29">
        <f t="shared" si="10"/>
        <v>-15899.482189319404</v>
      </c>
      <c r="AP49" s="29">
        <f t="shared" si="10"/>
        <v>-16684.847536520883</v>
      </c>
      <c r="AQ49" s="29">
        <f t="shared" si="10"/>
        <v>-17056.626441009354</v>
      </c>
      <c r="AR49" s="29">
        <f t="shared" si="10"/>
        <v>-314495.27422960976</v>
      </c>
      <c r="AS49" s="29">
        <f t="shared" si="10"/>
        <v>-15470.722867017603</v>
      </c>
      <c r="AT49" s="29">
        <f t="shared" si="10"/>
        <v>-12250.023262219438</v>
      </c>
      <c r="AU49" s="29">
        <f t="shared" si="10"/>
        <v>-11235.152318142556</v>
      </c>
      <c r="AV49" s="29">
        <f t="shared" si="10"/>
        <v>-13464.355882698577</v>
      </c>
      <c r="AW49" s="29">
        <f t="shared" si="10"/>
        <v>-13940.311629582649</v>
      </c>
      <c r="AX49" s="29">
        <f t="shared" si="10"/>
        <v>-14441.202200567568</v>
      </c>
      <c r="AY49" s="29">
        <f t="shared" si="10"/>
        <v>-14152.880522346948</v>
      </c>
      <c r="AZ49" s="29">
        <f t="shared" si="10"/>
        <v>-13216.005311778141</v>
      </c>
      <c r="BA49" s="29">
        <f t="shared" si="10"/>
        <v>-12498.820453709359</v>
      </c>
      <c r="BB49" s="29">
        <f t="shared" si="10"/>
        <v>-27549.151392432406</v>
      </c>
    </row>
    <row r="50" spans="3:55" ht="15.75" x14ac:dyDescent="0.25">
      <c r="C50" s="29"/>
      <c r="D50" s="49" t="s">
        <v>7</v>
      </c>
      <c r="E50" s="50">
        <f>SUM(E49:XFA49)-830000</f>
        <v>-1189904.0691484467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 spans="3:55" x14ac:dyDescent="0.25">
      <c r="C51" s="29"/>
      <c r="D51" s="29"/>
    </row>
    <row r="52" spans="3:55" x14ac:dyDescent="0.25">
      <c r="C52" s="29"/>
      <c r="D52" s="29"/>
      <c r="R52" s="33" t="s">
        <v>66</v>
      </c>
    </row>
    <row r="53" spans="3:55" x14ac:dyDescent="0.25">
      <c r="C53" s="49" t="s">
        <v>71</v>
      </c>
      <c r="D53" s="29" t="s">
        <v>56</v>
      </c>
      <c r="E53" s="29" t="s">
        <v>35</v>
      </c>
      <c r="F53" s="29" t="s">
        <v>75</v>
      </c>
      <c r="G53" s="49" t="s">
        <v>76</v>
      </c>
      <c r="H53" s="29">
        <v>6734.42421839898</v>
      </c>
      <c r="I53" s="49"/>
      <c r="J53" s="29"/>
      <c r="K53" s="49" t="s">
        <v>60</v>
      </c>
      <c r="L53">
        <v>423.14865517593103</v>
      </c>
      <c r="O53" s="49" t="s">
        <v>62</v>
      </c>
      <c r="P53">
        <v>48808.1756125459</v>
      </c>
      <c r="Q53" s="49" t="s">
        <v>61</v>
      </c>
      <c r="R53" s="29">
        <v>60.465949999999999</v>
      </c>
      <c r="S53">
        <f>$L$53*R53*R53+$L$54*R53+$L$55</f>
        <v>48808.175612539519</v>
      </c>
    </row>
    <row r="54" spans="3:55" x14ac:dyDescent="0.25">
      <c r="D54" s="29">
        <v>1</v>
      </c>
      <c r="E54" s="29">
        <v>85.867159999999998</v>
      </c>
      <c r="F54" s="29">
        <v>7373.1691664656</v>
      </c>
      <c r="H54" s="29">
        <v>220782.42725104999</v>
      </c>
      <c r="J54" s="29"/>
      <c r="L54">
        <v>-58713.0065986755</v>
      </c>
      <c r="P54">
        <v>508432.03965756297</v>
      </c>
      <c r="R54" s="29">
        <v>103.51714</v>
      </c>
      <c r="S54">
        <f>$L$53*R54*R54+$L$54*R54+$L$55</f>
        <v>508432.03965755482</v>
      </c>
    </row>
    <row r="55" spans="3:55" x14ac:dyDescent="0.25">
      <c r="D55" s="29">
        <v>1</v>
      </c>
      <c r="E55" s="29">
        <v>82.291579999999996</v>
      </c>
      <c r="F55" s="29">
        <v>6771.9041388963997</v>
      </c>
      <c r="H55" s="29">
        <v>395900.02695563697</v>
      </c>
      <c r="J55" s="29"/>
      <c r="L55">
        <v>2051858.9348671699</v>
      </c>
      <c r="P55">
        <v>432256.00227382098</v>
      </c>
      <c r="R55" s="29">
        <v>37.982506000000001</v>
      </c>
      <c r="S55">
        <f t="shared" ref="S55:S82" si="11">$L$53*R55*R55+$L$54*R55+$L$55</f>
        <v>432256.00227381499</v>
      </c>
    </row>
    <row r="56" spans="3:55" x14ac:dyDescent="0.25">
      <c r="D56" s="29">
        <v>1</v>
      </c>
      <c r="E56" s="29">
        <v>97.042730000000006</v>
      </c>
      <c r="F56" s="29">
        <v>9417.2914458528994</v>
      </c>
      <c r="H56" s="29">
        <v>12042.996088203001</v>
      </c>
      <c r="J56" s="29"/>
      <c r="P56">
        <v>1006785.14069353</v>
      </c>
      <c r="R56" s="29">
        <v>117.78419</v>
      </c>
      <c r="S56">
        <f t="shared" si="11"/>
        <v>1006785.1406935242</v>
      </c>
    </row>
    <row r="57" spans="3:55" x14ac:dyDescent="0.25">
      <c r="D57" s="29">
        <v>1</v>
      </c>
      <c r="E57" s="29">
        <v>67.932699999999997</v>
      </c>
      <c r="F57" s="29">
        <v>4614.8517292899996</v>
      </c>
      <c r="H57" s="29">
        <v>271630.263399627</v>
      </c>
      <c r="J57" s="29"/>
      <c r="P57">
        <v>47672.412107010001</v>
      </c>
      <c r="R57" s="29">
        <v>60.61786</v>
      </c>
      <c r="S57">
        <f t="shared" si="11"/>
        <v>47672.412107003853</v>
      </c>
    </row>
    <row r="58" spans="3:55" x14ac:dyDescent="0.25">
      <c r="D58" s="29">
        <v>1</v>
      </c>
      <c r="E58" s="29">
        <v>89.033209999999997</v>
      </c>
      <c r="F58" s="29">
        <v>7926.9124829040902</v>
      </c>
      <c r="H58" s="29">
        <v>331637.31025438302</v>
      </c>
      <c r="J58" s="29"/>
      <c r="P58">
        <v>582042.95381866198</v>
      </c>
      <c r="R58" s="29">
        <v>105.97626</v>
      </c>
      <c r="S58">
        <f t="shared" si="11"/>
        <v>582042.95381865394</v>
      </c>
    </row>
    <row r="59" spans="3:55" x14ac:dyDescent="0.25">
      <c r="D59" s="29">
        <v>1</v>
      </c>
      <c r="E59" s="29">
        <v>98.765709999999999</v>
      </c>
      <c r="F59" s="29">
        <v>9754.66547180409</v>
      </c>
      <c r="H59" s="29">
        <v>45056.392152464403</v>
      </c>
      <c r="J59" s="29"/>
      <c r="P59">
        <v>29702.706497681698</v>
      </c>
      <c r="R59" s="29">
        <v>75.228194999999999</v>
      </c>
      <c r="S59">
        <f t="shared" si="11"/>
        <v>29702.706497674575</v>
      </c>
    </row>
    <row r="60" spans="3:55" x14ac:dyDescent="0.25">
      <c r="D60" s="29">
        <v>1</v>
      </c>
      <c r="E60" s="29">
        <v>83.62303</v>
      </c>
      <c r="F60" s="29">
        <v>6992.8111463809</v>
      </c>
      <c r="H60" s="29">
        <v>81492.390263525798</v>
      </c>
      <c r="J60" s="29"/>
      <c r="P60">
        <v>477409.76555483899</v>
      </c>
      <c r="R60" s="29">
        <v>36.326653</v>
      </c>
      <c r="S60">
        <f t="shared" si="11"/>
        <v>477409.76555483323</v>
      </c>
    </row>
    <row r="61" spans="3:55" x14ac:dyDescent="0.25">
      <c r="D61" s="29">
        <v>1</v>
      </c>
      <c r="E61" s="29">
        <v>86.094800000000006</v>
      </c>
      <c r="F61" s="29">
        <v>7412.3145870400003</v>
      </c>
      <c r="P61">
        <v>130286.420352211</v>
      </c>
      <c r="R61" s="29">
        <v>85.867159999999998</v>
      </c>
      <c r="S61">
        <f t="shared" si="11"/>
        <v>130286.42035220307</v>
      </c>
    </row>
    <row r="62" spans="3:55" x14ac:dyDescent="0.25">
      <c r="J62" s="29"/>
      <c r="P62">
        <v>75480.006345607006</v>
      </c>
      <c r="R62" s="29">
        <v>57.442065999999997</v>
      </c>
      <c r="S62">
        <f t="shared" si="11"/>
        <v>75480.006345601054</v>
      </c>
    </row>
    <row r="63" spans="3:55" x14ac:dyDescent="0.25">
      <c r="C63" s="49"/>
      <c r="J63" s="29"/>
      <c r="P63">
        <v>710621.85769724404</v>
      </c>
      <c r="R63" s="29">
        <v>28.837260000000001</v>
      </c>
      <c r="S63">
        <f t="shared" si="11"/>
        <v>710621.85769723798</v>
      </c>
      <c r="BC63" s="29"/>
    </row>
    <row r="64" spans="3:55" x14ac:dyDescent="0.25">
      <c r="C64" s="49"/>
      <c r="P64">
        <v>391286.66272387299</v>
      </c>
      <c r="R64" s="29">
        <v>99.188286000000005</v>
      </c>
      <c r="S64">
        <f t="shared" si="11"/>
        <v>391286.66272386606</v>
      </c>
    </row>
    <row r="65" spans="3:19" x14ac:dyDescent="0.25">
      <c r="C65" s="49"/>
      <c r="J65" s="29"/>
      <c r="P65">
        <v>85794.984666076896</v>
      </c>
      <c r="R65" s="29">
        <v>82.291579999999996</v>
      </c>
      <c r="S65">
        <f t="shared" si="11"/>
        <v>85794.984666070202</v>
      </c>
    </row>
    <row r="66" spans="3:19" x14ac:dyDescent="0.25">
      <c r="C66" s="49"/>
      <c r="J66" s="29"/>
      <c r="P66">
        <v>17870.674088468098</v>
      </c>
      <c r="R66" s="29">
        <v>66.869870000000006</v>
      </c>
      <c r="S66">
        <f t="shared" si="11"/>
        <v>17870.67408846179</v>
      </c>
    </row>
    <row r="67" spans="3:19" x14ac:dyDescent="0.25">
      <c r="C67" s="49"/>
      <c r="P67">
        <v>339102.69873614702</v>
      </c>
      <c r="R67" s="29">
        <v>97.042730000000006</v>
      </c>
      <c r="S67">
        <f t="shared" si="11"/>
        <v>339102.69873613841</v>
      </c>
    </row>
    <row r="68" spans="3:19" x14ac:dyDescent="0.25">
      <c r="P68">
        <v>516209.58763295301</v>
      </c>
      <c r="R68" s="29">
        <v>34.967402999999997</v>
      </c>
      <c r="S68">
        <f t="shared" si="11"/>
        <v>516209.5876329469</v>
      </c>
    </row>
    <row r="69" spans="3:19" x14ac:dyDescent="0.25">
      <c r="P69">
        <v>16094.174586716301</v>
      </c>
      <c r="R69" s="29">
        <v>67.932699999999997</v>
      </c>
      <c r="S69">
        <f t="shared" si="11"/>
        <v>16094.174586709822</v>
      </c>
    </row>
    <row r="70" spans="3:19" x14ac:dyDescent="0.25">
      <c r="P70">
        <v>228096.64409155899</v>
      </c>
      <c r="R70" s="29">
        <v>46.946536999999999</v>
      </c>
      <c r="S70">
        <f t="shared" si="11"/>
        <v>228096.64409155329</v>
      </c>
    </row>
    <row r="71" spans="3:19" x14ac:dyDescent="0.25">
      <c r="P71">
        <v>348651.92278073903</v>
      </c>
      <c r="R71" s="29">
        <v>97.447609999999997</v>
      </c>
      <c r="S71">
        <f t="shared" si="11"/>
        <v>348651.92278073146</v>
      </c>
    </row>
    <row r="72" spans="3:19" x14ac:dyDescent="0.25">
      <c r="P72">
        <v>178713.845474086</v>
      </c>
      <c r="R72" s="29">
        <v>89.033209999999997</v>
      </c>
      <c r="S72">
        <f t="shared" si="11"/>
        <v>178713.84547407855</v>
      </c>
    </row>
    <row r="73" spans="3:19" x14ac:dyDescent="0.25">
      <c r="P73">
        <v>67170.804784381602</v>
      </c>
      <c r="R73" s="29">
        <v>80.457409999999996</v>
      </c>
      <c r="S73">
        <f t="shared" si="11"/>
        <v>67170.804784375476</v>
      </c>
    </row>
    <row r="74" spans="3:19" x14ac:dyDescent="0.25">
      <c r="P74">
        <v>432052.14041726</v>
      </c>
      <c r="R74" s="29">
        <v>37.990180000000002</v>
      </c>
      <c r="S74">
        <f t="shared" si="11"/>
        <v>432052.1404172536</v>
      </c>
    </row>
    <row r="75" spans="3:19" x14ac:dyDescent="0.25">
      <c r="P75">
        <v>380700.7279993</v>
      </c>
      <c r="R75" s="29">
        <v>98.765709999999999</v>
      </c>
      <c r="S75">
        <f t="shared" si="11"/>
        <v>380700.72799929255</v>
      </c>
    </row>
    <row r="76" spans="3:19" x14ac:dyDescent="0.25">
      <c r="P76">
        <v>16431.711551736698</v>
      </c>
      <c r="R76" s="29">
        <v>67.678759999999997</v>
      </c>
      <c r="S76">
        <f t="shared" si="11"/>
        <v>16431.711551730288</v>
      </c>
    </row>
    <row r="77" spans="3:19" x14ac:dyDescent="0.25">
      <c r="P77">
        <v>82421.963760983199</v>
      </c>
      <c r="R77" s="29">
        <v>56.773468000000001</v>
      </c>
      <c r="S77">
        <f t="shared" si="11"/>
        <v>82421.963760976912</v>
      </c>
    </row>
    <row r="78" spans="3:19" x14ac:dyDescent="0.25">
      <c r="P78">
        <v>101098.055166276</v>
      </c>
      <c r="R78" s="29">
        <v>83.62303</v>
      </c>
      <c r="S78">
        <f t="shared" si="11"/>
        <v>101098.05516626849</v>
      </c>
    </row>
    <row r="79" spans="3:19" x14ac:dyDescent="0.25">
      <c r="P79">
        <v>36971.692630990503</v>
      </c>
      <c r="R79" s="29">
        <v>76.547290000000004</v>
      </c>
      <c r="S79">
        <f t="shared" si="11"/>
        <v>36971.692630984588</v>
      </c>
    </row>
    <row r="80" spans="3:19" x14ac:dyDescent="0.25">
      <c r="P80">
        <v>133485.32360244199</v>
      </c>
      <c r="R80" s="29">
        <v>86.094800000000006</v>
      </c>
      <c r="S80">
        <f t="shared" si="11"/>
        <v>133485.32360243541</v>
      </c>
    </row>
    <row r="81" spans="16:19" x14ac:dyDescent="0.25">
      <c r="P81">
        <v>338360.90251935698</v>
      </c>
      <c r="R81" s="29">
        <v>41.741641999999999</v>
      </c>
      <c r="S81">
        <f t="shared" si="11"/>
        <v>338360.9025193511</v>
      </c>
    </row>
    <row r="82" spans="16:19" x14ac:dyDescent="0.25">
      <c r="P82">
        <v>178118.253582556</v>
      </c>
      <c r="R82" s="29">
        <v>88.997375000000005</v>
      </c>
      <c r="S82">
        <f t="shared" si="11"/>
        <v>178118.25358254998</v>
      </c>
    </row>
  </sheetData>
  <mergeCells count="1">
    <mergeCell ref="K2:K3"/>
  </mergeCells>
  <conditionalFormatting sqref="F4:F33">
    <cfRule type="cellIs" dxfId="8" priority="4" operator="greaterThan">
      <formula>"S"</formula>
    </cfRule>
  </conditionalFormatting>
  <conditionalFormatting sqref="B4:B11 B13:B33">
    <cfRule type="expression" dxfId="7" priority="3">
      <formula>E4="Ejercer"</formula>
    </cfRule>
  </conditionalFormatting>
  <conditionalFormatting sqref="B12">
    <cfRule type="cellIs" dxfId="6" priority="1" operator="greaterThan">
      <formula>"S"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F860-F3E7-4E54-9D61-7C1F348F50A5}">
  <dimension ref="B2:BD82"/>
  <sheetViews>
    <sheetView topLeftCell="F28" zoomScale="70" zoomScaleNormal="70" workbookViewId="0">
      <selection activeCell="Z58" sqref="Z58"/>
    </sheetView>
  </sheetViews>
  <sheetFormatPr baseColWidth="10" defaultRowHeight="15" x14ac:dyDescent="0.25"/>
  <cols>
    <col min="3" max="3" width="24" bestFit="1" customWidth="1"/>
    <col min="4" max="4" width="20.140625" bestFit="1" customWidth="1"/>
    <col min="5" max="5" width="15.85546875" bestFit="1" customWidth="1"/>
    <col min="6" max="6" width="21.85546875" bestFit="1" customWidth="1"/>
    <col min="7" max="7" width="26.42578125" bestFit="1" customWidth="1"/>
    <col min="8" max="8" width="27.28515625" bestFit="1" customWidth="1"/>
    <col min="9" max="9" width="19.85546875" bestFit="1" customWidth="1"/>
    <col min="10" max="10" width="20.140625" bestFit="1" customWidth="1"/>
    <col min="11" max="11" width="43.5703125" customWidth="1"/>
    <col min="12" max="13" width="14.85546875" bestFit="1" customWidth="1"/>
    <col min="14" max="14" width="15.85546875" bestFit="1" customWidth="1"/>
    <col min="15" max="15" width="28.28515625" bestFit="1" customWidth="1"/>
    <col min="16" max="16" width="12.28515625" bestFit="1" customWidth="1"/>
    <col min="17" max="17" width="22.42578125" bestFit="1" customWidth="1"/>
    <col min="18" max="18" width="14.85546875" bestFit="1" customWidth="1"/>
  </cols>
  <sheetData>
    <row r="2" spans="2:12" x14ac:dyDescent="0.25">
      <c r="K2" s="56"/>
    </row>
    <row r="3" spans="2:12" s="52" customFormat="1" ht="18.75" x14ac:dyDescent="0.3">
      <c r="C3" s="51" t="s">
        <v>72</v>
      </c>
      <c r="D3" s="51" t="s">
        <v>44</v>
      </c>
      <c r="E3" s="51" t="s">
        <v>45</v>
      </c>
      <c r="F3" s="51" t="s">
        <v>55</v>
      </c>
      <c r="G3" s="51" t="s">
        <v>70</v>
      </c>
      <c r="H3" s="51" t="s">
        <v>65</v>
      </c>
      <c r="I3" s="51" t="s">
        <v>59</v>
      </c>
      <c r="J3" s="51" t="s">
        <v>68</v>
      </c>
      <c r="K3" s="56"/>
      <c r="L3"/>
    </row>
    <row r="4" spans="2:12" ht="15.75" x14ac:dyDescent="0.25">
      <c r="B4" s="29">
        <v>1</v>
      </c>
      <c r="C4" s="29">
        <v>-1064711.99603808</v>
      </c>
      <c r="D4" s="29">
        <v>0</v>
      </c>
      <c r="E4" s="50">
        <v>-1115973.5770807301</v>
      </c>
      <c r="F4" s="29" t="str">
        <f>IF(E4&lt;0,"No","Sí")</f>
        <v>No</v>
      </c>
      <c r="H4" s="29" t="str">
        <f>IF(F4="Sí",'Precio Generado por mi'!D33," ")</f>
        <v xml:space="preserve"> </v>
      </c>
      <c r="I4" s="29">
        <f t="shared" ref="I4:I33" si="0">P53</f>
        <v>4825.10208716735</v>
      </c>
      <c r="J4" s="29" t="str">
        <f>IF(I4&gt;0,"Ejercer","No Ejercer")</f>
        <v>Ejercer</v>
      </c>
      <c r="K4" s="29">
        <v>-1014521.43370975</v>
      </c>
    </row>
    <row r="5" spans="2:12" x14ac:dyDescent="0.25">
      <c r="B5" s="29">
        <v>2</v>
      </c>
      <c r="C5" s="29">
        <v>-559861.34744068899</v>
      </c>
      <c r="D5" s="29">
        <v>0</v>
      </c>
      <c r="E5" s="29">
        <v>-514583.49218787602</v>
      </c>
      <c r="F5" s="29" t="str">
        <f t="shared" ref="F5:F33" si="1">IF(E5&lt;0,"No","Sí")</f>
        <v>No</v>
      </c>
      <c r="H5" s="29" t="str">
        <f>IF(F5="Sí",'Precio Generado por mi'!E34," ")</f>
        <v xml:space="preserve"> </v>
      </c>
      <c r="I5" s="29">
        <f t="shared" si="0"/>
        <v>296951.72041108197</v>
      </c>
      <c r="J5" s="29" t="str">
        <f t="shared" ref="J5:J32" si="2">IF(I5&gt;0,"Ejercer","No Ejercer")</f>
        <v>Ejercer</v>
      </c>
      <c r="K5" s="29">
        <v>-467803.17471625097</v>
      </c>
    </row>
    <row r="6" spans="2:12" x14ac:dyDescent="0.25">
      <c r="B6" s="29">
        <v>3</v>
      </c>
      <c r="C6" s="29">
        <v>-1573264.5761250199</v>
      </c>
      <c r="D6" s="29">
        <v>0</v>
      </c>
      <c r="E6" s="29">
        <v>-1691735.2292750101</v>
      </c>
      <c r="F6" s="29" t="str">
        <f t="shared" si="1"/>
        <v>No</v>
      </c>
      <c r="H6" s="29" t="str">
        <f>IF(F6="Sí",'Precio Generado por mi'!E35," ")</f>
        <v xml:space="preserve"> </v>
      </c>
      <c r="I6" s="29">
        <f t="shared" si="0"/>
        <v>-43531.659302017302</v>
      </c>
      <c r="J6" s="29" t="str">
        <f t="shared" si="2"/>
        <v>No Ejercer</v>
      </c>
      <c r="K6" s="29">
        <v>-1430240.52375002</v>
      </c>
    </row>
    <row r="7" spans="2:12" x14ac:dyDescent="0.25">
      <c r="B7" s="29">
        <v>4</v>
      </c>
      <c r="C7" s="29">
        <v>-268520.16907508299</v>
      </c>
      <c r="D7" s="29">
        <v>0</v>
      </c>
      <c r="E7" s="29">
        <v>-181965.90188957701</v>
      </c>
      <c r="F7" s="29" t="str">
        <f t="shared" si="1"/>
        <v>No</v>
      </c>
      <c r="H7" s="29" t="str">
        <f>IF(F7="Sí",'Precio Generado por mi'!E36," ")</f>
        <v xml:space="preserve"> </v>
      </c>
      <c r="I7" s="29">
        <f t="shared" si="0"/>
        <v>192961.482724142</v>
      </c>
      <c r="J7" s="29" t="str">
        <f t="shared" si="2"/>
        <v>Ejercer</v>
      </c>
      <c r="K7" s="29">
        <v>-165423.54717234199</v>
      </c>
    </row>
    <row r="8" spans="2:12" x14ac:dyDescent="0.25">
      <c r="B8" s="29">
        <v>5</v>
      </c>
      <c r="C8" s="29">
        <v>-88886.243965647998</v>
      </c>
      <c r="D8" s="29">
        <v>0</v>
      </c>
      <c r="E8" s="29">
        <v>-87845.322662898805</v>
      </c>
      <c r="F8" s="29" t="str">
        <f t="shared" si="1"/>
        <v>No</v>
      </c>
      <c r="H8" s="29" t="str">
        <f>IF(F8="Sí",'Precio Generado por mi'!E37," ")</f>
        <v xml:space="preserve"> </v>
      </c>
      <c r="I8" s="29">
        <f t="shared" si="0"/>
        <v>-11576.6784029053</v>
      </c>
      <c r="J8" s="29" t="str">
        <f t="shared" si="2"/>
        <v>No Ejercer</v>
      </c>
      <c r="K8" s="29">
        <v>-80805.676332407296</v>
      </c>
    </row>
    <row r="9" spans="2:12" x14ac:dyDescent="0.25">
      <c r="B9" s="29">
        <v>6</v>
      </c>
      <c r="C9" s="29">
        <v>-462460.69083971001</v>
      </c>
      <c r="D9" s="29">
        <v>0</v>
      </c>
      <c r="E9" s="29">
        <v>-406368.25884548901</v>
      </c>
      <c r="F9" s="29" t="str">
        <f t="shared" si="1"/>
        <v>No</v>
      </c>
      <c r="H9" s="29" t="str">
        <f>IF(F9="Sí",'Precio Generado por mi'!E38," ")</f>
        <v xml:space="preserve"> </v>
      </c>
      <c r="I9" s="29">
        <f t="shared" si="0"/>
        <v>111215.72762440699</v>
      </c>
      <c r="J9" s="29" t="str">
        <f t="shared" si="2"/>
        <v>Ejercer</v>
      </c>
      <c r="K9" s="29">
        <v>-369425.68985953502</v>
      </c>
    </row>
    <row r="10" spans="2:12" x14ac:dyDescent="0.25">
      <c r="B10" s="29">
        <v>7</v>
      </c>
      <c r="C10" s="29">
        <v>-66722.971884069993</v>
      </c>
      <c r="D10" s="29">
        <v>0</v>
      </c>
      <c r="E10" s="29">
        <v>-19992.7933792191</v>
      </c>
      <c r="F10" s="29" t="str">
        <f t="shared" si="1"/>
        <v>No</v>
      </c>
      <c r="H10" s="29" t="str">
        <f>IF(F10="Sí",'Precio Generado por mi'!E39," ")</f>
        <v xml:space="preserve"> </v>
      </c>
      <c r="I10" s="29">
        <f t="shared" si="0"/>
        <v>31025.502880233202</v>
      </c>
      <c r="J10" s="29" t="str">
        <f t="shared" si="2"/>
        <v>Ejercer</v>
      </c>
      <c r="K10" s="29">
        <v>-18175.266708381001</v>
      </c>
    </row>
    <row r="11" spans="2:12" x14ac:dyDescent="0.25">
      <c r="B11" s="29">
        <v>8</v>
      </c>
      <c r="C11" s="29">
        <v>-659046.49708256102</v>
      </c>
      <c r="D11" s="29">
        <v>0</v>
      </c>
      <c r="E11" s="29">
        <v>-722407.30854533101</v>
      </c>
      <c r="F11" s="29" t="str">
        <f t="shared" si="1"/>
        <v>No</v>
      </c>
      <c r="H11" s="29" t="str">
        <f>IF(F11="Sí",'Precio Generado por mi'!E40," ")</f>
        <v xml:space="preserve"> </v>
      </c>
      <c r="I11" s="29">
        <f t="shared" si="0"/>
        <v>-114396.81076712599</v>
      </c>
      <c r="J11" s="29" t="str">
        <f t="shared" si="2"/>
        <v>No Ejercer</v>
      </c>
      <c r="K11" s="29">
        <v>-599133.17916596401</v>
      </c>
    </row>
    <row r="12" spans="2:12" x14ac:dyDescent="0.25">
      <c r="B12" s="29">
        <v>9</v>
      </c>
      <c r="C12" s="29">
        <v>6122.2038349081604</v>
      </c>
      <c r="D12" s="29">
        <v>0</v>
      </c>
      <c r="E12" s="29">
        <v>72920.641683493901</v>
      </c>
      <c r="F12" s="29" t="str">
        <f t="shared" si="1"/>
        <v>Sí</v>
      </c>
      <c r="G12">
        <f t="shared" ref="G12:G31" si="3">E12-C12</f>
        <v>66798.437848585745</v>
      </c>
      <c r="H12" s="29">
        <f>IF(F12="Sí",'Precio Generado por mi'!D41," ")</f>
        <v>72.614425999999995</v>
      </c>
      <c r="I12" s="29">
        <f t="shared" si="0"/>
        <v>79843.5342217789</v>
      </c>
      <c r="J12" s="29" t="str">
        <f t="shared" si="2"/>
        <v>Ejercer</v>
      </c>
      <c r="K12" s="29">
        <v>66291.492439539899</v>
      </c>
    </row>
    <row r="13" spans="2:12" x14ac:dyDescent="0.25">
      <c r="B13" s="29">
        <v>10</v>
      </c>
      <c r="C13" s="29">
        <v>-1225169.2251802201</v>
      </c>
      <c r="D13" s="29">
        <v>0</v>
      </c>
      <c r="E13" s="29">
        <v>-1290912.80675022</v>
      </c>
      <c r="F13" s="29" t="str">
        <f t="shared" si="1"/>
        <v>No</v>
      </c>
      <c r="H13" s="29" t="str">
        <f>IF(F13="Sí",'Precio Generado por mi'!E42," ")</f>
        <v xml:space="preserve"> </v>
      </c>
      <c r="I13" s="29">
        <f t="shared" si="0"/>
        <v>130281.459649617</v>
      </c>
      <c r="J13" s="29" t="str">
        <f t="shared" si="2"/>
        <v>Ejercer</v>
      </c>
      <c r="K13" s="29">
        <v>-1173557.09704565</v>
      </c>
    </row>
    <row r="14" spans="2:12" x14ac:dyDescent="0.25">
      <c r="B14" s="29">
        <v>11</v>
      </c>
      <c r="C14" s="29">
        <v>-1664817.8683450499</v>
      </c>
      <c r="D14" s="29">
        <v>0</v>
      </c>
      <c r="E14" s="29">
        <v>-1802336.7786995801</v>
      </c>
      <c r="F14" s="29" t="str">
        <f t="shared" si="1"/>
        <v>No</v>
      </c>
      <c r="H14" s="29" t="str">
        <f>IF(F14="Sí",'Precio Generado por mi'!E43," ")</f>
        <v xml:space="preserve"> </v>
      </c>
      <c r="I14" s="29">
        <f t="shared" si="0"/>
        <v>-54897.685439507397</v>
      </c>
      <c r="J14" s="29" t="str">
        <f t="shared" si="2"/>
        <v>No Ejercer</v>
      </c>
      <c r="K14" s="29">
        <v>-1513470.7894045899</v>
      </c>
    </row>
    <row r="15" spans="2:12" x14ac:dyDescent="0.25">
      <c r="B15" s="29">
        <v>12</v>
      </c>
      <c r="C15" s="29">
        <v>-572581.27244095504</v>
      </c>
      <c r="D15" s="29">
        <v>0</v>
      </c>
      <c r="E15" s="29">
        <v>-532779.80564449099</v>
      </c>
      <c r="F15" s="29" t="str">
        <f t="shared" si="1"/>
        <v>No</v>
      </c>
      <c r="H15" s="29" t="str">
        <f>IF(F15="Sí",'Precio Generado por mi'!E44," ")</f>
        <v xml:space="preserve"> </v>
      </c>
      <c r="I15" s="29">
        <f t="shared" si="0"/>
        <v>55547.962957545999</v>
      </c>
      <c r="J15" s="29" t="str">
        <f t="shared" si="2"/>
        <v>Ejercer</v>
      </c>
      <c r="K15" s="29">
        <v>-484345.27785862901</v>
      </c>
    </row>
    <row r="16" spans="2:12" x14ac:dyDescent="0.25">
      <c r="B16" s="29">
        <v>13</v>
      </c>
      <c r="C16" s="29">
        <v>1962560.77429034</v>
      </c>
      <c r="D16" s="29">
        <v>0</v>
      </c>
      <c r="E16" s="29">
        <v>2159592.6474822201</v>
      </c>
      <c r="F16" s="29" t="str">
        <f t="shared" si="1"/>
        <v>Sí</v>
      </c>
      <c r="G16">
        <f t="shared" si="3"/>
        <v>197031.87319188006</v>
      </c>
      <c r="H16" s="29">
        <f>IF(F16="Sí",'Precio Generado por mi'!E45," ")</f>
        <v>82.291579999999996</v>
      </c>
      <c r="I16" s="29">
        <f t="shared" si="0"/>
        <v>80501.117753289596</v>
      </c>
      <c r="J16" s="29" t="str">
        <f t="shared" si="2"/>
        <v>Ejercer</v>
      </c>
      <c r="K16" s="29">
        <v>1963266.04316566</v>
      </c>
    </row>
    <row r="17" spans="2:11" x14ac:dyDescent="0.25">
      <c r="B17" s="29">
        <v>14</v>
      </c>
      <c r="C17" s="29">
        <v>-708650.99839583004</v>
      </c>
      <c r="D17" s="29">
        <v>0</v>
      </c>
      <c r="E17" s="29">
        <v>-753203.74659675499</v>
      </c>
      <c r="F17" s="29" t="str">
        <f t="shared" si="1"/>
        <v>No</v>
      </c>
      <c r="H17" s="29" t="str">
        <f>IF(F17="Sí",'Precio Generado por mi'!E46," ")</f>
        <v xml:space="preserve"> </v>
      </c>
      <c r="I17" s="29">
        <f t="shared" si="0"/>
        <v>43226.584132641299</v>
      </c>
      <c r="J17" s="29" t="str">
        <f t="shared" si="2"/>
        <v>Ejercer</v>
      </c>
      <c r="K17" s="29">
        <v>-684730.67872432305</v>
      </c>
    </row>
    <row r="18" spans="2:11" x14ac:dyDescent="0.25">
      <c r="B18" s="29">
        <v>15</v>
      </c>
      <c r="C18" s="29">
        <v>4845876.0279418305</v>
      </c>
      <c r="D18" s="29">
        <v>0</v>
      </c>
      <c r="E18" s="29">
        <v>5233381.0561229903</v>
      </c>
      <c r="F18" s="29" t="str">
        <f t="shared" si="1"/>
        <v>Sí</v>
      </c>
      <c r="G18">
        <f t="shared" si="3"/>
        <v>387505.02818115987</v>
      </c>
      <c r="H18" s="29">
        <f>IF(F18="Sí",'Precio Generado por mi'!E47," ")</f>
        <v>97.042730000000006</v>
      </c>
      <c r="I18" s="29">
        <f t="shared" si="0"/>
        <v>410650.14032325702</v>
      </c>
      <c r="J18" s="29" t="str">
        <f t="shared" si="2"/>
        <v>Ejercer</v>
      </c>
      <c r="K18" s="29">
        <v>4757619.1419299897</v>
      </c>
    </row>
    <row r="19" spans="2:11" x14ac:dyDescent="0.25">
      <c r="B19" s="29">
        <v>16</v>
      </c>
      <c r="C19" s="29">
        <v>-991860.51705079002</v>
      </c>
      <c r="D19" s="29">
        <v>0</v>
      </c>
      <c r="E19" s="29">
        <v>-1074403.72187417</v>
      </c>
      <c r="F19" s="29" t="str">
        <f t="shared" si="1"/>
        <v>No</v>
      </c>
      <c r="H19" s="29" t="str">
        <f>IF(F19="Sí",'Precio Generado por mi'!E48," ")</f>
        <v xml:space="preserve"> </v>
      </c>
      <c r="I19" s="29">
        <f t="shared" si="0"/>
        <v>24739.701047145001</v>
      </c>
      <c r="J19" s="29" t="str">
        <f t="shared" si="2"/>
        <v>Ejercer</v>
      </c>
      <c r="K19" s="29">
        <v>-976730.65624925296</v>
      </c>
    </row>
    <row r="20" spans="2:11" x14ac:dyDescent="0.25">
      <c r="B20" s="29">
        <v>17</v>
      </c>
      <c r="C20" s="29">
        <v>25023.808070668601</v>
      </c>
      <c r="D20" s="29">
        <v>0</v>
      </c>
      <c r="E20" s="29">
        <v>45666.452349303901</v>
      </c>
      <c r="F20" s="29" t="str">
        <f t="shared" si="1"/>
        <v>Sí</v>
      </c>
      <c r="G20">
        <f t="shared" si="3"/>
        <v>20642.6442786353</v>
      </c>
      <c r="H20" s="29">
        <f>IF(F20="Sí",'Precio Generado por mi'!E49," ")</f>
        <v>67.932699999999997</v>
      </c>
      <c r="I20" s="29">
        <f t="shared" si="0"/>
        <v>72284.012698334598</v>
      </c>
      <c r="J20" s="29" t="str">
        <f t="shared" si="2"/>
        <v>Ejercer</v>
      </c>
      <c r="K20" s="29">
        <v>41514.956681185402</v>
      </c>
    </row>
    <row r="21" spans="2:11" x14ac:dyDescent="0.25">
      <c r="B21" s="29">
        <v>18</v>
      </c>
      <c r="C21" s="29">
        <v>-1452163.7531078099</v>
      </c>
      <c r="D21" s="29">
        <v>0</v>
      </c>
      <c r="E21" s="29">
        <v>-1548584.25783771</v>
      </c>
      <c r="F21" s="29" t="str">
        <f t="shared" si="1"/>
        <v>No</v>
      </c>
      <c r="H21" s="29" t="str">
        <f>IF(F21="Sí",'Precio Generado por mi'!E50," ")</f>
        <v xml:space="preserve"> </v>
      </c>
      <c r="I21" s="29">
        <f t="shared" si="0"/>
        <v>-15964.415835478199</v>
      </c>
      <c r="J21" s="29" t="str">
        <f t="shared" si="2"/>
        <v>No Ejercer</v>
      </c>
      <c r="K21" s="29">
        <v>-1320148.86646164</v>
      </c>
    </row>
    <row r="22" spans="2:11" x14ac:dyDescent="0.25">
      <c r="B22" s="29">
        <v>19</v>
      </c>
      <c r="C22" s="29">
        <v>-584334.87633481796</v>
      </c>
      <c r="D22" s="29">
        <v>0</v>
      </c>
      <c r="E22" s="29">
        <v>-549494.17636085604</v>
      </c>
      <c r="F22" s="29" t="str">
        <f t="shared" si="1"/>
        <v>No</v>
      </c>
      <c r="H22" s="29" t="str">
        <f>IF(F22="Sí",'Precio Generado por mi'!E51," ")</f>
        <v xml:space="preserve"> </v>
      </c>
      <c r="I22" s="29">
        <f t="shared" si="0"/>
        <v>185711.00763982401</v>
      </c>
      <c r="J22" s="29" t="str">
        <f t="shared" si="2"/>
        <v>Ejercer</v>
      </c>
      <c r="K22" s="29">
        <v>-499540.16032805003</v>
      </c>
    </row>
    <row r="23" spans="2:11" x14ac:dyDescent="0.25">
      <c r="B23" s="29">
        <v>20</v>
      </c>
      <c r="C23" s="29">
        <v>3034518.2654897501</v>
      </c>
      <c r="D23" s="29">
        <v>0</v>
      </c>
      <c r="E23" s="29">
        <v>3294724.3287833799</v>
      </c>
      <c r="F23" s="29" t="str">
        <f t="shared" si="1"/>
        <v>Sí</v>
      </c>
      <c r="G23">
        <f t="shared" si="3"/>
        <v>260206.06329362979</v>
      </c>
      <c r="H23" s="29">
        <f>IF(F23="Sí",'Precio Generado por mi'!E52," ")</f>
        <v>89.033209999999997</v>
      </c>
      <c r="I23" s="29">
        <f t="shared" si="0"/>
        <v>267541.48680896399</v>
      </c>
      <c r="J23" s="29" t="str">
        <f t="shared" si="2"/>
        <v>Ejercer</v>
      </c>
      <c r="K23" s="29">
        <v>2995203.9352576099</v>
      </c>
    </row>
    <row r="24" spans="2:11" x14ac:dyDescent="0.25">
      <c r="B24" s="29">
        <v>21</v>
      </c>
      <c r="C24" s="29">
        <v>-565166.33758347202</v>
      </c>
      <c r="D24" s="29">
        <v>0</v>
      </c>
      <c r="E24" s="29">
        <v>-549500.777705885</v>
      </c>
      <c r="F24" s="29" t="str">
        <f t="shared" si="1"/>
        <v>No</v>
      </c>
      <c r="H24" s="29" t="str">
        <f>IF(F24="Sí",'Precio Generado por mi'!E53," ")</f>
        <v xml:space="preserve"> </v>
      </c>
      <c r="I24" s="29">
        <f t="shared" si="0"/>
        <v>86850.522398520799</v>
      </c>
      <c r="J24" s="29" t="str">
        <f t="shared" si="2"/>
        <v>Ejercer</v>
      </c>
      <c r="K24" s="29">
        <v>-499546.16155080398</v>
      </c>
    </row>
    <row r="25" spans="2:11" x14ac:dyDescent="0.25">
      <c r="B25" s="29">
        <v>22</v>
      </c>
      <c r="C25" s="29">
        <v>-898383.02289867005</v>
      </c>
      <c r="D25" s="29">
        <v>0</v>
      </c>
      <c r="E25" s="29">
        <v>-965702.64843606798</v>
      </c>
      <c r="F25" s="29" t="str">
        <f t="shared" si="1"/>
        <v>No</v>
      </c>
      <c r="H25" s="29" t="str">
        <f>IF(F25="Sí",'Precio Generado por mi'!E54," ")</f>
        <v xml:space="preserve"> </v>
      </c>
      <c r="I25" s="29">
        <f t="shared" si="0"/>
        <v>-47237.588018287002</v>
      </c>
      <c r="J25" s="29" t="str">
        <f t="shared" si="2"/>
        <v>No Ejercer</v>
      </c>
      <c r="K25" s="29">
        <v>-816711.83899879095</v>
      </c>
    </row>
    <row r="26" spans="2:11" x14ac:dyDescent="0.25">
      <c r="B26" s="29">
        <v>23</v>
      </c>
      <c r="C26" s="29">
        <v>4192642.7788359202</v>
      </c>
      <c r="D26" s="29">
        <v>0</v>
      </c>
      <c r="E26" s="29">
        <v>4555752.99479206</v>
      </c>
      <c r="F26" s="29" t="str">
        <f t="shared" si="1"/>
        <v>Sí</v>
      </c>
      <c r="G26">
        <f t="shared" si="3"/>
        <v>363110.21595613984</v>
      </c>
      <c r="H26" s="29">
        <f>IF(F26="Sí",'Precio Generado por mi'!E55," ")</f>
        <v>98.765709999999999</v>
      </c>
      <c r="I26" s="29">
        <f t="shared" si="0"/>
        <v>287809.962695906</v>
      </c>
      <c r="J26" s="29" t="str">
        <f t="shared" si="2"/>
        <v>Ejercer</v>
      </c>
      <c r="K26" s="29">
        <v>4141593.6316291499</v>
      </c>
    </row>
    <row r="27" spans="2:11" x14ac:dyDescent="0.25">
      <c r="B27" s="29">
        <v>24</v>
      </c>
      <c r="C27" s="29">
        <v>-574113.63490736601</v>
      </c>
      <c r="D27" s="29">
        <v>0</v>
      </c>
      <c r="E27" s="29">
        <v>-576062.75391086994</v>
      </c>
      <c r="F27" s="29" t="str">
        <f t="shared" si="1"/>
        <v>No</v>
      </c>
      <c r="H27" s="29" t="str">
        <f>IF(F27="Sí",'Precio Generado por mi'!E56," ")</f>
        <v xml:space="preserve"> </v>
      </c>
      <c r="I27" s="29">
        <f t="shared" si="0"/>
        <v>40467.022979667599</v>
      </c>
      <c r="J27" s="29" t="str">
        <f t="shared" si="2"/>
        <v>Ejercer</v>
      </c>
      <c r="K27" s="29">
        <v>-523693.41264624498</v>
      </c>
    </row>
    <row r="28" spans="2:11" x14ac:dyDescent="0.25">
      <c r="B28" s="29">
        <v>25</v>
      </c>
      <c r="C28" s="29">
        <v>-1144739.5183870399</v>
      </c>
      <c r="D28" s="29">
        <v>0</v>
      </c>
      <c r="E28" s="29">
        <v>-1207343.65306681</v>
      </c>
      <c r="F28" s="29" t="str">
        <f t="shared" si="1"/>
        <v>No</v>
      </c>
      <c r="H28" s="29" t="str">
        <f>IF(F28="Sí",'Precio Generado por mi'!E57," ")</f>
        <v xml:space="preserve"> </v>
      </c>
      <c r="I28" s="29">
        <f t="shared" si="0"/>
        <v>67721.627940578095</v>
      </c>
      <c r="J28" s="29" t="str">
        <f t="shared" si="2"/>
        <v>Ejercer</v>
      </c>
      <c r="K28" s="29">
        <v>-1097585.13915164</v>
      </c>
    </row>
    <row r="29" spans="2:11" x14ac:dyDescent="0.25">
      <c r="B29" s="29">
        <v>26</v>
      </c>
      <c r="C29" s="29">
        <v>376516.46817874099</v>
      </c>
      <c r="D29" s="29">
        <v>0</v>
      </c>
      <c r="E29" s="29">
        <v>440879.84654568997</v>
      </c>
      <c r="F29" s="29" t="str">
        <f t="shared" si="1"/>
        <v>Sí</v>
      </c>
      <c r="G29">
        <f t="shared" si="3"/>
        <v>64363.378366948979</v>
      </c>
      <c r="H29" s="29">
        <f>IF(F29="Sí",'Precio Generado por mi'!E58," ")</f>
        <v>83.62303</v>
      </c>
      <c r="I29" s="29">
        <f t="shared" si="0"/>
        <v>156200.572722162</v>
      </c>
      <c r="J29" s="29" t="str">
        <f t="shared" si="2"/>
        <v>Ejercer</v>
      </c>
      <c r="K29" s="29">
        <v>400799.86049608199</v>
      </c>
    </row>
    <row r="30" spans="2:11" x14ac:dyDescent="0.25">
      <c r="B30" s="29">
        <v>27</v>
      </c>
      <c r="C30" s="29">
        <v>-698044.517518254</v>
      </c>
      <c r="D30" s="29">
        <v>0</v>
      </c>
      <c r="E30" s="29">
        <v>-703397.22888751805</v>
      </c>
      <c r="F30" s="29" t="str">
        <f t="shared" si="1"/>
        <v>No</v>
      </c>
      <c r="H30" s="29" t="str">
        <f>IF(F30="Sí",'Precio Generado por mi'!E59," ")</f>
        <v xml:space="preserve"> </v>
      </c>
      <c r="I30" s="29">
        <f t="shared" si="0"/>
        <v>79268.406954293794</v>
      </c>
      <c r="J30" s="29" t="str">
        <f t="shared" si="2"/>
        <v>Ejercer</v>
      </c>
      <c r="K30" s="29">
        <v>-639452.02626137994</v>
      </c>
    </row>
    <row r="31" spans="2:11" x14ac:dyDescent="0.25">
      <c r="B31" s="29">
        <v>28</v>
      </c>
      <c r="C31" s="29">
        <v>367698.18308500497</v>
      </c>
      <c r="D31" s="29">
        <v>0</v>
      </c>
      <c r="E31" s="29">
        <v>459521.29400157498</v>
      </c>
      <c r="F31" s="29" t="str">
        <f t="shared" si="1"/>
        <v>Sí</v>
      </c>
      <c r="G31">
        <f t="shared" si="3"/>
        <v>91823.110916570004</v>
      </c>
      <c r="H31" s="29">
        <f>IF(F31="Sí",'Precio Generado por mi'!E60," ")</f>
        <v>86.094800000000006</v>
      </c>
      <c r="I31" s="29">
        <f t="shared" si="0"/>
        <v>96649.924809873803</v>
      </c>
      <c r="J31" s="29" t="str">
        <f t="shared" si="2"/>
        <v>Ejercer</v>
      </c>
      <c r="K31" s="29">
        <v>417746.630910523</v>
      </c>
    </row>
    <row r="32" spans="2:11" x14ac:dyDescent="0.25">
      <c r="B32" s="29">
        <v>29</v>
      </c>
      <c r="C32" s="29">
        <v>-632575.200148287</v>
      </c>
      <c r="D32" s="29">
        <v>0</v>
      </c>
      <c r="E32" s="29">
        <v>-718011.00542163802</v>
      </c>
      <c r="F32" s="29" t="str">
        <f t="shared" si="1"/>
        <v>No</v>
      </c>
      <c r="H32" s="29" t="str">
        <f>IF(F32="Sí",'Precio Generado por mi'!E61," ")</f>
        <v xml:space="preserve"> </v>
      </c>
      <c r="I32" s="29">
        <f t="shared" si="0"/>
        <v>9709.3109602232907</v>
      </c>
      <c r="J32" s="29" t="str">
        <f t="shared" si="2"/>
        <v>Ejercer</v>
      </c>
      <c r="K32" s="29">
        <v>-652737.27765603398</v>
      </c>
    </row>
    <row r="33" spans="2:56" ht="15.75" x14ac:dyDescent="0.25">
      <c r="B33" s="29">
        <v>30</v>
      </c>
      <c r="C33" s="29">
        <v>-1081730.9719531301</v>
      </c>
      <c r="D33" s="29">
        <v>0</v>
      </c>
      <c r="E33" s="50">
        <v>-1097660.29092794</v>
      </c>
      <c r="F33" s="29" t="str">
        <f t="shared" si="1"/>
        <v>No</v>
      </c>
      <c r="H33" s="29" t="str">
        <f>IF(F33="Sí",'Precio Generado por mi'!E62," ")</f>
        <v xml:space="preserve"> </v>
      </c>
      <c r="I33" s="29">
        <f t="shared" si="0"/>
        <v>267994.29033704899</v>
      </c>
      <c r="J33" s="29" t="str">
        <f>IF(I33&gt;0,"Ejercer","No Ejercer")</f>
        <v>Ejercer</v>
      </c>
      <c r="K33" s="29">
        <v>-997872.99175267399</v>
      </c>
    </row>
    <row r="34" spans="2:56" x14ac:dyDescent="0.25">
      <c r="F34" s="29" t="str">
        <f>IF(E34="Sí",'Precio Generado por mi'!F63," ")</f>
        <v xml:space="preserve"> </v>
      </c>
    </row>
    <row r="35" spans="2:56" x14ac:dyDescent="0.25">
      <c r="C35" s="46" t="s">
        <v>53</v>
      </c>
      <c r="D35" s="46">
        <v>0.05</v>
      </c>
    </row>
    <row r="36" spans="2:56" x14ac:dyDescent="0.25">
      <c r="C36" s="46" t="s">
        <v>54</v>
      </c>
      <c r="D36" s="46">
        <v>0.03</v>
      </c>
    </row>
    <row r="37" spans="2:56" ht="15.75" x14ac:dyDescent="0.25">
      <c r="C37" s="47"/>
      <c r="D37" s="47"/>
    </row>
    <row r="38" spans="2:56" x14ac:dyDescent="0.25">
      <c r="C38" s="49" t="s">
        <v>51</v>
      </c>
      <c r="D38" s="49" t="s">
        <v>46</v>
      </c>
      <c r="E38" s="46">
        <v>1</v>
      </c>
      <c r="F38" s="46">
        <v>2</v>
      </c>
      <c r="G38" s="46">
        <v>3</v>
      </c>
      <c r="H38" s="46">
        <v>4</v>
      </c>
      <c r="I38" s="46">
        <v>5</v>
      </c>
      <c r="J38" s="46">
        <v>6</v>
      </c>
      <c r="K38" s="46">
        <v>7</v>
      </c>
      <c r="L38" s="46">
        <v>8</v>
      </c>
      <c r="M38" s="46">
        <v>9</v>
      </c>
      <c r="N38" s="46">
        <v>10</v>
      </c>
      <c r="O38" s="46">
        <v>11</v>
      </c>
      <c r="P38" s="46">
        <v>12</v>
      </c>
      <c r="Q38" s="46">
        <v>13</v>
      </c>
      <c r="R38" s="46">
        <v>14</v>
      </c>
      <c r="S38" s="46">
        <v>15</v>
      </c>
      <c r="T38" s="46">
        <v>16</v>
      </c>
      <c r="U38" s="46">
        <v>17</v>
      </c>
      <c r="V38" s="46">
        <v>18</v>
      </c>
      <c r="W38" s="46">
        <v>19</v>
      </c>
      <c r="X38" s="46">
        <v>20</v>
      </c>
      <c r="Y38" s="46">
        <v>21</v>
      </c>
      <c r="Z38" s="46">
        <v>22</v>
      </c>
      <c r="AA38" s="46">
        <v>23</v>
      </c>
      <c r="AB38" s="46">
        <v>24</v>
      </c>
      <c r="AC38" s="46">
        <v>25</v>
      </c>
      <c r="AD38" s="46">
        <v>26</v>
      </c>
      <c r="AE38" s="46">
        <v>27</v>
      </c>
      <c r="AF38" s="46">
        <v>28</v>
      </c>
      <c r="AG38" s="46">
        <v>29</v>
      </c>
      <c r="AH38" s="46">
        <v>30</v>
      </c>
      <c r="AI38" s="46">
        <v>31</v>
      </c>
      <c r="AJ38" s="46">
        <v>32</v>
      </c>
      <c r="AK38" s="46">
        <v>33</v>
      </c>
      <c r="AL38" s="46">
        <v>34</v>
      </c>
      <c r="AM38" s="46">
        <v>35</v>
      </c>
      <c r="AN38" s="46">
        <v>36</v>
      </c>
      <c r="AO38" s="46">
        <v>37</v>
      </c>
      <c r="AP38" s="46">
        <v>38</v>
      </c>
      <c r="AQ38" s="46">
        <v>39</v>
      </c>
      <c r="AR38" s="46">
        <v>40</v>
      </c>
      <c r="AS38" s="46">
        <v>41</v>
      </c>
      <c r="AT38" s="46">
        <v>42</v>
      </c>
      <c r="AU38" s="46">
        <v>43</v>
      </c>
      <c r="AV38" s="46">
        <v>44</v>
      </c>
      <c r="AW38" s="46">
        <v>45</v>
      </c>
      <c r="AX38" s="46">
        <v>46</v>
      </c>
      <c r="AY38" s="46">
        <v>47</v>
      </c>
      <c r="AZ38" s="46">
        <v>48</v>
      </c>
      <c r="BA38" s="46">
        <v>49</v>
      </c>
      <c r="BB38" s="46">
        <v>50</v>
      </c>
    </row>
    <row r="39" spans="2:56" x14ac:dyDescent="0.25">
      <c r="C39" s="48"/>
      <c r="D39" s="49" t="s">
        <v>47</v>
      </c>
      <c r="E39" s="29">
        <v>60.465949999999999</v>
      </c>
      <c r="F39" s="29">
        <v>58.562793999999997</v>
      </c>
      <c r="G39" s="29">
        <v>48.793396000000001</v>
      </c>
      <c r="H39" s="29">
        <v>39.908540000000002</v>
      </c>
      <c r="I39" s="29">
        <v>44.567763999999997</v>
      </c>
      <c r="J39" s="29">
        <v>35.665134000000002</v>
      </c>
      <c r="K39" s="29">
        <v>26.380773999999999</v>
      </c>
      <c r="L39" s="29">
        <v>28.162344000000001</v>
      </c>
      <c r="M39" s="29">
        <v>38.191401999999997</v>
      </c>
      <c r="N39" s="29">
        <v>21.756155</v>
      </c>
      <c r="O39" s="29">
        <v>21.216518000000001</v>
      </c>
      <c r="P39" s="29">
        <v>24.560278</v>
      </c>
      <c r="Q39" s="29">
        <v>25.206465000000001</v>
      </c>
      <c r="R39" s="29">
        <v>27.481777000000001</v>
      </c>
      <c r="S39" s="29">
        <v>23.871126</v>
      </c>
      <c r="T39" s="29">
        <v>30.556805000000001</v>
      </c>
      <c r="U39" s="29">
        <v>33.173659999999998</v>
      </c>
      <c r="V39" s="29">
        <v>32.848329999999997</v>
      </c>
      <c r="W39" s="29">
        <v>25.699422999999999</v>
      </c>
      <c r="X39" s="29">
        <v>23.350300000000001</v>
      </c>
      <c r="Y39" s="29">
        <v>24.771187000000001</v>
      </c>
      <c r="Z39" s="29">
        <v>23.316797000000001</v>
      </c>
      <c r="AA39" s="29">
        <v>21.860849999999999</v>
      </c>
      <c r="AB39" s="29">
        <v>22.49765</v>
      </c>
      <c r="AC39" s="29">
        <v>21.950039</v>
      </c>
      <c r="AD39" s="29">
        <v>22.985025</v>
      </c>
      <c r="AE39" s="29">
        <v>23.449203000000001</v>
      </c>
      <c r="AF39" s="29">
        <v>26.997686000000002</v>
      </c>
      <c r="AG39" s="29">
        <v>26.453289999999999</v>
      </c>
      <c r="AH39" s="29">
        <v>33.473014999999997</v>
      </c>
      <c r="AI39" s="29">
        <v>29.532957</v>
      </c>
      <c r="AJ39" s="29">
        <v>21.902332000000001</v>
      </c>
      <c r="AK39" s="29">
        <v>19.122129999999999</v>
      </c>
      <c r="AL39" s="29">
        <v>14.561874</v>
      </c>
      <c r="AM39" s="29">
        <v>17.065104999999999</v>
      </c>
      <c r="AN39" s="29">
        <v>11.828832</v>
      </c>
      <c r="AO39" s="29">
        <v>12.228116</v>
      </c>
      <c r="AP39" s="29">
        <v>12.139048000000001</v>
      </c>
      <c r="AQ39" s="29">
        <v>14.1228</v>
      </c>
      <c r="AR39" s="29">
        <v>11.558498</v>
      </c>
      <c r="AS39" s="29">
        <v>13.867108999999999</v>
      </c>
      <c r="AT39" s="29">
        <v>12.454575999999999</v>
      </c>
      <c r="AU39" s="29">
        <v>13.8563385</v>
      </c>
      <c r="AV39" s="29">
        <v>12.064441</v>
      </c>
      <c r="AW39" s="29">
        <v>14.851412</v>
      </c>
      <c r="AX39" s="29">
        <v>13.149219499999999</v>
      </c>
      <c r="AY39" s="29">
        <v>10.488201999999999</v>
      </c>
      <c r="AZ39" s="29">
        <v>9.6258569999999999</v>
      </c>
      <c r="BA39" s="29">
        <v>7.1647863000000003</v>
      </c>
      <c r="BB39" s="29">
        <v>8.3472240000000006</v>
      </c>
      <c r="BC39" s="29"/>
      <c r="BD39" s="29"/>
    </row>
    <row r="40" spans="2:56" x14ac:dyDescent="0.25">
      <c r="C40" s="48"/>
      <c r="D40" s="49" t="s">
        <v>48</v>
      </c>
      <c r="E40" s="29">
        <v>61835</v>
      </c>
      <c r="F40" s="29">
        <v>20584</v>
      </c>
      <c r="G40" s="29">
        <v>20584</v>
      </c>
      <c r="H40" s="29">
        <v>20584</v>
      </c>
      <c r="I40" s="29">
        <v>20584</v>
      </c>
      <c r="J40" s="29">
        <v>20584</v>
      </c>
      <c r="K40" s="29">
        <v>20584</v>
      </c>
      <c r="L40" s="29">
        <v>20584</v>
      </c>
      <c r="M40" s="29">
        <v>20584</v>
      </c>
      <c r="N40" s="29">
        <v>61835</v>
      </c>
      <c r="O40" s="29">
        <v>20584</v>
      </c>
      <c r="P40" s="29">
        <v>20584</v>
      </c>
      <c r="Q40" s="29">
        <v>20584</v>
      </c>
      <c r="R40" s="29">
        <v>20584</v>
      </c>
      <c r="S40" s="29">
        <v>20584</v>
      </c>
      <c r="T40" s="29">
        <v>20584</v>
      </c>
      <c r="U40" s="29">
        <v>20584</v>
      </c>
      <c r="V40" s="29">
        <v>20584</v>
      </c>
      <c r="W40" s="29">
        <v>20584</v>
      </c>
      <c r="X40" s="29">
        <v>61835</v>
      </c>
      <c r="Y40" s="29">
        <v>20584</v>
      </c>
      <c r="Z40" s="29">
        <v>20584</v>
      </c>
      <c r="AA40" s="29">
        <v>20584</v>
      </c>
      <c r="AB40" s="29">
        <v>20584</v>
      </c>
      <c r="AC40" s="29">
        <v>140602</v>
      </c>
      <c r="AD40" s="29">
        <v>41251</v>
      </c>
      <c r="AE40" s="29">
        <v>41251</v>
      </c>
      <c r="AF40" s="29">
        <v>41251</v>
      </c>
      <c r="AG40" s="29">
        <v>41251</v>
      </c>
      <c r="AH40" s="29">
        <v>82502</v>
      </c>
      <c r="AI40" s="29">
        <v>41251</v>
      </c>
      <c r="AJ40" s="29">
        <v>41251</v>
      </c>
      <c r="AK40" s="29">
        <v>41251</v>
      </c>
      <c r="AL40" s="29">
        <v>41251</v>
      </c>
      <c r="AM40" s="29">
        <v>41251</v>
      </c>
      <c r="AN40" s="29">
        <v>41251</v>
      </c>
      <c r="AO40" s="29">
        <v>41251</v>
      </c>
      <c r="AP40" s="29">
        <v>41251</v>
      </c>
      <c r="AQ40" s="29">
        <v>41251</v>
      </c>
      <c r="AR40" s="29">
        <v>685663</v>
      </c>
      <c r="AS40" s="29">
        <v>41251</v>
      </c>
      <c r="AT40" s="29">
        <v>41251</v>
      </c>
      <c r="AU40" s="29">
        <v>41251</v>
      </c>
      <c r="AV40" s="29">
        <v>41251</v>
      </c>
      <c r="AW40" s="29">
        <v>41251</v>
      </c>
      <c r="AX40" s="29">
        <v>41251</v>
      </c>
      <c r="AY40" s="29">
        <v>41251</v>
      </c>
      <c r="AZ40" s="29">
        <v>41251</v>
      </c>
      <c r="BA40" s="29">
        <v>41251</v>
      </c>
      <c r="BB40" s="29">
        <v>82502</v>
      </c>
    </row>
    <row r="41" spans="2:56" x14ac:dyDescent="0.25">
      <c r="C41" s="48"/>
      <c r="D41" s="49" t="s">
        <v>49</v>
      </c>
      <c r="E41" s="29">
        <f t="shared" ref="E41:AJ41" si="4">E39*1332.808-E40</f>
        <v>18754.501887599996</v>
      </c>
      <c r="F41" s="29">
        <f t="shared" si="4"/>
        <v>57468.960345551997</v>
      </c>
      <c r="G41" s="29">
        <f t="shared" si="4"/>
        <v>44448.228535968003</v>
      </c>
      <c r="H41" s="29">
        <f t="shared" si="4"/>
        <v>32606.421380320004</v>
      </c>
      <c r="I41" s="29">
        <f t="shared" si="4"/>
        <v>38816.272401311995</v>
      </c>
      <c r="J41" s="29">
        <f t="shared" si="4"/>
        <v>26950.775916272003</v>
      </c>
      <c r="K41" s="29">
        <f t="shared" si="4"/>
        <v>14576.506633391997</v>
      </c>
      <c r="L41" s="29">
        <f t="shared" si="4"/>
        <v>16950.997381952002</v>
      </c>
      <c r="M41" s="29">
        <f t="shared" si="4"/>
        <v>30317.806116815998</v>
      </c>
      <c r="N41" s="29">
        <f t="shared" si="4"/>
        <v>-32838.22256676</v>
      </c>
      <c r="O41" s="29">
        <f t="shared" si="4"/>
        <v>7693.5449225440025</v>
      </c>
      <c r="P41" s="29">
        <f t="shared" si="4"/>
        <v>12150.135000623999</v>
      </c>
      <c r="Q41" s="29">
        <f t="shared" si="4"/>
        <v>13011.37820372</v>
      </c>
      <c r="R41" s="29">
        <f t="shared" si="4"/>
        <v>16043.932239816</v>
      </c>
      <c r="S41" s="29">
        <f t="shared" si="4"/>
        <v>11231.627701808</v>
      </c>
      <c r="T41" s="29">
        <f t="shared" si="4"/>
        <v>20142.354158440001</v>
      </c>
      <c r="U41" s="29">
        <f t="shared" si="4"/>
        <v>23630.119437279995</v>
      </c>
      <c r="V41" s="29">
        <f t="shared" si="4"/>
        <v>23196.517010639996</v>
      </c>
      <c r="W41" s="29">
        <f t="shared" si="4"/>
        <v>13668.396569783996</v>
      </c>
      <c r="X41" s="29">
        <f t="shared" si="4"/>
        <v>-30713.533357599998</v>
      </c>
      <c r="Y41" s="29">
        <f t="shared" si="4"/>
        <v>12431.236203095999</v>
      </c>
      <c r="Z41" s="29">
        <f t="shared" si="4"/>
        <v>10492.813575976001</v>
      </c>
      <c r="AA41" s="29">
        <f t="shared" si="4"/>
        <v>8552.3157667999985</v>
      </c>
      <c r="AB41" s="29">
        <f t="shared" si="4"/>
        <v>9401.0479011999996</v>
      </c>
      <c r="AC41" s="29">
        <f t="shared" si="4"/>
        <v>-111346.812420488</v>
      </c>
      <c r="AD41" s="29">
        <f t="shared" si="4"/>
        <v>-10616.3747998</v>
      </c>
      <c r="AE41" s="29">
        <f t="shared" si="4"/>
        <v>-9997.7146479759977</v>
      </c>
      <c r="AF41" s="29">
        <f t="shared" si="4"/>
        <v>-5268.2681177119957</v>
      </c>
      <c r="AG41" s="29">
        <f t="shared" si="4"/>
        <v>-5993.8434616800005</v>
      </c>
      <c r="AH41" s="29">
        <f t="shared" si="4"/>
        <v>-37888.897823880005</v>
      </c>
      <c r="AI41" s="29">
        <f t="shared" si="4"/>
        <v>-1889.238646744001</v>
      </c>
      <c r="AJ41" s="29">
        <f t="shared" si="4"/>
        <v>-12059.396691743998</v>
      </c>
      <c r="AK41" s="29">
        <f t="shared" ref="AK41:BB41" si="5">AK39*1332.808-AK40</f>
        <v>-15764.872158960003</v>
      </c>
      <c r="AL41" s="29">
        <f t="shared" si="5"/>
        <v>-21842.817837808001</v>
      </c>
      <c r="AM41" s="29">
        <f t="shared" si="5"/>
        <v>-18506.491535160003</v>
      </c>
      <c r="AN41" s="29">
        <f t="shared" si="5"/>
        <v>-25485.438079743999</v>
      </c>
      <c r="AO41" s="29">
        <f t="shared" si="5"/>
        <v>-24953.269170272</v>
      </c>
      <c r="AP41" s="29">
        <f t="shared" si="5"/>
        <v>-25071.979713215998</v>
      </c>
      <c r="AQ41" s="29">
        <f t="shared" si="5"/>
        <v>-22428.019177599999</v>
      </c>
      <c r="AR41" s="29">
        <f t="shared" si="5"/>
        <v>-670257.74139761599</v>
      </c>
      <c r="AS41" s="29">
        <f t="shared" si="5"/>
        <v>-22768.806187927999</v>
      </c>
      <c r="AT41" s="29">
        <f t="shared" si="5"/>
        <v>-24651.441470592003</v>
      </c>
      <c r="AU41" s="29">
        <f t="shared" si="5"/>
        <v>-22783.161196492001</v>
      </c>
      <c r="AV41" s="29">
        <f t="shared" si="5"/>
        <v>-25171.416519671999</v>
      </c>
      <c r="AW41" s="29">
        <f t="shared" si="5"/>
        <v>-21456.919275103999</v>
      </c>
      <c r="AX41" s="29">
        <f t="shared" si="5"/>
        <v>-23725.615056644001</v>
      </c>
      <c r="AY41" s="29">
        <f t="shared" si="5"/>
        <v>-27272.240468784003</v>
      </c>
      <c r="AZ41" s="29">
        <f t="shared" si="5"/>
        <v>-28421.580783543999</v>
      </c>
      <c r="BA41" s="29">
        <f t="shared" si="5"/>
        <v>-31701.715501069601</v>
      </c>
      <c r="BB41" s="29">
        <f t="shared" si="5"/>
        <v>-71376.753075008004</v>
      </c>
    </row>
    <row r="42" spans="2:56" x14ac:dyDescent="0.25">
      <c r="C42" s="48"/>
      <c r="D42" s="49" t="s">
        <v>50</v>
      </c>
      <c r="E42" s="29">
        <f t="shared" ref="E42:AJ42" si="6">E41*(1+$D$36)^E38*(1+$D$35)^(-E38)</f>
        <v>18397.273280217138</v>
      </c>
      <c r="F42" s="29">
        <f t="shared" si="6"/>
        <v>55300.517034554294</v>
      </c>
      <c r="G42" s="29">
        <f t="shared" si="6"/>
        <v>41956.401618332973</v>
      </c>
      <c r="H42" s="29">
        <f t="shared" si="6"/>
        <v>30192.205532569267</v>
      </c>
      <c r="I42" s="29">
        <f t="shared" si="6"/>
        <v>35257.657540443855</v>
      </c>
      <c r="J42" s="29">
        <f t="shared" si="6"/>
        <v>24013.685964275275</v>
      </c>
      <c r="K42" s="29">
        <f t="shared" si="6"/>
        <v>12740.572221390514</v>
      </c>
      <c r="L42" s="29">
        <f t="shared" si="6"/>
        <v>14533.782675751758</v>
      </c>
      <c r="M42" s="29">
        <f t="shared" si="6"/>
        <v>25499.349529206003</v>
      </c>
      <c r="N42" s="29">
        <f t="shared" si="6"/>
        <v>-27093.1123785003</v>
      </c>
      <c r="O42" s="29">
        <f t="shared" si="6"/>
        <v>6226.6388346781205</v>
      </c>
      <c r="P42" s="29">
        <f t="shared" si="6"/>
        <v>9646.1988650070907</v>
      </c>
      <c r="Q42" s="29">
        <f t="shared" si="6"/>
        <v>10133.193456705243</v>
      </c>
      <c r="R42" s="29">
        <f t="shared" si="6"/>
        <v>12256.932036989861</v>
      </c>
      <c r="S42" s="29">
        <f t="shared" si="6"/>
        <v>8417.0824986180887</v>
      </c>
      <c r="T42" s="29">
        <f t="shared" si="6"/>
        <v>14807.33963769129</v>
      </c>
      <c r="U42" s="29">
        <f t="shared" si="6"/>
        <v>17040.434039671316</v>
      </c>
      <c r="V42" s="29">
        <f t="shared" si="6"/>
        <v>16409.125677916178</v>
      </c>
      <c r="W42" s="29">
        <f t="shared" si="6"/>
        <v>9484.7995678093084</v>
      </c>
      <c r="X42" s="29">
        <f t="shared" si="6"/>
        <v>-20906.835122949673</v>
      </c>
      <c r="Y42" s="29">
        <f t="shared" si="6"/>
        <v>8300.8154193930113</v>
      </c>
      <c r="Z42" s="29">
        <f t="shared" si="6"/>
        <v>6872.9996353987499</v>
      </c>
      <c r="AA42" s="29">
        <f t="shared" si="6"/>
        <v>5495.2318059504223</v>
      </c>
      <c r="AB42" s="29">
        <f t="shared" si="6"/>
        <v>5925.5201704247593</v>
      </c>
      <c r="AC42" s="29">
        <f t="shared" si="6"/>
        <v>-68845.558853746945</v>
      </c>
      <c r="AD42" s="29">
        <f t="shared" si="6"/>
        <v>-6439.0575836319686</v>
      </c>
      <c r="AE42" s="29">
        <f t="shared" si="6"/>
        <v>-5948.3255490312904</v>
      </c>
      <c r="AF42" s="29">
        <f t="shared" si="6"/>
        <v>-3074.7498370568424</v>
      </c>
      <c r="AG42" s="29">
        <f t="shared" si="6"/>
        <v>-3431.5887858659062</v>
      </c>
      <c r="AH42" s="29">
        <f t="shared" si="6"/>
        <v>-21278.927801400299</v>
      </c>
      <c r="AI42" s="29">
        <f t="shared" si="6"/>
        <v>-1040.8125391359335</v>
      </c>
      <c r="AJ42" s="29">
        <f t="shared" si="6"/>
        <v>-6517.1722820714012</v>
      </c>
      <c r="AK42" s="29">
        <f t="shared" ref="AK42:BB42" si="7">AK41*(1+$D$36)^AK38*(1+$D$35)^(-AK38)</f>
        <v>-8357.415596891442</v>
      </c>
      <c r="AL42" s="29">
        <f t="shared" si="7"/>
        <v>-11358.948630564049</v>
      </c>
      <c r="AM42" s="29">
        <f t="shared" si="7"/>
        <v>-9440.6411553675243</v>
      </c>
      <c r="AN42" s="29">
        <f t="shared" si="7"/>
        <v>-12753.148776153554</v>
      </c>
      <c r="AO42" s="29">
        <f t="shared" si="7"/>
        <v>-12249.001839128958</v>
      </c>
      <c r="AP42" s="29">
        <f t="shared" si="7"/>
        <v>-12072.849919807668</v>
      </c>
      <c r="AQ42" s="29">
        <f t="shared" si="7"/>
        <v>-10594.001218576219</v>
      </c>
      <c r="AR42" s="29">
        <f t="shared" si="7"/>
        <v>-310569.54381949751</v>
      </c>
      <c r="AS42" s="29">
        <f t="shared" si="7"/>
        <v>-10349.162623470742</v>
      </c>
      <c r="AT42" s="29">
        <f t="shared" si="7"/>
        <v>-10991.455248181759</v>
      </c>
      <c r="AU42" s="29">
        <f t="shared" si="7"/>
        <v>-9964.9422283288604</v>
      </c>
      <c r="AV42" s="29">
        <f t="shared" si="7"/>
        <v>-10799.816689940215</v>
      </c>
      <c r="AW42" s="29">
        <f t="shared" si="7"/>
        <v>-9030.7541818880309</v>
      </c>
      <c r="AX42" s="29">
        <f t="shared" si="7"/>
        <v>-9795.3973764330131</v>
      </c>
      <c r="AY42" s="29">
        <f t="shared" si="7"/>
        <v>-11045.193341521277</v>
      </c>
      <c r="AZ42" s="29">
        <f t="shared" si="7"/>
        <v>-11291.422546561085</v>
      </c>
      <c r="BA42" s="29">
        <f t="shared" si="7"/>
        <v>-12354.669165512274</v>
      </c>
      <c r="BB42" s="29">
        <f t="shared" si="7"/>
        <v>-27286.829032509522</v>
      </c>
    </row>
    <row r="43" spans="2:56" ht="15.75" x14ac:dyDescent="0.25">
      <c r="C43" s="48"/>
      <c r="D43" s="49" t="s">
        <v>7</v>
      </c>
      <c r="E43" s="50">
        <f>SUM(E42:XFA42)-830000</f>
        <v>-1115973.5770807299</v>
      </c>
    </row>
    <row r="44" spans="2:56" x14ac:dyDescent="0.25">
      <c r="C44" s="48"/>
      <c r="D44" s="48"/>
    </row>
    <row r="45" spans="2:56" x14ac:dyDescent="0.25">
      <c r="C45" s="49" t="s">
        <v>52</v>
      </c>
      <c r="D45" s="49" t="s">
        <v>46</v>
      </c>
      <c r="E45" s="46">
        <v>1</v>
      </c>
      <c r="F45" s="46">
        <v>2</v>
      </c>
      <c r="G45" s="46">
        <v>3</v>
      </c>
      <c r="H45" s="46">
        <v>4</v>
      </c>
      <c r="I45" s="46">
        <v>5</v>
      </c>
      <c r="J45" s="46">
        <v>6</v>
      </c>
      <c r="K45" s="46">
        <v>7</v>
      </c>
      <c r="L45" s="46">
        <v>8</v>
      </c>
      <c r="M45" s="46">
        <v>9</v>
      </c>
      <c r="N45" s="46">
        <v>10</v>
      </c>
      <c r="O45" s="46">
        <v>11</v>
      </c>
      <c r="P45" s="46">
        <v>12</v>
      </c>
      <c r="Q45" s="46">
        <v>13</v>
      </c>
      <c r="R45" s="46">
        <v>14</v>
      </c>
      <c r="S45" s="46">
        <v>15</v>
      </c>
      <c r="T45" s="46">
        <v>16</v>
      </c>
      <c r="U45" s="46">
        <v>17</v>
      </c>
      <c r="V45" s="46">
        <v>18</v>
      </c>
      <c r="W45" s="46">
        <v>19</v>
      </c>
      <c r="X45" s="46">
        <v>20</v>
      </c>
      <c r="Y45" s="46">
        <v>21</v>
      </c>
      <c r="Z45" s="46">
        <v>22</v>
      </c>
      <c r="AA45" s="46">
        <v>23</v>
      </c>
      <c r="AB45" s="46">
        <v>24</v>
      </c>
      <c r="AC45" s="46">
        <v>25</v>
      </c>
      <c r="AD45" s="46">
        <v>26</v>
      </c>
      <c r="AE45" s="46">
        <v>27</v>
      </c>
      <c r="AF45" s="46">
        <v>28</v>
      </c>
      <c r="AG45" s="46">
        <v>29</v>
      </c>
      <c r="AH45" s="46">
        <v>30</v>
      </c>
      <c r="AI45" s="46">
        <v>31</v>
      </c>
      <c r="AJ45" s="46">
        <v>32</v>
      </c>
      <c r="AK45" s="46">
        <v>33</v>
      </c>
      <c r="AL45" s="46">
        <v>34</v>
      </c>
      <c r="AM45" s="46">
        <v>35</v>
      </c>
      <c r="AN45" s="46">
        <v>36</v>
      </c>
      <c r="AO45" s="46">
        <v>37</v>
      </c>
      <c r="AP45" s="46">
        <v>38</v>
      </c>
      <c r="AQ45" s="46">
        <v>39</v>
      </c>
      <c r="AR45" s="46">
        <v>40</v>
      </c>
      <c r="AS45" s="46">
        <v>41</v>
      </c>
      <c r="AT45" s="46">
        <v>42</v>
      </c>
      <c r="AU45" s="46">
        <v>43</v>
      </c>
      <c r="AV45" s="46">
        <v>44</v>
      </c>
      <c r="AW45" s="46">
        <v>45</v>
      </c>
      <c r="AX45" s="46">
        <v>46</v>
      </c>
      <c r="AY45" s="46">
        <v>47</v>
      </c>
      <c r="AZ45" s="46">
        <v>48</v>
      </c>
      <c r="BA45" s="46">
        <v>49</v>
      </c>
      <c r="BB45" s="46">
        <v>50</v>
      </c>
    </row>
    <row r="46" spans="2:56" x14ac:dyDescent="0.25">
      <c r="C46" s="48"/>
      <c r="D46" s="49" t="s">
        <v>47</v>
      </c>
      <c r="E46" s="29">
        <v>88.997375000000005</v>
      </c>
      <c r="F46" s="29">
        <v>83.85624</v>
      </c>
      <c r="G46" s="29">
        <v>68.621925000000005</v>
      </c>
      <c r="H46" s="29">
        <v>53.635094000000002</v>
      </c>
      <c r="I46" s="29">
        <v>56.802819999999997</v>
      </c>
      <c r="J46" s="29">
        <v>48.072074999999998</v>
      </c>
      <c r="K46" s="29">
        <v>43.600741999999997</v>
      </c>
      <c r="L46" s="29">
        <v>39.055042</v>
      </c>
      <c r="M46" s="29">
        <v>45.634180000000001</v>
      </c>
      <c r="N46" s="29">
        <v>54.041249999999998</v>
      </c>
      <c r="O46" s="29">
        <v>40.278799999999997</v>
      </c>
      <c r="P46" s="29">
        <v>34.606456999999999</v>
      </c>
      <c r="Q46" s="29">
        <v>33.607550000000003</v>
      </c>
      <c r="R46" s="29">
        <v>38.406536000000003</v>
      </c>
      <c r="S46" s="29">
        <v>24.664580000000001</v>
      </c>
      <c r="T46" s="29">
        <v>24.384262</v>
      </c>
      <c r="U46" s="29">
        <v>16.850795999999999</v>
      </c>
      <c r="V46" s="29">
        <v>16.729568</v>
      </c>
      <c r="W46" s="29">
        <v>22.061443000000001</v>
      </c>
      <c r="X46" s="29">
        <v>17.036446000000002</v>
      </c>
      <c r="Y46" s="29">
        <v>13.113436</v>
      </c>
      <c r="Z46" s="29">
        <v>12.669079999999999</v>
      </c>
      <c r="AA46" s="29">
        <v>10.874675</v>
      </c>
      <c r="AB46" s="29">
        <v>6.7700979999999999</v>
      </c>
      <c r="AC46" s="29">
        <v>5.2279090000000004</v>
      </c>
      <c r="AD46" s="29">
        <v>5.9626346000000003</v>
      </c>
      <c r="AE46" s="29">
        <v>7.8764240000000001</v>
      </c>
      <c r="AF46" s="29">
        <v>11.547456</v>
      </c>
      <c r="AG46" s="29">
        <v>11.08197</v>
      </c>
      <c r="AH46" s="29">
        <v>8.8528599999999997</v>
      </c>
      <c r="AI46" s="29">
        <v>9.4232189999999996</v>
      </c>
      <c r="AJ46" s="29">
        <v>12.669421</v>
      </c>
      <c r="AK46" s="29">
        <v>11.969170999999999</v>
      </c>
      <c r="AL46" s="29">
        <v>10.023972000000001</v>
      </c>
      <c r="AM46" s="29">
        <v>10.9305725</v>
      </c>
      <c r="AN46" s="29">
        <v>8.5504800000000003</v>
      </c>
      <c r="AO46" s="29">
        <v>6.4145675000000004</v>
      </c>
      <c r="AP46" s="29">
        <v>6.6484375</v>
      </c>
      <c r="AQ46" s="29">
        <v>4.9528312999999997</v>
      </c>
      <c r="AR46" s="29">
        <v>3.8574850000000001</v>
      </c>
      <c r="AS46" s="29">
        <v>5.2017373999999998</v>
      </c>
      <c r="AT46" s="29">
        <v>5.4129630000000004</v>
      </c>
      <c r="AU46" s="29">
        <v>10.336721000000001</v>
      </c>
      <c r="AV46" s="29">
        <v>11.677389</v>
      </c>
      <c r="AW46" s="29">
        <v>7.4048714999999996</v>
      </c>
      <c r="AX46" s="29">
        <v>6.0991945000000003</v>
      </c>
      <c r="AY46" s="29">
        <v>4.7063750000000004</v>
      </c>
      <c r="AZ46" s="29">
        <v>4.7309239999999999</v>
      </c>
      <c r="BA46" s="29">
        <v>5.9911570000000003</v>
      </c>
      <c r="BB46" s="29">
        <v>6.8872609999999996</v>
      </c>
      <c r="BC46" s="29">
        <v>7.8323850000000004</v>
      </c>
      <c r="BD46" s="29">
        <v>8.3630250000000004</v>
      </c>
    </row>
    <row r="47" spans="2:56" x14ac:dyDescent="0.25">
      <c r="C47" s="29"/>
      <c r="D47" s="49" t="s">
        <v>48</v>
      </c>
      <c r="E47" s="29">
        <v>61835</v>
      </c>
      <c r="F47" s="29">
        <v>20584</v>
      </c>
      <c r="G47" s="29">
        <v>20584</v>
      </c>
      <c r="H47" s="29">
        <v>20584</v>
      </c>
      <c r="I47" s="29">
        <v>20584</v>
      </c>
      <c r="J47" s="29">
        <v>20584</v>
      </c>
      <c r="K47" s="29">
        <v>20584</v>
      </c>
      <c r="L47" s="29">
        <v>20584</v>
      </c>
      <c r="M47" s="29">
        <v>20584</v>
      </c>
      <c r="N47" s="29">
        <v>61835</v>
      </c>
      <c r="O47" s="29">
        <v>20584</v>
      </c>
      <c r="P47" s="29">
        <v>20584</v>
      </c>
      <c r="Q47" s="29">
        <v>20584</v>
      </c>
      <c r="R47" s="29">
        <v>20584</v>
      </c>
      <c r="S47" s="29">
        <v>20584</v>
      </c>
      <c r="T47" s="29">
        <v>20584</v>
      </c>
      <c r="U47" s="29">
        <v>20584</v>
      </c>
      <c r="V47" s="29">
        <v>20584</v>
      </c>
      <c r="W47" s="29">
        <v>20584</v>
      </c>
      <c r="X47" s="29">
        <v>61835</v>
      </c>
      <c r="Y47" s="29">
        <v>20584</v>
      </c>
      <c r="Z47" s="29">
        <v>20584</v>
      </c>
      <c r="AA47" s="29">
        <v>20584</v>
      </c>
      <c r="AB47" s="29">
        <v>20584</v>
      </c>
      <c r="AC47" s="29">
        <v>140602</v>
      </c>
      <c r="AD47" s="29">
        <v>41251</v>
      </c>
      <c r="AE47" s="29">
        <v>41251</v>
      </c>
      <c r="AF47" s="29">
        <v>41251</v>
      </c>
      <c r="AG47" s="29">
        <v>41251</v>
      </c>
      <c r="AH47" s="29">
        <v>82502</v>
      </c>
      <c r="AI47" s="29">
        <v>41251</v>
      </c>
      <c r="AJ47" s="29">
        <v>41251</v>
      </c>
      <c r="AK47" s="29">
        <v>41251</v>
      </c>
      <c r="AL47" s="29">
        <v>41251</v>
      </c>
      <c r="AM47" s="29">
        <v>41251</v>
      </c>
      <c r="AN47" s="29">
        <v>41251</v>
      </c>
      <c r="AO47" s="29">
        <v>41251</v>
      </c>
      <c r="AP47" s="29">
        <v>41251</v>
      </c>
      <c r="AQ47" s="29">
        <v>41251</v>
      </c>
      <c r="AR47" s="29">
        <v>685663</v>
      </c>
      <c r="AS47" s="29">
        <v>41251</v>
      </c>
      <c r="AT47" s="29">
        <v>41251</v>
      </c>
      <c r="AU47" s="29">
        <v>41251</v>
      </c>
      <c r="AV47" s="29">
        <v>41251</v>
      </c>
      <c r="AW47" s="29">
        <v>41251</v>
      </c>
      <c r="AX47" s="29">
        <v>41251</v>
      </c>
      <c r="AY47" s="29">
        <v>41251</v>
      </c>
      <c r="AZ47" s="29">
        <v>41251</v>
      </c>
      <c r="BA47" s="29">
        <v>41251</v>
      </c>
      <c r="BB47" s="29">
        <v>82502</v>
      </c>
    </row>
    <row r="48" spans="2:56" x14ac:dyDescent="0.25">
      <c r="C48" s="29"/>
      <c r="D48" s="49" t="s">
        <v>49</v>
      </c>
      <c r="E48" s="29">
        <f>E46*1332.808-E47</f>
        <v>56781.413379000005</v>
      </c>
      <c r="F48" s="29">
        <f t="shared" ref="F48:BB48" si="8">F46*1332.808-F47</f>
        <v>91180.267521920003</v>
      </c>
      <c r="G48" s="29">
        <f t="shared" si="8"/>
        <v>70875.850615400006</v>
      </c>
      <c r="H48" s="29">
        <f t="shared" si="8"/>
        <v>50901.282363952007</v>
      </c>
      <c r="I48" s="29">
        <f t="shared" si="8"/>
        <v>55123.25291856</v>
      </c>
      <c r="J48" s="29">
        <f t="shared" si="8"/>
        <v>43486.846136599997</v>
      </c>
      <c r="K48" s="29">
        <f t="shared" si="8"/>
        <v>37527.417743535996</v>
      </c>
      <c r="L48" s="29">
        <f t="shared" si="8"/>
        <v>31468.872417936</v>
      </c>
      <c r="M48" s="29">
        <f t="shared" si="8"/>
        <v>40237.600177439999</v>
      </c>
      <c r="N48" s="29">
        <f t="shared" si="8"/>
        <v>10191.610329999996</v>
      </c>
      <c r="O48" s="29">
        <f t="shared" si="8"/>
        <v>33099.906870399995</v>
      </c>
      <c r="P48" s="29">
        <f t="shared" si="8"/>
        <v>25539.762741255996</v>
      </c>
      <c r="Q48" s="29">
        <f t="shared" si="8"/>
        <v>24208.411500400005</v>
      </c>
      <c r="R48" s="29">
        <f t="shared" si="8"/>
        <v>30604.538433088004</v>
      </c>
      <c r="S48" s="29">
        <f t="shared" si="8"/>
        <v>12289.149540639999</v>
      </c>
      <c r="T48" s="29">
        <f t="shared" si="8"/>
        <v>11915.539467695999</v>
      </c>
      <c r="U48" s="29">
        <f t="shared" si="8"/>
        <v>1874.8757151680002</v>
      </c>
      <c r="V48" s="29">
        <f t="shared" si="8"/>
        <v>1713.3020669440011</v>
      </c>
      <c r="W48" s="29">
        <f t="shared" si="8"/>
        <v>8819.6677219439989</v>
      </c>
      <c r="X48" s="29">
        <f t="shared" si="8"/>
        <v>-39128.688479631994</v>
      </c>
      <c r="Y48" s="29">
        <f t="shared" si="8"/>
        <v>-3106.3075917120004</v>
      </c>
      <c r="Z48" s="29">
        <f t="shared" si="8"/>
        <v>-3698.5488233600008</v>
      </c>
      <c r="AA48" s="29">
        <f t="shared" si="8"/>
        <v>-6090.1461626</v>
      </c>
      <c r="AB48" s="29">
        <f t="shared" si="8"/>
        <v>-11560.759224816</v>
      </c>
      <c r="AC48" s="29">
        <f t="shared" si="8"/>
        <v>-133634.201061528</v>
      </c>
      <c r="AD48" s="29">
        <f t="shared" si="8"/>
        <v>-33303.952904043203</v>
      </c>
      <c r="AE48" s="29">
        <f t="shared" si="8"/>
        <v>-30753.239081407999</v>
      </c>
      <c r="AF48" s="29">
        <f t="shared" si="8"/>
        <v>-25860.458263551998</v>
      </c>
      <c r="AG48" s="29">
        <f t="shared" si="8"/>
        <v>-26480.861728240001</v>
      </c>
      <c r="AH48" s="29">
        <f t="shared" si="8"/>
        <v>-70702.837369119996</v>
      </c>
      <c r="AI48" s="29">
        <f t="shared" si="8"/>
        <v>-28691.658331047998</v>
      </c>
      <c r="AJ48" s="29">
        <f t="shared" si="8"/>
        <v>-24365.094335832</v>
      </c>
      <c r="AK48" s="29">
        <f t="shared" si="8"/>
        <v>-25298.393137832001</v>
      </c>
      <c r="AL48" s="29">
        <f t="shared" si="8"/>
        <v>-27890.969926623999</v>
      </c>
      <c r="AM48" s="29">
        <f t="shared" si="8"/>
        <v>-26682.645527419998</v>
      </c>
      <c r="AN48" s="29">
        <f t="shared" si="8"/>
        <v>-29854.851852159998</v>
      </c>
      <c r="AO48" s="29">
        <f t="shared" si="8"/>
        <v>-32701.613119460002</v>
      </c>
      <c r="AP48" s="29">
        <f t="shared" si="8"/>
        <v>-32389.9093125</v>
      </c>
      <c r="AQ48" s="29">
        <f t="shared" si="8"/>
        <v>-34649.826820709597</v>
      </c>
      <c r="AR48" s="29">
        <f t="shared" si="8"/>
        <v>-680521.71313211997</v>
      </c>
      <c r="AS48" s="29">
        <f t="shared" si="8"/>
        <v>-34318.082779380798</v>
      </c>
      <c r="AT48" s="29">
        <f t="shared" si="8"/>
        <v>-34036.559609896001</v>
      </c>
      <c r="AU48" s="29">
        <f t="shared" si="8"/>
        <v>-27474.135557431997</v>
      </c>
      <c r="AV48" s="29">
        <f t="shared" si="8"/>
        <v>-25687.282521688001</v>
      </c>
      <c r="AW48" s="29">
        <f t="shared" si="8"/>
        <v>-31381.728025828001</v>
      </c>
      <c r="AX48" s="29">
        <f t="shared" si="8"/>
        <v>-33121.944776844</v>
      </c>
      <c r="AY48" s="29">
        <f t="shared" si="8"/>
        <v>-34978.305748999999</v>
      </c>
      <c r="AZ48" s="29">
        <f t="shared" si="8"/>
        <v>-34945.586645408002</v>
      </c>
      <c r="BA48" s="29">
        <f t="shared" si="8"/>
        <v>-33265.938021144</v>
      </c>
      <c r="BB48" s="29">
        <f t="shared" si="8"/>
        <v>-73322.603441112005</v>
      </c>
    </row>
    <row r="49" spans="3:55" x14ac:dyDescent="0.25">
      <c r="C49" s="29"/>
      <c r="D49" s="49" t="s">
        <v>50</v>
      </c>
      <c r="E49" s="29">
        <f t="shared" ref="E49:AJ49" si="9">E48*(1+$D$36)^E38*(1+$D$35)^(-E38)</f>
        <v>55699.862647971437</v>
      </c>
      <c r="F49" s="29">
        <f t="shared" si="9"/>
        <v>87739.814797283369</v>
      </c>
      <c r="G49" s="29">
        <f t="shared" si="9"/>
        <v>66902.455989991751</v>
      </c>
      <c r="H49" s="29">
        <f t="shared" si="9"/>
        <v>47132.494580694758</v>
      </c>
      <c r="I49" s="29">
        <f t="shared" si="9"/>
        <v>50069.639707396782</v>
      </c>
      <c r="J49" s="29">
        <f t="shared" si="9"/>
        <v>38747.658692474521</v>
      </c>
      <c r="K49" s="29">
        <f t="shared" si="9"/>
        <v>32800.779231186207</v>
      </c>
      <c r="L49" s="29">
        <f t="shared" si="9"/>
        <v>26981.406607979359</v>
      </c>
      <c r="M49" s="29">
        <f t="shared" si="9"/>
        <v>33842.575125245865</v>
      </c>
      <c r="N49" s="29">
        <f t="shared" si="9"/>
        <v>8408.5685035850656</v>
      </c>
      <c r="O49" s="29">
        <f t="shared" si="9"/>
        <v>26788.842805029188</v>
      </c>
      <c r="P49" s="29">
        <f t="shared" si="9"/>
        <v>20276.452101528215</v>
      </c>
      <c r="Q49" s="29">
        <f t="shared" si="9"/>
        <v>18853.384566359517</v>
      </c>
      <c r="R49" s="29">
        <f t="shared" si="9"/>
        <v>23380.661423318623</v>
      </c>
      <c r="S49" s="29">
        <f t="shared" si="9"/>
        <v>9209.5988460132558</v>
      </c>
      <c r="T49" s="29">
        <f t="shared" si="9"/>
        <v>8759.5242580202339</v>
      </c>
      <c r="U49" s="29">
        <f t="shared" si="9"/>
        <v>1352.0327750226313</v>
      </c>
      <c r="V49" s="29">
        <f t="shared" si="9"/>
        <v>1211.9832010910163</v>
      </c>
      <c r="W49" s="29">
        <f t="shared" si="9"/>
        <v>6120.1604862887098</v>
      </c>
      <c r="X49" s="29">
        <f t="shared" si="9"/>
        <v>-26635.067645790743</v>
      </c>
      <c r="Y49" s="29">
        <f t="shared" si="9"/>
        <v>-2074.2012727775873</v>
      </c>
      <c r="Z49" s="29">
        <f t="shared" si="9"/>
        <v>-2422.6223529462904</v>
      </c>
      <c r="AA49" s="29">
        <f t="shared" si="9"/>
        <v>-3913.1816233357604</v>
      </c>
      <c r="AB49" s="29">
        <f t="shared" si="9"/>
        <v>-7286.7953330316677</v>
      </c>
      <c r="AC49" s="29">
        <f t="shared" si="9"/>
        <v>-82625.816168959704</v>
      </c>
      <c r="AD49" s="29">
        <f t="shared" si="9"/>
        <v>-20199.557245825687</v>
      </c>
      <c r="AE49" s="29">
        <f t="shared" si="9"/>
        <v>-18297.209330778449</v>
      </c>
      <c r="AF49" s="29">
        <f t="shared" si="9"/>
        <v>-15093.089048513504</v>
      </c>
      <c r="AG49" s="29">
        <f t="shared" si="9"/>
        <v>-15160.794359688516</v>
      </c>
      <c r="AH49" s="29">
        <f t="shared" si="9"/>
        <v>-39707.689010246999</v>
      </c>
      <c r="AI49" s="29">
        <f t="shared" si="9"/>
        <v>-15806.704891954938</v>
      </c>
      <c r="AJ49" s="29">
        <f t="shared" si="9"/>
        <v>-13167.451201290171</v>
      </c>
      <c r="AK49" s="29">
        <f t="shared" ref="AK49:BB49" si="10">AK48*(1+$D$36)^AK38*(1+$D$35)^(-AK38)</f>
        <v>-13411.411348885713</v>
      </c>
      <c r="AL49" s="29">
        <f t="shared" si="10"/>
        <v>-14504.176933836568</v>
      </c>
      <c r="AM49" s="29">
        <f t="shared" si="10"/>
        <v>-13611.509292383364</v>
      </c>
      <c r="AN49" s="29">
        <f t="shared" si="10"/>
        <v>-14939.643814215513</v>
      </c>
      <c r="AO49" s="29">
        <f t="shared" si="10"/>
        <v>-16052.490617941061</v>
      </c>
      <c r="AP49" s="29">
        <f t="shared" si="10"/>
        <v>-15596.634909522849</v>
      </c>
      <c r="AQ49" s="29">
        <f t="shared" si="10"/>
        <v>-16367.040916777625</v>
      </c>
      <c r="AR49" s="29">
        <f t="shared" si="10"/>
        <v>-315325.44117431837</v>
      </c>
      <c r="AS49" s="29">
        <f t="shared" si="10"/>
        <v>-15598.684299831672</v>
      </c>
      <c r="AT49" s="29">
        <f t="shared" si="10"/>
        <v>-15176.042431455364</v>
      </c>
      <c r="AU49" s="29">
        <f t="shared" si="10"/>
        <v>-12016.689485796209</v>
      </c>
      <c r="AV49" s="29">
        <f t="shared" si="10"/>
        <v>-11021.149416844601</v>
      </c>
      <c r="AW49" s="29">
        <f t="shared" si="10"/>
        <v>-13207.891961123363</v>
      </c>
      <c r="AX49" s="29">
        <f t="shared" si="10"/>
        <v>-13674.781884257267</v>
      </c>
      <c r="AY49" s="29">
        <f t="shared" si="10"/>
        <v>-14166.131682461515</v>
      </c>
      <c r="AZ49" s="29">
        <f t="shared" si="10"/>
        <v>-13883.301845730817</v>
      </c>
      <c r="BA49" s="29">
        <f t="shared" si="10"/>
        <v>-12964.27187726808</v>
      </c>
      <c r="BB49" s="29">
        <f t="shared" si="10"/>
        <v>-28030.713896632278</v>
      </c>
    </row>
    <row r="50" spans="3:55" ht="15.75" x14ac:dyDescent="0.25">
      <c r="C50" s="29"/>
      <c r="D50" s="49" t="s">
        <v>7</v>
      </c>
      <c r="E50" s="50">
        <f>SUM(E49:XFA49)-830000</f>
        <v>-1097660.2909279417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 spans="3:55" x14ac:dyDescent="0.25">
      <c r="C51" s="29"/>
      <c r="D51" s="29"/>
    </row>
    <row r="52" spans="3:55" x14ac:dyDescent="0.25">
      <c r="C52" s="29"/>
      <c r="D52" s="29"/>
      <c r="R52" s="33" t="s">
        <v>67</v>
      </c>
    </row>
    <row r="53" spans="3:55" x14ac:dyDescent="0.25">
      <c r="C53" s="49" t="s">
        <v>57</v>
      </c>
      <c r="D53" s="29" t="s">
        <v>56</v>
      </c>
      <c r="E53" s="29" t="s">
        <v>35</v>
      </c>
      <c r="F53" s="29" t="s">
        <v>75</v>
      </c>
      <c r="G53" s="49" t="s">
        <v>76</v>
      </c>
      <c r="H53">
        <v>66798.437848585803</v>
      </c>
      <c r="K53" s="49" t="s">
        <v>60</v>
      </c>
      <c r="L53">
        <v>3.4358743397900402</v>
      </c>
      <c r="O53" s="49" t="s">
        <v>62</v>
      </c>
      <c r="P53">
        <v>4825.10208716735</v>
      </c>
      <c r="Q53" s="49" t="s">
        <v>61</v>
      </c>
      <c r="R53" s="29">
        <v>54.550049999999999</v>
      </c>
      <c r="S53">
        <f>$L$53*R53*R53+$L$54*R53+$L$55</f>
        <v>4825.1020871672663</v>
      </c>
    </row>
    <row r="54" spans="3:55" x14ac:dyDescent="0.25">
      <c r="D54" s="29">
        <v>1</v>
      </c>
      <c r="E54" s="29">
        <v>72.614425999999995</v>
      </c>
      <c r="F54" s="29">
        <v>5272.8548633094697</v>
      </c>
      <c r="H54">
        <v>197031.87319188201</v>
      </c>
      <c r="L54">
        <v>3715.9171187331099</v>
      </c>
      <c r="P54">
        <v>296951.72041108197</v>
      </c>
      <c r="R54" s="29">
        <v>122.12576</v>
      </c>
      <c r="S54">
        <f t="shared" ref="S54:S82" si="11">$L$53*R54*R54+$L$54*R54+$L$55</f>
        <v>296951.72041108267</v>
      </c>
    </row>
    <row r="55" spans="3:55" x14ac:dyDescent="0.25">
      <c r="D55" s="29">
        <v>1</v>
      </c>
      <c r="E55" s="29">
        <v>72.770420000000001</v>
      </c>
      <c r="F55" s="29">
        <v>5295.5340269764001</v>
      </c>
      <c r="H55">
        <v>387505.02818115999</v>
      </c>
      <c r="L55">
        <v>-208102.52114088199</v>
      </c>
      <c r="P55">
        <v>-43531.659302017302</v>
      </c>
      <c r="R55" s="29">
        <v>42.609355999999998</v>
      </c>
      <c r="S55">
        <f t="shared" si="11"/>
        <v>-43531.659302017419</v>
      </c>
    </row>
    <row r="56" spans="3:55" x14ac:dyDescent="0.25">
      <c r="D56" s="29">
        <v>1</v>
      </c>
      <c r="E56" s="29">
        <v>146.63321999999999</v>
      </c>
      <c r="F56" s="29">
        <v>21501.301207568398</v>
      </c>
      <c r="H56">
        <v>20642.6442786353</v>
      </c>
      <c r="P56">
        <v>192961.482724142</v>
      </c>
      <c r="R56" s="29">
        <v>98.889259999999993</v>
      </c>
      <c r="S56">
        <f t="shared" si="11"/>
        <v>192961.48272414197</v>
      </c>
    </row>
    <row r="57" spans="3:55" x14ac:dyDescent="0.25">
      <c r="D57" s="29">
        <v>1</v>
      </c>
      <c r="E57" s="29">
        <v>70.818275</v>
      </c>
      <c r="F57" s="29">
        <v>5015.2280739756197</v>
      </c>
      <c r="H57">
        <v>260206.06329362001</v>
      </c>
      <c r="P57">
        <v>-11576.6784029053</v>
      </c>
      <c r="R57" s="29">
        <v>50.526997000000001</v>
      </c>
      <c r="S57">
        <f t="shared" si="11"/>
        <v>-11576.678402905469</v>
      </c>
    </row>
    <row r="58" spans="3:55" x14ac:dyDescent="0.25">
      <c r="D58" s="29">
        <v>1</v>
      </c>
      <c r="E58" s="29">
        <v>115.637505</v>
      </c>
      <c r="F58" s="29">
        <v>13372.032562625</v>
      </c>
      <c r="H58">
        <v>363110.21595614002</v>
      </c>
      <c r="P58">
        <v>111215.72762440699</v>
      </c>
      <c r="R58" s="29">
        <v>80.012960000000007</v>
      </c>
      <c r="S58">
        <f t="shared" si="11"/>
        <v>111215.72762440779</v>
      </c>
    </row>
    <row r="59" spans="3:55" x14ac:dyDescent="0.25">
      <c r="D59" s="29">
        <v>1</v>
      </c>
      <c r="E59" s="29">
        <v>120.11579999999999</v>
      </c>
      <c r="F59" s="29">
        <v>14427.805409639999</v>
      </c>
      <c r="H59">
        <v>64363.378366949102</v>
      </c>
      <c r="P59">
        <v>31025.502880233202</v>
      </c>
      <c r="R59" s="29">
        <v>60.920720000000003</v>
      </c>
      <c r="S59">
        <f t="shared" si="11"/>
        <v>31025.502880233165</v>
      </c>
    </row>
    <row r="60" spans="3:55" x14ac:dyDescent="0.25">
      <c r="D60" s="29">
        <v>1</v>
      </c>
      <c r="E60" s="29">
        <v>90.470473999999996</v>
      </c>
      <c r="F60" s="29">
        <v>8184.9066657846697</v>
      </c>
      <c r="H60">
        <v>91823.1109165698</v>
      </c>
      <c r="P60">
        <v>-114396.81076712599</v>
      </c>
      <c r="R60" s="29">
        <v>24.655311999999999</v>
      </c>
      <c r="S60">
        <f t="shared" si="11"/>
        <v>-114396.8107671263</v>
      </c>
    </row>
    <row r="61" spans="3:55" x14ac:dyDescent="0.25">
      <c r="D61" s="29">
        <v>1</v>
      </c>
      <c r="E61" s="29">
        <v>76.588920000000002</v>
      </c>
      <c r="F61" s="29">
        <v>5865.8626667664003</v>
      </c>
      <c r="P61">
        <v>79843.5342217789</v>
      </c>
      <c r="R61" s="29">
        <v>72.614425999999995</v>
      </c>
      <c r="S61">
        <f t="shared" si="11"/>
        <v>79843.53422177874</v>
      </c>
    </row>
    <row r="62" spans="3:55" x14ac:dyDescent="0.25">
      <c r="P62">
        <v>130281.459649617</v>
      </c>
      <c r="R62" s="29">
        <v>84.466480000000004</v>
      </c>
      <c r="S62">
        <f t="shared" si="11"/>
        <v>130281.45964961714</v>
      </c>
    </row>
    <row r="63" spans="3:55" x14ac:dyDescent="0.25">
      <c r="C63" s="49"/>
      <c r="P63">
        <v>-54897.685439507397</v>
      </c>
      <c r="R63" s="29">
        <v>39.767105000000001</v>
      </c>
      <c r="S63">
        <f t="shared" si="11"/>
        <v>-54897.685439507535</v>
      </c>
      <c r="BC63" s="29"/>
    </row>
    <row r="64" spans="3:55" x14ac:dyDescent="0.25">
      <c r="C64" s="49"/>
      <c r="P64">
        <v>55547.962957545999</v>
      </c>
      <c r="R64" s="29">
        <v>66.822879999999998</v>
      </c>
      <c r="S64">
        <f t="shared" si="11"/>
        <v>55547.96295754594</v>
      </c>
    </row>
    <row r="65" spans="3:19" x14ac:dyDescent="0.25">
      <c r="C65" s="49"/>
      <c r="P65">
        <v>80501.117753289596</v>
      </c>
      <c r="R65" s="29">
        <v>72.770420000000001</v>
      </c>
      <c r="S65">
        <f t="shared" si="11"/>
        <v>80501.117753289524</v>
      </c>
    </row>
    <row r="66" spans="3:19" x14ac:dyDescent="0.25">
      <c r="C66" s="49"/>
      <c r="P66">
        <v>43226.584132641299</v>
      </c>
      <c r="R66" s="29">
        <v>63.864525</v>
      </c>
      <c r="S66">
        <f t="shared" si="11"/>
        <v>43226.584132641205</v>
      </c>
    </row>
    <row r="67" spans="3:19" x14ac:dyDescent="0.25">
      <c r="C67" s="49"/>
      <c r="P67">
        <v>410650.14032325702</v>
      </c>
      <c r="R67" s="29">
        <v>146.63321999999999</v>
      </c>
      <c r="S67">
        <f t="shared" si="11"/>
        <v>410650.14032325713</v>
      </c>
    </row>
    <row r="68" spans="3:19" x14ac:dyDescent="0.25">
      <c r="P68">
        <v>24739.701047145001</v>
      </c>
      <c r="R68" s="29">
        <v>59.398482999999999</v>
      </c>
      <c r="S68">
        <f t="shared" si="11"/>
        <v>24739.701047144976</v>
      </c>
    </row>
    <row r="69" spans="3:19" x14ac:dyDescent="0.25">
      <c r="P69">
        <v>72284.012698334598</v>
      </c>
      <c r="R69" s="29">
        <v>70.818275</v>
      </c>
      <c r="S69">
        <f t="shared" si="11"/>
        <v>72284.012698334525</v>
      </c>
    </row>
    <row r="70" spans="3:19" x14ac:dyDescent="0.25">
      <c r="P70">
        <v>-15964.415835478199</v>
      </c>
      <c r="R70" s="29">
        <v>49.446117000000001</v>
      </c>
      <c r="S70">
        <f t="shared" si="11"/>
        <v>-15964.415835478314</v>
      </c>
    </row>
    <row r="71" spans="3:19" x14ac:dyDescent="0.25">
      <c r="P71">
        <v>185711.00763982401</v>
      </c>
      <c r="R71" s="29">
        <v>97.237589999999997</v>
      </c>
      <c r="S71">
        <f t="shared" si="11"/>
        <v>185711.00763982418</v>
      </c>
    </row>
    <row r="72" spans="3:19" x14ac:dyDescent="0.25">
      <c r="P72">
        <v>267541.48680896399</v>
      </c>
      <c r="R72" s="29">
        <v>115.637505</v>
      </c>
      <c r="S72">
        <f t="shared" si="11"/>
        <v>267541.48680896376</v>
      </c>
    </row>
    <row r="73" spans="3:19" x14ac:dyDescent="0.25">
      <c r="P73">
        <v>86850.522398520799</v>
      </c>
      <c r="R73" s="29">
        <v>74.274609999999996</v>
      </c>
      <c r="S73">
        <f t="shared" si="11"/>
        <v>86850.522398520727</v>
      </c>
    </row>
    <row r="74" spans="3:19" x14ac:dyDescent="0.25">
      <c r="P74">
        <v>-47237.588018287002</v>
      </c>
      <c r="R74" s="29">
        <v>41.684154999999997</v>
      </c>
      <c r="S74">
        <f t="shared" si="11"/>
        <v>-47237.588018287119</v>
      </c>
    </row>
    <row r="75" spans="3:19" x14ac:dyDescent="0.25">
      <c r="P75">
        <v>287809.962695906</v>
      </c>
      <c r="R75" s="29">
        <v>120.11579999999999</v>
      </c>
      <c r="S75">
        <f t="shared" si="11"/>
        <v>287809.96269590646</v>
      </c>
    </row>
    <row r="76" spans="3:19" x14ac:dyDescent="0.25">
      <c r="P76">
        <v>40467.022979667599</v>
      </c>
      <c r="R76" s="29">
        <v>63.19997</v>
      </c>
      <c r="S76">
        <f t="shared" si="11"/>
        <v>40467.022979667585</v>
      </c>
    </row>
    <row r="77" spans="3:19" x14ac:dyDescent="0.25">
      <c r="P77">
        <v>67721.627940578095</v>
      </c>
      <c r="R77" s="29">
        <v>69.73169</v>
      </c>
      <c r="S77">
        <f t="shared" si="11"/>
        <v>67721.627940578037</v>
      </c>
    </row>
    <row r="78" spans="3:19" x14ac:dyDescent="0.25">
      <c r="P78">
        <v>156200.572722162</v>
      </c>
      <c r="R78" s="29">
        <v>90.470473999999996</v>
      </c>
      <c r="S78">
        <f t="shared" si="11"/>
        <v>156200.57272216276</v>
      </c>
    </row>
    <row r="79" spans="3:19" x14ac:dyDescent="0.25">
      <c r="P79">
        <v>79268.406954293794</v>
      </c>
      <c r="R79" s="29">
        <v>72.477959999999996</v>
      </c>
      <c r="S79">
        <f t="shared" si="11"/>
        <v>79268.406954293721</v>
      </c>
    </row>
    <row r="80" spans="3:19" x14ac:dyDescent="0.25">
      <c r="P80">
        <v>96649.924809873803</v>
      </c>
      <c r="R80" s="29">
        <v>76.588920000000002</v>
      </c>
      <c r="S80">
        <f t="shared" si="11"/>
        <v>96649.924809873744</v>
      </c>
    </row>
    <row r="81" spans="16:19" x14ac:dyDescent="0.25">
      <c r="P81">
        <v>9709.3109602232907</v>
      </c>
      <c r="R81" s="29">
        <v>55.742812999999998</v>
      </c>
      <c r="S81">
        <f t="shared" si="11"/>
        <v>9709.3109602232289</v>
      </c>
    </row>
    <row r="82" spans="16:19" x14ac:dyDescent="0.25">
      <c r="P82">
        <v>267994.29033704899</v>
      </c>
      <c r="R82" s="29">
        <v>115.73788500000001</v>
      </c>
      <c r="S82">
        <f t="shared" si="11"/>
        <v>267994.29033704905</v>
      </c>
    </row>
  </sheetData>
  <mergeCells count="1">
    <mergeCell ref="K2:K3"/>
  </mergeCells>
  <conditionalFormatting sqref="F4:F33">
    <cfRule type="cellIs" dxfId="5" priority="3" operator="greaterThan">
      <formula>"S"</formula>
    </cfRule>
  </conditionalFormatting>
  <conditionalFormatting sqref="B4:B33">
    <cfRule type="expression" dxfId="4" priority="2">
      <formula>E4="Ejercer"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E151363-5F61-4A8C-ADD0-7C9817976D4C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't=3'!E54:E54</xm:f>
              <xm:sqref>H53</xm:sqref>
            </x14:sparkline>
            <x14:sparkline>
              <xm:f>'t=3'!E55:E55</xm:f>
              <xm:sqref>H54</xm:sqref>
            </x14:sparkline>
            <x14:sparkline>
              <xm:f>'t=3'!E56:E56</xm:f>
              <xm:sqref>H55</xm:sqref>
            </x14:sparkline>
            <x14:sparkline>
              <xm:f>'t=3'!E57:E57</xm:f>
              <xm:sqref>H56</xm:sqref>
            </x14:sparkline>
            <x14:sparkline>
              <xm:f>'t=3'!E58:E58</xm:f>
              <xm:sqref>H57</xm:sqref>
            </x14:sparkline>
            <x14:sparkline>
              <xm:f>'t=3'!E59:E59</xm:f>
              <xm:sqref>H58</xm:sqref>
            </x14:sparkline>
            <x14:sparkline>
              <xm:f>'t=3'!E60:E60</xm:f>
              <xm:sqref>H59</xm:sqref>
            </x14:sparkline>
            <x14:sparkline>
              <xm:f>'t=3'!E61:E61</xm:f>
              <xm:sqref>H60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A16F-6508-422C-B103-258B6AD9D55C}">
  <dimension ref="B2:BE82"/>
  <sheetViews>
    <sheetView topLeftCell="A13" zoomScale="85" zoomScaleNormal="85" workbookViewId="0">
      <selection activeCell="M26" sqref="M26"/>
    </sheetView>
  </sheetViews>
  <sheetFormatPr baseColWidth="10" defaultRowHeight="15" x14ac:dyDescent="0.25"/>
  <cols>
    <col min="3" max="3" width="24" bestFit="1" customWidth="1"/>
    <col min="4" max="4" width="20.140625" bestFit="1" customWidth="1"/>
    <col min="5" max="5" width="15.85546875" bestFit="1" customWidth="1"/>
    <col min="6" max="6" width="21.85546875" bestFit="1" customWidth="1"/>
    <col min="7" max="7" width="26.42578125" bestFit="1" customWidth="1"/>
    <col min="8" max="8" width="21.7109375" customWidth="1"/>
    <col min="9" max="9" width="19.85546875" bestFit="1" customWidth="1"/>
    <col min="10" max="10" width="20.140625" bestFit="1" customWidth="1"/>
    <col min="11" max="11" width="43.5703125" customWidth="1"/>
    <col min="12" max="13" width="14.85546875" bestFit="1" customWidth="1"/>
    <col min="14" max="14" width="15.85546875" bestFit="1" customWidth="1"/>
    <col min="15" max="15" width="22" bestFit="1" customWidth="1"/>
    <col min="16" max="16" width="12.28515625" bestFit="1" customWidth="1"/>
    <col min="17" max="17" width="17" bestFit="1" customWidth="1"/>
  </cols>
  <sheetData>
    <row r="2" spans="2:12" x14ac:dyDescent="0.25">
      <c r="K2" s="56"/>
    </row>
    <row r="3" spans="2:12" s="52" customFormat="1" ht="18.75" x14ac:dyDescent="0.3">
      <c r="C3" s="51" t="s">
        <v>72</v>
      </c>
      <c r="D3" s="51" t="s">
        <v>44</v>
      </c>
      <c r="E3" s="51" t="s">
        <v>45</v>
      </c>
      <c r="F3" s="51" t="s">
        <v>55</v>
      </c>
      <c r="G3" s="51" t="s">
        <v>70</v>
      </c>
      <c r="H3" s="51" t="s">
        <v>65</v>
      </c>
      <c r="I3" s="51" t="s">
        <v>59</v>
      </c>
      <c r="J3" s="51" t="s">
        <v>68</v>
      </c>
      <c r="K3" s="56"/>
      <c r="L3"/>
    </row>
    <row r="4" spans="2:12" ht="15.75" x14ac:dyDescent="0.25">
      <c r="B4" s="29">
        <v>1</v>
      </c>
      <c r="C4" s="29">
        <v>-1014521.43370975</v>
      </c>
      <c r="D4" s="29">
        <v>0</v>
      </c>
      <c r="E4" s="50">
        <v>-1070432.48678482</v>
      </c>
      <c r="F4" s="29" t="str">
        <f>IF(E4&lt;0,"No","Sí")</f>
        <v>No</v>
      </c>
      <c r="H4" s="29"/>
      <c r="I4" s="29">
        <f t="shared" ref="I4:I33" si="0">P53</f>
        <v>26873.9670114488</v>
      </c>
      <c r="J4" s="29" t="str">
        <f>IF(I4&gt;0,"Ejercer","No Ejercer")</f>
        <v>Ejercer</v>
      </c>
      <c r="K4" s="29">
        <v>-973120.44253166101</v>
      </c>
    </row>
    <row r="5" spans="2:12" x14ac:dyDescent="0.25">
      <c r="B5" s="29">
        <v>2</v>
      </c>
      <c r="C5" s="29">
        <v>-467803.17471625097</v>
      </c>
      <c r="D5" s="29">
        <v>0</v>
      </c>
      <c r="E5" s="29">
        <v>-390917.293944176</v>
      </c>
      <c r="F5" s="29" t="str">
        <f t="shared" ref="F5:F33" si="1">IF(E5&lt;0,"No","Sí")</f>
        <v>No</v>
      </c>
      <c r="H5" s="29"/>
      <c r="I5" s="29">
        <f t="shared" si="0"/>
        <v>369292.42863698798</v>
      </c>
      <c r="J5" s="29" t="str">
        <f t="shared" ref="J5:J32" si="2">IF(I5&gt;0,"Ejercer","No Ejercer")</f>
        <v>Ejercer</v>
      </c>
      <c r="K5" s="29">
        <v>-355379.35813106899</v>
      </c>
    </row>
    <row r="6" spans="2:12" x14ac:dyDescent="0.25">
      <c r="B6" s="29">
        <v>3</v>
      </c>
      <c r="C6" s="29">
        <v>-1430240.52375002</v>
      </c>
      <c r="D6" s="29">
        <v>0</v>
      </c>
      <c r="E6" s="29">
        <v>-1647572.46374195</v>
      </c>
      <c r="F6" s="29" t="str">
        <f t="shared" si="1"/>
        <v>No</v>
      </c>
      <c r="H6" s="29"/>
      <c r="I6" s="29">
        <f t="shared" si="0"/>
        <v>68948.670913858805</v>
      </c>
      <c r="J6" s="29" t="str">
        <f t="shared" si="2"/>
        <v>Ejercer</v>
      </c>
      <c r="K6" s="29">
        <v>-1497793.14885632</v>
      </c>
    </row>
    <row r="7" spans="2:12" x14ac:dyDescent="0.25">
      <c r="B7" s="29">
        <v>4</v>
      </c>
      <c r="C7" s="29">
        <v>-165423.54717234199</v>
      </c>
      <c r="D7" s="29">
        <v>0</v>
      </c>
      <c r="E7" s="29">
        <v>-94704.627361272098</v>
      </c>
      <c r="F7" s="29" t="str">
        <f t="shared" si="1"/>
        <v>No</v>
      </c>
      <c r="H7" s="29"/>
      <c r="I7" s="29">
        <f t="shared" si="0"/>
        <v>233511.74721110601</v>
      </c>
      <c r="J7" s="29" t="str">
        <f t="shared" si="2"/>
        <v>Ejercer</v>
      </c>
      <c r="K7" s="29">
        <v>-86095.115782974593</v>
      </c>
    </row>
    <row r="8" spans="2:12" x14ac:dyDescent="0.25">
      <c r="B8" s="29">
        <v>5</v>
      </c>
      <c r="C8" s="29">
        <v>-80805.676332407296</v>
      </c>
      <c r="D8" s="29">
        <v>0</v>
      </c>
      <c r="E8" s="29">
        <v>-95042.291928053397</v>
      </c>
      <c r="F8" s="29" t="str">
        <f t="shared" si="1"/>
        <v>No</v>
      </c>
      <c r="H8" s="29"/>
      <c r="I8" s="29">
        <f t="shared" si="0"/>
        <v>164963.05231992301</v>
      </c>
      <c r="J8" s="29" t="str">
        <f t="shared" si="2"/>
        <v>Ejercer</v>
      </c>
      <c r="K8" s="29">
        <v>-86402.083570957693</v>
      </c>
    </row>
    <row r="9" spans="2:12" x14ac:dyDescent="0.25">
      <c r="B9" s="29">
        <v>6</v>
      </c>
      <c r="C9" s="29">
        <v>-369425.68985953502</v>
      </c>
      <c r="D9" s="29">
        <v>0</v>
      </c>
      <c r="E9" s="29">
        <v>-339673.645424933</v>
      </c>
      <c r="F9" s="29" t="str">
        <f t="shared" si="1"/>
        <v>No</v>
      </c>
      <c r="H9" s="29"/>
      <c r="I9" s="29">
        <f t="shared" si="0"/>
        <v>85075.555557128202</v>
      </c>
      <c r="J9" s="29" t="str">
        <f t="shared" si="2"/>
        <v>Ejercer</v>
      </c>
      <c r="K9" s="29">
        <v>-308794.22311357601</v>
      </c>
    </row>
    <row r="10" spans="2:12" x14ac:dyDescent="0.25">
      <c r="B10" s="29">
        <v>7</v>
      </c>
      <c r="C10" s="29">
        <v>-18175.266708381001</v>
      </c>
      <c r="D10" s="29">
        <v>0</v>
      </c>
      <c r="E10" s="29">
        <v>12787.046040453</v>
      </c>
      <c r="F10" s="29" t="str">
        <f t="shared" si="1"/>
        <v>Sí</v>
      </c>
      <c r="G10">
        <f t="shared" ref="G10:G31" si="3">E10-C10</f>
        <v>30962.312748834003</v>
      </c>
      <c r="H10" s="29">
        <v>59.266646999999999</v>
      </c>
      <c r="I10" s="29">
        <f t="shared" si="0"/>
        <v>59712.743403226603</v>
      </c>
      <c r="J10" s="29" t="str">
        <f t="shared" si="2"/>
        <v>Ejercer</v>
      </c>
      <c r="K10" s="29">
        <v>11624.5873095027</v>
      </c>
    </row>
    <row r="11" spans="2:12" x14ac:dyDescent="0.25">
      <c r="B11" s="29">
        <v>8</v>
      </c>
      <c r="C11" s="29">
        <v>-599133.17916596401</v>
      </c>
      <c r="D11" s="29">
        <v>0</v>
      </c>
      <c r="E11" s="29">
        <v>-735661.21628825297</v>
      </c>
      <c r="F11" s="29" t="str">
        <f t="shared" si="1"/>
        <v>No</v>
      </c>
      <c r="H11" s="29"/>
      <c r="I11" s="29">
        <f t="shared" si="0"/>
        <v>-37475.818615882999</v>
      </c>
      <c r="J11" s="29" t="str">
        <f t="shared" si="2"/>
        <v>No Ejercer</v>
      </c>
      <c r="K11" s="29">
        <v>-544666.52651451295</v>
      </c>
    </row>
    <row r="12" spans="2:12" x14ac:dyDescent="0.25">
      <c r="B12" s="29">
        <v>9</v>
      </c>
      <c r="C12" s="29">
        <v>66291.492439539899</v>
      </c>
      <c r="D12" s="29">
        <v>0</v>
      </c>
      <c r="E12" s="29">
        <v>118584.807972754</v>
      </c>
      <c r="F12" s="29" t="str">
        <f t="shared" si="1"/>
        <v>Sí</v>
      </c>
      <c r="G12">
        <f t="shared" ref="G12" si="4">E12-C12</f>
        <v>52293.315533214103</v>
      </c>
      <c r="H12" s="29">
        <v>64.958693999999994</v>
      </c>
      <c r="I12" s="29">
        <f t="shared" si="0"/>
        <v>90260.569971453995</v>
      </c>
      <c r="J12" s="29" t="str">
        <f t="shared" si="2"/>
        <v>Ejercer</v>
      </c>
      <c r="K12" s="29">
        <v>107804.370884321</v>
      </c>
    </row>
    <row r="13" spans="2:12" x14ac:dyDescent="0.25">
      <c r="B13" s="29">
        <v>10</v>
      </c>
      <c r="C13" s="29">
        <v>-1173557.09704565</v>
      </c>
      <c r="D13" s="29">
        <v>0</v>
      </c>
      <c r="E13" s="29">
        <v>-1199917.9972349701</v>
      </c>
      <c r="F13" s="29" t="str">
        <f t="shared" si="1"/>
        <v>No</v>
      </c>
      <c r="H13" s="29"/>
      <c r="I13" s="29">
        <f t="shared" si="0"/>
        <v>262000.94122162601</v>
      </c>
      <c r="J13" s="29" t="str">
        <f t="shared" si="2"/>
        <v>Ejercer</v>
      </c>
      <c r="K13" s="29">
        <v>-1090834.5429408799</v>
      </c>
    </row>
    <row r="14" spans="2:12" x14ac:dyDescent="0.25">
      <c r="B14" s="29">
        <v>11</v>
      </c>
      <c r="C14" s="29">
        <v>-1513470.7894045899</v>
      </c>
      <c r="D14" s="29">
        <v>0</v>
      </c>
      <c r="E14" s="29">
        <v>-1759608.1999067499</v>
      </c>
      <c r="F14" s="29" t="str">
        <f t="shared" si="1"/>
        <v>No</v>
      </c>
      <c r="H14" s="29"/>
      <c r="I14" s="29">
        <f t="shared" si="0"/>
        <v>116328.322700138</v>
      </c>
      <c r="J14" s="29" t="str">
        <f t="shared" si="2"/>
        <v>Ejercer</v>
      </c>
      <c r="K14" s="29">
        <v>-1599643.8180970401</v>
      </c>
    </row>
    <row r="15" spans="2:12" x14ac:dyDescent="0.25">
      <c r="B15" s="29">
        <v>12</v>
      </c>
      <c r="C15" s="29">
        <v>-484345.27785862901</v>
      </c>
      <c r="D15" s="29">
        <v>0</v>
      </c>
      <c r="E15" s="29">
        <v>-480127.05007224798</v>
      </c>
      <c r="F15" s="29" t="str">
        <f t="shared" si="1"/>
        <v>No</v>
      </c>
      <c r="H15" s="29"/>
      <c r="I15" s="29">
        <f t="shared" si="0"/>
        <v>170539.77814784399</v>
      </c>
      <c r="J15" s="29" t="str">
        <f t="shared" si="2"/>
        <v>Ejercer</v>
      </c>
      <c r="K15" s="29">
        <v>-436479.136429317</v>
      </c>
    </row>
    <row r="16" spans="2:12" x14ac:dyDescent="0.25">
      <c r="B16" s="29">
        <v>13</v>
      </c>
      <c r="C16" s="29">
        <v>1963266.04316566</v>
      </c>
      <c r="D16" s="29">
        <v>0</v>
      </c>
      <c r="E16" s="29">
        <v>2144904.66628335</v>
      </c>
      <c r="F16" s="29" t="str">
        <f t="shared" si="1"/>
        <v>Sí</v>
      </c>
      <c r="G16">
        <f t="shared" si="3"/>
        <v>181638.62311768997</v>
      </c>
      <c r="H16" s="29">
        <v>62.91084</v>
      </c>
      <c r="I16" s="29">
        <f t="shared" si="0"/>
        <v>78988.579319906101</v>
      </c>
      <c r="J16" s="29" t="str">
        <f t="shared" si="2"/>
        <v>Ejercer</v>
      </c>
      <c r="K16" s="29">
        <v>1949913.3329848601</v>
      </c>
    </row>
    <row r="17" spans="2:11" x14ac:dyDescent="0.25">
      <c r="B17" s="29">
        <v>14</v>
      </c>
      <c r="C17" s="29">
        <v>-684730.67872432305</v>
      </c>
      <c r="D17" s="29">
        <v>0</v>
      </c>
      <c r="E17" s="29">
        <v>-723523.47664364905</v>
      </c>
      <c r="F17" s="29" t="str">
        <f t="shared" si="1"/>
        <v>No</v>
      </c>
      <c r="H17" s="29"/>
      <c r="I17" s="29">
        <f t="shared" si="0"/>
        <v>103654.17688298201</v>
      </c>
      <c r="J17" s="29" t="str">
        <f t="shared" si="2"/>
        <v>Ejercer</v>
      </c>
      <c r="K17" s="29">
        <v>-657748.61513059004</v>
      </c>
    </row>
    <row r="18" spans="2:11" x14ac:dyDescent="0.25">
      <c r="B18" s="29">
        <v>15</v>
      </c>
      <c r="C18" s="29">
        <v>4757619.1419299897</v>
      </c>
      <c r="D18" s="29">
        <v>0</v>
      </c>
      <c r="E18" s="29">
        <v>5182176.8112480203</v>
      </c>
      <c r="F18" s="29" t="str">
        <f t="shared" si="1"/>
        <v>Sí</v>
      </c>
      <c r="G18">
        <f t="shared" si="3"/>
        <v>424557.66931803059</v>
      </c>
      <c r="H18" s="29">
        <v>112.01412000000001</v>
      </c>
      <c r="I18" s="29">
        <f t="shared" si="0"/>
        <v>436472.64822974999</v>
      </c>
      <c r="J18" s="29" t="str">
        <f t="shared" si="2"/>
        <v>Ejercer</v>
      </c>
      <c r="K18" s="29">
        <v>4711069.8284072904</v>
      </c>
    </row>
    <row r="19" spans="2:11" x14ac:dyDescent="0.25">
      <c r="B19" s="29">
        <v>16</v>
      </c>
      <c r="C19" s="29">
        <v>-976730.65624925296</v>
      </c>
      <c r="D19" s="29">
        <v>0</v>
      </c>
      <c r="E19" s="29">
        <v>-1026642.4101860001</v>
      </c>
      <c r="F19" s="29" t="str">
        <f t="shared" si="1"/>
        <v>No</v>
      </c>
      <c r="H19" s="29"/>
      <c r="I19" s="29">
        <f t="shared" si="0"/>
        <v>60925.597985086002</v>
      </c>
      <c r="J19" s="29" t="str">
        <f t="shared" si="2"/>
        <v>Ejercer</v>
      </c>
      <c r="K19" s="29">
        <v>-933311.28198727395</v>
      </c>
    </row>
    <row r="20" spans="2:11" x14ac:dyDescent="0.25">
      <c r="B20" s="29">
        <v>17</v>
      </c>
      <c r="C20" s="29">
        <v>41514.956681185402</v>
      </c>
      <c r="D20" s="29">
        <v>0</v>
      </c>
      <c r="E20" s="29">
        <v>68554.889046993194</v>
      </c>
      <c r="F20" s="29" t="str">
        <f t="shared" si="1"/>
        <v>Sí</v>
      </c>
      <c r="G20">
        <f t="shared" si="3"/>
        <v>27039.932365807792</v>
      </c>
      <c r="H20" s="29">
        <v>62.403793</v>
      </c>
      <c r="I20" s="29">
        <f t="shared" si="0"/>
        <v>76246.536254936596</v>
      </c>
      <c r="J20" s="29" t="str">
        <f t="shared" si="2"/>
        <v>Ejercer</v>
      </c>
      <c r="K20" s="29">
        <v>62322.626406357398</v>
      </c>
    </row>
    <row r="21" spans="2:11" x14ac:dyDescent="0.25">
      <c r="B21" s="29">
        <v>18</v>
      </c>
      <c r="C21" s="29">
        <v>-1320148.86646164</v>
      </c>
      <c r="D21" s="29">
        <v>0</v>
      </c>
      <c r="E21" s="29">
        <v>-1497499.91682565</v>
      </c>
      <c r="F21" s="29" t="str">
        <f t="shared" si="1"/>
        <v>No</v>
      </c>
      <c r="H21" s="29"/>
      <c r="I21" s="29">
        <f t="shared" si="0"/>
        <v>90863.4634854654</v>
      </c>
      <c r="J21" s="29" t="str">
        <f t="shared" si="2"/>
        <v>Ejercer</v>
      </c>
      <c r="K21" s="29">
        <v>-1361363.5607505899</v>
      </c>
    </row>
    <row r="22" spans="2:11" x14ac:dyDescent="0.25">
      <c r="B22" s="29">
        <v>19</v>
      </c>
      <c r="C22" s="29">
        <v>-499540.16032805003</v>
      </c>
      <c r="D22" s="29">
        <v>0</v>
      </c>
      <c r="E22" s="29">
        <v>-457727.729264486</v>
      </c>
      <c r="F22" s="29" t="str">
        <f t="shared" si="1"/>
        <v>No</v>
      </c>
      <c r="H22" s="29"/>
      <c r="I22" s="29">
        <f t="shared" si="0"/>
        <v>72424.768956442495</v>
      </c>
      <c r="J22" s="29" t="str">
        <f t="shared" si="2"/>
        <v>Ejercer</v>
      </c>
      <c r="K22" s="29">
        <v>-416116.11751316901</v>
      </c>
    </row>
    <row r="23" spans="2:11" x14ac:dyDescent="0.25">
      <c r="B23" s="29">
        <v>20</v>
      </c>
      <c r="C23" s="29">
        <v>2995203.9352576099</v>
      </c>
      <c r="D23" s="29">
        <v>0</v>
      </c>
      <c r="E23" s="29">
        <v>3256942.6281056702</v>
      </c>
      <c r="F23" s="29" t="str">
        <f t="shared" si="1"/>
        <v>Sí</v>
      </c>
      <c r="G23">
        <f t="shared" si="3"/>
        <v>261738.69284806028</v>
      </c>
      <c r="H23" s="29">
        <v>73.312743999999995</v>
      </c>
      <c r="I23" s="29">
        <f t="shared" si="0"/>
        <v>139523.40162371399</v>
      </c>
      <c r="J23" s="29" t="str">
        <f t="shared" si="2"/>
        <v>Ejercer</v>
      </c>
      <c r="K23" s="29">
        <v>2960856.93464152</v>
      </c>
    </row>
    <row r="24" spans="2:11" x14ac:dyDescent="0.25">
      <c r="B24" s="29">
        <v>21</v>
      </c>
      <c r="C24" s="29">
        <v>-499546.16155080398</v>
      </c>
      <c r="D24" s="29">
        <v>0</v>
      </c>
      <c r="E24" s="29">
        <v>-487418.86981155101</v>
      </c>
      <c r="F24" s="29" t="str">
        <f t="shared" si="1"/>
        <v>No</v>
      </c>
      <c r="H24" s="29"/>
      <c r="I24" s="29">
        <f t="shared" si="0"/>
        <v>76073.095959384402</v>
      </c>
      <c r="J24" s="29" t="str">
        <f t="shared" si="2"/>
        <v>Ejercer</v>
      </c>
      <c r="K24" s="29">
        <v>-443108.063465046</v>
      </c>
    </row>
    <row r="25" spans="2:11" x14ac:dyDescent="0.25">
      <c r="B25" s="29">
        <v>22</v>
      </c>
      <c r="C25" s="29">
        <v>-816711.83899879095</v>
      </c>
      <c r="D25" s="29">
        <v>0</v>
      </c>
      <c r="E25" s="29">
        <v>-937950.34099741303</v>
      </c>
      <c r="F25" s="29" t="str">
        <f t="shared" si="1"/>
        <v>No</v>
      </c>
      <c r="H25" s="29"/>
      <c r="I25" s="29">
        <f t="shared" si="0"/>
        <v>-25187.707665551799</v>
      </c>
      <c r="J25" s="29" t="str">
        <f t="shared" si="2"/>
        <v>No Ejercer</v>
      </c>
      <c r="K25" s="29">
        <v>-742465.30818071903</v>
      </c>
    </row>
    <row r="26" spans="2:11" x14ac:dyDescent="0.25">
      <c r="B26" s="29">
        <v>23</v>
      </c>
      <c r="C26" s="29">
        <v>4141593.6316291499</v>
      </c>
      <c r="D26" s="29">
        <v>0</v>
      </c>
      <c r="E26" s="29">
        <v>4512900.7624077098</v>
      </c>
      <c r="F26" s="29" t="str">
        <f t="shared" si="1"/>
        <v>Sí</v>
      </c>
      <c r="G26">
        <f t="shared" si="3"/>
        <v>371307.13077855995</v>
      </c>
      <c r="H26" s="29">
        <v>99.193854999999999</v>
      </c>
      <c r="I26" s="29">
        <f t="shared" si="0"/>
        <v>325582.063734236</v>
      </c>
      <c r="J26" s="29" t="str">
        <f t="shared" si="2"/>
        <v>Ejercer</v>
      </c>
      <c r="K26" s="29">
        <v>4102637.0567342802</v>
      </c>
    </row>
    <row r="27" spans="2:11" x14ac:dyDescent="0.25">
      <c r="B27" s="29">
        <v>24</v>
      </c>
      <c r="C27" s="29">
        <v>-523693.41264624498</v>
      </c>
      <c r="D27" s="29">
        <v>0</v>
      </c>
      <c r="E27" s="29">
        <v>-527493.28877451003</v>
      </c>
      <c r="F27" s="29" t="str">
        <f t="shared" si="1"/>
        <v>No</v>
      </c>
      <c r="H27" s="29"/>
      <c r="I27" s="29">
        <f t="shared" si="0"/>
        <v>151292.45668406601</v>
      </c>
      <c r="J27" s="29" t="str">
        <f t="shared" si="2"/>
        <v>Ejercer</v>
      </c>
      <c r="K27" s="29">
        <v>-479539.35343137302</v>
      </c>
    </row>
    <row r="28" spans="2:11" x14ac:dyDescent="0.25">
      <c r="B28" s="29">
        <v>25</v>
      </c>
      <c r="C28" s="29">
        <v>-1097585.13915164</v>
      </c>
      <c r="D28" s="29">
        <v>0</v>
      </c>
      <c r="E28" s="29">
        <v>-1139610.5545635801</v>
      </c>
      <c r="F28" s="29" t="str">
        <f t="shared" si="1"/>
        <v>No</v>
      </c>
      <c r="H28" s="29"/>
      <c r="I28" s="29">
        <f t="shared" si="0"/>
        <v>52862.448649789301</v>
      </c>
      <c r="J28" s="29" t="str">
        <f t="shared" si="2"/>
        <v>Ejercer</v>
      </c>
      <c r="K28" s="29">
        <v>-1036009.5950577999</v>
      </c>
    </row>
    <row r="29" spans="2:11" x14ac:dyDescent="0.25">
      <c r="B29" s="29">
        <v>26</v>
      </c>
      <c r="C29" s="29">
        <v>400799.86049608199</v>
      </c>
      <c r="D29" s="29">
        <v>0</v>
      </c>
      <c r="E29" s="29">
        <v>477443.81632860098</v>
      </c>
      <c r="F29" s="29" t="str">
        <f t="shared" si="1"/>
        <v>Sí</v>
      </c>
      <c r="G29">
        <f t="shared" si="3"/>
        <v>76643.955832518986</v>
      </c>
      <c r="H29" s="29">
        <v>81.994299999999996</v>
      </c>
      <c r="I29" s="29">
        <f t="shared" si="0"/>
        <v>196299.33462131099</v>
      </c>
      <c r="J29" s="29" t="str">
        <f t="shared" si="2"/>
        <v>Ejercer</v>
      </c>
      <c r="K29" s="29">
        <v>434039.833026001</v>
      </c>
    </row>
    <row r="30" spans="2:11" x14ac:dyDescent="0.25">
      <c r="B30" s="29">
        <v>27</v>
      </c>
      <c r="C30" s="29">
        <v>-639452.02626137994</v>
      </c>
      <c r="D30" s="29">
        <v>0</v>
      </c>
      <c r="E30" s="29">
        <v>-646899.91449953697</v>
      </c>
      <c r="F30" s="29" t="str">
        <f t="shared" si="1"/>
        <v>No</v>
      </c>
      <c r="H30" s="29"/>
      <c r="I30" s="29">
        <f t="shared" si="0"/>
        <v>116376.626526048</v>
      </c>
      <c r="J30" s="29" t="str">
        <f t="shared" si="2"/>
        <v>Ejercer</v>
      </c>
      <c r="K30" s="29">
        <v>-588090.83136321499</v>
      </c>
    </row>
    <row r="31" spans="2:11" x14ac:dyDescent="0.25">
      <c r="B31" s="29">
        <v>28</v>
      </c>
      <c r="C31" s="29">
        <v>417746.630910523</v>
      </c>
      <c r="D31" s="29">
        <v>0</v>
      </c>
      <c r="E31" s="29">
        <v>501291.94785823999</v>
      </c>
      <c r="F31" s="29" t="str">
        <f t="shared" si="1"/>
        <v>Sí</v>
      </c>
      <c r="G31">
        <f t="shared" si="3"/>
        <v>83545.316947716987</v>
      </c>
      <c r="H31" s="29">
        <v>67.837400000000002</v>
      </c>
      <c r="I31" s="29">
        <f t="shared" si="0"/>
        <v>106641.072331905</v>
      </c>
      <c r="J31" s="29" t="str">
        <f t="shared" si="2"/>
        <v>Ejercer</v>
      </c>
      <c r="K31" s="29">
        <v>455719.95259840001</v>
      </c>
    </row>
    <row r="32" spans="2:11" x14ac:dyDescent="0.25">
      <c r="B32" s="29">
        <v>29</v>
      </c>
      <c r="C32" s="29">
        <v>-652737.27765603398</v>
      </c>
      <c r="D32" s="29">
        <v>0</v>
      </c>
      <c r="E32" s="29">
        <v>-726172.11328991398</v>
      </c>
      <c r="F32" s="29" t="str">
        <f t="shared" si="1"/>
        <v>No</v>
      </c>
      <c r="H32" s="29"/>
      <c r="I32" s="29">
        <f t="shared" si="0"/>
        <v>82774.369439173402</v>
      </c>
      <c r="J32" s="29" t="str">
        <f t="shared" si="2"/>
        <v>Ejercer</v>
      </c>
      <c r="K32" s="29">
        <v>-660156.46662719396</v>
      </c>
    </row>
    <row r="33" spans="2:57" ht="15.75" x14ac:dyDescent="0.25">
      <c r="B33" s="29">
        <v>30</v>
      </c>
      <c r="C33" s="29">
        <v>-997872.99175267399</v>
      </c>
      <c r="D33" s="29">
        <v>0</v>
      </c>
      <c r="E33" s="50">
        <v>-971740.03800595296</v>
      </c>
      <c r="F33" s="29" t="str">
        <f t="shared" si="1"/>
        <v>No</v>
      </c>
      <c r="H33" s="29"/>
      <c r="I33" s="29">
        <f t="shared" si="0"/>
        <v>439797.65948886098</v>
      </c>
      <c r="J33" s="29" t="str">
        <f>IF(I33&gt;0,"Ejercer","No Ejercer")</f>
        <v>Ejercer</v>
      </c>
      <c r="K33" s="29">
        <v>-883400.034550866</v>
      </c>
    </row>
    <row r="34" spans="2:57" x14ac:dyDescent="0.25">
      <c r="F34" s="29" t="str">
        <f>IF(E34="Sí",'Precio Generado por mi'!F63," ")</f>
        <v xml:space="preserve"> </v>
      </c>
    </row>
    <row r="35" spans="2:57" x14ac:dyDescent="0.25">
      <c r="C35" s="46" t="s">
        <v>53</v>
      </c>
      <c r="D35" s="46">
        <v>0.05</v>
      </c>
    </row>
    <row r="36" spans="2:57" x14ac:dyDescent="0.25">
      <c r="C36" s="46" t="s">
        <v>54</v>
      </c>
      <c r="D36" s="46">
        <v>0.03</v>
      </c>
    </row>
    <row r="37" spans="2:57" ht="15.75" x14ac:dyDescent="0.25">
      <c r="C37" s="47"/>
      <c r="D37" s="47"/>
    </row>
    <row r="38" spans="2:57" x14ac:dyDescent="0.25">
      <c r="C38" s="49" t="s">
        <v>51</v>
      </c>
      <c r="D38" s="49" t="s">
        <v>46</v>
      </c>
      <c r="E38" s="46">
        <v>1</v>
      </c>
      <c r="F38" s="46">
        <v>2</v>
      </c>
      <c r="G38" s="46">
        <v>3</v>
      </c>
      <c r="H38" s="46">
        <v>4</v>
      </c>
      <c r="I38" s="46">
        <v>5</v>
      </c>
      <c r="J38" s="46">
        <v>6</v>
      </c>
      <c r="K38" s="46">
        <v>7</v>
      </c>
      <c r="L38" s="46">
        <v>8</v>
      </c>
      <c r="M38" s="46">
        <v>9</v>
      </c>
      <c r="N38" s="46">
        <v>10</v>
      </c>
      <c r="O38" s="46">
        <v>11</v>
      </c>
      <c r="P38" s="46">
        <v>12</v>
      </c>
      <c r="Q38" s="46">
        <v>13</v>
      </c>
      <c r="R38" s="46">
        <v>14</v>
      </c>
      <c r="S38" s="46">
        <v>15</v>
      </c>
      <c r="T38" s="46">
        <v>16</v>
      </c>
      <c r="U38" s="46">
        <v>17</v>
      </c>
      <c r="V38" s="46">
        <v>18</v>
      </c>
      <c r="W38" s="46">
        <v>19</v>
      </c>
      <c r="X38" s="46">
        <v>20</v>
      </c>
      <c r="Y38" s="46">
        <v>21</v>
      </c>
      <c r="Z38" s="46">
        <v>22</v>
      </c>
      <c r="AA38" s="46">
        <v>23</v>
      </c>
      <c r="AB38" s="46">
        <v>24</v>
      </c>
      <c r="AC38" s="46">
        <v>25</v>
      </c>
      <c r="AD38" s="46">
        <v>26</v>
      </c>
      <c r="AE38" s="46">
        <v>27</v>
      </c>
      <c r="AF38" s="46">
        <v>28</v>
      </c>
      <c r="AG38" s="46">
        <v>29</v>
      </c>
      <c r="AH38" s="46">
        <v>30</v>
      </c>
      <c r="AI38" s="46">
        <v>31</v>
      </c>
      <c r="AJ38" s="46">
        <v>32</v>
      </c>
      <c r="AK38" s="46">
        <v>33</v>
      </c>
      <c r="AL38" s="46">
        <v>34</v>
      </c>
      <c r="AM38" s="46">
        <v>35</v>
      </c>
      <c r="AN38" s="46">
        <v>36</v>
      </c>
      <c r="AO38" s="46">
        <v>37</v>
      </c>
      <c r="AP38" s="46">
        <v>38</v>
      </c>
      <c r="AQ38" s="46">
        <v>39</v>
      </c>
      <c r="AR38" s="46">
        <v>40</v>
      </c>
      <c r="AS38" s="46">
        <v>41</v>
      </c>
      <c r="AT38" s="46">
        <v>42</v>
      </c>
      <c r="AU38" s="46">
        <v>43</v>
      </c>
      <c r="AV38" s="46">
        <v>44</v>
      </c>
      <c r="AW38" s="46">
        <v>45</v>
      </c>
      <c r="AX38" s="46">
        <v>46</v>
      </c>
      <c r="AY38" s="46">
        <v>47</v>
      </c>
      <c r="AZ38" s="46">
        <v>48</v>
      </c>
      <c r="BA38" s="46">
        <v>49</v>
      </c>
      <c r="BB38" s="46">
        <v>50</v>
      </c>
    </row>
    <row r="39" spans="2:57" x14ac:dyDescent="0.25">
      <c r="C39" s="48"/>
      <c r="D39" s="49" t="s">
        <v>47</v>
      </c>
      <c r="E39" s="29">
        <v>54.550049999999999</v>
      </c>
      <c r="F39" s="29">
        <v>60.465949999999999</v>
      </c>
      <c r="G39" s="29">
        <v>58.562793999999997</v>
      </c>
      <c r="H39" s="29">
        <v>48.793396000000001</v>
      </c>
      <c r="I39" s="29">
        <v>39.908540000000002</v>
      </c>
      <c r="J39" s="29">
        <v>44.567763999999997</v>
      </c>
      <c r="K39" s="29">
        <v>35.665134000000002</v>
      </c>
      <c r="L39" s="29">
        <v>26.380773999999999</v>
      </c>
      <c r="M39" s="29">
        <v>28.162344000000001</v>
      </c>
      <c r="N39" s="29">
        <v>38.191401999999997</v>
      </c>
      <c r="O39" s="29">
        <v>21.756155</v>
      </c>
      <c r="P39" s="29">
        <v>21.216518000000001</v>
      </c>
      <c r="Q39" s="29">
        <v>24.560278</v>
      </c>
      <c r="R39" s="29">
        <v>25.206465000000001</v>
      </c>
      <c r="S39" s="29">
        <v>27.481777000000001</v>
      </c>
      <c r="T39" s="29">
        <v>23.871126</v>
      </c>
      <c r="U39" s="29">
        <v>30.556805000000001</v>
      </c>
      <c r="V39" s="29">
        <v>33.173659999999998</v>
      </c>
      <c r="W39" s="29">
        <v>32.848329999999997</v>
      </c>
      <c r="X39" s="29">
        <v>25.699422999999999</v>
      </c>
      <c r="Y39" s="29">
        <v>23.350300000000001</v>
      </c>
      <c r="Z39" s="29">
        <v>24.771187000000001</v>
      </c>
      <c r="AA39" s="29">
        <v>23.316797000000001</v>
      </c>
      <c r="AB39" s="29">
        <v>21.860849999999999</v>
      </c>
      <c r="AC39" s="29">
        <v>22.49765</v>
      </c>
      <c r="AD39" s="29">
        <v>21.950039</v>
      </c>
      <c r="AE39" s="29">
        <v>22.985025</v>
      </c>
      <c r="AF39" s="29">
        <v>23.449203000000001</v>
      </c>
      <c r="AG39" s="29">
        <v>26.997686000000002</v>
      </c>
      <c r="AH39" s="29">
        <v>26.453289999999999</v>
      </c>
      <c r="AI39" s="29">
        <v>33.473014999999997</v>
      </c>
      <c r="AJ39" s="29">
        <v>29.532957</v>
      </c>
      <c r="AK39" s="29">
        <v>21.902332000000001</v>
      </c>
      <c r="AL39" s="29">
        <v>19.122129999999999</v>
      </c>
      <c r="AM39" s="29">
        <v>14.561874</v>
      </c>
      <c r="AN39" s="29">
        <v>17.065104999999999</v>
      </c>
      <c r="AO39" s="29">
        <v>11.828832</v>
      </c>
      <c r="AP39" s="29">
        <v>12.228116</v>
      </c>
      <c r="AQ39" s="29">
        <v>12.139048000000001</v>
      </c>
      <c r="AR39" s="29">
        <v>14.1228</v>
      </c>
      <c r="AS39" s="29">
        <v>11.558498</v>
      </c>
      <c r="AT39" s="29">
        <v>13.867108999999999</v>
      </c>
      <c r="AU39" s="29">
        <v>12.454575999999999</v>
      </c>
      <c r="AV39" s="29">
        <v>13.8563385</v>
      </c>
      <c r="AW39" s="29">
        <v>12.064441</v>
      </c>
      <c r="AX39" s="29">
        <v>14.851412</v>
      </c>
      <c r="AY39" s="29">
        <v>13.149219499999999</v>
      </c>
      <c r="AZ39" s="29">
        <v>10.488201999999999</v>
      </c>
      <c r="BA39" s="29">
        <v>9.6258569999999999</v>
      </c>
      <c r="BB39" s="29">
        <v>7.1647863000000003</v>
      </c>
      <c r="BC39" s="29">
        <v>8.3472240000000006</v>
      </c>
      <c r="BD39" s="29">
        <v>6.5818940000000001</v>
      </c>
      <c r="BE39" s="29">
        <v>6.014246</v>
      </c>
    </row>
    <row r="40" spans="2:57" x14ac:dyDescent="0.25">
      <c r="C40" s="48"/>
      <c r="D40" s="49" t="s">
        <v>48</v>
      </c>
      <c r="E40" s="29">
        <v>61835</v>
      </c>
      <c r="F40" s="29">
        <v>20584</v>
      </c>
      <c r="G40" s="29">
        <v>20584</v>
      </c>
      <c r="H40" s="29">
        <v>20584</v>
      </c>
      <c r="I40" s="29">
        <v>20584</v>
      </c>
      <c r="J40" s="29">
        <v>20584</v>
      </c>
      <c r="K40" s="29">
        <v>20584</v>
      </c>
      <c r="L40" s="29">
        <v>20584</v>
      </c>
      <c r="M40" s="29">
        <v>20584</v>
      </c>
      <c r="N40" s="29">
        <v>61835</v>
      </c>
      <c r="O40" s="29">
        <v>20584</v>
      </c>
      <c r="P40" s="29">
        <v>20584</v>
      </c>
      <c r="Q40" s="29">
        <v>20584</v>
      </c>
      <c r="R40" s="29">
        <v>20584</v>
      </c>
      <c r="S40" s="29">
        <v>20584</v>
      </c>
      <c r="T40" s="29">
        <v>20584</v>
      </c>
      <c r="U40" s="29">
        <v>20584</v>
      </c>
      <c r="V40" s="29">
        <v>20584</v>
      </c>
      <c r="W40" s="29">
        <v>20584</v>
      </c>
      <c r="X40" s="29">
        <v>61835</v>
      </c>
      <c r="Y40" s="29">
        <v>20584</v>
      </c>
      <c r="Z40" s="29">
        <v>20584</v>
      </c>
      <c r="AA40" s="29">
        <v>20584</v>
      </c>
      <c r="AB40" s="29">
        <v>20584</v>
      </c>
      <c r="AC40" s="29">
        <v>140602</v>
      </c>
      <c r="AD40" s="29">
        <v>41251</v>
      </c>
      <c r="AE40" s="29">
        <v>41251</v>
      </c>
      <c r="AF40" s="29">
        <v>41251</v>
      </c>
      <c r="AG40" s="29">
        <v>41251</v>
      </c>
      <c r="AH40" s="29">
        <v>82502</v>
      </c>
      <c r="AI40" s="29">
        <v>41251</v>
      </c>
      <c r="AJ40" s="29">
        <v>41251</v>
      </c>
      <c r="AK40" s="29">
        <v>41251</v>
      </c>
      <c r="AL40" s="29">
        <v>41251</v>
      </c>
      <c r="AM40" s="29">
        <v>41251</v>
      </c>
      <c r="AN40" s="29">
        <v>41251</v>
      </c>
      <c r="AO40" s="29">
        <v>41251</v>
      </c>
      <c r="AP40" s="29">
        <v>41251</v>
      </c>
      <c r="AQ40" s="29">
        <v>41251</v>
      </c>
      <c r="AR40" s="29">
        <v>685663</v>
      </c>
      <c r="AS40" s="29">
        <v>41251</v>
      </c>
      <c r="AT40" s="29">
        <v>41251</v>
      </c>
      <c r="AU40" s="29">
        <v>41251</v>
      </c>
      <c r="AV40" s="29">
        <v>41251</v>
      </c>
      <c r="AW40" s="29">
        <v>41251</v>
      </c>
      <c r="AX40" s="29">
        <v>41251</v>
      </c>
      <c r="AY40" s="29">
        <v>41251</v>
      </c>
      <c r="AZ40" s="29">
        <v>41251</v>
      </c>
      <c r="BA40" s="29">
        <v>41251</v>
      </c>
      <c r="BB40" s="29">
        <v>82502</v>
      </c>
    </row>
    <row r="41" spans="2:57" x14ac:dyDescent="0.25">
      <c r="C41" s="48"/>
      <c r="D41" s="49" t="s">
        <v>49</v>
      </c>
      <c r="E41" s="29">
        <f t="shared" ref="E41:AJ41" si="5">E39*1332.808-E40</f>
        <v>10869.743040400004</v>
      </c>
      <c r="F41" s="29">
        <f t="shared" si="5"/>
        <v>60005.501887599996</v>
      </c>
      <c r="G41" s="29">
        <f t="shared" si="5"/>
        <v>57468.960345551997</v>
      </c>
      <c r="H41" s="29">
        <f t="shared" si="5"/>
        <v>44448.228535968003</v>
      </c>
      <c r="I41" s="29">
        <f t="shared" si="5"/>
        <v>32606.421380320004</v>
      </c>
      <c r="J41" s="29">
        <f t="shared" si="5"/>
        <v>38816.272401311995</v>
      </c>
      <c r="K41" s="29">
        <f t="shared" si="5"/>
        <v>26950.775916272003</v>
      </c>
      <c r="L41" s="29">
        <f t="shared" si="5"/>
        <v>14576.506633391997</v>
      </c>
      <c r="M41" s="29">
        <f t="shared" si="5"/>
        <v>16950.997381952002</v>
      </c>
      <c r="N41" s="29">
        <f t="shared" si="5"/>
        <v>-10933.193883184002</v>
      </c>
      <c r="O41" s="29">
        <f t="shared" si="5"/>
        <v>8412.7774332400004</v>
      </c>
      <c r="P41" s="29">
        <f t="shared" si="5"/>
        <v>7693.5449225440025</v>
      </c>
      <c r="Q41" s="29">
        <f t="shared" si="5"/>
        <v>12150.135000623999</v>
      </c>
      <c r="R41" s="29">
        <f t="shared" si="5"/>
        <v>13011.37820372</v>
      </c>
      <c r="S41" s="29">
        <f t="shared" si="5"/>
        <v>16043.932239816</v>
      </c>
      <c r="T41" s="29">
        <f t="shared" si="5"/>
        <v>11231.627701808</v>
      </c>
      <c r="U41" s="29">
        <f t="shared" si="5"/>
        <v>20142.354158440001</v>
      </c>
      <c r="V41" s="29">
        <f t="shared" si="5"/>
        <v>23630.119437279995</v>
      </c>
      <c r="W41" s="29">
        <f t="shared" si="5"/>
        <v>23196.517010639996</v>
      </c>
      <c r="X41" s="29">
        <f t="shared" si="5"/>
        <v>-27582.603430216004</v>
      </c>
      <c r="Y41" s="29">
        <f t="shared" si="5"/>
        <v>10537.466642400002</v>
      </c>
      <c r="Z41" s="29">
        <f t="shared" si="5"/>
        <v>12431.236203095999</v>
      </c>
      <c r="AA41" s="29">
        <f t="shared" si="5"/>
        <v>10492.813575976001</v>
      </c>
      <c r="AB41" s="29">
        <f t="shared" si="5"/>
        <v>8552.3157667999985</v>
      </c>
      <c r="AC41" s="29">
        <f t="shared" si="5"/>
        <v>-110616.9520988</v>
      </c>
      <c r="AD41" s="29">
        <f t="shared" si="5"/>
        <v>-11995.812420488</v>
      </c>
      <c r="AE41" s="29">
        <f t="shared" si="5"/>
        <v>-10616.3747998</v>
      </c>
      <c r="AF41" s="29">
        <f t="shared" si="5"/>
        <v>-9997.7146479759977</v>
      </c>
      <c r="AG41" s="29">
        <f t="shared" si="5"/>
        <v>-5268.2681177119957</v>
      </c>
      <c r="AH41" s="29">
        <f t="shared" si="5"/>
        <v>-47244.84346168</v>
      </c>
      <c r="AI41" s="29">
        <f t="shared" si="5"/>
        <v>3362.1021761199954</v>
      </c>
      <c r="AJ41" s="29">
        <f t="shared" si="5"/>
        <v>-1889.238646744001</v>
      </c>
      <c r="AK41" s="29">
        <f t="shared" ref="AK41:BB41" si="6">AK39*1332.808-AK40</f>
        <v>-12059.396691743998</v>
      </c>
      <c r="AL41" s="29">
        <f t="shared" si="6"/>
        <v>-15764.872158960003</v>
      </c>
      <c r="AM41" s="29">
        <f t="shared" si="6"/>
        <v>-21842.817837808001</v>
      </c>
      <c r="AN41" s="29">
        <f t="shared" si="6"/>
        <v>-18506.491535160003</v>
      </c>
      <c r="AO41" s="29">
        <f t="shared" si="6"/>
        <v>-25485.438079743999</v>
      </c>
      <c r="AP41" s="29">
        <f t="shared" si="6"/>
        <v>-24953.269170272</v>
      </c>
      <c r="AQ41" s="29">
        <f t="shared" si="6"/>
        <v>-25071.979713215998</v>
      </c>
      <c r="AR41" s="29">
        <f t="shared" si="6"/>
        <v>-666840.01917760004</v>
      </c>
      <c r="AS41" s="29">
        <f t="shared" si="6"/>
        <v>-25845.741397616002</v>
      </c>
      <c r="AT41" s="29">
        <f t="shared" si="6"/>
        <v>-22768.806187927999</v>
      </c>
      <c r="AU41" s="29">
        <f t="shared" si="6"/>
        <v>-24651.441470592003</v>
      </c>
      <c r="AV41" s="29">
        <f t="shared" si="6"/>
        <v>-22783.161196492001</v>
      </c>
      <c r="AW41" s="29">
        <f t="shared" si="6"/>
        <v>-25171.416519671999</v>
      </c>
      <c r="AX41" s="29">
        <f t="shared" si="6"/>
        <v>-21456.919275103999</v>
      </c>
      <c r="AY41" s="29">
        <f t="shared" si="6"/>
        <v>-23725.615056644001</v>
      </c>
      <c r="AZ41" s="29">
        <f t="shared" si="6"/>
        <v>-27272.240468784003</v>
      </c>
      <c r="BA41" s="29">
        <f t="shared" si="6"/>
        <v>-28421.580783543999</v>
      </c>
      <c r="BB41" s="29">
        <f t="shared" si="6"/>
        <v>-72952.715501069601</v>
      </c>
    </row>
    <row r="42" spans="2:57" x14ac:dyDescent="0.25">
      <c r="C42" s="48"/>
      <c r="D42" s="49" t="s">
        <v>50</v>
      </c>
      <c r="E42" s="29">
        <f t="shared" ref="E42:AJ42" si="7">E41*(1+$D$36)^E38*(1+$D$35)^(-E38)</f>
        <v>10662.700315820955</v>
      </c>
      <c r="F42" s="29">
        <f t="shared" si="7"/>
        <v>57741.348709800295</v>
      </c>
      <c r="G42" s="29">
        <f t="shared" si="7"/>
        <v>54247.173852943735</v>
      </c>
      <c r="H42" s="29">
        <f t="shared" si="7"/>
        <v>41157.232063698058</v>
      </c>
      <c r="I42" s="29">
        <f t="shared" si="7"/>
        <v>29617.115903377467</v>
      </c>
      <c r="J42" s="29">
        <f t="shared" si="7"/>
        <v>34586.083111102067</v>
      </c>
      <c r="K42" s="29">
        <f t="shared" si="7"/>
        <v>23556.2824220986</v>
      </c>
      <c r="L42" s="29">
        <f t="shared" si="7"/>
        <v>12497.894655268792</v>
      </c>
      <c r="M42" s="29">
        <f t="shared" si="7"/>
        <v>14256.948720023152</v>
      </c>
      <c r="N42" s="29">
        <f t="shared" si="7"/>
        <v>-9020.4105880223469</v>
      </c>
      <c r="O42" s="29">
        <f t="shared" si="7"/>
        <v>6808.7373506872909</v>
      </c>
      <c r="P42" s="29">
        <f t="shared" si="7"/>
        <v>6108.0361902080613</v>
      </c>
      <c r="Q42" s="29">
        <f t="shared" si="7"/>
        <v>9462.4617437688576</v>
      </c>
      <c r="R42" s="29">
        <f t="shared" si="7"/>
        <v>9940.1802480060996</v>
      </c>
      <c r="S42" s="29">
        <f t="shared" si="7"/>
        <v>12023.46666485672</v>
      </c>
      <c r="T42" s="29">
        <f t="shared" si="7"/>
        <v>8256.7571176920301</v>
      </c>
      <c r="U42" s="29">
        <f t="shared" si="7"/>
        <v>14525.295073163832</v>
      </c>
      <c r="V42" s="29">
        <f t="shared" si="7"/>
        <v>16715.854343677576</v>
      </c>
      <c r="W42" s="29">
        <f t="shared" si="7"/>
        <v>16096.570903098725</v>
      </c>
      <c r="X42" s="29">
        <f t="shared" si="7"/>
        <v>-18775.597566814551</v>
      </c>
      <c r="Y42" s="29">
        <f t="shared" si="7"/>
        <v>7036.2725120442292</v>
      </c>
      <c r="Z42" s="29">
        <f t="shared" si="7"/>
        <v>8142.7046494998131</v>
      </c>
      <c r="AA42" s="29">
        <f t="shared" si="7"/>
        <v>6742.085356629249</v>
      </c>
      <c r="AB42" s="29">
        <f t="shared" si="7"/>
        <v>5390.5607239323208</v>
      </c>
      <c r="AC42" s="29">
        <f t="shared" si="7"/>
        <v>-68394.287365686469</v>
      </c>
      <c r="AD42" s="29">
        <f t="shared" si="7"/>
        <v>-7275.7159006316324</v>
      </c>
      <c r="AE42" s="29">
        <f t="shared" si="7"/>
        <v>-6316.4088677532636</v>
      </c>
      <c r="AF42" s="29">
        <f t="shared" si="7"/>
        <v>-5835.024110002124</v>
      </c>
      <c r="AG42" s="29">
        <f t="shared" si="7"/>
        <v>-3016.1831734938537</v>
      </c>
      <c r="AH42" s="29">
        <f t="shared" si="7"/>
        <v>-26533.355963073991</v>
      </c>
      <c r="AI42" s="29">
        <f t="shared" si="7"/>
        <v>1852.2372008389634</v>
      </c>
      <c r="AJ42" s="29">
        <f t="shared" si="7"/>
        <v>-1020.9875383904871</v>
      </c>
      <c r="AK42" s="29">
        <f t="shared" ref="AK42:BB42" si="8">AK41*(1+$D$36)^AK38*(1+$D$35)^(-AK38)</f>
        <v>-6393.0356671748032</v>
      </c>
      <c r="AL42" s="29">
        <f t="shared" si="8"/>
        <v>-8198.2267283792225</v>
      </c>
      <c r="AM42" s="29">
        <f t="shared" si="8"/>
        <v>-11142.587704267591</v>
      </c>
      <c r="AN42" s="29">
        <f t="shared" si="8"/>
        <v>-9260.8194190748109</v>
      </c>
      <c r="AO42" s="29">
        <f t="shared" si="8"/>
        <v>-12510.231656607768</v>
      </c>
      <c r="AP42" s="29">
        <f t="shared" si="8"/>
        <v>-12015.687518383647</v>
      </c>
      <c r="AQ42" s="29">
        <f t="shared" si="8"/>
        <v>-11842.890873716095</v>
      </c>
      <c r="AR42" s="29">
        <f t="shared" si="8"/>
        <v>-308985.91357516975</v>
      </c>
      <c r="AS42" s="29">
        <f t="shared" si="8"/>
        <v>-11747.729707054936</v>
      </c>
      <c r="AT42" s="29">
        <f t="shared" si="8"/>
        <v>-10152.035716357017</v>
      </c>
      <c r="AU42" s="29">
        <f t="shared" si="8"/>
        <v>-10782.094195835438</v>
      </c>
      <c r="AV42" s="29">
        <f t="shared" si="8"/>
        <v>-9775.1338049321203</v>
      </c>
      <c r="AW42" s="29">
        <f t="shared" si="8"/>
        <v>-10594.105895846113</v>
      </c>
      <c r="AX42" s="29">
        <f t="shared" si="8"/>
        <v>-8858.7398165187369</v>
      </c>
      <c r="AY42" s="29">
        <f t="shared" si="8"/>
        <v>-9608.8183787866692</v>
      </c>
      <c r="AZ42" s="29">
        <f t="shared" si="8"/>
        <v>-10834.808706444683</v>
      </c>
      <c r="BA42" s="29">
        <f t="shared" si="8"/>
        <v>-11076.347831388493</v>
      </c>
      <c r="BB42" s="29">
        <f t="shared" si="8"/>
        <v>-27889.308347257993</v>
      </c>
    </row>
    <row r="43" spans="2:57" ht="15.75" x14ac:dyDescent="0.25">
      <c r="C43" s="48"/>
      <c r="D43" s="49" t="s">
        <v>7</v>
      </c>
      <c r="E43" s="50">
        <f>SUM(E42:XFA42)-830000</f>
        <v>-1070432.4867848279</v>
      </c>
    </row>
    <row r="44" spans="2:57" x14ac:dyDescent="0.25">
      <c r="C44" s="48"/>
      <c r="D44" s="48"/>
    </row>
    <row r="45" spans="2:57" x14ac:dyDescent="0.25">
      <c r="C45" s="49" t="s">
        <v>52</v>
      </c>
      <c r="D45" s="49" t="s">
        <v>46</v>
      </c>
      <c r="E45" s="46">
        <v>1</v>
      </c>
      <c r="F45" s="46">
        <v>2</v>
      </c>
      <c r="G45" s="46">
        <v>3</v>
      </c>
      <c r="H45" s="46">
        <v>4</v>
      </c>
      <c r="I45" s="46">
        <v>5</v>
      </c>
      <c r="J45" s="46">
        <v>6</v>
      </c>
      <c r="K45" s="46">
        <v>7</v>
      </c>
      <c r="L45" s="46">
        <v>8</v>
      </c>
      <c r="M45" s="46">
        <v>9</v>
      </c>
      <c r="N45" s="46">
        <v>10</v>
      </c>
      <c r="O45" s="46">
        <v>11</v>
      </c>
      <c r="P45" s="46">
        <v>12</v>
      </c>
      <c r="Q45" s="46">
        <v>13</v>
      </c>
      <c r="R45" s="46">
        <v>14</v>
      </c>
      <c r="S45" s="46">
        <v>15</v>
      </c>
      <c r="T45" s="46">
        <v>16</v>
      </c>
      <c r="U45" s="46">
        <v>17</v>
      </c>
      <c r="V45" s="46">
        <v>18</v>
      </c>
      <c r="W45" s="46">
        <v>19</v>
      </c>
      <c r="X45" s="46">
        <v>20</v>
      </c>
      <c r="Y45" s="46">
        <v>21</v>
      </c>
      <c r="Z45" s="46">
        <v>22</v>
      </c>
      <c r="AA45" s="46">
        <v>23</v>
      </c>
      <c r="AB45" s="46">
        <v>24</v>
      </c>
      <c r="AC45" s="46">
        <v>25</v>
      </c>
      <c r="AD45" s="46">
        <v>26</v>
      </c>
      <c r="AE45" s="46">
        <v>27</v>
      </c>
      <c r="AF45" s="46">
        <v>28</v>
      </c>
      <c r="AG45" s="46">
        <v>29</v>
      </c>
      <c r="AH45" s="46">
        <v>30</v>
      </c>
      <c r="AI45" s="46">
        <v>31</v>
      </c>
      <c r="AJ45" s="46">
        <v>32</v>
      </c>
      <c r="AK45" s="46">
        <v>33</v>
      </c>
      <c r="AL45" s="46">
        <v>34</v>
      </c>
      <c r="AM45" s="46">
        <v>35</v>
      </c>
      <c r="AN45" s="46">
        <v>36</v>
      </c>
      <c r="AO45" s="46">
        <v>37</v>
      </c>
      <c r="AP45" s="46">
        <v>38</v>
      </c>
      <c r="AQ45" s="46">
        <v>39</v>
      </c>
      <c r="AR45" s="46">
        <v>40</v>
      </c>
      <c r="AS45" s="46">
        <v>41</v>
      </c>
      <c r="AT45" s="46">
        <v>42</v>
      </c>
      <c r="AU45" s="46">
        <v>43</v>
      </c>
      <c r="AV45" s="46">
        <v>44</v>
      </c>
      <c r="AW45" s="46">
        <v>45</v>
      </c>
      <c r="AX45" s="46">
        <v>46</v>
      </c>
      <c r="AY45" s="46">
        <v>47</v>
      </c>
      <c r="AZ45" s="46">
        <v>48</v>
      </c>
      <c r="BA45" s="46">
        <v>49</v>
      </c>
      <c r="BB45" s="46">
        <v>50</v>
      </c>
    </row>
    <row r="46" spans="2:57" x14ac:dyDescent="0.25">
      <c r="C46" s="48"/>
      <c r="D46" s="49" t="s">
        <v>47</v>
      </c>
      <c r="E46" s="29">
        <v>115.73788500000001</v>
      </c>
      <c r="F46" s="29">
        <v>88.997375000000005</v>
      </c>
      <c r="G46" s="29">
        <v>83.85624</v>
      </c>
      <c r="H46" s="29">
        <v>68.621925000000005</v>
      </c>
      <c r="I46" s="29">
        <v>53.635094000000002</v>
      </c>
      <c r="J46" s="29">
        <v>56.802819999999997</v>
      </c>
      <c r="K46" s="29">
        <v>48.072074999999998</v>
      </c>
      <c r="L46" s="29">
        <v>43.600741999999997</v>
      </c>
      <c r="M46" s="29">
        <v>39.055042</v>
      </c>
      <c r="N46" s="29">
        <v>45.634180000000001</v>
      </c>
      <c r="O46" s="29">
        <v>54.041249999999998</v>
      </c>
      <c r="P46" s="29">
        <v>40.278799999999997</v>
      </c>
      <c r="Q46" s="29">
        <v>34.606456999999999</v>
      </c>
      <c r="R46" s="29">
        <v>33.607550000000003</v>
      </c>
      <c r="S46" s="29">
        <v>38.406536000000003</v>
      </c>
      <c r="T46" s="29">
        <v>24.664580000000001</v>
      </c>
      <c r="U46" s="29">
        <v>24.384262</v>
      </c>
      <c r="V46" s="29">
        <v>16.850795999999999</v>
      </c>
      <c r="W46" s="29">
        <v>16.729568</v>
      </c>
      <c r="X46" s="29">
        <v>22.061443000000001</v>
      </c>
      <c r="Y46" s="29">
        <v>17.036446000000002</v>
      </c>
      <c r="Z46" s="29">
        <v>13.113436</v>
      </c>
      <c r="AA46" s="29">
        <v>12.669079999999999</v>
      </c>
      <c r="AB46" s="29">
        <v>10.874675</v>
      </c>
      <c r="AC46" s="29">
        <v>6.7700979999999999</v>
      </c>
      <c r="AD46" s="29">
        <v>5.2279090000000004</v>
      </c>
      <c r="AE46" s="29">
        <v>5.9626346000000003</v>
      </c>
      <c r="AF46" s="29">
        <v>7.8764240000000001</v>
      </c>
      <c r="AG46" s="29">
        <v>11.547456</v>
      </c>
      <c r="AH46" s="29">
        <v>11.08197</v>
      </c>
      <c r="AI46" s="29">
        <v>8.8528599999999997</v>
      </c>
      <c r="AJ46" s="29">
        <v>9.4232189999999996</v>
      </c>
      <c r="AK46" s="29">
        <v>12.669421</v>
      </c>
      <c r="AL46" s="29">
        <v>11.969170999999999</v>
      </c>
      <c r="AM46" s="29">
        <v>10.023972000000001</v>
      </c>
      <c r="AN46" s="29">
        <v>10.9305725</v>
      </c>
      <c r="AO46" s="29">
        <v>8.5504800000000003</v>
      </c>
      <c r="AP46" s="29">
        <v>6.4145675000000004</v>
      </c>
      <c r="AQ46" s="29">
        <v>6.6484375</v>
      </c>
      <c r="AR46" s="29">
        <v>4.9528312999999997</v>
      </c>
      <c r="AS46" s="29">
        <v>3.8574850000000001</v>
      </c>
      <c r="AT46" s="29">
        <v>5.2017373999999998</v>
      </c>
      <c r="AU46" s="29">
        <v>5.4129630000000004</v>
      </c>
      <c r="AV46" s="29">
        <v>10.336721000000001</v>
      </c>
      <c r="AW46" s="29">
        <v>11.677389</v>
      </c>
      <c r="AX46" s="29">
        <v>7.4048714999999996</v>
      </c>
      <c r="AY46" s="29">
        <v>6.0991945000000003</v>
      </c>
      <c r="AZ46" s="29">
        <v>4.7063750000000004</v>
      </c>
      <c r="BA46" s="29">
        <v>4.7309239999999999</v>
      </c>
      <c r="BB46" s="29">
        <v>5.9911570000000003</v>
      </c>
      <c r="BC46" s="29">
        <v>6.8872609999999996</v>
      </c>
      <c r="BD46" s="29">
        <v>7.8323850000000004</v>
      </c>
      <c r="BE46" s="29">
        <v>8.3630250000000004</v>
      </c>
    </row>
    <row r="47" spans="2:57" x14ac:dyDescent="0.25">
      <c r="C47" s="29"/>
      <c r="D47" s="49" t="s">
        <v>48</v>
      </c>
      <c r="E47" s="29">
        <v>61835</v>
      </c>
      <c r="F47" s="29">
        <v>20584</v>
      </c>
      <c r="G47" s="29">
        <v>20584</v>
      </c>
      <c r="H47" s="29">
        <v>20584</v>
      </c>
      <c r="I47" s="29">
        <v>20584</v>
      </c>
      <c r="J47" s="29">
        <v>20584</v>
      </c>
      <c r="K47" s="29">
        <v>20584</v>
      </c>
      <c r="L47" s="29">
        <v>20584</v>
      </c>
      <c r="M47" s="29">
        <v>20584</v>
      </c>
      <c r="N47" s="29">
        <v>61835</v>
      </c>
      <c r="O47" s="29">
        <v>20584</v>
      </c>
      <c r="P47" s="29">
        <v>20584</v>
      </c>
      <c r="Q47" s="29">
        <v>20584</v>
      </c>
      <c r="R47" s="29">
        <v>20584</v>
      </c>
      <c r="S47" s="29">
        <v>20584</v>
      </c>
      <c r="T47" s="29">
        <v>20584</v>
      </c>
      <c r="U47" s="29">
        <v>20584</v>
      </c>
      <c r="V47" s="29">
        <v>20584</v>
      </c>
      <c r="W47" s="29">
        <v>20584</v>
      </c>
      <c r="X47" s="29">
        <v>61835</v>
      </c>
      <c r="Y47" s="29">
        <v>20584</v>
      </c>
      <c r="Z47" s="29">
        <v>20584</v>
      </c>
      <c r="AA47" s="29">
        <v>20584</v>
      </c>
      <c r="AB47" s="29">
        <v>20584</v>
      </c>
      <c r="AC47" s="29">
        <v>140602</v>
      </c>
      <c r="AD47" s="29">
        <v>41251</v>
      </c>
      <c r="AE47" s="29">
        <v>41251</v>
      </c>
      <c r="AF47" s="29">
        <v>41251</v>
      </c>
      <c r="AG47" s="29">
        <v>41251</v>
      </c>
      <c r="AH47" s="29">
        <v>82502</v>
      </c>
      <c r="AI47" s="29">
        <v>41251</v>
      </c>
      <c r="AJ47" s="29">
        <v>41251</v>
      </c>
      <c r="AK47" s="29">
        <v>41251</v>
      </c>
      <c r="AL47" s="29">
        <v>41251</v>
      </c>
      <c r="AM47" s="29">
        <v>41251</v>
      </c>
      <c r="AN47" s="29">
        <v>41251</v>
      </c>
      <c r="AO47" s="29">
        <v>41251</v>
      </c>
      <c r="AP47" s="29">
        <v>41251</v>
      </c>
      <c r="AQ47" s="29">
        <v>41251</v>
      </c>
      <c r="AR47" s="29">
        <v>685663</v>
      </c>
      <c r="AS47" s="29">
        <v>41251</v>
      </c>
      <c r="AT47" s="29">
        <v>41251</v>
      </c>
      <c r="AU47" s="29">
        <v>41251</v>
      </c>
      <c r="AV47" s="29">
        <v>41251</v>
      </c>
      <c r="AW47" s="29">
        <v>41251</v>
      </c>
      <c r="AX47" s="29">
        <v>41251</v>
      </c>
      <c r="AY47" s="29">
        <v>41251</v>
      </c>
      <c r="AZ47" s="29">
        <v>41251</v>
      </c>
      <c r="BA47" s="29">
        <v>41251</v>
      </c>
      <c r="BB47" s="29">
        <v>82502</v>
      </c>
    </row>
    <row r="48" spans="2:57" x14ac:dyDescent="0.25">
      <c r="C48" s="29"/>
      <c r="D48" s="49" t="s">
        <v>49</v>
      </c>
      <c r="E48" s="29">
        <f>E46*1332.808-E47</f>
        <v>92421.379031079996</v>
      </c>
      <c r="F48" s="29">
        <f t="shared" ref="F48:BB48" si="9">F46*1332.808-F47</f>
        <v>98032.413379000005</v>
      </c>
      <c r="G48" s="29">
        <f t="shared" si="9"/>
        <v>91180.267521920003</v>
      </c>
      <c r="H48" s="29">
        <f t="shared" si="9"/>
        <v>70875.850615400006</v>
      </c>
      <c r="I48" s="29">
        <f t="shared" si="9"/>
        <v>50901.282363952007</v>
      </c>
      <c r="J48" s="29">
        <f t="shared" si="9"/>
        <v>55123.25291856</v>
      </c>
      <c r="K48" s="29">
        <f t="shared" si="9"/>
        <v>43486.846136599997</v>
      </c>
      <c r="L48" s="29">
        <f t="shared" si="9"/>
        <v>37527.417743535996</v>
      </c>
      <c r="M48" s="29">
        <f t="shared" si="9"/>
        <v>31468.872417936</v>
      </c>
      <c r="N48" s="29">
        <f t="shared" si="9"/>
        <v>-1013.3998225600008</v>
      </c>
      <c r="O48" s="29">
        <f t="shared" si="9"/>
        <v>51442.610329999996</v>
      </c>
      <c r="P48" s="29">
        <f t="shared" si="9"/>
        <v>33099.906870399995</v>
      </c>
      <c r="Q48" s="29">
        <f t="shared" si="9"/>
        <v>25539.762741255996</v>
      </c>
      <c r="R48" s="29">
        <f t="shared" si="9"/>
        <v>24208.411500400005</v>
      </c>
      <c r="S48" s="29">
        <f t="shared" si="9"/>
        <v>30604.538433088004</v>
      </c>
      <c r="T48" s="29">
        <f t="shared" si="9"/>
        <v>12289.149540639999</v>
      </c>
      <c r="U48" s="29">
        <f t="shared" si="9"/>
        <v>11915.539467695999</v>
      </c>
      <c r="V48" s="29">
        <f t="shared" si="9"/>
        <v>1874.8757151680002</v>
      </c>
      <c r="W48" s="29">
        <f t="shared" si="9"/>
        <v>1713.3020669440011</v>
      </c>
      <c r="X48" s="29">
        <f t="shared" si="9"/>
        <v>-32431.332278056001</v>
      </c>
      <c r="Y48" s="29">
        <f t="shared" si="9"/>
        <v>2122.3115203680027</v>
      </c>
      <c r="Z48" s="29">
        <f t="shared" si="9"/>
        <v>-3106.3075917120004</v>
      </c>
      <c r="AA48" s="29">
        <f t="shared" si="9"/>
        <v>-3698.5488233600008</v>
      </c>
      <c r="AB48" s="29">
        <f t="shared" si="9"/>
        <v>-6090.1461626</v>
      </c>
      <c r="AC48" s="29">
        <f t="shared" si="9"/>
        <v>-131578.75922481599</v>
      </c>
      <c r="AD48" s="29">
        <f t="shared" si="9"/>
        <v>-34283.201061528001</v>
      </c>
      <c r="AE48" s="29">
        <f t="shared" si="9"/>
        <v>-33303.952904043203</v>
      </c>
      <c r="AF48" s="29">
        <f t="shared" si="9"/>
        <v>-30753.239081407999</v>
      </c>
      <c r="AG48" s="29">
        <f t="shared" si="9"/>
        <v>-25860.458263551998</v>
      </c>
      <c r="AH48" s="29">
        <f t="shared" si="9"/>
        <v>-67731.861728239994</v>
      </c>
      <c r="AI48" s="29">
        <f t="shared" si="9"/>
        <v>-29451.837369120003</v>
      </c>
      <c r="AJ48" s="29">
        <f t="shared" si="9"/>
        <v>-28691.658331047998</v>
      </c>
      <c r="AK48" s="29">
        <f t="shared" si="9"/>
        <v>-24365.094335832</v>
      </c>
      <c r="AL48" s="29">
        <f t="shared" si="9"/>
        <v>-25298.393137832001</v>
      </c>
      <c r="AM48" s="29">
        <f t="shared" si="9"/>
        <v>-27890.969926623999</v>
      </c>
      <c r="AN48" s="29">
        <f t="shared" si="9"/>
        <v>-26682.645527419998</v>
      </c>
      <c r="AO48" s="29">
        <f t="shared" si="9"/>
        <v>-29854.851852159998</v>
      </c>
      <c r="AP48" s="29">
        <f t="shared" si="9"/>
        <v>-32701.613119460002</v>
      </c>
      <c r="AQ48" s="29">
        <f t="shared" si="9"/>
        <v>-32389.9093125</v>
      </c>
      <c r="AR48" s="29">
        <f t="shared" si="9"/>
        <v>-679061.82682070963</v>
      </c>
      <c r="AS48" s="29">
        <f t="shared" si="9"/>
        <v>-36109.713132119999</v>
      </c>
      <c r="AT48" s="29">
        <f t="shared" si="9"/>
        <v>-34318.082779380798</v>
      </c>
      <c r="AU48" s="29">
        <f t="shared" si="9"/>
        <v>-34036.559609896001</v>
      </c>
      <c r="AV48" s="29">
        <f t="shared" si="9"/>
        <v>-27474.135557431997</v>
      </c>
      <c r="AW48" s="29">
        <f t="shared" si="9"/>
        <v>-25687.282521688001</v>
      </c>
      <c r="AX48" s="29">
        <f t="shared" si="9"/>
        <v>-31381.728025828001</v>
      </c>
      <c r="AY48" s="29">
        <f t="shared" si="9"/>
        <v>-33121.944776844</v>
      </c>
      <c r="AZ48" s="29">
        <f t="shared" si="9"/>
        <v>-34978.305748999999</v>
      </c>
      <c r="BA48" s="29">
        <f t="shared" si="9"/>
        <v>-34945.586645408002</v>
      </c>
      <c r="BB48" s="29">
        <f t="shared" si="9"/>
        <v>-74516.938021144</v>
      </c>
    </row>
    <row r="49" spans="3:55" x14ac:dyDescent="0.25">
      <c r="C49" s="29"/>
      <c r="D49" s="49" t="s">
        <v>50</v>
      </c>
      <c r="E49" s="29">
        <f t="shared" ref="E49:AJ49" si="10">E48*(1+$D$36)^E38*(1+$D$35)^(-E38)</f>
        <v>90660.971811440366</v>
      </c>
      <c r="F49" s="29">
        <f t="shared" si="10"/>
        <v>94333.412565787832</v>
      </c>
      <c r="G49" s="29">
        <f t="shared" si="10"/>
        <v>86068.58022971607</v>
      </c>
      <c r="H49" s="29">
        <f t="shared" si="10"/>
        <v>65628.123494944288</v>
      </c>
      <c r="I49" s="29">
        <f t="shared" si="10"/>
        <v>46234.732779157704</v>
      </c>
      <c r="J49" s="29">
        <f t="shared" si="10"/>
        <v>49115.932284398747</v>
      </c>
      <c r="K49" s="29">
        <f t="shared" si="10"/>
        <v>38009.608050713105</v>
      </c>
      <c r="L49" s="29">
        <f t="shared" si="10"/>
        <v>32176.00248392552</v>
      </c>
      <c r="M49" s="29">
        <f t="shared" si="10"/>
        <v>26467.475053541653</v>
      </c>
      <c r="N49" s="29">
        <f t="shared" si="10"/>
        <v>-836.10357476419722</v>
      </c>
      <c r="O49" s="29">
        <f t="shared" si="10"/>
        <v>41634.195739780553</v>
      </c>
      <c r="P49" s="29">
        <f t="shared" si="10"/>
        <v>26278.579132552441</v>
      </c>
      <c r="Q49" s="29">
        <f t="shared" si="10"/>
        <v>19890.233966261003</v>
      </c>
      <c r="R49" s="29">
        <f t="shared" si="10"/>
        <v>18494.272479381252</v>
      </c>
      <c r="S49" s="29">
        <f t="shared" si="10"/>
        <v>22935.315491445879</v>
      </c>
      <c r="T49" s="29">
        <f t="shared" si="10"/>
        <v>9034.1779156130015</v>
      </c>
      <c r="U49" s="29">
        <f t="shared" si="10"/>
        <v>8592.6761769150853</v>
      </c>
      <c r="V49" s="29">
        <f t="shared" si="10"/>
        <v>1326.2797697841052</v>
      </c>
      <c r="W49" s="29">
        <f t="shared" si="10"/>
        <v>1188.8978067845205</v>
      </c>
      <c r="X49" s="29">
        <f t="shared" si="10"/>
        <v>-22076.148284877618</v>
      </c>
      <c r="Y49" s="29">
        <f t="shared" si="10"/>
        <v>1417.1491801144161</v>
      </c>
      <c r="Z49" s="29">
        <f t="shared" si="10"/>
        <v>-2034.6926771056339</v>
      </c>
      <c r="AA49" s="29">
        <f t="shared" si="10"/>
        <v>-2376.4771652711224</v>
      </c>
      <c r="AB49" s="29">
        <f t="shared" si="10"/>
        <v>-3838.6448305103177</v>
      </c>
      <c r="AC49" s="29">
        <f t="shared" si="10"/>
        <v>-81354.939716696099</v>
      </c>
      <c r="AD49" s="29">
        <f t="shared" si="10"/>
        <v>-20793.492124126034</v>
      </c>
      <c r="AE49" s="29">
        <f t="shared" si="10"/>
        <v>-19814.803774476622</v>
      </c>
      <c r="AF49" s="29">
        <f t="shared" si="10"/>
        <v>-17948.691057811244</v>
      </c>
      <c r="AG49" s="29">
        <f t="shared" si="10"/>
        <v>-14805.601638065622</v>
      </c>
      <c r="AH49" s="29">
        <f t="shared" si="10"/>
        <v>-38039.14809739522</v>
      </c>
      <c r="AI49" s="29">
        <f t="shared" si="10"/>
        <v>-16225.499984982085</v>
      </c>
      <c r="AJ49" s="29">
        <f t="shared" si="10"/>
        <v>-15505.624798774843</v>
      </c>
      <c r="AK49" s="29">
        <f t="shared" ref="AK49:BB49" si="11">AK48*(1+$D$36)^AK38*(1+$D$35)^(-AK38)</f>
        <v>-12916.642606979884</v>
      </c>
      <c r="AL49" s="29">
        <f t="shared" si="11"/>
        <v>-13155.95589462122</v>
      </c>
      <c r="AM49" s="29">
        <f t="shared" si="11"/>
        <v>-14227.906897001587</v>
      </c>
      <c r="AN49" s="29">
        <f t="shared" si="11"/>
        <v>-13352.24244871892</v>
      </c>
      <c r="AO49" s="29">
        <f t="shared" si="11"/>
        <v>-14655.079170135212</v>
      </c>
      <c r="AP49" s="29">
        <f t="shared" si="11"/>
        <v>-15746.728891885046</v>
      </c>
      <c r="AQ49" s="29">
        <f t="shared" si="11"/>
        <v>-15299.556149341459</v>
      </c>
      <c r="AR49" s="29">
        <f t="shared" si="11"/>
        <v>-314648.99061245302</v>
      </c>
      <c r="AS49" s="29">
        <f t="shared" si="11"/>
        <v>-16413.038540831585</v>
      </c>
      <c r="AT49" s="29">
        <f t="shared" si="11"/>
        <v>-15301.566503644402</v>
      </c>
      <c r="AU49" s="29">
        <f t="shared" si="11"/>
        <v>-14886.974956570497</v>
      </c>
      <c r="AV49" s="29">
        <f t="shared" si="11"/>
        <v>-11787.800162257232</v>
      </c>
      <c r="AW49" s="29">
        <f t="shared" si="11"/>
        <v>-10811.222761285655</v>
      </c>
      <c r="AX49" s="29">
        <f t="shared" si="11"/>
        <v>-12956.313066625778</v>
      </c>
      <c r="AY49" s="29">
        <f t="shared" si="11"/>
        <v>-13414.309848366653</v>
      </c>
      <c r="AZ49" s="29">
        <f t="shared" si="11"/>
        <v>-13896.300602795583</v>
      </c>
      <c r="BA49" s="29">
        <f t="shared" si="11"/>
        <v>-13618.858001050226</v>
      </c>
      <c r="BB49" s="29">
        <f t="shared" si="11"/>
        <v>-28487.29957878988</v>
      </c>
    </row>
    <row r="50" spans="3:55" ht="15.75" x14ac:dyDescent="0.25">
      <c r="C50" s="29"/>
      <c r="D50" s="49" t="s">
        <v>7</v>
      </c>
      <c r="E50" s="50">
        <f>SUM(E49:XFA49)-830000</f>
        <v>-971740.03800595319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 spans="3:55" x14ac:dyDescent="0.25">
      <c r="C51" s="29"/>
      <c r="D51" s="29"/>
    </row>
    <row r="52" spans="3:55" x14ac:dyDescent="0.25">
      <c r="C52" s="29"/>
      <c r="D52" s="29"/>
      <c r="R52" s="33" t="s">
        <v>74</v>
      </c>
    </row>
    <row r="53" spans="3:55" x14ac:dyDescent="0.25">
      <c r="C53" s="49" t="s">
        <v>57</v>
      </c>
      <c r="D53" s="29" t="s">
        <v>56</v>
      </c>
      <c r="E53" s="29" t="s">
        <v>35</v>
      </c>
      <c r="F53" s="29" t="s">
        <v>75</v>
      </c>
      <c r="H53" s="49" t="s">
        <v>58</v>
      </c>
      <c r="I53">
        <v>30962.312748834</v>
      </c>
      <c r="K53" s="49" t="s">
        <v>60</v>
      </c>
      <c r="L53">
        <v>37.741751213715901</v>
      </c>
      <c r="O53" s="49" t="s">
        <v>62</v>
      </c>
      <c r="P53">
        <v>26873.9670114488</v>
      </c>
      <c r="Q53" s="49" t="s">
        <v>61</v>
      </c>
      <c r="R53" s="29">
        <v>52.563400000000001</v>
      </c>
      <c r="S53">
        <f>$L$53*R53*R53+$L$54*R53+$L$55</f>
        <v>26873.967011449684</v>
      </c>
    </row>
    <row r="54" spans="3:55" x14ac:dyDescent="0.25">
      <c r="D54" s="29">
        <v>1</v>
      </c>
      <c r="E54" s="29">
        <v>59.266646999999999</v>
      </c>
      <c r="F54" s="29">
        <v>3512.5354466225999</v>
      </c>
      <c r="I54">
        <v>52293.315533214001</v>
      </c>
      <c r="L54">
        <v>678.27394124913906</v>
      </c>
      <c r="P54">
        <v>369292.42863698798</v>
      </c>
      <c r="R54" s="29">
        <v>104.42046999999999</v>
      </c>
      <c r="S54">
        <f t="shared" ref="S54:S82" si="12">$L$53*R54*R54+$L$54*R54+$L$55</f>
        <v>369292.42863698909</v>
      </c>
    </row>
    <row r="55" spans="3:55" x14ac:dyDescent="0.25">
      <c r="D55" s="29">
        <v>1</v>
      </c>
      <c r="E55" s="29">
        <v>64.958693999999994</v>
      </c>
      <c r="F55" s="29">
        <v>4219.6319261856297</v>
      </c>
      <c r="I55">
        <v>181638.62311769099</v>
      </c>
      <c r="L55">
        <v>-113055.51779787301</v>
      </c>
      <c r="P55">
        <v>68948.670913858805</v>
      </c>
      <c r="R55" s="29">
        <v>61.036414999999998</v>
      </c>
      <c r="S55">
        <f t="shared" si="12"/>
        <v>68948.670913859678</v>
      </c>
    </row>
    <row r="56" spans="3:55" x14ac:dyDescent="0.25">
      <c r="D56" s="29">
        <v>1</v>
      </c>
      <c r="E56" s="29">
        <v>62.91084</v>
      </c>
      <c r="F56" s="29">
        <v>3957.7737895055998</v>
      </c>
      <c r="I56">
        <v>424557.66931802599</v>
      </c>
      <c r="P56">
        <v>233511.74721110601</v>
      </c>
      <c r="R56" s="29">
        <v>87.26052</v>
      </c>
      <c r="S56">
        <f t="shared" si="12"/>
        <v>233511.74721110723</v>
      </c>
    </row>
    <row r="57" spans="3:55" x14ac:dyDescent="0.25">
      <c r="D57" s="29">
        <v>1</v>
      </c>
      <c r="E57" s="29">
        <v>112.01412000000001</v>
      </c>
      <c r="F57" s="29">
        <v>12547.163079374401</v>
      </c>
      <c r="I57">
        <v>27039.932365807701</v>
      </c>
      <c r="P57">
        <v>164963.05231992301</v>
      </c>
      <c r="R57" s="29">
        <v>77.310760000000002</v>
      </c>
      <c r="S57">
        <f t="shared" si="12"/>
        <v>164963.05231992417</v>
      </c>
    </row>
    <row r="58" spans="3:55" x14ac:dyDescent="0.25">
      <c r="D58" s="29">
        <v>1</v>
      </c>
      <c r="E58" s="29">
        <v>62.403793</v>
      </c>
      <c r="F58" s="29">
        <v>3894.2333807868399</v>
      </c>
      <c r="I58">
        <v>261738.692848056</v>
      </c>
      <c r="P58">
        <v>85075.555557128202</v>
      </c>
      <c r="R58" s="29">
        <v>64.023833999999994</v>
      </c>
      <c r="S58">
        <f t="shared" si="12"/>
        <v>85075.55555712909</v>
      </c>
    </row>
    <row r="59" spans="3:55" x14ac:dyDescent="0.25">
      <c r="D59" s="29">
        <v>1</v>
      </c>
      <c r="E59" s="29">
        <v>73.312743999999995</v>
      </c>
      <c r="F59" s="29">
        <v>5374.7584328095299</v>
      </c>
      <c r="I59">
        <v>371307.13077856501</v>
      </c>
      <c r="P59">
        <v>59712.743403226603</v>
      </c>
      <c r="R59" s="29">
        <v>59.266646999999999</v>
      </c>
      <c r="S59">
        <f t="shared" si="12"/>
        <v>59712.743403227418</v>
      </c>
    </row>
    <row r="60" spans="3:55" x14ac:dyDescent="0.25">
      <c r="D60" s="29">
        <v>1</v>
      </c>
      <c r="E60" s="29">
        <v>99.193854999999999</v>
      </c>
      <c r="F60" s="29">
        <v>9839.4208697610193</v>
      </c>
      <c r="I60">
        <v>76643.955832519496</v>
      </c>
      <c r="P60">
        <v>-37475.818615882999</v>
      </c>
      <c r="R60" s="29">
        <v>36.65737</v>
      </c>
      <c r="S60">
        <f t="shared" si="12"/>
        <v>-37475.818615882192</v>
      </c>
    </row>
    <row r="61" spans="3:55" x14ac:dyDescent="0.25">
      <c r="D61" s="29">
        <v>1</v>
      </c>
      <c r="E61" s="29">
        <v>81.994299999999996</v>
      </c>
      <c r="F61" s="29">
        <v>6723.0652324899902</v>
      </c>
      <c r="I61">
        <v>83545.316947717205</v>
      </c>
      <c r="P61">
        <v>90260.569971453995</v>
      </c>
      <c r="R61" s="29">
        <v>64.958693999999994</v>
      </c>
      <c r="S61">
        <f t="shared" si="12"/>
        <v>90260.569971454854</v>
      </c>
    </row>
    <row r="62" spans="3:55" x14ac:dyDescent="0.25">
      <c r="D62" s="29">
        <v>1</v>
      </c>
      <c r="E62" s="29">
        <v>67.837400000000002</v>
      </c>
      <c r="F62" s="29">
        <v>4601.9128387600003</v>
      </c>
      <c r="P62">
        <v>262000.94122162601</v>
      </c>
      <c r="R62" s="29">
        <v>91.105159999999998</v>
      </c>
      <c r="S62">
        <f t="shared" si="12"/>
        <v>262000.94122162741</v>
      </c>
    </row>
    <row r="63" spans="3:55" x14ac:dyDescent="0.25">
      <c r="C63" s="49"/>
      <c r="P63">
        <v>116328.322700138</v>
      </c>
      <c r="R63" s="29">
        <v>69.490160000000003</v>
      </c>
      <c r="S63">
        <f t="shared" si="12"/>
        <v>116328.32270013914</v>
      </c>
      <c r="BC63" s="29"/>
    </row>
    <row r="64" spans="3:55" x14ac:dyDescent="0.25">
      <c r="C64" s="49"/>
      <c r="P64">
        <v>170539.77814784399</v>
      </c>
      <c r="R64" s="29">
        <v>78.162673999999996</v>
      </c>
      <c r="S64">
        <f t="shared" si="12"/>
        <v>170539.77814784541</v>
      </c>
    </row>
    <row r="65" spans="3:19" x14ac:dyDescent="0.25">
      <c r="C65" s="49"/>
      <c r="P65">
        <v>78988.579319906101</v>
      </c>
      <c r="R65" s="29">
        <v>62.91084</v>
      </c>
      <c r="S65">
        <f t="shared" si="12"/>
        <v>78988.579319906945</v>
      </c>
    </row>
    <row r="66" spans="3:19" x14ac:dyDescent="0.25">
      <c r="C66" s="49"/>
      <c r="P66">
        <v>103654.17688298201</v>
      </c>
      <c r="R66" s="29">
        <v>67.320580000000007</v>
      </c>
      <c r="S66">
        <f t="shared" si="12"/>
        <v>103654.17688298278</v>
      </c>
    </row>
    <row r="67" spans="3:19" x14ac:dyDescent="0.25">
      <c r="C67" s="49"/>
      <c r="P67">
        <v>436472.64822974999</v>
      </c>
      <c r="R67" s="29">
        <v>112.01412000000001</v>
      </c>
      <c r="S67">
        <f t="shared" si="12"/>
        <v>436472.64822975115</v>
      </c>
    </row>
    <row r="68" spans="3:19" x14ac:dyDescent="0.25">
      <c r="P68">
        <v>60925.597985086002</v>
      </c>
      <c r="R68" s="29">
        <v>59.501660000000001</v>
      </c>
      <c r="S68">
        <f t="shared" si="12"/>
        <v>60925.597985086904</v>
      </c>
    </row>
    <row r="69" spans="3:19" x14ac:dyDescent="0.25">
      <c r="P69">
        <v>76246.536254936596</v>
      </c>
      <c r="R69" s="29">
        <v>62.403793</v>
      </c>
      <c r="S69">
        <f t="shared" si="12"/>
        <v>76246.536254937469</v>
      </c>
    </row>
    <row r="70" spans="3:19" x14ac:dyDescent="0.25">
      <c r="P70">
        <v>90863.4634854654</v>
      </c>
      <c r="R70" s="29">
        <v>65.066630000000004</v>
      </c>
      <c r="S70">
        <f t="shared" si="12"/>
        <v>90863.463485466258</v>
      </c>
    </row>
    <row r="71" spans="3:19" x14ac:dyDescent="0.25">
      <c r="P71">
        <v>72424.768956442495</v>
      </c>
      <c r="R71" s="29">
        <v>61.691020000000002</v>
      </c>
      <c r="S71">
        <f t="shared" si="12"/>
        <v>72424.768956443382</v>
      </c>
    </row>
    <row r="72" spans="3:19" x14ac:dyDescent="0.25">
      <c r="P72">
        <v>139523.40162371399</v>
      </c>
      <c r="R72" s="29">
        <v>73.312743999999995</v>
      </c>
      <c r="S72">
        <f t="shared" si="12"/>
        <v>139523.40162371521</v>
      </c>
    </row>
    <row r="73" spans="3:19" x14ac:dyDescent="0.25">
      <c r="P73">
        <v>76073.095959384402</v>
      </c>
      <c r="R73" s="29">
        <v>62.371600000000001</v>
      </c>
      <c r="S73">
        <f t="shared" si="12"/>
        <v>76073.095959385304</v>
      </c>
    </row>
    <row r="74" spans="3:19" x14ac:dyDescent="0.25">
      <c r="P74">
        <v>-25187.707665551799</v>
      </c>
      <c r="R74" s="29">
        <v>40.094577999999998</v>
      </c>
      <c r="S74">
        <f t="shared" si="12"/>
        <v>-25187.707665550988</v>
      </c>
    </row>
    <row r="75" spans="3:19" x14ac:dyDescent="0.25">
      <c r="P75">
        <v>325582.063734236</v>
      </c>
      <c r="R75" s="29">
        <v>99.193854999999999</v>
      </c>
      <c r="S75">
        <f t="shared" si="12"/>
        <v>325582.06373423734</v>
      </c>
    </row>
    <row r="76" spans="3:19" x14ac:dyDescent="0.25">
      <c r="P76">
        <v>151292.45668406601</v>
      </c>
      <c r="R76" s="29">
        <v>75.185940000000002</v>
      </c>
      <c r="S76">
        <f t="shared" si="12"/>
        <v>151292.45668406697</v>
      </c>
    </row>
    <row r="77" spans="3:19" x14ac:dyDescent="0.25">
      <c r="P77">
        <v>52862.448649789301</v>
      </c>
      <c r="R77" s="29">
        <v>57.923780000000001</v>
      </c>
      <c r="S77">
        <f t="shared" si="12"/>
        <v>52862.448649790138</v>
      </c>
    </row>
    <row r="78" spans="3:19" x14ac:dyDescent="0.25">
      <c r="P78">
        <v>196299.33462131099</v>
      </c>
      <c r="R78" s="29">
        <v>81.994299999999996</v>
      </c>
      <c r="S78">
        <f t="shared" si="12"/>
        <v>196299.33462131186</v>
      </c>
    </row>
    <row r="79" spans="3:19" x14ac:dyDescent="0.25">
      <c r="P79">
        <v>116376.626526048</v>
      </c>
      <c r="R79" s="29">
        <v>69.498313999999993</v>
      </c>
      <c r="S79">
        <f t="shared" si="12"/>
        <v>116376.62652604902</v>
      </c>
    </row>
    <row r="80" spans="3:19" x14ac:dyDescent="0.25">
      <c r="P80">
        <v>106641.072331905</v>
      </c>
      <c r="R80" s="29">
        <v>67.837400000000002</v>
      </c>
      <c r="S80">
        <f t="shared" si="12"/>
        <v>106641.07233190638</v>
      </c>
    </row>
    <row r="81" spans="16:19" x14ac:dyDescent="0.25">
      <c r="P81">
        <v>82774.369439173402</v>
      </c>
      <c r="R81" s="29">
        <v>63.605072</v>
      </c>
      <c r="S81">
        <f t="shared" si="12"/>
        <v>82774.369439174247</v>
      </c>
    </row>
    <row r="82" spans="16:19" x14ac:dyDescent="0.25">
      <c r="P82">
        <v>439797.65948886098</v>
      </c>
      <c r="R82" s="29">
        <v>112.37761999999999</v>
      </c>
      <c r="S82">
        <f t="shared" si="12"/>
        <v>439797.6594888618</v>
      </c>
    </row>
  </sheetData>
  <mergeCells count="1">
    <mergeCell ref="K2:K3"/>
  </mergeCells>
  <conditionalFormatting sqref="F4:F33">
    <cfRule type="cellIs" dxfId="3" priority="2" operator="greaterThan">
      <formula>"S"</formula>
    </cfRule>
  </conditionalFormatting>
  <conditionalFormatting sqref="B4:B33">
    <cfRule type="expression" dxfId="2" priority="1">
      <formula>E4="Ejercer"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F397DBA-7417-4F3F-A67F-8D7C43343301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't=2'!E54:E54</xm:f>
              <xm:sqref>I53</xm:sqref>
            </x14:sparkline>
            <x14:sparkline>
              <xm:f>'t=2'!E55:E55</xm:f>
              <xm:sqref>I54</xm:sqref>
            </x14:sparkline>
            <x14:sparkline>
              <xm:f>'t=2'!E56:E56</xm:f>
              <xm:sqref>I55</xm:sqref>
            </x14:sparkline>
            <x14:sparkline>
              <xm:f>'t=2'!E57:E57</xm:f>
              <xm:sqref>I56</xm:sqref>
            </x14:sparkline>
            <x14:sparkline>
              <xm:f>'t=2'!E58:E58</xm:f>
              <xm:sqref>I57</xm:sqref>
            </x14:sparkline>
            <x14:sparkline>
              <xm:f>'t=2'!E59:E59</xm:f>
              <xm:sqref>I58</xm:sqref>
            </x14:sparkline>
            <x14:sparkline>
              <xm:f>'t=2'!E60:E60</xm:f>
              <xm:sqref>I59</xm:sqref>
            </x14:sparkline>
            <x14:sparkline>
              <xm:f>'t=2'!E61:E61</xm:f>
              <xm:sqref>I60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77F9-1E34-4516-AAF9-CB8A7A4EA4F6}">
  <dimension ref="B2:BF83"/>
  <sheetViews>
    <sheetView topLeftCell="I1" zoomScale="70" zoomScaleNormal="70" workbookViewId="0">
      <selection activeCell="K4" sqref="K4:K33"/>
    </sheetView>
  </sheetViews>
  <sheetFormatPr baseColWidth="10" defaultRowHeight="15" x14ac:dyDescent="0.25"/>
  <cols>
    <col min="3" max="4" width="25.5703125" bestFit="1" customWidth="1"/>
    <col min="5" max="5" width="20.7109375" bestFit="1" customWidth="1"/>
    <col min="6" max="6" width="21.85546875" bestFit="1" customWidth="1"/>
    <col min="7" max="7" width="26.42578125" bestFit="1" customWidth="1"/>
    <col min="8" max="8" width="28.7109375" bestFit="1" customWidth="1"/>
    <col min="9" max="9" width="19.85546875" bestFit="1" customWidth="1"/>
    <col min="10" max="10" width="25.85546875" bestFit="1" customWidth="1"/>
    <col min="11" max="11" width="43.5703125" customWidth="1"/>
    <col min="12" max="13" width="14.85546875" bestFit="1" customWidth="1"/>
    <col min="14" max="14" width="15.85546875" bestFit="1" customWidth="1"/>
    <col min="15" max="15" width="28.28515625" bestFit="1" customWidth="1"/>
    <col min="16" max="16" width="12.28515625" bestFit="1" customWidth="1"/>
    <col min="17" max="17" width="22.42578125" bestFit="1" customWidth="1"/>
  </cols>
  <sheetData>
    <row r="2" spans="2:12" x14ac:dyDescent="0.25">
      <c r="K2" s="56"/>
    </row>
    <row r="3" spans="2:12" s="52" customFormat="1" ht="18.75" x14ac:dyDescent="0.3">
      <c r="C3" s="51" t="s">
        <v>72</v>
      </c>
      <c r="D3" s="51" t="s">
        <v>44</v>
      </c>
      <c r="E3" s="51" t="s">
        <v>45</v>
      </c>
      <c r="F3" s="51" t="s">
        <v>55</v>
      </c>
      <c r="G3" s="51" t="s">
        <v>70</v>
      </c>
      <c r="H3" s="51" t="s">
        <v>65</v>
      </c>
      <c r="I3" s="51" t="s">
        <v>59</v>
      </c>
      <c r="J3" s="51" t="s">
        <v>68</v>
      </c>
      <c r="K3" s="56"/>
      <c r="L3"/>
    </row>
    <row r="4" spans="2:12" ht="15.75" x14ac:dyDescent="0.25">
      <c r="B4" s="29">
        <v>1</v>
      </c>
      <c r="C4" s="29">
        <v>-973120.44253166101</v>
      </c>
      <c r="D4" s="29">
        <v>0</v>
      </c>
      <c r="E4" s="50">
        <v>-1027765.2305987499</v>
      </c>
      <c r="F4" s="29" t="str">
        <f>IF(E4&lt;0,"No","Sí")</f>
        <v>No</v>
      </c>
      <c r="H4" s="29"/>
      <c r="I4" s="29">
        <v>174372.53077628001</v>
      </c>
      <c r="J4" s="29" t="str">
        <f>IF(I4&gt;0,"Ejercer","No Ejercer")</f>
        <v>Ejercer</v>
      </c>
      <c r="K4" s="29">
        <v>-934332.02781705104</v>
      </c>
    </row>
    <row r="5" spans="2:12" x14ac:dyDescent="0.25">
      <c r="B5" s="29">
        <v>2</v>
      </c>
      <c r="C5" s="29">
        <v>-355379.35813106899</v>
      </c>
      <c r="D5" s="29">
        <v>0</v>
      </c>
      <c r="E5" s="29">
        <v>-293090.32363814203</v>
      </c>
      <c r="F5" s="29" t="str">
        <f t="shared" ref="F5:F33" si="0">IF(E5&lt;0,"No","Sí")</f>
        <v>No</v>
      </c>
      <c r="H5" s="29"/>
      <c r="I5" s="29">
        <v>116158.12817281501</v>
      </c>
      <c r="J5" s="29" t="str">
        <f t="shared" ref="J5:J32" si="1">IF(I5&gt;0,"Ejercer","No Ejercer")</f>
        <v>Ejercer</v>
      </c>
      <c r="K5" s="29">
        <v>-266445.74876194698</v>
      </c>
    </row>
    <row r="6" spans="2:12" x14ac:dyDescent="0.25">
      <c r="B6" s="29">
        <v>3</v>
      </c>
      <c r="C6" s="29">
        <v>-1497793.14885632</v>
      </c>
      <c r="D6" s="29">
        <v>0</v>
      </c>
      <c r="E6" s="29">
        <v>-1580072.3614580799</v>
      </c>
      <c r="F6" s="29" t="str">
        <f t="shared" si="0"/>
        <v>No</v>
      </c>
      <c r="H6" s="29"/>
      <c r="I6" s="29">
        <v>168936.971070992</v>
      </c>
      <c r="J6" s="29" t="str">
        <f t="shared" si="1"/>
        <v>Ejercer</v>
      </c>
      <c r="K6" s="29">
        <v>-1436429.4195073501</v>
      </c>
    </row>
    <row r="7" spans="2:12" x14ac:dyDescent="0.25">
      <c r="B7" s="29">
        <v>4</v>
      </c>
      <c r="C7" s="29">
        <v>-86095.115782974593</v>
      </c>
      <c r="D7" s="29">
        <v>0</v>
      </c>
      <c r="E7" s="29">
        <v>-24770.353986153801</v>
      </c>
      <c r="F7" s="29" t="str">
        <f t="shared" si="0"/>
        <v>No</v>
      </c>
      <c r="H7" s="29"/>
      <c r="I7" s="29">
        <v>175702.99577349899</v>
      </c>
      <c r="J7" s="29" t="str">
        <f t="shared" si="1"/>
        <v>Ejercer</v>
      </c>
      <c r="K7" s="29">
        <v>-22518.5036237762</v>
      </c>
    </row>
    <row r="8" spans="2:12" x14ac:dyDescent="0.25">
      <c r="B8" s="29">
        <v>5</v>
      </c>
      <c r="C8" s="29">
        <v>-86402.083570957693</v>
      </c>
      <c r="D8" s="29">
        <v>0</v>
      </c>
      <c r="E8" s="29">
        <v>-63620.039292598602</v>
      </c>
      <c r="F8" s="29" t="str">
        <f t="shared" si="0"/>
        <v>No</v>
      </c>
      <c r="H8" s="29"/>
      <c r="I8" s="29">
        <v>175494.786024723</v>
      </c>
      <c r="J8" s="29" t="str">
        <f t="shared" si="1"/>
        <v>Ejercer</v>
      </c>
      <c r="K8" s="29">
        <v>-57836.399356907801</v>
      </c>
    </row>
    <row r="9" spans="2:12" x14ac:dyDescent="0.25">
      <c r="B9" s="29">
        <v>6</v>
      </c>
      <c r="C9" s="29">
        <v>-308794.22311357601</v>
      </c>
      <c r="D9" s="29">
        <v>0</v>
      </c>
      <c r="E9" s="29">
        <v>-295582.29551510001</v>
      </c>
      <c r="F9" s="29" t="str">
        <f t="shared" si="0"/>
        <v>No</v>
      </c>
      <c r="H9" s="29"/>
      <c r="I9" s="29">
        <v>158284.810335594</v>
      </c>
      <c r="J9" s="29" t="str">
        <f t="shared" si="1"/>
        <v>Ejercer</v>
      </c>
      <c r="K9" s="29">
        <v>-268711.17774100002</v>
      </c>
    </row>
    <row r="10" spans="2:12" x14ac:dyDescent="0.25">
      <c r="B10" s="29">
        <v>7</v>
      </c>
      <c r="C10" s="29">
        <v>11624.5873095027</v>
      </c>
      <c r="D10" s="29">
        <v>0</v>
      </c>
      <c r="E10" s="29">
        <v>42773.479344396299</v>
      </c>
      <c r="F10" s="29" t="str">
        <f t="shared" si="0"/>
        <v>Sí</v>
      </c>
      <c r="G10">
        <f t="shared" ref="G10:G31" si="2">E10-C10</f>
        <v>31148.892034893601</v>
      </c>
      <c r="H10" s="29">
        <v>73.182659999999998</v>
      </c>
      <c r="I10" s="29">
        <v>161626.32136736199</v>
      </c>
      <c r="J10" s="29" t="str">
        <f t="shared" si="1"/>
        <v>Ejercer</v>
      </c>
      <c r="K10" s="29">
        <v>38884.981222178503</v>
      </c>
    </row>
    <row r="11" spans="2:12" x14ac:dyDescent="0.25">
      <c r="B11" s="29">
        <v>8</v>
      </c>
      <c r="C11" s="29">
        <v>-544666.52651451295</v>
      </c>
      <c r="D11" s="29">
        <v>0</v>
      </c>
      <c r="E11" s="29">
        <v>-732245.71403105406</v>
      </c>
      <c r="F11" s="29" t="str">
        <f t="shared" si="0"/>
        <v>No</v>
      </c>
      <c r="H11" s="29"/>
      <c r="I11" s="29">
        <v>30548.732916733901</v>
      </c>
      <c r="J11" s="29" t="str">
        <f t="shared" si="1"/>
        <v>Ejercer</v>
      </c>
      <c r="K11" s="29">
        <v>-665677.92184641305</v>
      </c>
    </row>
    <row r="12" spans="2:12" x14ac:dyDescent="0.25">
      <c r="B12" s="29">
        <v>9</v>
      </c>
      <c r="C12" s="29">
        <v>107804.370884321</v>
      </c>
      <c r="D12" s="29">
        <v>0</v>
      </c>
      <c r="E12" s="29">
        <v>150836.10788657999</v>
      </c>
      <c r="F12" s="29" t="str">
        <f t="shared" si="0"/>
        <v>Sí</v>
      </c>
      <c r="G12">
        <f t="shared" ref="G12" si="3">E12-C12</f>
        <v>43031.737002258989</v>
      </c>
      <c r="H12" s="29">
        <v>65.701539999999994</v>
      </c>
      <c r="I12" s="29">
        <v>138792.26886794</v>
      </c>
      <c r="J12" s="29" t="str">
        <f t="shared" si="1"/>
        <v>Ejercer</v>
      </c>
      <c r="K12" s="29">
        <v>137123.734442346</v>
      </c>
    </row>
    <row r="13" spans="2:12" x14ac:dyDescent="0.25">
      <c r="B13" s="29">
        <v>10</v>
      </c>
      <c r="C13" s="29">
        <v>-1090834.5429408799</v>
      </c>
      <c r="D13" s="29">
        <v>0</v>
      </c>
      <c r="E13" s="29">
        <v>-1101833.59834253</v>
      </c>
      <c r="F13" s="29" t="str">
        <f t="shared" si="0"/>
        <v>No</v>
      </c>
      <c r="H13" s="29"/>
      <c r="I13" s="29">
        <v>163155.51499534299</v>
      </c>
      <c r="J13" s="29" t="str">
        <f t="shared" si="1"/>
        <v>Ejercer</v>
      </c>
      <c r="K13" s="29">
        <v>-1001666.90758411</v>
      </c>
    </row>
    <row r="14" spans="2:12" x14ac:dyDescent="0.25">
      <c r="B14" s="29">
        <v>11</v>
      </c>
      <c r="C14" s="29">
        <v>-1599643.8180970401</v>
      </c>
      <c r="D14" s="29">
        <v>0</v>
      </c>
      <c r="E14" s="29">
        <v>-1678808.45400965</v>
      </c>
      <c r="F14" s="29" t="str">
        <f t="shared" si="0"/>
        <v>No</v>
      </c>
      <c r="H14" s="29"/>
      <c r="I14" s="29">
        <v>88360.720625441405</v>
      </c>
      <c r="J14" s="29" t="str">
        <f t="shared" si="1"/>
        <v>Ejercer</v>
      </c>
      <c r="K14" s="29">
        <v>-1526189.50364514</v>
      </c>
    </row>
    <row r="15" spans="2:12" x14ac:dyDescent="0.25">
      <c r="B15" s="29">
        <v>12</v>
      </c>
      <c r="C15" s="29">
        <v>-436479.136429317</v>
      </c>
      <c r="D15" s="29">
        <v>0</v>
      </c>
      <c r="E15" s="29">
        <v>-413563.54414678999</v>
      </c>
      <c r="F15" s="29" t="str">
        <f t="shared" si="0"/>
        <v>No</v>
      </c>
      <c r="H15" s="29"/>
      <c r="I15" s="29">
        <v>145126.229661605</v>
      </c>
      <c r="J15" s="29" t="str">
        <f t="shared" si="1"/>
        <v>Ejercer</v>
      </c>
      <c r="K15" s="29">
        <v>-375966.858315263</v>
      </c>
    </row>
    <row r="16" spans="2:12" x14ac:dyDescent="0.25">
      <c r="B16" s="29">
        <v>13</v>
      </c>
      <c r="C16" s="29">
        <v>1949913.3329848601</v>
      </c>
      <c r="D16" s="29">
        <v>0</v>
      </c>
      <c r="E16" s="29">
        <v>2120287.0505276802</v>
      </c>
      <c r="F16" s="29" t="str">
        <f t="shared" si="0"/>
        <v>Sí</v>
      </c>
      <c r="G16">
        <f t="shared" si="2"/>
        <v>170373.71754282014</v>
      </c>
      <c r="H16" s="29">
        <v>82.832756000000003</v>
      </c>
      <c r="I16" s="29">
        <v>175141.69002288301</v>
      </c>
      <c r="J16" s="29" t="str">
        <f t="shared" si="1"/>
        <v>Ejercer</v>
      </c>
      <c r="K16" s="29">
        <v>1927533.6822978901</v>
      </c>
    </row>
    <row r="17" spans="2:11" x14ac:dyDescent="0.25">
      <c r="B17" s="29">
        <v>14</v>
      </c>
      <c r="C17" s="29">
        <v>-657748.61513059004</v>
      </c>
      <c r="D17" s="29">
        <v>0</v>
      </c>
      <c r="E17" s="29">
        <v>-688663.86040876305</v>
      </c>
      <c r="F17" s="29" t="str">
        <f t="shared" si="0"/>
        <v>No</v>
      </c>
      <c r="H17" s="29"/>
      <c r="I17" s="29">
        <v>123668.08558228399</v>
      </c>
      <c r="J17" s="29" t="str">
        <f t="shared" si="1"/>
        <v>Ejercer</v>
      </c>
      <c r="K17" s="29">
        <v>-626058.05491705704</v>
      </c>
    </row>
    <row r="18" spans="2:11" x14ac:dyDescent="0.25">
      <c r="B18" s="29">
        <v>15</v>
      </c>
      <c r="C18" s="29">
        <v>4711069.8284072904</v>
      </c>
      <c r="D18" s="29">
        <v>0</v>
      </c>
      <c r="E18" s="29">
        <v>5068599.0507362597</v>
      </c>
      <c r="F18" s="29" t="str">
        <f t="shared" si="0"/>
        <v>Sí</v>
      </c>
      <c r="G18">
        <f t="shared" si="2"/>
        <v>357529.22232896928</v>
      </c>
      <c r="H18" s="29">
        <v>69.188050000000004</v>
      </c>
      <c r="I18" s="29">
        <v>150776.65309036101</v>
      </c>
      <c r="J18" s="29" t="str">
        <f t="shared" si="1"/>
        <v>Ejercer</v>
      </c>
      <c r="K18" s="29">
        <v>4607817.3188511403</v>
      </c>
    </row>
    <row r="19" spans="2:11" x14ac:dyDescent="0.25">
      <c r="B19" s="29">
        <v>16</v>
      </c>
      <c r="C19" s="29">
        <v>-933311.28198727395</v>
      </c>
      <c r="D19" s="29">
        <v>0</v>
      </c>
      <c r="E19" s="29">
        <v>-981397.739350221</v>
      </c>
      <c r="F19" s="29" t="str">
        <f t="shared" si="0"/>
        <v>No</v>
      </c>
      <c r="H19" s="29"/>
      <c r="I19" s="29">
        <v>124309.763497591</v>
      </c>
      <c r="J19" s="29" t="str">
        <f t="shared" si="1"/>
        <v>Ejercer</v>
      </c>
      <c r="K19" s="29">
        <v>-892179.76304565498</v>
      </c>
    </row>
    <row r="20" spans="2:11" x14ac:dyDescent="0.25">
      <c r="B20" s="29">
        <v>17</v>
      </c>
      <c r="C20" s="29">
        <v>62322.626406357398</v>
      </c>
      <c r="D20" s="29">
        <v>0</v>
      </c>
      <c r="E20" s="29">
        <v>79130.056208275302</v>
      </c>
      <c r="F20" s="29" t="str">
        <f t="shared" si="0"/>
        <v>Sí</v>
      </c>
      <c r="G20">
        <f t="shared" si="2"/>
        <v>16807.429801917904</v>
      </c>
      <c r="H20" s="29">
        <v>52.215916</v>
      </c>
      <c r="I20" s="29">
        <v>70370.230441306296</v>
      </c>
      <c r="J20" s="29" t="str">
        <f t="shared" si="1"/>
        <v>Ejercer</v>
      </c>
      <c r="K20" s="29">
        <v>71936.414734795704</v>
      </c>
    </row>
    <row r="21" spans="2:11" x14ac:dyDescent="0.25">
      <c r="B21" s="29">
        <v>18</v>
      </c>
      <c r="C21" s="29">
        <v>-1361363.5607505899</v>
      </c>
      <c r="D21" s="29">
        <v>0</v>
      </c>
      <c r="E21" s="29">
        <v>-1427008.71681087</v>
      </c>
      <c r="F21" s="29" t="str">
        <f t="shared" si="0"/>
        <v>No</v>
      </c>
      <c r="H21" s="29"/>
      <c r="I21" s="29">
        <v>175709.05160711001</v>
      </c>
      <c r="J21" s="29" t="str">
        <f t="shared" si="1"/>
        <v>Ejercer</v>
      </c>
      <c r="K21" s="29">
        <v>-1297280.6516462499</v>
      </c>
    </row>
    <row r="22" spans="2:11" x14ac:dyDescent="0.25">
      <c r="B22" s="29">
        <v>19</v>
      </c>
      <c r="C22" s="29">
        <v>-416116.11751316901</v>
      </c>
      <c r="D22" s="29">
        <v>0</v>
      </c>
      <c r="E22" s="29">
        <v>-414037.76548955397</v>
      </c>
      <c r="F22" s="29" t="str">
        <f t="shared" si="0"/>
        <v>No</v>
      </c>
      <c r="H22" s="29"/>
      <c r="I22" s="29">
        <v>161271.419105554</v>
      </c>
      <c r="J22" s="29" t="str">
        <f t="shared" si="1"/>
        <v>Ejercer</v>
      </c>
      <c r="K22" s="29">
        <v>-376397.96862686699</v>
      </c>
    </row>
    <row r="23" spans="2:11" x14ac:dyDescent="0.25">
      <c r="B23" s="29">
        <v>20</v>
      </c>
      <c r="C23" s="29">
        <v>2960856.93464152</v>
      </c>
      <c r="D23" s="29">
        <v>0</v>
      </c>
      <c r="E23" s="29">
        <v>3177543.14373588</v>
      </c>
      <c r="F23" s="29" t="str">
        <f t="shared" si="0"/>
        <v>Sí</v>
      </c>
      <c r="G23">
        <f t="shared" si="2"/>
        <v>216686.20909436001</v>
      </c>
      <c r="H23" s="29">
        <v>60.198127999999997</v>
      </c>
      <c r="I23" s="29">
        <v>115104.985642153</v>
      </c>
      <c r="J23" s="29" t="str">
        <f t="shared" si="1"/>
        <v>Ejercer</v>
      </c>
      <c r="K23" s="29">
        <v>2888675.5852144398</v>
      </c>
    </row>
    <row r="24" spans="2:11" x14ac:dyDescent="0.25">
      <c r="B24" s="29">
        <v>21</v>
      </c>
      <c r="C24" s="29">
        <v>-443108.063465046</v>
      </c>
      <c r="D24" s="29">
        <v>0</v>
      </c>
      <c r="E24" s="29">
        <v>-441853.44436236698</v>
      </c>
      <c r="F24" s="29" t="str">
        <f t="shared" si="0"/>
        <v>No</v>
      </c>
      <c r="H24" s="29"/>
      <c r="I24" s="29">
        <v>141754.03698112801</v>
      </c>
      <c r="J24" s="29" t="str">
        <f t="shared" si="1"/>
        <v>Ejercer</v>
      </c>
      <c r="K24" s="29">
        <v>-401684.94942033303</v>
      </c>
    </row>
    <row r="25" spans="2:11" x14ac:dyDescent="0.25">
      <c r="B25" s="29">
        <v>22</v>
      </c>
      <c r="C25" s="29">
        <v>-742465.30818071903</v>
      </c>
      <c r="D25" s="29">
        <v>0</v>
      </c>
      <c r="E25" s="29">
        <v>-913442.66820508195</v>
      </c>
      <c r="F25" s="29" t="str">
        <f t="shared" si="0"/>
        <v>No</v>
      </c>
      <c r="H25" s="29"/>
      <c r="I25" s="29">
        <v>64568.943474277497</v>
      </c>
      <c r="J25" s="29" t="str">
        <f t="shared" si="1"/>
        <v>Ejercer</v>
      </c>
      <c r="K25" s="29">
        <v>-830402.42564098397</v>
      </c>
    </row>
    <row r="26" spans="2:11" x14ac:dyDescent="0.25">
      <c r="B26" s="29">
        <v>23</v>
      </c>
      <c r="C26" s="29">
        <v>4102637.0567342802</v>
      </c>
      <c r="D26" s="29">
        <v>0</v>
      </c>
      <c r="E26" s="29">
        <v>4441984.6251037698</v>
      </c>
      <c r="F26" s="29" t="str">
        <f t="shared" si="0"/>
        <v>Sí</v>
      </c>
      <c r="G26">
        <f t="shared" si="2"/>
        <v>339347.56836948963</v>
      </c>
      <c r="H26" s="29">
        <v>91.757589999999993</v>
      </c>
      <c r="I26" s="29">
        <v>171658.036501305</v>
      </c>
      <c r="J26" s="29" t="str">
        <f t="shared" si="1"/>
        <v>Ejercer</v>
      </c>
      <c r="K26" s="29">
        <v>4038167.8410034198</v>
      </c>
    </row>
    <row r="27" spans="2:11" x14ac:dyDescent="0.25">
      <c r="B27" s="29">
        <v>24</v>
      </c>
      <c r="C27" s="29">
        <v>-479539.35343137302</v>
      </c>
      <c r="D27" s="29">
        <v>0</v>
      </c>
      <c r="E27" s="29">
        <v>-464615.26297804998</v>
      </c>
      <c r="F27" s="29" t="str">
        <f t="shared" si="0"/>
        <v>No</v>
      </c>
      <c r="H27" s="29"/>
      <c r="I27" s="29">
        <v>174240.66975503901</v>
      </c>
      <c r="J27" s="29" t="str">
        <f t="shared" si="1"/>
        <v>Ejercer</v>
      </c>
      <c r="K27" s="29">
        <v>-422377.51179822697</v>
      </c>
    </row>
    <row r="28" spans="2:11" x14ac:dyDescent="0.25">
      <c r="B28" s="29">
        <v>25</v>
      </c>
      <c r="C28" s="29">
        <v>-1036009.5950577999</v>
      </c>
      <c r="D28" s="29">
        <v>0</v>
      </c>
      <c r="E28" s="29">
        <v>-1089188.55227764</v>
      </c>
      <c r="F28" s="29" t="str">
        <f t="shared" si="0"/>
        <v>No</v>
      </c>
      <c r="H28" s="29"/>
      <c r="I28" s="29">
        <v>102900.090500947</v>
      </c>
      <c r="J28" s="29" t="str">
        <f t="shared" si="1"/>
        <v>Ejercer</v>
      </c>
      <c r="K28" s="29">
        <v>-990171.41116149898</v>
      </c>
    </row>
    <row r="29" spans="2:11" x14ac:dyDescent="0.25">
      <c r="B29" s="29">
        <v>26</v>
      </c>
      <c r="C29" s="29">
        <v>434039.833026001</v>
      </c>
      <c r="D29" s="29">
        <v>0</v>
      </c>
      <c r="E29" s="29">
        <v>507477.45749710797</v>
      </c>
      <c r="F29" s="29" t="str">
        <f t="shared" si="0"/>
        <v>Sí</v>
      </c>
      <c r="G29">
        <f t="shared" si="2"/>
        <v>73437.624471106974</v>
      </c>
      <c r="H29" s="29">
        <v>94.627989999999997</v>
      </c>
      <c r="I29" s="29">
        <v>167273.348378144</v>
      </c>
      <c r="J29" s="29" t="str">
        <f t="shared" si="1"/>
        <v>Ejercer</v>
      </c>
      <c r="K29" s="29">
        <v>461343.14317918901</v>
      </c>
    </row>
    <row r="30" spans="2:11" x14ac:dyDescent="0.25">
      <c r="B30" s="29">
        <v>27</v>
      </c>
      <c r="C30" s="29">
        <v>-588090.83136321499</v>
      </c>
      <c r="D30" s="29">
        <v>0</v>
      </c>
      <c r="E30" s="29">
        <v>-598994.43726428505</v>
      </c>
      <c r="F30" s="29" t="str">
        <f t="shared" si="0"/>
        <v>No</v>
      </c>
      <c r="H30" s="29"/>
      <c r="I30" s="29">
        <v>119601.63621852999</v>
      </c>
      <c r="J30" s="29" t="str">
        <f t="shared" si="1"/>
        <v>Ejercer</v>
      </c>
      <c r="K30" s="29">
        <v>-544540.39751298598</v>
      </c>
    </row>
    <row r="31" spans="2:11" x14ac:dyDescent="0.25">
      <c r="B31" s="29">
        <v>28</v>
      </c>
      <c r="C31" s="29">
        <v>455719.95259840001</v>
      </c>
      <c r="D31" s="29">
        <v>0</v>
      </c>
      <c r="E31" s="29">
        <v>531953.74985745805</v>
      </c>
      <c r="F31" s="29" t="str">
        <f t="shared" si="0"/>
        <v>Sí</v>
      </c>
      <c r="G31">
        <f t="shared" si="2"/>
        <v>76233.797259058047</v>
      </c>
      <c r="H31" s="29">
        <v>80.876099999999994</v>
      </c>
      <c r="I31" s="29">
        <v>173852.66359323001</v>
      </c>
      <c r="J31" s="29" t="str">
        <f t="shared" si="1"/>
        <v>Ejercer</v>
      </c>
      <c r="K31" s="29">
        <v>483594.318052235</v>
      </c>
    </row>
    <row r="32" spans="2:11" x14ac:dyDescent="0.25">
      <c r="B32" s="29">
        <v>29</v>
      </c>
      <c r="C32" s="29">
        <v>-660156.46662719396</v>
      </c>
      <c r="D32" s="29">
        <v>0</v>
      </c>
      <c r="E32" s="29">
        <v>-729434.57346869702</v>
      </c>
      <c r="F32" s="29" t="str">
        <f t="shared" si="0"/>
        <v>No</v>
      </c>
      <c r="H32" s="29"/>
      <c r="I32" s="29">
        <v>157280.17968898799</v>
      </c>
      <c r="J32" s="29" t="str">
        <f t="shared" si="1"/>
        <v>Ejercer</v>
      </c>
      <c r="K32" s="29">
        <v>-663122.33951699699</v>
      </c>
    </row>
    <row r="33" spans="2:58" ht="15.75" x14ac:dyDescent="0.25">
      <c r="B33" s="29">
        <v>30</v>
      </c>
      <c r="C33" s="29">
        <v>-883400.034550866</v>
      </c>
      <c r="D33" s="29">
        <v>0</v>
      </c>
      <c r="E33" s="50">
        <v>-852163.65891459305</v>
      </c>
      <c r="F33" s="29" t="str">
        <f t="shared" si="0"/>
        <v>No</v>
      </c>
      <c r="H33" s="29"/>
      <c r="I33" s="29">
        <v>175302.912521141</v>
      </c>
      <c r="J33" s="29" t="str">
        <f>IF(I33&gt;0,"Ejercer","No Ejercer")</f>
        <v>Ejercer</v>
      </c>
      <c r="K33" s="29">
        <v>-774694.23537690297</v>
      </c>
    </row>
    <row r="34" spans="2:58" x14ac:dyDescent="0.25">
      <c r="F34" s="29" t="str">
        <f>IF(E34="Sí",'Precio Generado por mi'!F63," ")</f>
        <v xml:space="preserve"> </v>
      </c>
    </row>
    <row r="35" spans="2:58" x14ac:dyDescent="0.25">
      <c r="C35" s="46" t="s">
        <v>53</v>
      </c>
      <c r="D35" s="46">
        <v>0.05</v>
      </c>
    </row>
    <row r="36" spans="2:58" x14ac:dyDescent="0.25">
      <c r="C36" s="46" t="s">
        <v>54</v>
      </c>
      <c r="D36" s="46">
        <v>0.03</v>
      </c>
    </row>
    <row r="37" spans="2:58" ht="15.75" x14ac:dyDescent="0.25">
      <c r="C37" s="47"/>
      <c r="D37" s="47"/>
    </row>
    <row r="38" spans="2:58" x14ac:dyDescent="0.25">
      <c r="C38" s="49" t="s">
        <v>51</v>
      </c>
      <c r="D38" s="49" t="s">
        <v>46</v>
      </c>
      <c r="E38" s="46">
        <v>1</v>
      </c>
      <c r="F38" s="46">
        <v>2</v>
      </c>
      <c r="G38" s="46">
        <v>3</v>
      </c>
      <c r="H38" s="46">
        <v>4</v>
      </c>
      <c r="I38" s="46">
        <v>5</v>
      </c>
      <c r="J38" s="46">
        <v>6</v>
      </c>
      <c r="K38" s="46">
        <v>7</v>
      </c>
      <c r="L38" s="46">
        <v>8</v>
      </c>
      <c r="M38" s="46">
        <v>9</v>
      </c>
      <c r="N38" s="46">
        <v>10</v>
      </c>
      <c r="O38" s="46">
        <v>11</v>
      </c>
      <c r="P38" s="46">
        <v>12</v>
      </c>
      <c r="Q38" s="46">
        <v>13</v>
      </c>
      <c r="R38" s="46">
        <v>14</v>
      </c>
      <c r="S38" s="46">
        <v>15</v>
      </c>
      <c r="T38" s="46">
        <v>16</v>
      </c>
      <c r="U38" s="46">
        <v>17</v>
      </c>
      <c r="V38" s="46">
        <v>18</v>
      </c>
      <c r="W38" s="46">
        <v>19</v>
      </c>
      <c r="X38" s="46">
        <v>20</v>
      </c>
      <c r="Y38" s="46">
        <v>21</v>
      </c>
      <c r="Z38" s="46">
        <v>22</v>
      </c>
      <c r="AA38" s="46">
        <v>23</v>
      </c>
      <c r="AB38" s="46">
        <v>24</v>
      </c>
      <c r="AC38" s="46">
        <v>25</v>
      </c>
      <c r="AD38" s="46">
        <v>26</v>
      </c>
      <c r="AE38" s="46">
        <v>27</v>
      </c>
      <c r="AF38" s="46">
        <v>28</v>
      </c>
      <c r="AG38" s="46">
        <v>29</v>
      </c>
      <c r="AH38" s="46">
        <v>30</v>
      </c>
      <c r="AI38" s="46">
        <v>31</v>
      </c>
      <c r="AJ38" s="46">
        <v>32</v>
      </c>
      <c r="AK38" s="46">
        <v>33</v>
      </c>
      <c r="AL38" s="46">
        <v>34</v>
      </c>
      <c r="AM38" s="46">
        <v>35</v>
      </c>
      <c r="AN38" s="46">
        <v>36</v>
      </c>
      <c r="AO38" s="46">
        <v>37</v>
      </c>
      <c r="AP38" s="46">
        <v>38</v>
      </c>
      <c r="AQ38" s="46">
        <v>39</v>
      </c>
      <c r="AR38" s="46">
        <v>40</v>
      </c>
      <c r="AS38" s="46">
        <v>41</v>
      </c>
      <c r="AT38" s="46">
        <v>42</v>
      </c>
      <c r="AU38" s="46">
        <v>43</v>
      </c>
      <c r="AV38" s="46">
        <v>44</v>
      </c>
      <c r="AW38" s="46">
        <v>45</v>
      </c>
      <c r="AX38" s="46">
        <v>46</v>
      </c>
      <c r="AY38" s="46">
        <v>47</v>
      </c>
      <c r="AZ38" s="46">
        <v>48</v>
      </c>
      <c r="BA38" s="46">
        <v>49</v>
      </c>
      <c r="BB38" s="46">
        <v>50</v>
      </c>
    </row>
    <row r="39" spans="2:58" x14ac:dyDescent="0.25">
      <c r="C39" s="48"/>
      <c r="D39" s="49" t="s">
        <v>47</v>
      </c>
      <c r="E39" s="29">
        <v>52.563400000000001</v>
      </c>
      <c r="F39" s="29">
        <v>54.550049999999999</v>
      </c>
      <c r="G39" s="29">
        <v>60.465949999999999</v>
      </c>
      <c r="H39" s="29">
        <v>58.562793999999997</v>
      </c>
      <c r="I39" s="29">
        <v>48.793396000000001</v>
      </c>
      <c r="J39" s="29">
        <v>39.908540000000002</v>
      </c>
      <c r="K39" s="29">
        <v>44.567763999999997</v>
      </c>
      <c r="L39" s="29">
        <v>35.665134000000002</v>
      </c>
      <c r="M39" s="29">
        <v>26.380773999999999</v>
      </c>
      <c r="N39" s="29">
        <v>28.162344000000001</v>
      </c>
      <c r="O39" s="29">
        <v>38.191401999999997</v>
      </c>
      <c r="P39" s="29">
        <v>21.756155</v>
      </c>
      <c r="Q39" s="29">
        <v>21.216518000000001</v>
      </c>
      <c r="R39" s="29">
        <v>24.560278</v>
      </c>
      <c r="S39" s="29">
        <v>25.206465000000001</v>
      </c>
      <c r="T39" s="29">
        <v>27.481777000000001</v>
      </c>
      <c r="U39" s="29">
        <v>23.871126</v>
      </c>
      <c r="V39" s="29">
        <v>30.556805000000001</v>
      </c>
      <c r="W39" s="29">
        <v>33.173659999999998</v>
      </c>
      <c r="X39" s="29">
        <v>32.848329999999997</v>
      </c>
      <c r="Y39" s="29">
        <v>25.699422999999999</v>
      </c>
      <c r="Z39" s="29">
        <v>23.350300000000001</v>
      </c>
      <c r="AA39" s="29">
        <v>24.771187000000001</v>
      </c>
      <c r="AB39" s="29">
        <v>23.316797000000001</v>
      </c>
      <c r="AC39" s="29">
        <v>21.860849999999999</v>
      </c>
      <c r="AD39" s="29">
        <v>22.49765</v>
      </c>
      <c r="AE39" s="29">
        <v>21.950039</v>
      </c>
      <c r="AF39" s="29">
        <v>22.985025</v>
      </c>
      <c r="AG39" s="29">
        <v>23.449203000000001</v>
      </c>
      <c r="AH39" s="29">
        <v>26.997686000000002</v>
      </c>
      <c r="AI39" s="29">
        <v>26.453289999999999</v>
      </c>
      <c r="AJ39" s="29">
        <v>33.473014999999997</v>
      </c>
      <c r="AK39" s="29">
        <v>29.532957</v>
      </c>
      <c r="AL39" s="29">
        <v>21.902332000000001</v>
      </c>
      <c r="AM39" s="29">
        <v>19.122129999999999</v>
      </c>
      <c r="AN39" s="29">
        <v>14.561874</v>
      </c>
      <c r="AO39" s="29">
        <v>17.065104999999999</v>
      </c>
      <c r="AP39" s="29">
        <v>11.828832</v>
      </c>
      <c r="AQ39" s="29">
        <v>12.228116</v>
      </c>
      <c r="AR39" s="29">
        <v>12.139048000000001</v>
      </c>
      <c r="AS39" s="29">
        <v>14.1228</v>
      </c>
      <c r="AT39" s="29">
        <v>11.558498</v>
      </c>
      <c r="AU39" s="29">
        <v>13.867108999999999</v>
      </c>
      <c r="AV39" s="29">
        <v>12.454575999999999</v>
      </c>
      <c r="AW39" s="29">
        <v>13.8563385</v>
      </c>
      <c r="AX39" s="29">
        <v>12.064441</v>
      </c>
      <c r="AY39" s="29">
        <v>14.851412</v>
      </c>
      <c r="AZ39" s="29">
        <v>13.149219499999999</v>
      </c>
      <c r="BA39" s="29">
        <v>10.488201999999999</v>
      </c>
      <c r="BB39" s="29">
        <v>9.6258569999999999</v>
      </c>
      <c r="BC39" s="29">
        <v>7.1647863000000003</v>
      </c>
      <c r="BD39" s="29">
        <v>8.3472240000000006</v>
      </c>
      <c r="BE39" s="29">
        <v>6.5818940000000001</v>
      </c>
      <c r="BF39" s="29">
        <v>6.014246</v>
      </c>
    </row>
    <row r="40" spans="2:58" x14ac:dyDescent="0.25">
      <c r="C40" s="48"/>
      <c r="D40" s="49" t="s">
        <v>48</v>
      </c>
      <c r="E40" s="29">
        <v>61835</v>
      </c>
      <c r="F40" s="29">
        <v>20584</v>
      </c>
      <c r="G40" s="29">
        <v>20584</v>
      </c>
      <c r="H40" s="29">
        <v>20584</v>
      </c>
      <c r="I40" s="29">
        <v>20584</v>
      </c>
      <c r="J40" s="29">
        <v>20584</v>
      </c>
      <c r="K40" s="29">
        <v>20584</v>
      </c>
      <c r="L40" s="29">
        <v>20584</v>
      </c>
      <c r="M40" s="29">
        <v>20584</v>
      </c>
      <c r="N40" s="29">
        <v>61835</v>
      </c>
      <c r="O40" s="29">
        <v>20584</v>
      </c>
      <c r="P40" s="29">
        <v>20584</v>
      </c>
      <c r="Q40" s="29">
        <v>20584</v>
      </c>
      <c r="R40" s="29">
        <v>20584</v>
      </c>
      <c r="S40" s="29">
        <v>20584</v>
      </c>
      <c r="T40" s="29">
        <v>20584</v>
      </c>
      <c r="U40" s="29">
        <v>20584</v>
      </c>
      <c r="V40" s="29">
        <v>20584</v>
      </c>
      <c r="W40" s="29">
        <v>20584</v>
      </c>
      <c r="X40" s="29">
        <v>61835</v>
      </c>
      <c r="Y40" s="29">
        <v>20584</v>
      </c>
      <c r="Z40" s="29">
        <v>20584</v>
      </c>
      <c r="AA40" s="29">
        <v>20584</v>
      </c>
      <c r="AB40" s="29">
        <v>20584</v>
      </c>
      <c r="AC40" s="29">
        <v>140602</v>
      </c>
      <c r="AD40" s="29">
        <v>41251</v>
      </c>
      <c r="AE40" s="29">
        <v>41251</v>
      </c>
      <c r="AF40" s="29">
        <v>41251</v>
      </c>
      <c r="AG40" s="29">
        <v>41251</v>
      </c>
      <c r="AH40" s="29">
        <v>82502</v>
      </c>
      <c r="AI40" s="29">
        <v>41251</v>
      </c>
      <c r="AJ40" s="29">
        <v>41251</v>
      </c>
      <c r="AK40" s="29">
        <v>41251</v>
      </c>
      <c r="AL40" s="29">
        <v>41251</v>
      </c>
      <c r="AM40" s="29">
        <v>41251</v>
      </c>
      <c r="AN40" s="29">
        <v>41251</v>
      </c>
      <c r="AO40" s="29">
        <v>41251</v>
      </c>
      <c r="AP40" s="29">
        <v>41251</v>
      </c>
      <c r="AQ40" s="29">
        <v>41251</v>
      </c>
      <c r="AR40" s="29">
        <v>685663</v>
      </c>
      <c r="AS40" s="29">
        <v>41251</v>
      </c>
      <c r="AT40" s="29">
        <v>41251</v>
      </c>
      <c r="AU40" s="29">
        <v>41251</v>
      </c>
      <c r="AV40" s="29">
        <v>41251</v>
      </c>
      <c r="AW40" s="29">
        <v>41251</v>
      </c>
      <c r="AX40" s="29">
        <v>41251</v>
      </c>
      <c r="AY40" s="29">
        <v>41251</v>
      </c>
      <c r="AZ40" s="29">
        <v>41251</v>
      </c>
      <c r="BA40" s="29">
        <v>41251</v>
      </c>
      <c r="BB40" s="29">
        <v>82502</v>
      </c>
    </row>
    <row r="41" spans="2:58" x14ac:dyDescent="0.25">
      <c r="C41" s="48"/>
      <c r="D41" s="49" t="s">
        <v>49</v>
      </c>
      <c r="E41" s="29">
        <f t="shared" ref="E41:AJ41" si="4">E39*1332.808-E40</f>
        <v>8221.9200272000016</v>
      </c>
      <c r="F41" s="29">
        <f t="shared" si="4"/>
        <v>52120.743040400004</v>
      </c>
      <c r="G41" s="29">
        <f t="shared" si="4"/>
        <v>60005.501887599996</v>
      </c>
      <c r="H41" s="29">
        <f t="shared" si="4"/>
        <v>57468.960345551997</v>
      </c>
      <c r="I41" s="29">
        <f t="shared" si="4"/>
        <v>44448.228535968003</v>
      </c>
      <c r="J41" s="29">
        <f t="shared" si="4"/>
        <v>32606.421380320004</v>
      </c>
      <c r="K41" s="29">
        <f t="shared" si="4"/>
        <v>38816.272401311995</v>
      </c>
      <c r="L41" s="29">
        <f t="shared" si="4"/>
        <v>26950.775916272003</v>
      </c>
      <c r="M41" s="29">
        <f t="shared" si="4"/>
        <v>14576.506633391997</v>
      </c>
      <c r="N41" s="29">
        <f t="shared" si="4"/>
        <v>-24300.002618047998</v>
      </c>
      <c r="O41" s="29">
        <f t="shared" si="4"/>
        <v>30317.806116815998</v>
      </c>
      <c r="P41" s="29">
        <f t="shared" si="4"/>
        <v>8412.7774332400004</v>
      </c>
      <c r="Q41" s="29">
        <f t="shared" si="4"/>
        <v>7693.5449225440025</v>
      </c>
      <c r="R41" s="29">
        <f t="shared" si="4"/>
        <v>12150.135000623999</v>
      </c>
      <c r="S41" s="29">
        <f t="shared" si="4"/>
        <v>13011.37820372</v>
      </c>
      <c r="T41" s="29">
        <f t="shared" si="4"/>
        <v>16043.932239816</v>
      </c>
      <c r="U41" s="29">
        <f t="shared" si="4"/>
        <v>11231.627701808</v>
      </c>
      <c r="V41" s="29">
        <f t="shared" si="4"/>
        <v>20142.354158440001</v>
      </c>
      <c r="W41" s="29">
        <f t="shared" si="4"/>
        <v>23630.119437279995</v>
      </c>
      <c r="X41" s="29">
        <f t="shared" si="4"/>
        <v>-18054.482989360004</v>
      </c>
      <c r="Y41" s="29">
        <f t="shared" si="4"/>
        <v>13668.396569783996</v>
      </c>
      <c r="Z41" s="29">
        <f t="shared" si="4"/>
        <v>10537.466642400002</v>
      </c>
      <c r="AA41" s="29">
        <f t="shared" si="4"/>
        <v>12431.236203095999</v>
      </c>
      <c r="AB41" s="29">
        <f t="shared" si="4"/>
        <v>10492.813575976001</v>
      </c>
      <c r="AC41" s="29">
        <f t="shared" si="4"/>
        <v>-111465.68423320001</v>
      </c>
      <c r="AD41" s="29">
        <f t="shared" si="4"/>
        <v>-11265.9520988</v>
      </c>
      <c r="AE41" s="29">
        <f t="shared" si="4"/>
        <v>-11995.812420488</v>
      </c>
      <c r="AF41" s="29">
        <f t="shared" si="4"/>
        <v>-10616.3747998</v>
      </c>
      <c r="AG41" s="29">
        <f t="shared" si="4"/>
        <v>-9997.7146479759977</v>
      </c>
      <c r="AH41" s="29">
        <f t="shared" si="4"/>
        <v>-46519.268117711996</v>
      </c>
      <c r="AI41" s="29">
        <f t="shared" si="4"/>
        <v>-5993.8434616800005</v>
      </c>
      <c r="AJ41" s="29">
        <f t="shared" si="4"/>
        <v>3362.1021761199954</v>
      </c>
      <c r="AK41" s="29">
        <f t="shared" ref="AK41:BB41" si="5">AK39*1332.808-AK40</f>
        <v>-1889.238646744001</v>
      </c>
      <c r="AL41" s="29">
        <f t="shared" si="5"/>
        <v>-12059.396691743998</v>
      </c>
      <c r="AM41" s="29">
        <f t="shared" si="5"/>
        <v>-15764.872158960003</v>
      </c>
      <c r="AN41" s="29">
        <f t="shared" si="5"/>
        <v>-21842.817837808001</v>
      </c>
      <c r="AO41" s="29">
        <f t="shared" si="5"/>
        <v>-18506.491535160003</v>
      </c>
      <c r="AP41" s="29">
        <f t="shared" si="5"/>
        <v>-25485.438079743999</v>
      </c>
      <c r="AQ41" s="29">
        <f t="shared" si="5"/>
        <v>-24953.269170272</v>
      </c>
      <c r="AR41" s="29">
        <f t="shared" si="5"/>
        <v>-669483.97971321596</v>
      </c>
      <c r="AS41" s="29">
        <f t="shared" si="5"/>
        <v>-22428.019177599999</v>
      </c>
      <c r="AT41" s="29">
        <f t="shared" si="5"/>
        <v>-25845.741397616002</v>
      </c>
      <c r="AU41" s="29">
        <f t="shared" si="5"/>
        <v>-22768.806187927999</v>
      </c>
      <c r="AV41" s="29">
        <f t="shared" si="5"/>
        <v>-24651.441470592003</v>
      </c>
      <c r="AW41" s="29">
        <f t="shared" si="5"/>
        <v>-22783.161196492001</v>
      </c>
      <c r="AX41" s="29">
        <f t="shared" si="5"/>
        <v>-25171.416519671999</v>
      </c>
      <c r="AY41" s="29">
        <f t="shared" si="5"/>
        <v>-21456.919275103999</v>
      </c>
      <c r="AZ41" s="29">
        <f t="shared" si="5"/>
        <v>-23725.615056644001</v>
      </c>
      <c r="BA41" s="29">
        <f t="shared" si="5"/>
        <v>-27272.240468784003</v>
      </c>
      <c r="BB41" s="29">
        <f t="shared" si="5"/>
        <v>-69672.580783544006</v>
      </c>
    </row>
    <row r="42" spans="2:58" x14ac:dyDescent="0.25">
      <c r="C42" s="48"/>
      <c r="D42" s="49" t="s">
        <v>50</v>
      </c>
      <c r="E42" s="29">
        <f t="shared" ref="E42:AJ42" si="6">E41*(1+$D$36)^E38*(1+$D$35)^(-E38)</f>
        <v>8065.3120266819069</v>
      </c>
      <c r="F42" s="29">
        <f t="shared" si="6"/>
        <v>50154.100944725949</v>
      </c>
      <c r="G42" s="29">
        <f t="shared" si="6"/>
        <v>56641.513496280299</v>
      </c>
      <c r="H42" s="29">
        <f t="shared" si="6"/>
        <v>53213.894350982904</v>
      </c>
      <c r="I42" s="29">
        <f t="shared" si="6"/>
        <v>40373.284786294273</v>
      </c>
      <c r="J42" s="29">
        <f t="shared" si="6"/>
        <v>29052.980362360759</v>
      </c>
      <c r="K42" s="29">
        <f t="shared" si="6"/>
        <v>33927.300575652509</v>
      </c>
      <c r="L42" s="29">
        <f t="shared" si="6"/>
        <v>23107.591328344344</v>
      </c>
      <c r="M42" s="29">
        <f t="shared" si="6"/>
        <v>12259.839518977955</v>
      </c>
      <c r="N42" s="29">
        <f t="shared" si="6"/>
        <v>-20048.670429411239</v>
      </c>
      <c r="O42" s="29">
        <f t="shared" si="6"/>
        <v>24537.197202299001</v>
      </c>
      <c r="P42" s="29">
        <f t="shared" si="6"/>
        <v>6679.047115436103</v>
      </c>
      <c r="Q42" s="29">
        <f t="shared" si="6"/>
        <v>5991.6926437279053</v>
      </c>
      <c r="R42" s="29">
        <f t="shared" si="6"/>
        <v>9282.2243772208858</v>
      </c>
      <c r="S42" s="29">
        <f t="shared" si="6"/>
        <v>9750.8434813774111</v>
      </c>
      <c r="T42" s="29">
        <f t="shared" si="6"/>
        <v>11794.44825219278</v>
      </c>
      <c r="U42" s="29">
        <f t="shared" si="6"/>
        <v>8099.4855535455126</v>
      </c>
      <c r="V42" s="29">
        <f t="shared" si="6"/>
        <v>14248.622786055952</v>
      </c>
      <c r="W42" s="29">
        <f t="shared" si="6"/>
        <v>16397.457118083716</v>
      </c>
      <c r="X42" s="29">
        <f t="shared" si="6"/>
        <v>-12289.764733149692</v>
      </c>
      <c r="Y42" s="29">
        <f t="shared" si="6"/>
        <v>9126.9150671101088</v>
      </c>
      <c r="Z42" s="29">
        <f t="shared" si="6"/>
        <v>6902.2482737195778</v>
      </c>
      <c r="AA42" s="29">
        <f t="shared" si="6"/>
        <v>7987.605513318862</v>
      </c>
      <c r="AB42" s="29">
        <f t="shared" si="6"/>
        <v>6613.6646831696444</v>
      </c>
      <c r="AC42" s="29">
        <f t="shared" si="6"/>
        <v>-68919.057108436187</v>
      </c>
      <c r="AD42" s="29">
        <f t="shared" si="6"/>
        <v>-6833.0400599627701</v>
      </c>
      <c r="AE42" s="29">
        <f t="shared" si="6"/>
        <v>-7137.1308358576953</v>
      </c>
      <c r="AF42" s="29">
        <f t="shared" si="6"/>
        <v>-6196.096317891298</v>
      </c>
      <c r="AG42" s="29">
        <f t="shared" si="6"/>
        <v>-5723.8807936211297</v>
      </c>
      <c r="AH42" s="29">
        <f t="shared" si="6"/>
        <v>-26125.862838556644</v>
      </c>
      <c r="AI42" s="29">
        <f t="shared" si="6"/>
        <v>-3302.1066148980863</v>
      </c>
      <c r="AJ42" s="29">
        <f t="shared" si="6"/>
        <v>1816.9564922515544</v>
      </c>
      <c r="AK42" s="29">
        <f t="shared" ref="AK42:BB42" si="7">AK41*(1+$D$36)^AK38*(1+$D$35)^(-AK38)</f>
        <v>-1001.5401567068587</v>
      </c>
      <c r="AL42" s="29">
        <f t="shared" si="7"/>
        <v>-6271.2635592286151</v>
      </c>
      <c r="AM42" s="29">
        <f t="shared" si="7"/>
        <v>-8042.0700287910477</v>
      </c>
      <c r="AN42" s="29">
        <f t="shared" si="7"/>
        <v>-10930.347938472019</v>
      </c>
      <c r="AO42" s="29">
        <f t="shared" si="7"/>
        <v>-9084.4228587114776</v>
      </c>
      <c r="AP42" s="29">
        <f t="shared" si="7"/>
        <v>-12271.941529815242</v>
      </c>
      <c r="AQ42" s="29">
        <f t="shared" si="7"/>
        <v>-11786.817279938243</v>
      </c>
      <c r="AR42" s="29">
        <f t="shared" si="7"/>
        <v>-310211.01485592598</v>
      </c>
      <c r="AS42" s="29">
        <f t="shared" si="7"/>
        <v>-10194.263848333343</v>
      </c>
      <c r="AT42" s="29">
        <f t="shared" si="7"/>
        <v>-11523.963426920558</v>
      </c>
      <c r="AU42" s="29">
        <f t="shared" si="7"/>
        <v>-9958.6636074740236</v>
      </c>
      <c r="AV42" s="29">
        <f t="shared" si="7"/>
        <v>-10576.72097305762</v>
      </c>
      <c r="AW42" s="29">
        <f t="shared" si="7"/>
        <v>-9588.9407800762674</v>
      </c>
      <c r="AX42" s="29">
        <f t="shared" si="7"/>
        <v>-10392.313402591903</v>
      </c>
      <c r="AY42" s="29">
        <f t="shared" si="7"/>
        <v>-8690.0019152517125</v>
      </c>
      <c r="AZ42" s="29">
        <f t="shared" si="7"/>
        <v>-9425.7932668097801</v>
      </c>
      <c r="BA42" s="29">
        <f t="shared" si="7"/>
        <v>-10628.431397750495</v>
      </c>
      <c r="BB42" s="29">
        <f t="shared" si="7"/>
        <v>-26635.335990927048</v>
      </c>
    </row>
    <row r="43" spans="2:58" ht="15.75" x14ac:dyDescent="0.25">
      <c r="C43" s="48"/>
      <c r="D43" s="49" t="s">
        <v>7</v>
      </c>
      <c r="E43" s="50">
        <f>SUM(E42:XFA42)-830000</f>
        <v>-1027765.230598757</v>
      </c>
    </row>
    <row r="44" spans="2:58" x14ac:dyDescent="0.25">
      <c r="C44" s="48"/>
      <c r="D44" s="48"/>
    </row>
    <row r="45" spans="2:58" x14ac:dyDescent="0.25">
      <c r="C45" s="49" t="s">
        <v>52</v>
      </c>
      <c r="D45" s="49" t="s">
        <v>46</v>
      </c>
      <c r="E45" s="46">
        <v>1</v>
      </c>
      <c r="F45" s="46">
        <v>2</v>
      </c>
      <c r="G45" s="46">
        <v>3</v>
      </c>
      <c r="H45" s="46">
        <v>4</v>
      </c>
      <c r="I45" s="46">
        <v>5</v>
      </c>
      <c r="J45" s="46">
        <v>6</v>
      </c>
      <c r="K45" s="46">
        <v>7</v>
      </c>
      <c r="L45" s="46">
        <v>8</v>
      </c>
      <c r="M45" s="46">
        <v>9</v>
      </c>
      <c r="N45" s="46">
        <v>10</v>
      </c>
      <c r="O45" s="46">
        <v>11</v>
      </c>
      <c r="P45" s="46">
        <v>12</v>
      </c>
      <c r="Q45" s="46">
        <v>13</v>
      </c>
      <c r="R45" s="46">
        <v>14</v>
      </c>
      <c r="S45" s="46">
        <v>15</v>
      </c>
      <c r="T45" s="46">
        <v>16</v>
      </c>
      <c r="U45" s="46">
        <v>17</v>
      </c>
      <c r="V45" s="46">
        <v>18</v>
      </c>
      <c r="W45" s="46">
        <v>19</v>
      </c>
      <c r="X45" s="46">
        <v>20</v>
      </c>
      <c r="Y45" s="46">
        <v>21</v>
      </c>
      <c r="Z45" s="46">
        <v>22</v>
      </c>
      <c r="AA45" s="46">
        <v>23</v>
      </c>
      <c r="AB45" s="46">
        <v>24</v>
      </c>
      <c r="AC45" s="46">
        <v>25</v>
      </c>
      <c r="AD45" s="46">
        <v>26</v>
      </c>
      <c r="AE45" s="46">
        <v>27</v>
      </c>
      <c r="AF45" s="46">
        <v>28</v>
      </c>
      <c r="AG45" s="46">
        <v>29</v>
      </c>
      <c r="AH45" s="46">
        <v>30</v>
      </c>
      <c r="AI45" s="46">
        <v>31</v>
      </c>
      <c r="AJ45" s="46">
        <v>32</v>
      </c>
      <c r="AK45" s="46">
        <v>33</v>
      </c>
      <c r="AL45" s="46">
        <v>34</v>
      </c>
      <c r="AM45" s="46">
        <v>35</v>
      </c>
      <c r="AN45" s="46">
        <v>36</v>
      </c>
      <c r="AO45" s="46">
        <v>37</v>
      </c>
      <c r="AP45" s="46">
        <v>38</v>
      </c>
      <c r="AQ45" s="46">
        <v>39</v>
      </c>
      <c r="AR45" s="46">
        <v>40</v>
      </c>
      <c r="AS45" s="46">
        <v>41</v>
      </c>
      <c r="AT45" s="46">
        <v>42</v>
      </c>
      <c r="AU45" s="46">
        <v>43</v>
      </c>
      <c r="AV45" s="46">
        <v>44</v>
      </c>
      <c r="AW45" s="46">
        <v>45</v>
      </c>
      <c r="AX45" s="46">
        <v>46</v>
      </c>
      <c r="AY45" s="46">
        <v>47</v>
      </c>
      <c r="AZ45" s="46">
        <v>48</v>
      </c>
      <c r="BA45" s="46">
        <v>49</v>
      </c>
      <c r="BB45" s="46">
        <v>50</v>
      </c>
    </row>
    <row r="46" spans="2:58" x14ac:dyDescent="0.25">
      <c r="C46" s="48"/>
      <c r="D46" s="49" t="s">
        <v>47</v>
      </c>
      <c r="E46" s="29">
        <v>112.37761999999999</v>
      </c>
      <c r="F46" s="29">
        <v>115.73788500000001</v>
      </c>
      <c r="G46" s="29">
        <v>88.997375000000005</v>
      </c>
      <c r="H46" s="29">
        <v>83.85624</v>
      </c>
      <c r="I46" s="29">
        <v>68.621925000000005</v>
      </c>
      <c r="J46" s="29">
        <v>53.635094000000002</v>
      </c>
      <c r="K46" s="29">
        <v>56.802819999999997</v>
      </c>
      <c r="L46" s="29">
        <v>48.072074999999998</v>
      </c>
      <c r="M46" s="29">
        <v>43.600741999999997</v>
      </c>
      <c r="N46" s="29">
        <v>39.055042</v>
      </c>
      <c r="O46" s="29">
        <v>45.634180000000001</v>
      </c>
      <c r="P46" s="29">
        <v>54.041249999999998</v>
      </c>
      <c r="Q46" s="29">
        <v>40.278799999999997</v>
      </c>
      <c r="R46" s="29">
        <v>34.606456999999999</v>
      </c>
      <c r="S46" s="29">
        <v>33.607550000000003</v>
      </c>
      <c r="T46" s="29">
        <v>38.406536000000003</v>
      </c>
      <c r="U46" s="29">
        <v>24.664580000000001</v>
      </c>
      <c r="V46" s="29">
        <v>24.384262</v>
      </c>
      <c r="W46" s="29">
        <v>16.850795999999999</v>
      </c>
      <c r="X46" s="29">
        <v>16.729568</v>
      </c>
      <c r="Y46" s="29">
        <v>22.061443000000001</v>
      </c>
      <c r="Z46" s="29">
        <v>17.036446000000002</v>
      </c>
      <c r="AA46" s="29">
        <v>13.113436</v>
      </c>
      <c r="AB46" s="29">
        <v>12.669079999999999</v>
      </c>
      <c r="AC46" s="29">
        <v>10.874675</v>
      </c>
      <c r="AD46" s="29">
        <v>6.7700979999999999</v>
      </c>
      <c r="AE46" s="29">
        <v>5.2279090000000004</v>
      </c>
      <c r="AF46" s="29">
        <v>5.9626346000000003</v>
      </c>
      <c r="AG46" s="29">
        <v>7.8764240000000001</v>
      </c>
      <c r="AH46" s="29">
        <v>11.547456</v>
      </c>
      <c r="AI46" s="29">
        <v>11.08197</v>
      </c>
      <c r="AJ46" s="29">
        <v>8.8528599999999997</v>
      </c>
      <c r="AK46" s="29">
        <v>9.4232189999999996</v>
      </c>
      <c r="AL46" s="29">
        <v>12.669421</v>
      </c>
      <c r="AM46" s="29">
        <v>11.969170999999999</v>
      </c>
      <c r="AN46" s="29">
        <v>10.023972000000001</v>
      </c>
      <c r="AO46" s="29">
        <v>10.9305725</v>
      </c>
      <c r="AP46" s="29">
        <v>8.5504800000000003</v>
      </c>
      <c r="AQ46" s="29">
        <v>6.4145675000000004</v>
      </c>
      <c r="AR46" s="29">
        <v>6.6484375</v>
      </c>
      <c r="AS46" s="29">
        <v>4.9528312999999997</v>
      </c>
      <c r="AT46" s="29">
        <v>3.8574850000000001</v>
      </c>
      <c r="AU46" s="29">
        <v>5.2017373999999998</v>
      </c>
      <c r="AV46" s="29">
        <v>5.4129630000000004</v>
      </c>
      <c r="AW46" s="29">
        <v>10.336721000000001</v>
      </c>
      <c r="AX46" s="29">
        <v>11.677389</v>
      </c>
      <c r="AY46" s="29">
        <v>7.4048714999999996</v>
      </c>
      <c r="AZ46" s="29">
        <v>6.0991945000000003</v>
      </c>
      <c r="BA46" s="29">
        <v>4.7063750000000004</v>
      </c>
      <c r="BB46" s="29">
        <v>4.7309239999999999</v>
      </c>
      <c r="BC46" s="29">
        <v>5.9911570000000003</v>
      </c>
      <c r="BD46" s="29">
        <v>6.8872609999999996</v>
      </c>
      <c r="BE46" s="29">
        <v>7.8323850000000004</v>
      </c>
      <c r="BF46" s="29">
        <v>8.3630250000000004</v>
      </c>
    </row>
    <row r="47" spans="2:58" x14ac:dyDescent="0.25">
      <c r="C47" s="29"/>
      <c r="D47" s="49" t="s">
        <v>48</v>
      </c>
      <c r="E47" s="29">
        <v>61835</v>
      </c>
      <c r="F47" s="29">
        <v>20584</v>
      </c>
      <c r="G47" s="29">
        <v>20584</v>
      </c>
      <c r="H47" s="29">
        <v>20584</v>
      </c>
      <c r="I47" s="29">
        <v>20584</v>
      </c>
      <c r="J47" s="29">
        <v>20584</v>
      </c>
      <c r="K47" s="29">
        <v>20584</v>
      </c>
      <c r="L47" s="29">
        <v>20584</v>
      </c>
      <c r="M47" s="29">
        <v>20584</v>
      </c>
      <c r="N47" s="29">
        <v>61835</v>
      </c>
      <c r="O47" s="29">
        <v>20584</v>
      </c>
      <c r="P47" s="29">
        <v>20584</v>
      </c>
      <c r="Q47" s="29">
        <v>20584</v>
      </c>
      <c r="R47" s="29">
        <v>20584</v>
      </c>
      <c r="S47" s="29">
        <v>20584</v>
      </c>
      <c r="T47" s="29">
        <v>20584</v>
      </c>
      <c r="U47" s="29">
        <v>20584</v>
      </c>
      <c r="V47" s="29">
        <v>20584</v>
      </c>
      <c r="W47" s="29">
        <v>20584</v>
      </c>
      <c r="X47" s="29">
        <v>61835</v>
      </c>
      <c r="Y47" s="29">
        <v>20584</v>
      </c>
      <c r="Z47" s="29">
        <v>20584</v>
      </c>
      <c r="AA47" s="29">
        <v>20584</v>
      </c>
      <c r="AB47" s="29">
        <v>20584</v>
      </c>
      <c r="AC47" s="29">
        <v>140602</v>
      </c>
      <c r="AD47" s="29">
        <v>41251</v>
      </c>
      <c r="AE47" s="29">
        <v>41251</v>
      </c>
      <c r="AF47" s="29">
        <v>41251</v>
      </c>
      <c r="AG47" s="29">
        <v>41251</v>
      </c>
      <c r="AH47" s="29">
        <v>82502</v>
      </c>
      <c r="AI47" s="29">
        <v>41251</v>
      </c>
      <c r="AJ47" s="29">
        <v>41251</v>
      </c>
      <c r="AK47" s="29">
        <v>41251</v>
      </c>
      <c r="AL47" s="29">
        <v>41251</v>
      </c>
      <c r="AM47" s="29">
        <v>41251</v>
      </c>
      <c r="AN47" s="29">
        <v>41251</v>
      </c>
      <c r="AO47" s="29">
        <v>41251</v>
      </c>
      <c r="AP47" s="29">
        <v>41251</v>
      </c>
      <c r="AQ47" s="29">
        <v>41251</v>
      </c>
      <c r="AR47" s="29">
        <v>685663</v>
      </c>
      <c r="AS47" s="29">
        <v>41251</v>
      </c>
      <c r="AT47" s="29">
        <v>41251</v>
      </c>
      <c r="AU47" s="29">
        <v>41251</v>
      </c>
      <c r="AV47" s="29">
        <v>41251</v>
      </c>
      <c r="AW47" s="29">
        <v>41251</v>
      </c>
      <c r="AX47" s="29">
        <v>41251</v>
      </c>
      <c r="AY47" s="29">
        <v>41251</v>
      </c>
      <c r="AZ47" s="29">
        <v>41251</v>
      </c>
      <c r="BA47" s="29">
        <v>41251</v>
      </c>
      <c r="BB47" s="29">
        <v>82502</v>
      </c>
    </row>
    <row r="48" spans="2:58" x14ac:dyDescent="0.25">
      <c r="C48" s="29"/>
      <c r="D48" s="49" t="s">
        <v>49</v>
      </c>
      <c r="E48" s="29">
        <f>E46*1332.808-E47</f>
        <v>87942.790956960001</v>
      </c>
      <c r="F48" s="29">
        <f t="shared" ref="F48:BB48" si="8">F46*1332.808-F47</f>
        <v>133672.37903108</v>
      </c>
      <c r="G48" s="29">
        <f t="shared" si="8"/>
        <v>98032.413379000005</v>
      </c>
      <c r="H48" s="29">
        <f t="shared" si="8"/>
        <v>91180.267521920003</v>
      </c>
      <c r="I48" s="29">
        <f t="shared" si="8"/>
        <v>70875.850615400006</v>
      </c>
      <c r="J48" s="29">
        <f t="shared" si="8"/>
        <v>50901.282363952007</v>
      </c>
      <c r="K48" s="29">
        <f t="shared" si="8"/>
        <v>55123.25291856</v>
      </c>
      <c r="L48" s="29">
        <f t="shared" si="8"/>
        <v>43486.846136599997</v>
      </c>
      <c r="M48" s="29">
        <f t="shared" si="8"/>
        <v>37527.417743535996</v>
      </c>
      <c r="N48" s="29">
        <f t="shared" si="8"/>
        <v>-9782.1275820640003</v>
      </c>
      <c r="O48" s="29">
        <f t="shared" si="8"/>
        <v>40237.600177439999</v>
      </c>
      <c r="P48" s="29">
        <f t="shared" si="8"/>
        <v>51442.610329999996</v>
      </c>
      <c r="Q48" s="29">
        <f t="shared" si="8"/>
        <v>33099.906870399995</v>
      </c>
      <c r="R48" s="29">
        <f t="shared" si="8"/>
        <v>25539.762741255996</v>
      </c>
      <c r="S48" s="29">
        <f t="shared" si="8"/>
        <v>24208.411500400005</v>
      </c>
      <c r="T48" s="29">
        <f t="shared" si="8"/>
        <v>30604.538433088004</v>
      </c>
      <c r="U48" s="29">
        <f t="shared" si="8"/>
        <v>12289.149540639999</v>
      </c>
      <c r="V48" s="29">
        <f t="shared" si="8"/>
        <v>11915.539467695999</v>
      </c>
      <c r="W48" s="29">
        <f t="shared" si="8"/>
        <v>1874.8757151680002</v>
      </c>
      <c r="X48" s="29">
        <f t="shared" si="8"/>
        <v>-39537.697933055999</v>
      </c>
      <c r="Y48" s="29">
        <f t="shared" si="8"/>
        <v>8819.6677219439989</v>
      </c>
      <c r="Z48" s="29">
        <f t="shared" si="8"/>
        <v>2122.3115203680027</v>
      </c>
      <c r="AA48" s="29">
        <f t="shared" si="8"/>
        <v>-3106.3075917120004</v>
      </c>
      <c r="AB48" s="29">
        <f t="shared" si="8"/>
        <v>-3698.5488233600008</v>
      </c>
      <c r="AC48" s="29">
        <f t="shared" si="8"/>
        <v>-126108.14616259999</v>
      </c>
      <c r="AD48" s="29">
        <f t="shared" si="8"/>
        <v>-32227.759224816</v>
      </c>
      <c r="AE48" s="29">
        <f t="shared" si="8"/>
        <v>-34283.201061528001</v>
      </c>
      <c r="AF48" s="29">
        <f t="shared" si="8"/>
        <v>-33303.952904043203</v>
      </c>
      <c r="AG48" s="29">
        <f t="shared" si="8"/>
        <v>-30753.239081407999</v>
      </c>
      <c r="AH48" s="29">
        <f t="shared" si="8"/>
        <v>-67111.458263552006</v>
      </c>
      <c r="AI48" s="29">
        <f t="shared" si="8"/>
        <v>-26480.861728240001</v>
      </c>
      <c r="AJ48" s="29">
        <f t="shared" si="8"/>
        <v>-29451.837369120003</v>
      </c>
      <c r="AK48" s="29">
        <f t="shared" si="8"/>
        <v>-28691.658331047998</v>
      </c>
      <c r="AL48" s="29">
        <f t="shared" si="8"/>
        <v>-24365.094335832</v>
      </c>
      <c r="AM48" s="29">
        <f t="shared" si="8"/>
        <v>-25298.393137832001</v>
      </c>
      <c r="AN48" s="29">
        <f t="shared" si="8"/>
        <v>-27890.969926623999</v>
      </c>
      <c r="AO48" s="29">
        <f t="shared" si="8"/>
        <v>-26682.645527419998</v>
      </c>
      <c r="AP48" s="29">
        <f t="shared" si="8"/>
        <v>-29854.851852159998</v>
      </c>
      <c r="AQ48" s="29">
        <f t="shared" si="8"/>
        <v>-32701.613119460002</v>
      </c>
      <c r="AR48" s="29">
        <f t="shared" si="8"/>
        <v>-676801.90931250004</v>
      </c>
      <c r="AS48" s="29">
        <f t="shared" si="8"/>
        <v>-34649.826820709597</v>
      </c>
      <c r="AT48" s="29">
        <f t="shared" si="8"/>
        <v>-36109.713132119999</v>
      </c>
      <c r="AU48" s="29">
        <f t="shared" si="8"/>
        <v>-34318.082779380798</v>
      </c>
      <c r="AV48" s="29">
        <f t="shared" si="8"/>
        <v>-34036.559609896001</v>
      </c>
      <c r="AW48" s="29">
        <f t="shared" si="8"/>
        <v>-27474.135557431997</v>
      </c>
      <c r="AX48" s="29">
        <f t="shared" si="8"/>
        <v>-25687.282521688001</v>
      </c>
      <c r="AY48" s="29">
        <f t="shared" si="8"/>
        <v>-31381.728025828001</v>
      </c>
      <c r="AZ48" s="29">
        <f t="shared" si="8"/>
        <v>-33121.944776844</v>
      </c>
      <c r="BA48" s="29">
        <f t="shared" si="8"/>
        <v>-34978.305748999999</v>
      </c>
      <c r="BB48" s="29">
        <f t="shared" si="8"/>
        <v>-76196.586645407995</v>
      </c>
    </row>
    <row r="49" spans="3:55" x14ac:dyDescent="0.25">
      <c r="C49" s="29"/>
      <c r="D49" s="49" t="s">
        <v>50</v>
      </c>
      <c r="E49" s="29">
        <f t="shared" ref="E49:AJ49" si="9">E48*(1+$D$36)^E38*(1+$D$35)^(-E38)</f>
        <v>86267.690176827426</v>
      </c>
      <c r="F49" s="29">
        <f t="shared" si="9"/>
        <v>128628.59584042881</v>
      </c>
      <c r="G49" s="29">
        <f t="shared" si="9"/>
        <v>92536.585659772842</v>
      </c>
      <c r="H49" s="29">
        <f t="shared" si="9"/>
        <v>84429.178701531011</v>
      </c>
      <c r="I49" s="29">
        <f t="shared" si="9"/>
        <v>64378.063999802478</v>
      </c>
      <c r="J49" s="29">
        <f t="shared" si="9"/>
        <v>45354.071202411847</v>
      </c>
      <c r="K49" s="29">
        <f t="shared" si="9"/>
        <v>48180.390717076865</v>
      </c>
      <c r="L49" s="29">
        <f t="shared" si="9"/>
        <v>37285.615516413804</v>
      </c>
      <c r="M49" s="29">
        <f t="shared" si="9"/>
        <v>31563.12624613646</v>
      </c>
      <c r="N49" s="29">
        <f t="shared" si="9"/>
        <v>-8070.7255498645136</v>
      </c>
      <c r="O49" s="29">
        <f t="shared" si="9"/>
        <v>32565.61265339985</v>
      </c>
      <c r="P49" s="29">
        <f t="shared" si="9"/>
        <v>40841.163439975207</v>
      </c>
      <c r="Q49" s="29">
        <f t="shared" si="9"/>
        <v>25778.03476812286</v>
      </c>
      <c r="R49" s="29">
        <f t="shared" si="9"/>
        <v>19511.372366903659</v>
      </c>
      <c r="S49" s="29">
        <f t="shared" si="9"/>
        <v>18142.000622631127</v>
      </c>
      <c r="T49" s="29">
        <f t="shared" si="9"/>
        <v>22498.452339227861</v>
      </c>
      <c r="U49" s="29">
        <f t="shared" si="9"/>
        <v>8862.0983362679908</v>
      </c>
      <c r="V49" s="29">
        <f t="shared" si="9"/>
        <v>8429.0061544976561</v>
      </c>
      <c r="W49" s="29">
        <f t="shared" si="9"/>
        <v>1301.0172979786935</v>
      </c>
      <c r="X49" s="29">
        <f t="shared" si="9"/>
        <v>-26913.482151438871</v>
      </c>
      <c r="Y49" s="29">
        <f t="shared" si="9"/>
        <v>5889.2319817720572</v>
      </c>
      <c r="Z49" s="29">
        <f t="shared" si="9"/>
        <v>1390.1558623979513</v>
      </c>
      <c r="AA49" s="29">
        <f t="shared" si="9"/>
        <v>-1995.9366261131449</v>
      </c>
      <c r="AB49" s="29">
        <f t="shared" si="9"/>
        <v>-2331.210933551673</v>
      </c>
      <c r="AC49" s="29">
        <f t="shared" si="9"/>
        <v>-77972.468271365622</v>
      </c>
      <c r="AD49" s="29">
        <f t="shared" si="9"/>
        <v>-19546.822842381749</v>
      </c>
      <c r="AE49" s="29">
        <f t="shared" si="9"/>
        <v>-20397.425607476012</v>
      </c>
      <c r="AF49" s="29">
        <f t="shared" si="9"/>
        <v>-19437.378940677074</v>
      </c>
      <c r="AG49" s="29">
        <f t="shared" si="9"/>
        <v>-17606.811228138642</v>
      </c>
      <c r="AH49" s="29">
        <f t="shared" si="9"/>
        <v>-37690.720951422292</v>
      </c>
      <c r="AI49" s="29">
        <f t="shared" si="9"/>
        <v>-14588.740803803674</v>
      </c>
      <c r="AJ49" s="29">
        <f t="shared" si="9"/>
        <v>-15916.442842410994</v>
      </c>
      <c r="AK49" s="29">
        <f t="shared" ref="AK49:BB49" si="10">AK48*(1+$D$36)^AK38*(1+$D$35)^(-AK38)</f>
        <v>-15210.279564512466</v>
      </c>
      <c r="AL49" s="29">
        <f t="shared" si="10"/>
        <v>-12670.611319227883</v>
      </c>
      <c r="AM49" s="29">
        <f t="shared" si="10"/>
        <v>-12905.366258533199</v>
      </c>
      <c r="AN49" s="29">
        <f t="shared" si="10"/>
        <v>-13956.899146582509</v>
      </c>
      <c r="AO49" s="29">
        <f t="shared" si="10"/>
        <v>-13097.91402112427</v>
      </c>
      <c r="AP49" s="29">
        <f t="shared" si="10"/>
        <v>-14375.934804989784</v>
      </c>
      <c r="AQ49" s="29">
        <f t="shared" si="10"/>
        <v>-15446.791198706282</v>
      </c>
      <c r="AR49" s="29">
        <f t="shared" si="10"/>
        <v>-313601.83888820611</v>
      </c>
      <c r="AS49" s="29">
        <f t="shared" si="10"/>
        <v>-15749.472751573136</v>
      </c>
      <c r="AT49" s="29">
        <f t="shared" si="10"/>
        <v>-16100.409235291938</v>
      </c>
      <c r="AU49" s="29">
        <f t="shared" si="10"/>
        <v>-15010.108094051173</v>
      </c>
      <c r="AV49" s="29">
        <f t="shared" si="10"/>
        <v>-14603.413528826299</v>
      </c>
      <c r="AW49" s="29">
        <f t="shared" si="10"/>
        <v>-11563.27063535709</v>
      </c>
      <c r="AX49" s="29">
        <f t="shared" si="10"/>
        <v>-10605.29470868974</v>
      </c>
      <c r="AY49" s="29">
        <f t="shared" si="10"/>
        <v>-12709.526151070999</v>
      </c>
      <c r="AZ49" s="29">
        <f t="shared" si="10"/>
        <v>-13158.799184588241</v>
      </c>
      <c r="BA49" s="29">
        <f t="shared" si="10"/>
        <v>-13631.609162742332</v>
      </c>
      <c r="BB49" s="29">
        <f t="shared" si="10"/>
        <v>-29129.417395452361</v>
      </c>
    </row>
    <row r="50" spans="3:55" ht="15.75" x14ac:dyDescent="0.25">
      <c r="C50" s="29"/>
      <c r="D50" s="49" t="s">
        <v>7</v>
      </c>
      <c r="E50" s="50">
        <f>SUM(E49:XFA49)-830000</f>
        <v>-852163.65891459316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 spans="3:55" x14ac:dyDescent="0.25">
      <c r="C51" s="29"/>
      <c r="D51" s="29"/>
    </row>
    <row r="52" spans="3:55" x14ac:dyDescent="0.25">
      <c r="C52" s="29"/>
      <c r="D52" s="29"/>
      <c r="R52" s="33" t="s">
        <v>73</v>
      </c>
    </row>
    <row r="53" spans="3:55" x14ac:dyDescent="0.25">
      <c r="C53" s="49" t="s">
        <v>57</v>
      </c>
      <c r="D53" s="29" t="s">
        <v>56</v>
      </c>
      <c r="E53" s="29" t="s">
        <v>35</v>
      </c>
      <c r="F53" s="29" t="s">
        <v>75</v>
      </c>
      <c r="H53" s="49" t="s">
        <v>58</v>
      </c>
      <c r="K53" s="49" t="s">
        <v>60</v>
      </c>
      <c r="L53">
        <v>-96.413552514954702</v>
      </c>
      <c r="O53" s="49" t="s">
        <v>62</v>
      </c>
      <c r="P53">
        <v>174372.53077628001</v>
      </c>
      <c r="Q53" s="49" t="s">
        <v>61</v>
      </c>
      <c r="R53" s="29">
        <v>81.539649999999995</v>
      </c>
      <c r="S53">
        <f>$L$53*R53*R53+$L$54*R53+$L$55</f>
        <v>174372.53077627753</v>
      </c>
    </row>
    <row r="54" spans="3:55" x14ac:dyDescent="0.25">
      <c r="D54" s="29">
        <v>1</v>
      </c>
      <c r="E54" s="29">
        <v>73.182659999999998</v>
      </c>
      <c r="F54" s="29">
        <v>5355.7017246755904</v>
      </c>
      <c r="I54">
        <v>31148.892034893601</v>
      </c>
      <c r="L54">
        <v>16442.5429081611</v>
      </c>
      <c r="P54">
        <v>116158.12817281501</v>
      </c>
      <c r="R54" s="29">
        <v>110.12491</v>
      </c>
      <c r="S54">
        <f t="shared" ref="S54:S82" si="11">$L$53*R54*R54+$L$54*R54+$L$55</f>
        <v>116158.128172811</v>
      </c>
    </row>
    <row r="55" spans="3:55" x14ac:dyDescent="0.25">
      <c r="D55" s="29">
        <v>1</v>
      </c>
      <c r="E55" s="29">
        <v>65.701539999999994</v>
      </c>
      <c r="F55" s="29">
        <v>4316.6923583715898</v>
      </c>
      <c r="I55">
        <v>43031.737002258902</v>
      </c>
      <c r="L55">
        <v>-525320.47632956097</v>
      </c>
      <c r="P55">
        <v>168936.971070992</v>
      </c>
      <c r="R55" s="29">
        <v>76.886409999999998</v>
      </c>
      <c r="S55">
        <f t="shared" si="11"/>
        <v>168936.97107098938</v>
      </c>
    </row>
    <row r="56" spans="3:55" x14ac:dyDescent="0.25">
      <c r="D56" s="29">
        <v>1</v>
      </c>
      <c r="E56" s="29">
        <v>82.832756000000003</v>
      </c>
      <c r="F56" s="29">
        <v>6861.2654665555301</v>
      </c>
      <c r="I56">
        <v>170373.717542812</v>
      </c>
      <c r="P56">
        <v>175702.99577349899</v>
      </c>
      <c r="R56" s="29">
        <v>85.621260000000007</v>
      </c>
      <c r="S56">
        <f t="shared" si="11"/>
        <v>175702.99577349669</v>
      </c>
    </row>
    <row r="57" spans="3:55" x14ac:dyDescent="0.25">
      <c r="D57" s="29">
        <v>1</v>
      </c>
      <c r="E57" s="29">
        <v>69.188050000000004</v>
      </c>
      <c r="F57" s="29">
        <v>4786.9862628025003</v>
      </c>
      <c r="I57">
        <v>357529.22232897201</v>
      </c>
      <c r="P57">
        <v>175494.786024723</v>
      </c>
      <c r="R57" s="29">
        <v>83.760185000000007</v>
      </c>
      <c r="S57">
        <f t="shared" si="11"/>
        <v>175494.78602472006</v>
      </c>
    </row>
    <row r="58" spans="3:55" x14ac:dyDescent="0.25">
      <c r="D58" s="29">
        <v>1</v>
      </c>
      <c r="E58" s="29">
        <v>52.215916</v>
      </c>
      <c r="F58" s="29">
        <v>2726.5018837190501</v>
      </c>
      <c r="I58">
        <v>16807.4298019179</v>
      </c>
      <c r="P58">
        <v>158284.810335594</v>
      </c>
      <c r="R58" s="29">
        <v>71.825320000000005</v>
      </c>
      <c r="S58">
        <f t="shared" si="11"/>
        <v>158284.81033559178</v>
      </c>
    </row>
    <row r="59" spans="3:55" x14ac:dyDescent="0.25">
      <c r="D59" s="29">
        <v>1</v>
      </c>
      <c r="E59" s="29">
        <v>60.198127999999997</v>
      </c>
      <c r="F59" s="29">
        <v>3623.8146147043799</v>
      </c>
      <c r="I59">
        <v>216686.20909436699</v>
      </c>
      <c r="P59">
        <v>161626.32136736199</v>
      </c>
      <c r="R59" s="29">
        <v>73.182659999999998</v>
      </c>
      <c r="S59">
        <f t="shared" si="11"/>
        <v>161626.32136735972</v>
      </c>
    </row>
    <row r="60" spans="3:55" x14ac:dyDescent="0.25">
      <c r="D60" s="29">
        <v>1</v>
      </c>
      <c r="E60" s="29">
        <v>91.757589999999993</v>
      </c>
      <c r="F60" s="29">
        <v>8419.4553226080898</v>
      </c>
      <c r="I60">
        <v>339347.56836948602</v>
      </c>
      <c r="P60">
        <v>30548.732916733901</v>
      </c>
      <c r="R60" s="29">
        <v>46.468066999999998</v>
      </c>
      <c r="S60">
        <f t="shared" si="11"/>
        <v>30548.732916732552</v>
      </c>
    </row>
    <row r="61" spans="3:55" x14ac:dyDescent="0.25">
      <c r="D61" s="29">
        <v>1</v>
      </c>
      <c r="E61" s="29">
        <v>94.627989999999997</v>
      </c>
      <c r="F61" s="29">
        <v>8954.4564914400999</v>
      </c>
      <c r="I61">
        <v>73437.624471106203</v>
      </c>
      <c r="P61">
        <v>138792.26886794</v>
      </c>
      <c r="R61" s="29">
        <v>65.701539999999994</v>
      </c>
      <c r="S61">
        <f t="shared" si="11"/>
        <v>138792.26886793796</v>
      </c>
    </row>
    <row r="62" spans="3:55" x14ac:dyDescent="0.25">
      <c r="D62" s="29">
        <v>1</v>
      </c>
      <c r="E62" s="29">
        <v>80.876099999999994</v>
      </c>
      <c r="F62" s="29">
        <v>6540.9435512099899</v>
      </c>
      <c r="I62">
        <v>76233.797259057901</v>
      </c>
      <c r="P62">
        <v>163155.51499534299</v>
      </c>
      <c r="R62" s="29">
        <v>73.85754</v>
      </c>
      <c r="S62">
        <f t="shared" si="11"/>
        <v>163155.51499534096</v>
      </c>
    </row>
    <row r="63" spans="3:55" x14ac:dyDescent="0.25">
      <c r="C63" s="49"/>
      <c r="P63">
        <v>88360.720625441405</v>
      </c>
      <c r="R63" s="29">
        <v>55.170485999999997</v>
      </c>
      <c r="S63">
        <f t="shared" si="11"/>
        <v>88360.720625439542</v>
      </c>
      <c r="BC63" s="29"/>
    </row>
    <row r="64" spans="3:55" x14ac:dyDescent="0.25">
      <c r="C64" s="49"/>
      <c r="P64">
        <v>145126.229661605</v>
      </c>
      <c r="R64" s="29">
        <v>67.45899</v>
      </c>
      <c r="S64">
        <f t="shared" si="11"/>
        <v>145126.22966160288</v>
      </c>
    </row>
    <row r="65" spans="3:19" x14ac:dyDescent="0.25">
      <c r="C65" s="49"/>
      <c r="P65">
        <v>175141.69002288301</v>
      </c>
      <c r="R65" s="29">
        <v>82.832756000000003</v>
      </c>
      <c r="S65">
        <f t="shared" si="11"/>
        <v>175141.69002288056</v>
      </c>
    </row>
    <row r="66" spans="3:19" x14ac:dyDescent="0.25">
      <c r="C66" s="49"/>
      <c r="P66">
        <v>123668.08558228399</v>
      </c>
      <c r="R66" s="29">
        <v>62.036709999999999</v>
      </c>
      <c r="S66">
        <f t="shared" si="11"/>
        <v>123668.08558228286</v>
      </c>
    </row>
    <row r="67" spans="3:19" x14ac:dyDescent="0.25">
      <c r="C67" s="49"/>
      <c r="P67">
        <v>150776.65309036101</v>
      </c>
      <c r="R67" s="29">
        <v>69.188050000000004</v>
      </c>
      <c r="S67">
        <f t="shared" si="11"/>
        <v>150776.65309035894</v>
      </c>
    </row>
    <row r="68" spans="3:19" x14ac:dyDescent="0.25">
      <c r="P68">
        <v>124309.763497591</v>
      </c>
      <c r="R68" s="29">
        <v>62.18038</v>
      </c>
      <c r="S68">
        <f t="shared" si="11"/>
        <v>124309.76349758951</v>
      </c>
    </row>
    <row r="69" spans="3:19" x14ac:dyDescent="0.25">
      <c r="P69">
        <v>70370.230441306296</v>
      </c>
      <c r="R69" s="29">
        <v>52.215916</v>
      </c>
      <c r="S69">
        <f t="shared" si="11"/>
        <v>70370.230441304622</v>
      </c>
    </row>
    <row r="70" spans="3:19" x14ac:dyDescent="0.25">
      <c r="P70">
        <v>175709.05160711001</v>
      </c>
      <c r="R70" s="29">
        <v>85.515724000000006</v>
      </c>
      <c r="S70">
        <f t="shared" si="11"/>
        <v>175709.05160710774</v>
      </c>
    </row>
    <row r="71" spans="3:19" x14ac:dyDescent="0.25">
      <c r="P71">
        <v>161271.419105554</v>
      </c>
      <c r="R71" s="29">
        <v>73.031350000000003</v>
      </c>
      <c r="S71">
        <f t="shared" si="11"/>
        <v>161271.41910555155</v>
      </c>
    </row>
    <row r="72" spans="3:19" x14ac:dyDescent="0.25">
      <c r="P72">
        <v>115104.985642153</v>
      </c>
      <c r="R72" s="29">
        <v>60.198127999999997</v>
      </c>
      <c r="S72">
        <f t="shared" si="11"/>
        <v>115104.98564215179</v>
      </c>
    </row>
    <row r="73" spans="3:19" x14ac:dyDescent="0.25">
      <c r="P73">
        <v>141754.03698112801</v>
      </c>
      <c r="R73" s="29">
        <v>66.502830000000003</v>
      </c>
      <c r="S73">
        <f t="shared" si="11"/>
        <v>141754.03698112641</v>
      </c>
    </row>
    <row r="74" spans="3:19" x14ac:dyDescent="0.25">
      <c r="P74">
        <v>64568.943474277497</v>
      </c>
      <c r="R74" s="29">
        <v>51.317950000000003</v>
      </c>
      <c r="S74">
        <f t="shared" si="11"/>
        <v>64568.943474275991</v>
      </c>
    </row>
    <row r="75" spans="3:19" x14ac:dyDescent="0.25">
      <c r="P75">
        <v>171658.036501305</v>
      </c>
      <c r="R75" s="29">
        <v>91.757589999999993</v>
      </c>
      <c r="S75">
        <f t="shared" si="11"/>
        <v>171658.03650130203</v>
      </c>
    </row>
    <row r="76" spans="3:19" x14ac:dyDescent="0.25">
      <c r="P76">
        <v>174240.66975503901</v>
      </c>
      <c r="R76" s="29">
        <v>89.181150000000002</v>
      </c>
      <c r="S76">
        <f t="shared" si="11"/>
        <v>174240.66975503589</v>
      </c>
    </row>
    <row r="77" spans="3:19" x14ac:dyDescent="0.25">
      <c r="P77">
        <v>102900.090500947</v>
      </c>
      <c r="R77" s="29">
        <v>57.789400000000001</v>
      </c>
      <c r="S77">
        <f t="shared" si="11"/>
        <v>102900.09050094581</v>
      </c>
    </row>
    <row r="78" spans="3:19" x14ac:dyDescent="0.25">
      <c r="P78">
        <v>167273.348378144</v>
      </c>
      <c r="R78" s="29">
        <v>94.627989999999997</v>
      </c>
      <c r="S78">
        <f t="shared" si="11"/>
        <v>167273.34837814153</v>
      </c>
    </row>
    <row r="79" spans="3:19" x14ac:dyDescent="0.25">
      <c r="P79">
        <v>119601.63621852999</v>
      </c>
      <c r="R79" s="29">
        <v>61.146126000000002</v>
      </c>
      <c r="S79">
        <f t="shared" si="11"/>
        <v>119601.63621852838</v>
      </c>
    </row>
    <row r="80" spans="3:19" x14ac:dyDescent="0.25">
      <c r="P80">
        <v>173852.66359323001</v>
      </c>
      <c r="R80" s="29">
        <v>80.876099999999994</v>
      </c>
      <c r="S80">
        <f t="shared" si="11"/>
        <v>173852.66359322728</v>
      </c>
    </row>
    <row r="81" spans="15:19" x14ac:dyDescent="0.25">
      <c r="P81">
        <v>157280.17968898799</v>
      </c>
      <c r="R81" s="29">
        <v>71.443259999999995</v>
      </c>
      <c r="S81">
        <f t="shared" si="11"/>
        <v>157280.17968898639</v>
      </c>
    </row>
    <row r="82" spans="15:19" x14ac:dyDescent="0.25">
      <c r="P82">
        <v>175302.912521141</v>
      </c>
      <c r="R82" s="29">
        <v>87.337890000000002</v>
      </c>
      <c r="S82">
        <f t="shared" si="11"/>
        <v>175302.91252113844</v>
      </c>
    </row>
    <row r="83" spans="15:19" x14ac:dyDescent="0.25">
      <c r="O83" t="s">
        <v>77</v>
      </c>
    </row>
  </sheetData>
  <mergeCells count="1">
    <mergeCell ref="K2:K3"/>
  </mergeCells>
  <conditionalFormatting sqref="F4:F33">
    <cfRule type="cellIs" dxfId="1" priority="2" operator="greaterThan">
      <formula>"S"</formula>
    </cfRule>
  </conditionalFormatting>
  <conditionalFormatting sqref="B4:B33">
    <cfRule type="expression" dxfId="0" priority="1">
      <formula>E4="Ejercer"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73CB4B0-5630-4D06-8F75-607477822D8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't=1'!E54:E54</xm:f>
              <xm:sqref>I54</xm:sqref>
            </x14:sparkline>
            <x14:sparkline>
              <xm:f>'t=1'!E55:E55</xm:f>
              <xm:sqref>I55</xm:sqref>
            </x14:sparkline>
            <x14:sparkline>
              <xm:f>'t=1'!E56:E56</xm:f>
              <xm:sqref>I56</xm:sqref>
            </x14:sparkline>
            <x14:sparkline>
              <xm:f>'t=1'!E57:E57</xm:f>
              <xm:sqref>I57</xm:sqref>
            </x14:sparkline>
            <x14:sparkline>
              <xm:f>'t=1'!E58:E58</xm:f>
              <xm:sqref>I58</xm:sqref>
            </x14:sparkline>
            <x14:sparkline>
              <xm:f>'t=1'!E59:E59</xm:f>
              <xm:sqref>I59</xm:sqref>
            </x14:sparkline>
            <x14:sparkline>
              <xm:f>'t=1'!E60:E60</xm:f>
              <xm:sqref>I60</xm:sqref>
            </x14:sparkline>
            <x14:sparkline>
              <xm:f>'t=1'!E61:E61</xm:f>
              <xm:sqref>I61</xm:sqref>
            </x14:sparkline>
            <x14:sparkline>
              <xm:f>'t=1'!E62:E62</xm:f>
              <xm:sqref>I62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Precio Generado por mi</vt:lpstr>
      <vt:lpstr>Simulación Precio Susana-Sergio</vt:lpstr>
      <vt:lpstr>VAN Tradicional</vt:lpstr>
      <vt:lpstr>t=5</vt:lpstr>
      <vt:lpstr>t=4</vt:lpstr>
      <vt:lpstr>t=3</vt:lpstr>
      <vt:lpstr>t=2</vt:lpstr>
      <vt:lpstr>t=1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</dc:creator>
  <cp:lastModifiedBy>sergio gonzalez</cp:lastModifiedBy>
  <dcterms:created xsi:type="dcterms:W3CDTF">2023-02-17T10:49:56Z</dcterms:created>
  <dcterms:modified xsi:type="dcterms:W3CDTF">2023-02-20T09:53:16Z</dcterms:modified>
</cp:coreProperties>
</file>