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Excel\"/>
    </mc:Choice>
  </mc:AlternateContent>
  <xr:revisionPtr revIDLastSave="0" documentId="13_ncr:1_{21D9B44D-C896-4B67-BFB1-F33410267982}" xr6:coauthVersionLast="47" xr6:coauthVersionMax="47" xr10:uidLastSave="{00000000-0000-0000-0000-000000000000}"/>
  <bookViews>
    <workbookView xWindow="-108" yWindow="-108" windowWidth="23256" windowHeight="12456" xr2:uid="{96A4E8D0-7141-46AE-A312-09F81C0C1F62}"/>
  </bookViews>
  <sheets>
    <sheet name="Dashbord" sheetId="12" r:id="rId1"/>
    <sheet name="Data" sheetId="4" r:id="rId2"/>
    <sheet name="Beneficiary" sheetId="5" state="hidden" r:id="rId3"/>
    <sheet name="Category" sheetId="13" state="hidden" r:id="rId4"/>
    <sheet name="Fundraiser" sheetId="14" state="hidden" r:id="rId5"/>
    <sheet name="Backend" sheetId="11" r:id="rId6"/>
  </sheets>
  <definedNames>
    <definedName name="L_Beneficiary">T_Beneficiary[Beneficiary]</definedName>
    <definedName name="L_categories">T_categories[Categories]</definedName>
    <definedName name="L_statuses">T_statuses[Status]</definedName>
    <definedName name="LastDoneId">Backend!$H$5</definedName>
    <definedName name="LastId">Backend!$H$4</definedName>
    <definedName name="Total">Backend!$H$3</definedName>
    <definedName name="Роздільник_Бенефіціар">#N/A</definedName>
    <definedName name="Роздільник_Категорія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2" l="1" a="1"/>
  <c r="A28" i="12" s="1"/>
  <c r="H5" i="11"/>
  <c r="H4" i="11"/>
  <c r="H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4" i="4"/>
  <c r="G5" i="4"/>
  <c r="G6" i="4"/>
  <c r="G3" i="4"/>
  <c r="J2" i="4" a="1"/>
  <c r="J2" i="4" s="1"/>
  <c r="G2" i="4" l="1"/>
  <c r="C28" i="12" l="1" a="1"/>
  <c r="C28" i="12" s="1"/>
  <c r="H3" i="11"/>
  <c r="H6" i="11" s="1"/>
  <c r="K2" i="4" a="1"/>
  <c r="K2" i="4" s="1"/>
  <c r="G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<sst xmlns="http://schemas.openxmlformats.org/spreadsheetml/2006/main" count="166" uniqueCount="74">
  <si>
    <t>№ Збору</t>
  </si>
  <si>
    <t>Статус</t>
  </si>
  <si>
    <t>Посилання на чеки, скріншоти, фото та відео звіти</t>
  </si>
  <si>
    <t>Українська розвідка - 122 батальйон 113 бригада</t>
  </si>
  <si>
    <t>MAVIC 3</t>
  </si>
  <si>
    <t>+</t>
  </si>
  <si>
    <t>https://drive.google.com/drive/folders/1QsVf9zFiESxmsVGRMXnS1Rf9ocSqksmv?usp=sharing</t>
  </si>
  <si>
    <t>Тепловізійний приціл</t>
  </si>
  <si>
    <t>https://drive.google.com/drive/folders/1LDp_KU-o3JVQiTVwjAVFcjWQb7iSIIyL?usp=sharing</t>
  </si>
  <si>
    <t>Комплект Антен</t>
  </si>
  <si>
    <t>Ремонт пікапа</t>
  </si>
  <si>
    <t>https://drive.google.com/drive/folders/1hXMZCaTr8LEjgArUrLR7dLproPs2uK8K?usp=drive_link</t>
  </si>
  <si>
    <t>Окремий стрілецький батальйон 43 бригади</t>
  </si>
  <si>
    <t>Бінокуляр нічного бачення</t>
  </si>
  <si>
    <t>https://drive.google.com/drive/folders/14N_GdGJ-U6SHv6HtFofTAr9V_v4igLZU?usp=drive_link</t>
  </si>
  <si>
    <t>https://drive.google.com/drive/folders/1XK3icSqMSw0ZCVnTmRz2T98Q-nEW-TDI?usp=sharing</t>
  </si>
  <si>
    <t>РЕБ на машину</t>
  </si>
  <si>
    <t>https://drive.google.com/drive/folders/1p_RG5HlipmnVGz7jA_UDp8IzPNimDEWT?usp=sharing</t>
  </si>
  <si>
    <t>БАГГІ BRP COMMANDER 1000</t>
  </si>
  <si>
    <t>https://drive.google.com/drive/folders/1hyETYLS1Oj4sWVVy-NXz11urgMFfaQMO?usp=sharing</t>
  </si>
  <si>
    <t>Добровольці</t>
  </si>
  <si>
    <t>Volkswagen Transporter T4</t>
  </si>
  <si>
    <t>https://drive.google.com/drive/folders/11KX_qXW5YK5COR6euu7_K39Pevozfukg?usp=sharing</t>
  </si>
  <si>
    <t>MAVIC 3 PRO</t>
  </si>
  <si>
    <t>https://drive.google.com/drive/folders/1lqgdUVQZo6wELrv2AAHnWMoytD1oQi5Y?usp=sharing</t>
  </si>
  <si>
    <t>152 ОМБР 2 мінометний взвод</t>
  </si>
  <si>
    <t>MAVIC 3T</t>
  </si>
  <si>
    <t>https://drive.google.com/drive/folders/1hucf-BtKyouL4urgXGMg7E_xe72Lkies?usp=sharing</t>
  </si>
  <si>
    <t>Спаяні батарейки для мавіків</t>
  </si>
  <si>
    <t>https://drive.google.com/drive/folders/19_FMwzuye3naHxjx4qXcXTqpW2pjE-Fw?usp=sharing</t>
  </si>
  <si>
    <t>https://drive.google.com/drive/folders/1RK9FYn9ZP2nz4XLeqsLxMPWAshMxdYKl?usp=sharing</t>
  </si>
  <si>
    <t>22 ОМБР, 92 ОШБр</t>
  </si>
  <si>
    <t>https://drive.google.com/drive/folders/1gFyNDUwO2C7eOwRrH4pgN4vnEC0023c9?usp=sharing</t>
  </si>
  <si>
    <t>https://drive.google.com/drive/folders/1r_adFOsuARVF4y94U8i3RlcVPPu9TCdd?usp=drive_link</t>
  </si>
  <si>
    <t>Ремонт пікапа після влучання FPV</t>
  </si>
  <si>
    <t>https://drive.google.com/drive/folders/14ZgE9eGn5iYPLmvPOjlOh1TX4by7pupn?usp=drive_link</t>
  </si>
  <si>
    <t>Капнограф Masimo EMMA</t>
  </si>
  <si>
    <t>Ремонт ходової</t>
  </si>
  <si>
    <t>Модуль передавача, монітор FPV Skyzone, окуляри FPV Skyzone</t>
  </si>
  <si>
    <t>Екіпаж БпАК</t>
  </si>
  <si>
    <t>Монокуляр нічного бачення PVS-14</t>
  </si>
  <si>
    <t>https://drive.google.com/drive/folders/1IjAI8-z_bGGT96Qi3b4-RcSNeo7zEsVk?usp=drive_link</t>
  </si>
  <si>
    <t>Бенефіціар</t>
  </si>
  <si>
    <t>Об'єкт збору</t>
  </si>
  <si>
    <t>Ціна за од.</t>
  </si>
  <si>
    <t>Кількість</t>
  </si>
  <si>
    <t>Сума</t>
  </si>
  <si>
    <t>Підсумок</t>
  </si>
  <si>
    <t>Категорія</t>
  </si>
  <si>
    <t>Інше</t>
  </si>
  <si>
    <t>Позначки рядків</t>
  </si>
  <si>
    <t>Сума з Сума</t>
  </si>
  <si>
    <t>Антени</t>
  </si>
  <si>
    <t>Модифікації обладнання</t>
  </si>
  <si>
    <t>Медичне обладнання</t>
  </si>
  <si>
    <t>Categories</t>
  </si>
  <si>
    <t>-</t>
  </si>
  <si>
    <t>Status</t>
  </si>
  <si>
    <t>Beneficiary</t>
  </si>
  <si>
    <t>Медики</t>
  </si>
  <si>
    <t>Українська розвідка</t>
  </si>
  <si>
    <t>Транспорт</t>
  </si>
  <si>
    <t>Дрони</t>
  </si>
  <si>
    <t>Посилання на звіт</t>
  </si>
  <si>
    <t>Total</t>
  </si>
  <si>
    <t>LastId</t>
  </si>
  <si>
    <t>LastDoneId</t>
  </si>
  <si>
    <t>Останні Збори:</t>
  </si>
  <si>
    <t>10 Найбільших бенефіціарів</t>
  </si>
  <si>
    <t>Загальний підсумок</t>
  </si>
  <si>
    <t>10 найзатребуваніших категорій</t>
  </si>
  <si>
    <t>Топ 10 зборів</t>
  </si>
  <si>
    <t>Допомога постраждалим в Сумах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</si>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</sst>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\ &quot;₴&quot;_-;\-* #,##0\ &quot;₴&quot;_-;_-* &quot;-&quot;\ &quot;₴&quot;_-;_-@_-"/>
    <numFmt numFmtId="165" formatCode="#,##0\ &quot;₴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Book Antiqua"/>
      <family val="1"/>
      <charset val="204"/>
    </font>
    <font>
      <sz val="14"/>
      <color theme="0"/>
      <name val="Book Antiqua"/>
      <family val="1"/>
      <charset val="204"/>
    </font>
    <font>
      <b/>
      <i/>
      <sz val="18"/>
      <color theme="0"/>
      <name val="Book Antiqu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1B1B1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3" borderId="0" xfId="0" applyFill="1"/>
    <xf numFmtId="165" fontId="0" fillId="0" borderId="0" xfId="0" applyNumberFormat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2" borderId="0" xfId="0" applyNumberFormat="1" applyFill="1"/>
    <xf numFmtId="165" fontId="0" fillId="0" borderId="0" xfId="0" applyNumberFormat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165" fontId="4" fillId="3" borderId="0" xfId="0" applyNumberFormat="1" applyFont="1" applyFill="1"/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165" formatCode="#,##0\ &quot;₴&quot;"/>
    </dxf>
    <dxf>
      <numFmt numFmtId="165" formatCode="#,##0\ &quot;₴&quot;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65" formatCode="#,##0\ &quot;₴&quot;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Стиль таблиці 1" pivot="0" count="1" xr9:uid="{35128613-A651-4DCE-97EF-B22471010B32}">
      <tableStyleElement type="wholeTable" dxfId="19"/>
    </tableStyle>
  </tableStyles>
  <colors>
    <mruColors>
      <color rgb="FF1B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[Звіти.xlsx]Beneficiary!Зведена таблиця2</c:name>
    <c:fmtId val="38"/>
  </c:pivotSource>
  <c:chart>
    <c:title>
      <c:tx>
        <c:strRef>
          <c:f>Beneficiary!$A$2</c:f>
          <c:strCache>
            <c:ptCount val="1"/>
            <c:pt idx="0">
              <c:v>10 Найбільших бенефіціарів</c:v>
            </c:pt>
          </c:strCache>
        </c:strRef>
      </c:tx>
      <c:layout>
        <c:manualLayout>
          <c:xMode val="edge"/>
          <c:yMode val="edge"/>
          <c:x val="0.2279862962962963"/>
          <c:y val="2.9585648148148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00" normalizeH="0" baseline="0">
              <a:solidFill>
                <a:schemeClr val="lt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30950944444444445"/>
              <c:y val="3.69018518518518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365075925925926"/>
              <c:y val="-8.31986111111111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6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1613370370370372"/>
              <c:y val="3.64969907407407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7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3724333333333338"/>
              <c:y val="7.84865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8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257611111111103"/>
              <c:y val="8.35618055555554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9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8894830659536541"/>
              <c:y val="9.655879280317503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904222222222223"/>
              <c:y val="3.208865740740730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1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7216333333333333"/>
              <c:y val="1.416597222222211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fld id="{2D164DE8-B4E0-491A-825A-BC06AE882E70}" type="CATEGORYNAME">
                  <a:rPr lang="ru-RU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t>
</a:t>
                </a:r>
                <a:fld id="{F61A4AEA-3D7C-4FC2-A267-67789EDCA087}" type="PERCENTAGE"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t>[PERCENTAGE]</a:t>
                </a:fld>
                <a:endParaRPr lang="ru-RU" baseline="0">
                  <a:solidFill>
                    <a:schemeClr val="tx1"/>
                  </a:solidFill>
                  <a:latin typeface="Book Antiqua" panose="02040602050305030304" pitchFamily="18" charset="0"/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2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542125925925926"/>
              <c:y val="-9.26307870370370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3"/>
        <c:dLbl>
          <c:idx val="0"/>
          <c:layout>
            <c:manualLayout>
              <c:x val="-0.12287939536810098"/>
              <c:y val="-0.10744810744810745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128888888888888"/>
              <c:y val="-0.229305555555555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6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542125925925926"/>
              <c:y val="-9.26307870370370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7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7216333333333333"/>
              <c:y val="1.416597222222211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fld id="{2D164DE8-B4E0-491A-825A-BC06AE882E70}" type="CATEGORYNAME">
                  <a:rPr lang="ru-RU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t>
</a:t>
                </a:r>
                <a:fld id="{F61A4AEA-3D7C-4FC2-A267-67789EDCA087}" type="PERCENTAGE"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t>[PERCENTAGE]</a:t>
                </a:fld>
                <a:endParaRPr lang="ru-RU" baseline="0">
                  <a:solidFill>
                    <a:schemeClr val="tx1"/>
                  </a:solidFill>
                  <a:latin typeface="Book Antiqua" panose="02040602050305030304" pitchFamily="18" charset="0"/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8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904222222222223"/>
              <c:y val="3.208865740740730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9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257611111111103"/>
              <c:y val="8.35618055555554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0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3724333333333338"/>
              <c:y val="7.84865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1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1613370370370372"/>
              <c:y val="3.64969907407407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2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365075925925926"/>
              <c:y val="-8.31986111111111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3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30950944444444445"/>
              <c:y val="3.69018518518518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128888888888888"/>
              <c:y val="-0.229305555555555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6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542125925925926"/>
              <c:y val="-9.26307870370370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7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7216333333333333"/>
              <c:y val="1.416597222222211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fld id="{2D164DE8-B4E0-491A-825A-BC06AE882E70}" type="CATEGORYNAME">
                  <a:rPr lang="ru-RU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>
                      <a:solidFill>
                        <a:schemeClr val="tx1"/>
                      </a:solidFill>
                      <a:latin typeface="Book Antiqua" panose="02040602050305030304" pitchFamily="18" charset="0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t>
</a:t>
                </a:r>
                <a:fld id="{F61A4AEA-3D7C-4FC2-A267-67789EDCA087}" type="PERCENTAGE"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>
                      <a:solidFill>
                        <a:schemeClr val="tx1"/>
                      </a:solidFill>
                      <a:latin typeface="Book Antiqua" panose="02040602050305030304" pitchFamily="18" charset="0"/>
                    </a:defRPr>
                  </a:pPr>
                  <a:t>[PERCENTAGE]</a:t>
                </a:fld>
                <a:endParaRPr lang="ru-RU" baseline="0">
                  <a:solidFill>
                    <a:schemeClr val="tx1"/>
                  </a:solidFill>
                  <a:latin typeface="Book Antiqua" panose="02040602050305030304" pitchFamily="18" charset="0"/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98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904222222222223"/>
              <c:y val="3.208865740740730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9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257611111111103"/>
              <c:y val="8.35618055555554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0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3724333333333338"/>
              <c:y val="7.84865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1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1613370370370372"/>
              <c:y val="3.64969907407407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2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365075925925926"/>
              <c:y val="-8.31986111111111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3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30950944444444445"/>
              <c:y val="3.69018518518518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128888888888888"/>
              <c:y val="-0.2293055555555556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Beneficiary!$A$2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6F-4CCD-81FA-9FB3E939D646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6F-4CCD-81FA-9FB3E939D646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6F-4CCD-81FA-9FB3E939D646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6F-4CCD-81FA-9FB3E939D646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6F-4CCD-81FA-9FB3E939D646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66F-4CCD-81FA-9FB3E939D646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66F-4CCD-81FA-9FB3E939D646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66F-4CCD-81FA-9FB3E939D646}"/>
              </c:ext>
            </c:extLst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E00-42F9-8083-850BCF00C143}"/>
              </c:ext>
            </c:extLst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66F-4CCD-81FA-9FB3E939D646}"/>
              </c:ext>
            </c:extLst>
          </c:dPt>
          <c:dLbls>
            <c:dLbl>
              <c:idx val="0"/>
              <c:layout>
                <c:manualLayout>
                  <c:x val="0.1542125925925926"/>
                  <c:y val="-9.26307870370370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6F-4CCD-81FA-9FB3E939D646}"/>
                </c:ext>
              </c:extLst>
            </c:dLbl>
            <c:dLbl>
              <c:idx val="1"/>
              <c:layout>
                <c:manualLayout>
                  <c:x val="0.17216333333333333"/>
                  <c:y val="1.4165972222222115E-2"/>
                </c:manualLayout>
              </c:layout>
              <c:tx>
                <c:rich>
                  <a:bodyPr/>
                  <a:lstStyle/>
                  <a:p>
                    <a:fld id="{2D164DE8-B4E0-491A-825A-BC06AE882E70}" type="CATEGORYNAME">
                      <a:rPr lang="ru-RU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pPr/>
                      <a:t>[CATEGORY NAME]</a:t>
                    </a:fld>
                    <a:r>
                      <a:rPr lang="ru-RU" baseline="0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t>
</a:t>
                    </a:r>
                    <a:fld id="{F61A4AEA-3D7C-4FC2-A267-67789EDCA087}" type="PERCENTAGE">
                      <a:rPr lang="ru-RU" baseline="0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pPr/>
                      <a:t>[PERCENTAGE]</a:t>
                    </a:fld>
                    <a:endParaRPr lang="ru-RU" baseline="0">
                      <a:solidFill>
                        <a:schemeClr val="tx1"/>
                      </a:solidFill>
                      <a:latin typeface="Book Antiqua" panose="02040602050305030304" pitchFamily="18" charset="0"/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66F-4CCD-81FA-9FB3E939D646}"/>
                </c:ext>
              </c:extLst>
            </c:dLbl>
            <c:dLbl>
              <c:idx val="2"/>
              <c:layout>
                <c:manualLayout>
                  <c:x val="0.16904222222222223"/>
                  <c:y val="3.20886574074073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6F-4CCD-81FA-9FB3E939D646}"/>
                </c:ext>
              </c:extLst>
            </c:dLbl>
            <c:dLbl>
              <c:idx val="3"/>
              <c:layout>
                <c:manualLayout>
                  <c:x val="0.16257611111111103"/>
                  <c:y val="8.35618055555554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6F-4CCD-81FA-9FB3E939D646}"/>
                </c:ext>
              </c:extLst>
            </c:dLbl>
            <c:dLbl>
              <c:idx val="4"/>
              <c:layout>
                <c:manualLayout>
                  <c:x val="-0.13724333333333338"/>
                  <c:y val="7.8486574074074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6F-4CCD-81FA-9FB3E939D646}"/>
                </c:ext>
              </c:extLst>
            </c:dLbl>
            <c:dLbl>
              <c:idx val="5"/>
              <c:layout>
                <c:manualLayout>
                  <c:x val="-0.21613370370370372"/>
                  <c:y val="3.6496990740740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6F-4CCD-81FA-9FB3E939D646}"/>
                </c:ext>
              </c:extLst>
            </c:dLbl>
            <c:dLbl>
              <c:idx val="6"/>
              <c:layout>
                <c:manualLayout>
                  <c:x val="-0.2365075925925926"/>
                  <c:y val="-8.31986111111111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6F-4CCD-81FA-9FB3E939D646}"/>
                </c:ext>
              </c:extLst>
            </c:dLbl>
            <c:dLbl>
              <c:idx val="7"/>
              <c:layout>
                <c:manualLayout>
                  <c:x val="-0.30950944444444445"/>
                  <c:y val="3.69018518518518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6F-4CCD-81FA-9FB3E939D646}"/>
                </c:ext>
              </c:extLst>
            </c:dLbl>
            <c:dLbl>
              <c:idx val="8"/>
              <c:layout>
                <c:manualLayout>
                  <c:x val="0.1128888888888888"/>
                  <c:y val="-0.22930555555555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E00-42F9-8083-850BCF00C14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Beneficiary!$A$2</c:f>
              <c:strCache>
                <c:ptCount val="9"/>
                <c:pt idx="0">
                  <c:v>152 ОМБР 2 мінометний взвод</c:v>
                </c:pt>
                <c:pt idx="1">
                  <c:v>22 ОМБР, 92 ОШБр</c:v>
                </c:pt>
                <c:pt idx="2">
                  <c:v>Добровольці</c:v>
                </c:pt>
                <c:pt idx="3">
                  <c:v>Екіпаж БпАК</c:v>
                </c:pt>
                <c:pt idx="4">
                  <c:v>Медики</c:v>
                </c:pt>
                <c:pt idx="5">
                  <c:v>Окремий стрілецький батальйон 43 бригади</c:v>
                </c:pt>
                <c:pt idx="6">
                  <c:v>Українська розвідка</c:v>
                </c:pt>
                <c:pt idx="7">
                  <c:v>Українська розвідка - 122 батальйон 113 бригада</c:v>
                </c:pt>
                <c:pt idx="8">
                  <c:v>Допомога постраждалим в Сумах</c:v>
                </c:pt>
              </c:strCache>
            </c:strRef>
          </c:cat>
          <c:val>
            <c:numRef>
              <c:f>Beneficiary!$A$2</c:f>
              <c:numCache>
                <c:formatCode>_-* #,##0\ "₴"_-;\-* #,##0\ "₴"_-;_-* "-"\ "₴"_-;_-@_-</c:formatCode>
                <c:ptCount val="9"/>
                <c:pt idx="0">
                  <c:v>148000</c:v>
                </c:pt>
                <c:pt idx="1">
                  <c:v>126000</c:v>
                </c:pt>
                <c:pt idx="2">
                  <c:v>215400</c:v>
                </c:pt>
                <c:pt idx="3">
                  <c:v>117000</c:v>
                </c:pt>
                <c:pt idx="4">
                  <c:v>79600</c:v>
                </c:pt>
                <c:pt idx="5">
                  <c:v>260000</c:v>
                </c:pt>
                <c:pt idx="6">
                  <c:v>50000</c:v>
                </c:pt>
                <c:pt idx="7">
                  <c:v>1088650</c:v>
                </c:pt>
                <c:pt idx="8">
                  <c:v>13203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00-42F9-8083-850BCF00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8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[Звіти.xlsx]Fundraiser!Зведена таблиця2</c:name>
    <c:fmtId val="39"/>
  </c:pivotSource>
  <c:chart>
    <c:title>
      <c:tx>
        <c:strRef>
          <c:f>Fundraiser!$A$3</c:f>
          <c:strCache>
            <c:ptCount val="1"/>
            <c:pt idx="0">
              <c:v>Топ 10 зборів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none" baseline="0">
              <a:solidFill>
                <a:schemeClr val="bg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bg2">
                <a:lumMod val="50000"/>
              </a:schemeClr>
            </a:solidFill>
            <a:miter lim="800000"/>
          </a:ln>
          <a:effectLst>
            <a:glow rad="63500">
              <a:schemeClr val="bg2">
                <a:lumMod val="50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bg2">
                <a:lumMod val="50000"/>
              </a:schemeClr>
            </a:solidFill>
            <a:miter lim="800000"/>
          </a:ln>
          <a:effectLst>
            <a:glow rad="63500">
              <a:schemeClr val="bg2">
                <a:lumMod val="50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bg2">
                <a:lumMod val="50000"/>
              </a:schemeClr>
            </a:solidFill>
            <a:miter lim="800000"/>
          </a:ln>
          <a:effectLst>
            <a:glow rad="63500">
              <a:schemeClr val="bg2">
                <a:lumMod val="50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Fundraiser!$A$3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bg2">
                  <a:lumMod val="50000"/>
                </a:schemeClr>
              </a:solidFill>
              <a:miter lim="800000"/>
            </a:ln>
            <a:effectLst>
              <a:glow rad="63500">
                <a:schemeClr val="bg2">
                  <a:lumMod val="50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Fundraiser!$A$3</c:f>
              <c:strCache>
                <c:ptCount val="10"/>
                <c:pt idx="0">
                  <c:v>9</c:v>
                </c:pt>
                <c:pt idx="1">
                  <c:v>1</c:v>
                </c:pt>
                <c:pt idx="2">
                  <c:v>16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8</c:v>
                </c:pt>
                <c:pt idx="7">
                  <c:v>15</c:v>
                </c:pt>
                <c:pt idx="8">
                  <c:v>4</c:v>
                </c:pt>
                <c:pt idx="9">
                  <c:v>7</c:v>
                </c:pt>
              </c:strCache>
            </c:strRef>
          </c:cat>
          <c:val>
            <c:numRef>
              <c:f>Fundraiser!$A$3</c:f>
              <c:numCache>
                <c:formatCode>_-* #,##0\ "₴"_-;\-* #,##0\ "₴"_-;_-* "-"\ "₴"_-;_-@_-</c:formatCode>
                <c:ptCount val="10"/>
                <c:pt idx="0">
                  <c:v>71000</c:v>
                </c:pt>
                <c:pt idx="1">
                  <c:v>77000</c:v>
                </c:pt>
                <c:pt idx="2">
                  <c:v>117000</c:v>
                </c:pt>
                <c:pt idx="3">
                  <c:v>148000</c:v>
                </c:pt>
                <c:pt idx="4">
                  <c:v>155000</c:v>
                </c:pt>
                <c:pt idx="5">
                  <c:v>157000</c:v>
                </c:pt>
                <c:pt idx="6">
                  <c:v>196000</c:v>
                </c:pt>
                <c:pt idx="7">
                  <c:v>209000</c:v>
                </c:pt>
                <c:pt idx="8">
                  <c:v>260000</c:v>
                </c:pt>
                <c:pt idx="9">
                  <c:v>454050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44B3-9F9E-DFB7B6B5CEA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85747343"/>
        <c:axId val="685745423"/>
      </c:barChart>
      <c:catAx>
        <c:axId val="6857473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685745423"/>
        <c:crosses val="autoZero"/>
        <c:auto val="1"/>
        <c:lblAlgn val="ctr"/>
        <c:lblOffset val="110"/>
        <c:tickLblSkip val="1"/>
        <c:tickMarkSkip val="1"/>
        <c:noMultiLvlLbl val="0"/>
      </c:catAx>
      <c:valAx>
        <c:axId val="685745423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-* #,##0\ &quot;₴&quot;_-;\-* #,##0\ &quot;₴&quot;_-;_-* &quot;-&quot;\ &quot;₴&quot;_-;_-@_-" sourceLinked="1"/>
        <c:majorTickMark val="none"/>
        <c:minorTickMark val="none"/>
        <c:tickLblPos val="nextTo"/>
        <c:crossAx val="68574734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[Звіти.xlsx]Category!Зведена таблиця1</c:name>
    <c:fmtId val="33"/>
  </c:pivotSource>
  <c:chart>
    <c:title>
      <c:tx>
        <c:strRef>
          <c:f>Category!$A$3</c:f>
          <c:strCache>
            <c:ptCount val="1"/>
            <c:pt idx="0">
              <c:v>10 найзатребуваніших категорій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00" normalizeH="0" baseline="0">
              <a:solidFill>
                <a:schemeClr val="lt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solidFill>
              <a:srgbClr val="5B9BD5"/>
            </a:solidFill>
            <a:prstDash val="dashDot"/>
          </a:ln>
          <a:effectLst/>
        </c:spPr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solidFill>
              <a:srgbClr val="5B9BD5"/>
            </a:solidFill>
            <a:prstDash val="dashDot"/>
          </a:ln>
          <a:effectLst/>
        </c:spPr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solidFill>
              <a:srgbClr val="5B9BD5"/>
            </a:solidFill>
            <a:prstDash val="dashDot"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Category!$A$3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solidFill>
                  <a:srgbClr val="5B9BD5"/>
                </a:solidFill>
                <a:prstDash val="dash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6B-42CD-825D-7C828001F1AD}"/>
              </c:ext>
            </c:extLst>
          </c:dPt>
          <c:dLbls>
            <c:spPr>
              <a:solidFill>
                <a:schemeClr val="tx1">
                  <a:lumMod val="95000"/>
                  <a:lumOff val="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Category!$A$3</c:f>
              <c:strCache>
                <c:ptCount val="6"/>
                <c:pt idx="0">
                  <c:v>Транспорт</c:v>
                </c:pt>
                <c:pt idx="1">
                  <c:v>Дрони</c:v>
                </c:pt>
                <c:pt idx="2">
                  <c:v>Модифікації обладнання</c:v>
                </c:pt>
                <c:pt idx="3">
                  <c:v>Медичне обладнання</c:v>
                </c:pt>
                <c:pt idx="4">
                  <c:v>Антени</c:v>
                </c:pt>
                <c:pt idx="5">
                  <c:v>Інше</c:v>
                </c:pt>
              </c:strCache>
            </c:strRef>
          </c:cat>
          <c:val>
            <c:numRef>
              <c:f>Category!$A$3</c:f>
              <c:numCache>
                <c:formatCode>#,##0\ "₴"</c:formatCode>
                <c:ptCount val="6"/>
                <c:pt idx="0">
                  <c:v>885050</c:v>
                </c:pt>
                <c:pt idx="1">
                  <c:v>588000</c:v>
                </c:pt>
                <c:pt idx="2">
                  <c:v>498000</c:v>
                </c:pt>
                <c:pt idx="3">
                  <c:v>79600</c:v>
                </c:pt>
                <c:pt idx="4">
                  <c:v>34000</c:v>
                </c:pt>
                <c:pt idx="5">
                  <c:v>13203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B-42CD-825D-7C828001F1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42"/>
        <c:axId val="604543215"/>
        <c:axId val="604545135"/>
      </c:barChart>
      <c:catAx>
        <c:axId val="60454321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0" i="1" u="none" strike="noStrike" kern="1200" cap="all" spc="150" normalizeH="0" baseline="0">
                <a:solidFill>
                  <a:schemeClr val="bg1"/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604545135"/>
        <c:crosses val="autoZero"/>
        <c:auto val="1"/>
        <c:lblAlgn val="ctr"/>
        <c:lblOffset val="100"/>
        <c:noMultiLvlLbl val="0"/>
      </c:catAx>
      <c:valAx>
        <c:axId val="60454513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\ &quot;₴&quot;" sourceLinked="1"/>
        <c:majorTickMark val="out"/>
        <c:minorTickMark val="none"/>
        <c:tickLblPos val="nextTo"/>
        <c:crossAx val="60454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[Звіти.xlsx]Beneficiary!Зведена таблиця2</c:name>
    <c:fmtId val="0"/>
  </c:pivotSource>
  <c:chart>
    <c:title>
      <c:tx>
        <c:strRef>
          <c:f>Beneficiary!$A$2</c:f>
          <c:strCache>
            <c:ptCount val="1"/>
            <c:pt idx="0">
              <c:v>10 Найбільших бенефіціарів</c:v>
            </c:pt>
          </c:strCache>
        </c:strRef>
      </c:tx>
      <c:layout>
        <c:manualLayout>
          <c:xMode val="edge"/>
          <c:yMode val="edge"/>
          <c:x val="0.2279862962962963"/>
          <c:y val="2.9585648148148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00" normalizeH="0" baseline="0">
              <a:solidFill>
                <a:schemeClr val="lt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30950944444444445"/>
              <c:y val="3.69018518518518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5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365075925925926"/>
              <c:y val="-8.319861111111111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6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21613370370370372"/>
              <c:y val="3.64969907407407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7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3724333333333338"/>
              <c:y val="7.84865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8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257611111111103"/>
              <c:y val="8.356180555555545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9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8894830659536541"/>
              <c:y val="9.655879280317503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6904222222222223"/>
              <c:y val="3.208865740740730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1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7216333333333333"/>
              <c:y val="1.416597222222211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fld id="{2D164DE8-B4E0-491A-825A-BC06AE882E70}" type="CATEGORYNAME">
                  <a:rPr lang="ru-RU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>
                      <a:solidFill>
                        <a:schemeClr val="tx1"/>
                      </a:solidFill>
                      <a:latin typeface="Book Antiqua" panose="02040602050305030304" pitchFamily="18" charset="0"/>
                    </a:defRPr>
                  </a:pPr>
                  <a:t>[CATEGORY NAME]</a:t>
                </a:fld>
                <a:r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t>
</a:t>
                </a:r>
                <a:fld id="{F61A4AEA-3D7C-4FC2-A267-67789EDCA087}" type="PERCENTAGE">
                  <a:rPr lang="ru-RU" baseline="0">
                    <a:solidFill>
                      <a:schemeClr val="tx1"/>
                    </a:solidFill>
                    <a:latin typeface="Book Antiqua" panose="02040602050305030304" pitchFamily="18" charset="0"/>
                  </a:rPr>
                  <a:pPr>
                    <a:defRPr sz="1200">
                      <a:solidFill>
                        <a:schemeClr val="tx1"/>
                      </a:solidFill>
                      <a:latin typeface="Book Antiqua" panose="02040602050305030304" pitchFamily="18" charset="0"/>
                    </a:defRPr>
                  </a:pPr>
                  <a:t>[PERCENTAGE]</a:t>
                </a:fld>
                <a:endParaRPr lang="ru-RU" baseline="0">
                  <a:solidFill>
                    <a:schemeClr val="tx1"/>
                  </a:solidFill>
                  <a:latin typeface="Book Antiqua" panose="02040602050305030304" pitchFamily="18" charset="0"/>
                </a:endParaRP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2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0.1542125925925926"/>
              <c:y val="-9.263078703703703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3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2287939536810098"/>
              <c:y val="-0.1074481074481074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4"/>
        <c:spPr>
          <a:solidFill>
            <a:schemeClr val="lt1"/>
          </a:solidFill>
          <a:ln w="19050">
            <a:solidFill>
              <a:schemeClr val="tx1"/>
            </a:solidFill>
          </a:ln>
          <a:effectLst/>
        </c:spPr>
        <c:dLbl>
          <c:idx val="0"/>
          <c:layout>
            <c:manualLayout>
              <c:x val="-0.12287939536810098"/>
              <c:y val="-0.1074481074481074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Beneficiary!$A$2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6D-4029-BB31-C8ED3A1D5985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6D-4029-BB31-C8ED3A1D5985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6D-4029-BB31-C8ED3A1D5985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6D-4029-BB31-C8ED3A1D5985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E6D-4029-BB31-C8ED3A1D5985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6D-4029-BB31-C8ED3A1D5985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E6D-4029-BB31-C8ED3A1D5985}"/>
              </c:ext>
            </c:extLst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E6D-4029-BB31-C8ED3A1D5985}"/>
              </c:ext>
            </c:extLst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E6D-4029-BB31-C8ED3A1D5985}"/>
              </c:ext>
            </c:extLst>
          </c:dPt>
          <c:dPt>
            <c:idx val="9"/>
            <c:bubble3D val="0"/>
            <c:spPr>
              <a:solidFill>
                <a:schemeClr val="l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E6D-4029-BB31-C8ED3A1D5985}"/>
              </c:ext>
            </c:extLst>
          </c:dPt>
          <c:dLbls>
            <c:dLbl>
              <c:idx val="0"/>
              <c:layout>
                <c:manualLayout>
                  <c:x val="0.1542125925925926"/>
                  <c:y val="-9.26307870370370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6D-4029-BB31-C8ED3A1D5985}"/>
                </c:ext>
              </c:extLst>
            </c:dLbl>
            <c:dLbl>
              <c:idx val="1"/>
              <c:layout>
                <c:manualLayout>
                  <c:x val="0.17216333333333333"/>
                  <c:y val="1.4165972222222115E-2"/>
                </c:manualLayout>
              </c:layout>
              <c:tx>
                <c:rich>
                  <a:bodyPr/>
                  <a:lstStyle/>
                  <a:p>
                    <a:fld id="{2D164DE8-B4E0-491A-825A-BC06AE882E70}" type="CATEGORYNAME">
                      <a:rPr lang="ru-RU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pPr/>
                      <a:t>[CATEGORY NAME]</a:t>
                    </a:fld>
                    <a:r>
                      <a:rPr lang="ru-RU" baseline="0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t>
</a:t>
                    </a:r>
                    <a:fld id="{F61A4AEA-3D7C-4FC2-A267-67789EDCA087}" type="PERCENTAGE">
                      <a:rPr lang="ru-RU" baseline="0">
                        <a:solidFill>
                          <a:schemeClr val="tx1"/>
                        </a:solidFill>
                        <a:latin typeface="Book Antiqua" panose="02040602050305030304" pitchFamily="18" charset="0"/>
                      </a:rPr>
                      <a:pPr/>
                      <a:t>[PERCENTAGE]</a:t>
                    </a:fld>
                    <a:endParaRPr lang="ru-RU" baseline="0">
                      <a:solidFill>
                        <a:schemeClr val="tx1"/>
                      </a:solidFill>
                      <a:latin typeface="Book Antiqua" panose="02040602050305030304" pitchFamily="18" charset="0"/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E6D-4029-BB31-C8ED3A1D5985}"/>
                </c:ext>
              </c:extLst>
            </c:dLbl>
            <c:dLbl>
              <c:idx val="2"/>
              <c:layout>
                <c:manualLayout>
                  <c:x val="0.16904222222222223"/>
                  <c:y val="3.20886574074073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6D-4029-BB31-C8ED3A1D5985}"/>
                </c:ext>
              </c:extLst>
            </c:dLbl>
            <c:dLbl>
              <c:idx val="3"/>
              <c:layout>
                <c:manualLayout>
                  <c:x val="0.16257611111111103"/>
                  <c:y val="8.35618055555554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E6D-4029-BB31-C8ED3A1D5985}"/>
                </c:ext>
              </c:extLst>
            </c:dLbl>
            <c:dLbl>
              <c:idx val="4"/>
              <c:layout>
                <c:manualLayout>
                  <c:x val="-0.13724333333333338"/>
                  <c:y val="7.8486574074074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E6D-4029-BB31-C8ED3A1D5985}"/>
                </c:ext>
              </c:extLst>
            </c:dLbl>
            <c:dLbl>
              <c:idx val="5"/>
              <c:layout>
                <c:manualLayout>
                  <c:x val="-0.21613370370370372"/>
                  <c:y val="3.64969907407407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E6D-4029-BB31-C8ED3A1D5985}"/>
                </c:ext>
              </c:extLst>
            </c:dLbl>
            <c:dLbl>
              <c:idx val="6"/>
              <c:layout>
                <c:manualLayout>
                  <c:x val="-0.2365075925925926"/>
                  <c:y val="-8.31986111111111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6D-4029-BB31-C8ED3A1D5985}"/>
                </c:ext>
              </c:extLst>
            </c:dLbl>
            <c:dLbl>
              <c:idx val="7"/>
              <c:layout>
                <c:manualLayout>
                  <c:x val="-0.30950944444444445"/>
                  <c:y val="3.690185185185185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E6D-4029-BB31-C8ED3A1D5985}"/>
                </c:ext>
              </c:extLst>
            </c:dLbl>
            <c:dLbl>
              <c:idx val="8"/>
              <c:layout>
                <c:manualLayout>
                  <c:x val="-0.12287939536810098"/>
                  <c:y val="-0.1074481074481074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E6D-4029-BB31-C8ED3A1D598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Beneficiary!$A$2</c:f>
              <c:strCache>
                <c:ptCount val="9"/>
                <c:pt idx="0">
                  <c:v>152 ОМБР 2 мінометний взвод</c:v>
                </c:pt>
                <c:pt idx="1">
                  <c:v>22 ОМБР, 92 ОШБр</c:v>
                </c:pt>
                <c:pt idx="2">
                  <c:v>Добровольці</c:v>
                </c:pt>
                <c:pt idx="3">
                  <c:v>Екіпаж БпАК</c:v>
                </c:pt>
                <c:pt idx="4">
                  <c:v>Медики</c:v>
                </c:pt>
                <c:pt idx="5">
                  <c:v>Окремий стрілецький батальйон 43 бригади</c:v>
                </c:pt>
                <c:pt idx="6">
                  <c:v>Українська розвідка</c:v>
                </c:pt>
                <c:pt idx="7">
                  <c:v>Українська розвідка - 122 батальйон 113 бригада</c:v>
                </c:pt>
                <c:pt idx="8">
                  <c:v>Допомога постраждалим в Сумах</c:v>
                </c:pt>
              </c:strCache>
            </c:strRef>
          </c:cat>
          <c:val>
            <c:numRef>
              <c:f>Beneficiary!$A$2</c:f>
              <c:numCache>
                <c:formatCode>_-* #,##0\ "₴"_-;\-* #,##0\ "₴"_-;_-* "-"\ "₴"_-;_-@_-</c:formatCode>
                <c:ptCount val="9"/>
                <c:pt idx="0">
                  <c:v>148000</c:v>
                </c:pt>
                <c:pt idx="1">
                  <c:v>126000</c:v>
                </c:pt>
                <c:pt idx="2">
                  <c:v>215400</c:v>
                </c:pt>
                <c:pt idx="3">
                  <c:v>117000</c:v>
                </c:pt>
                <c:pt idx="4">
                  <c:v>79600</c:v>
                </c:pt>
                <c:pt idx="5">
                  <c:v>260000</c:v>
                </c:pt>
                <c:pt idx="6">
                  <c:v>50000</c:v>
                </c:pt>
                <c:pt idx="7">
                  <c:v>1088650</c:v>
                </c:pt>
                <c:pt idx="8">
                  <c:v>13203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1F9-4669-8C1F-9EC249836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8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[Звіти.xlsx]Category!Зведена таблиця1</c:name>
    <c:fmtId val="0"/>
  </c:pivotSource>
  <c:chart>
    <c:title>
      <c:tx>
        <c:strRef>
          <c:f>Category!$A$3</c:f>
          <c:strCache>
            <c:ptCount val="1"/>
            <c:pt idx="0">
              <c:v>10 найзатребуваніших категорій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00" normalizeH="0" baseline="0">
              <a:solidFill>
                <a:schemeClr val="lt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95000"/>
                <a:lumOff val="5000"/>
                <a:alpha val="7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solidFill>
              <a:srgbClr val="5B9BD5"/>
            </a:solidFill>
            <a:prstDash val="dashDot"/>
          </a:ln>
          <a:effectLst/>
        </c:spPr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solidFill>
              <a:srgbClr val="5B9BD5"/>
            </a:solidFill>
            <a:prstDash val="dashDot"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Category!$A$3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solidFill>
                  <a:srgbClr val="5B9BD5"/>
                </a:solidFill>
                <a:prstDash val="dash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67-4263-B29C-F0880195E52D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4F9-47F9-A78E-8D2AAE91867B}"/>
              </c:ext>
            </c:extLst>
          </c:dPt>
          <c:dPt>
            <c:idx val="3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solidFill>
                  <a:srgbClr val="5B9BD5"/>
                </a:solidFill>
                <a:prstDash val="dash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F9-47F9-A78E-8D2AAE91867B}"/>
              </c:ext>
            </c:extLst>
          </c:dPt>
          <c:dLbls>
            <c:spPr>
              <a:solidFill>
                <a:schemeClr val="tx1">
                  <a:lumMod val="95000"/>
                  <a:lumOff val="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Category!$A$3</c:f>
              <c:strCache>
                <c:ptCount val="6"/>
                <c:pt idx="0">
                  <c:v>Транспорт</c:v>
                </c:pt>
                <c:pt idx="1">
                  <c:v>Дрони</c:v>
                </c:pt>
                <c:pt idx="2">
                  <c:v>Модифікації обладнання</c:v>
                </c:pt>
                <c:pt idx="3">
                  <c:v>Медичне обладнання</c:v>
                </c:pt>
                <c:pt idx="4">
                  <c:v>Антени</c:v>
                </c:pt>
                <c:pt idx="5">
                  <c:v>Інше</c:v>
                </c:pt>
              </c:strCache>
            </c:strRef>
          </c:cat>
          <c:val>
            <c:numRef>
              <c:f>Category!$A$3</c:f>
              <c:numCache>
                <c:formatCode>#,##0\ "₴"</c:formatCode>
                <c:ptCount val="6"/>
                <c:pt idx="0">
                  <c:v>885050</c:v>
                </c:pt>
                <c:pt idx="1">
                  <c:v>588000</c:v>
                </c:pt>
                <c:pt idx="2">
                  <c:v>498000</c:v>
                </c:pt>
                <c:pt idx="3">
                  <c:v>79600</c:v>
                </c:pt>
                <c:pt idx="4">
                  <c:v>34000</c:v>
                </c:pt>
                <c:pt idx="5">
                  <c:v>13203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7-4263-B29C-F0880195E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42"/>
        <c:axId val="604543215"/>
        <c:axId val="604545135"/>
      </c:barChart>
      <c:catAx>
        <c:axId val="60454321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0" i="1" u="none" strike="noStrike" kern="1200" cap="all" spc="150" normalizeH="0" baseline="0">
                <a:solidFill>
                  <a:schemeClr val="bg1"/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604545135"/>
        <c:crosses val="autoZero"/>
        <c:auto val="1"/>
        <c:lblAlgn val="ctr"/>
        <c:lblOffset val="100"/>
        <c:noMultiLvlLbl val="0"/>
      </c:catAx>
      <c:valAx>
        <c:axId val="60454513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\ &quot;₴&quot;" sourceLinked="1"/>
        <c:majorTickMark val="out"/>
        <c:minorTickMark val="none"/>
        <c:tickLblPos val="nextTo"/>
        <c:crossAx val="60454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[Звіти.xlsx]Fundraiser!Зведена таблиця2</c:name>
    <c:fmtId val="0"/>
  </c:pivotSource>
  <c:chart>
    <c:title>
      <c:tx>
        <c:strRef>
          <c:f>Fundraiser!$A$3</c:f>
          <c:strCache>
            <c:ptCount val="1"/>
            <c:pt idx="0">
              <c:v>Топ 10 зборів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none" baseline="0">
              <a:solidFill>
                <a:schemeClr val="bg1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bg2">
                <a:lumMod val="50000"/>
              </a:schemeClr>
            </a:solidFill>
            <a:miter lim="800000"/>
          </a:ln>
          <a:effectLst>
            <a:glow rad="63500">
              <a:schemeClr val="bg2">
                <a:lumMod val="50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Fundraiser!$A$3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bg2">
                  <a:lumMod val="50000"/>
                </a:schemeClr>
              </a:solidFill>
              <a:miter lim="800000"/>
            </a:ln>
            <a:effectLst>
              <a:glow rad="63500">
                <a:schemeClr val="bg2">
                  <a:lumMod val="50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Fundraiser!$A$3</c:f>
              <c:strCache>
                <c:ptCount val="10"/>
                <c:pt idx="0">
                  <c:v>9</c:v>
                </c:pt>
                <c:pt idx="1">
                  <c:v>1</c:v>
                </c:pt>
                <c:pt idx="2">
                  <c:v>16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8</c:v>
                </c:pt>
                <c:pt idx="7">
                  <c:v>15</c:v>
                </c:pt>
                <c:pt idx="8">
                  <c:v>4</c:v>
                </c:pt>
                <c:pt idx="9">
                  <c:v>7</c:v>
                </c:pt>
              </c:strCache>
            </c:strRef>
          </c:cat>
          <c:val>
            <c:numRef>
              <c:f>Fundraiser!$A$3</c:f>
              <c:numCache>
                <c:formatCode>_-* #,##0\ "₴"_-;\-* #,##0\ "₴"_-;_-* "-"\ "₴"_-;_-@_-</c:formatCode>
                <c:ptCount val="10"/>
                <c:pt idx="0">
                  <c:v>71000</c:v>
                </c:pt>
                <c:pt idx="1">
                  <c:v>77000</c:v>
                </c:pt>
                <c:pt idx="2">
                  <c:v>117000</c:v>
                </c:pt>
                <c:pt idx="3">
                  <c:v>148000</c:v>
                </c:pt>
                <c:pt idx="4">
                  <c:v>155000</c:v>
                </c:pt>
                <c:pt idx="5">
                  <c:v>157000</c:v>
                </c:pt>
                <c:pt idx="6">
                  <c:v>196000</c:v>
                </c:pt>
                <c:pt idx="7">
                  <c:v>209000</c:v>
                </c:pt>
                <c:pt idx="8">
                  <c:v>260000</c:v>
                </c:pt>
                <c:pt idx="9">
                  <c:v>454050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4-4936-A02F-66BEF5C66EF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85747343"/>
        <c:axId val="685745423"/>
      </c:barChart>
      <c:catAx>
        <c:axId val="6857473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685745423"/>
        <c:crosses val="autoZero"/>
        <c:auto val="1"/>
        <c:lblAlgn val="ctr"/>
        <c:lblOffset val="110"/>
        <c:tickLblSkip val="1"/>
        <c:tickMarkSkip val="1"/>
        <c:noMultiLvlLbl val="0"/>
      </c:catAx>
      <c:valAx>
        <c:axId val="685745423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-* #,##0\ &quot;₴&quot;_-;\-* #,##0\ &quot;₴&quot;_-;_-* &quot;-&quot;\ &quot;₴&quot;_-;_-@_-" sourceLinked="1"/>
        <c:majorTickMark val="none"/>
        <c:minorTickMark val="none"/>
        <c:tickLblPos val="nextTo"/>
        <c:crossAx val="685747343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1B1B1B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0</xdr:rowOff>
    </xdr:from>
    <xdr:to>
      <xdr:col>2</xdr:col>
      <xdr:colOff>266025</xdr:colOff>
      <xdr:row>24</xdr:row>
      <xdr:rowOff>157575</xdr:rowOff>
    </xdr:to>
    <xdr:graphicFrame macro="">
      <xdr:nvGraphicFramePr>
        <xdr:cNvPr id="13" name="Діаграма 12">
          <a:extLst>
            <a:ext uri="{FF2B5EF4-FFF2-40B4-BE49-F238E27FC236}">
              <a16:creationId xmlns:a16="http://schemas.microsoft.com/office/drawing/2014/main" id="{8739674D-2994-47CF-9DD2-79E44432F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981075</xdr:colOff>
      <xdr:row>3</xdr:row>
      <xdr:rowOff>38100</xdr:rowOff>
    </xdr:from>
    <xdr:to>
      <xdr:col>8</xdr:col>
      <xdr:colOff>0</xdr:colOff>
      <xdr:row>21</xdr:row>
      <xdr:rowOff>47625</xdr:rowOff>
    </xdr:to>
    <xdr:grpSp>
      <xdr:nvGrpSpPr>
        <xdr:cNvPr id="4" name="Групувати 3">
          <a:extLst>
            <a:ext uri="{FF2B5EF4-FFF2-40B4-BE49-F238E27FC236}">
              <a16:creationId xmlns:a16="http://schemas.microsoft.com/office/drawing/2014/main" id="{51C875BA-A8F1-0194-84A1-49351AB0D79F}"/>
            </a:ext>
          </a:extLst>
        </xdr:cNvPr>
        <xdr:cNvGrpSpPr/>
      </xdr:nvGrpSpPr>
      <xdr:grpSpPr>
        <a:xfrm>
          <a:off x="7643690" y="594946"/>
          <a:ext cx="3268541" cy="3350602"/>
          <a:chOff x="7572375" y="133350"/>
          <a:chExt cx="3162300" cy="3086100"/>
        </a:xfrm>
      </xdr:grpSpPr>
      <xdr:pic>
        <xdr:nvPicPr>
          <xdr:cNvPr id="5" name="Рисунок 4">
            <a:extLst>
              <a:ext uri="{FF2B5EF4-FFF2-40B4-BE49-F238E27FC236}">
                <a16:creationId xmlns:a16="http://schemas.microsoft.com/office/drawing/2014/main" id="{EA0532CA-148C-93F0-10E0-39328E88A3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77150" y="133350"/>
            <a:ext cx="3057525" cy="3086100"/>
          </a:xfrm>
          <a:prstGeom prst="rect">
            <a:avLst/>
          </a:prstGeom>
        </xdr:spPr>
      </xdr:pic>
      <xdr:sp macro="" textlink="Backend!H6">
        <xdr:nvSpPr>
          <xdr:cNvPr id="6" name="TextBox 5">
            <a:extLst>
              <a:ext uri="{FF2B5EF4-FFF2-40B4-BE49-F238E27FC236}">
                <a16:creationId xmlns:a16="http://schemas.microsoft.com/office/drawing/2014/main" id="{C768B3CD-214D-A2CB-8B70-9391B5514BCB}"/>
              </a:ext>
            </a:extLst>
          </xdr:cNvPr>
          <xdr:cNvSpPr txBox="1"/>
        </xdr:nvSpPr>
        <xdr:spPr>
          <a:xfrm>
            <a:off x="7686675" y="904494"/>
            <a:ext cx="3048000" cy="3224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fld id="{EF1DD915-7945-4294-9D1D-CE5BF0B8CF3F}" type="TxLink">
              <a:rPr lang="en-US" sz="1800" b="0" i="0" u="none" strike="noStrike">
                <a:solidFill>
                  <a:schemeClr val="bg1"/>
                </a:solidFill>
                <a:latin typeface="Book Antiqua" panose="02040602050305030304" pitchFamily="18" charset="0"/>
                <a:cs typeface="Calibri"/>
              </a:rPr>
              <a:pPr algn="ctr"/>
              <a:t>2097853 ₴ / 16 зборів</a:t>
            </a:fld>
            <a:endParaRPr lang="en-US" sz="1800">
              <a:solidFill>
                <a:schemeClr val="bg1"/>
              </a:solidFill>
              <a:latin typeface="Book Antiqua" panose="02040602050305030304" pitchFamily="18" charset="0"/>
            </a:endParaRPr>
          </a:p>
        </xdr:txBody>
      </xdr:sp>
      <xdr:sp macro="" textlink="Backend!H6">
        <xdr:nvSpPr>
          <xdr:cNvPr id="2" name="TextBox 1">
            <a:extLst>
              <a:ext uri="{FF2B5EF4-FFF2-40B4-BE49-F238E27FC236}">
                <a16:creationId xmlns:a16="http://schemas.microsoft.com/office/drawing/2014/main" id="{A2E8D108-CE64-4721-A481-FA7DB977384C}"/>
              </a:ext>
            </a:extLst>
          </xdr:cNvPr>
          <xdr:cNvSpPr txBox="1"/>
        </xdr:nvSpPr>
        <xdr:spPr>
          <a:xfrm>
            <a:off x="7572375" y="456819"/>
            <a:ext cx="3048000" cy="3224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800" b="0" i="0" u="none" strike="noStrike">
                <a:solidFill>
                  <a:schemeClr val="bg1"/>
                </a:solidFill>
                <a:latin typeface="Book Antiqua" panose="02040602050305030304" pitchFamily="18" charset="0"/>
                <a:cs typeface="Calibri"/>
              </a:rPr>
              <a:t>tyl.ua</a:t>
            </a:r>
            <a:endParaRPr lang="en-US" sz="1800">
              <a:solidFill>
                <a:schemeClr val="bg1"/>
              </a:solidFill>
              <a:latin typeface="Book Antiqua" panose="02040602050305030304" pitchFamily="18" charset="0"/>
            </a:endParaRPr>
          </a:p>
        </xdr:txBody>
      </xdr:sp>
    </xdr:grpSp>
    <xdr:clientData/>
  </xdr:twoCellAnchor>
  <xdr:twoCellAnchor>
    <xdr:from>
      <xdr:col>10</xdr:col>
      <xdr:colOff>9525</xdr:colOff>
      <xdr:row>20</xdr:row>
      <xdr:rowOff>180975</xdr:rowOff>
    </xdr:from>
    <xdr:to>
      <xdr:col>18</xdr:col>
      <xdr:colOff>532725</xdr:colOff>
      <xdr:row>35</xdr:row>
      <xdr:rowOff>209100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B3BDD04D-E7AB-4DC6-8FF9-BE804CF9C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209550</xdr:colOff>
      <xdr:row>2</xdr:row>
      <xdr:rowOff>28575</xdr:rowOff>
    </xdr:from>
    <xdr:to>
      <xdr:col>19</xdr:col>
      <xdr:colOff>593550</xdr:colOff>
      <xdr:row>19</xdr:row>
      <xdr:rowOff>180525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92B91902-C69D-477D-A2D9-D84F15B6E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723900</xdr:colOff>
      <xdr:row>20</xdr:row>
      <xdr:rowOff>142875</xdr:rowOff>
    </xdr:from>
    <xdr:to>
      <xdr:col>5</xdr:col>
      <xdr:colOff>238125</xdr:colOff>
      <xdr:row>31</xdr:row>
      <xdr:rowOff>219075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Бенефіціар">
              <a:extLst>
                <a:ext uri="{FF2B5EF4-FFF2-40B4-BE49-F238E27FC236}">
                  <a16:creationId xmlns:a16="http://schemas.microsoft.com/office/drawing/2014/main" id="{D6086CDF-3E4E-F228-898B-9A5912D939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Бенефіціар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0425" y="4181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219075</xdr:colOff>
      <xdr:row>20</xdr:row>
      <xdr:rowOff>142875</xdr:rowOff>
    </xdr:from>
    <xdr:to>
      <xdr:col>8</xdr:col>
      <xdr:colOff>219075</xdr:colOff>
      <xdr:row>31</xdr:row>
      <xdr:rowOff>219075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Категорія">
              <a:extLst>
                <a:ext uri="{FF2B5EF4-FFF2-40B4-BE49-F238E27FC236}">
                  <a16:creationId xmlns:a16="http://schemas.microsoft.com/office/drawing/2014/main" id="{8FE92270-5062-10E3-2358-4A2D5929F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і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0175" y="4181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19050</xdr:rowOff>
    </xdr:from>
    <xdr:to>
      <xdr:col>7</xdr:col>
      <xdr:colOff>1199475</xdr:colOff>
      <xdr:row>24</xdr:row>
      <xdr:rowOff>148050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AE0A6D8-3441-3583-4E47-331619596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142875</xdr:rowOff>
    </xdr:from>
    <xdr:to>
      <xdr:col>15</xdr:col>
      <xdr:colOff>403050</xdr:colOff>
      <xdr:row>21</xdr:row>
      <xdr:rowOff>123375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718F7A7-CA3E-8BE1-0FF9-5C0033CF7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7</xdr:row>
      <xdr:rowOff>66673</xdr:rowOff>
    </xdr:from>
    <xdr:to>
      <xdr:col>14</xdr:col>
      <xdr:colOff>351750</xdr:colOff>
      <xdr:row>26</xdr:row>
      <xdr:rowOff>47173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54054A1B-FFCB-5927-9414-BBBBCF447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ppy" refreshedDate="45825.266358796296" createdVersion="8" refreshedVersion="8" minRefreshableVersion="3" recordCount="21" xr:uid="{40935C14-F492-418A-ADE3-1D66491FAC5C}">
  <cacheSource type="worksheet">
    <worksheetSource name="T_items"/>
  </cacheSource>
  <cacheFields count="10">
    <cacheField name="№ Збору" numFmtId="0">
      <sharedItems containsSemiMixedTypes="0" containsString="0" containsNumber="1" containsInteger="1" minValue="1" maxValue="17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 u="1"/>
      </sharedItems>
    </cacheField>
    <cacheField name="Бенефіціар" numFmtId="0">
      <sharedItems count="11">
        <s v="Українська розвідка - 122 батальйон 113 бригада"/>
        <s v="Окремий стрілецький батальйон 43 бригади"/>
        <s v="Добровольці"/>
        <s v="152 ОМБР 2 мінометний взвод"/>
        <s v="22 ОМБР, 92 ОШБр"/>
        <s v="Допомога постраждалим в Сумах"/>
        <s v="Українська розвідка"/>
        <s v="Медики"/>
        <s v="Екіпаж БпАК"/>
        <s v="что-то" u="1"/>
        <s v="Допомога постраждалим та сім’ям загиблих внаслідок удару балістикою по Сумам" u="1"/>
      </sharedItems>
    </cacheField>
    <cacheField name="Об'єкт збору" numFmtId="0">
      <sharedItems/>
    </cacheField>
    <cacheField name="Категорія" numFmtId="0">
      <sharedItems count="6">
        <s v="Дрони"/>
        <s v="Модифікації обладнання"/>
        <s v="Антени"/>
        <s v="Транспорт"/>
        <s v="Інше"/>
        <s v="Медичне обладнання"/>
      </sharedItems>
    </cacheField>
    <cacheField name="Ціна за од." numFmtId="165">
      <sharedItems containsSemiMixedTypes="0" containsString="0" containsNumber="1" containsInteger="1" minValue="9600" maxValue="454050"/>
    </cacheField>
    <cacheField name="Кількість" numFmtId="0">
      <sharedItems containsSemiMixedTypes="0" containsString="0" containsNumber="1" containsInteger="1" minValue="1" maxValue="1"/>
    </cacheField>
    <cacheField name="Сума" numFmtId="165">
      <sharedItems containsSemiMixedTypes="0" containsString="0" containsNumber="1" containsInteger="1" minValue="9600" maxValue="454050"/>
    </cacheField>
    <cacheField name="Статус" numFmtId="0">
      <sharedItems/>
    </cacheField>
    <cacheField name="Id" numFmtId="0" formula="'№ Збору'" databaseField="0"/>
    <cacheField name="Звіт" numFmtId="0" formula="'№ Збору'&amp; &quot; &quot; &amp; &quot;Збір&quot;" databaseField="0"/>
  </cacheFields>
  <extLst>
    <ext xmlns:x14="http://schemas.microsoft.com/office/spreadsheetml/2009/9/main" uri="{725AE2AE-9491-48be-B2B4-4EB974FC3084}">
      <x14:pivotCacheDefinition pivotCacheId="11774952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s v="MAVIC 3"/>
    <x v="0"/>
    <n v="77000"/>
    <n v="1"/>
    <n v="77000"/>
    <s v="+"/>
  </r>
  <r>
    <x v="1"/>
    <x v="0"/>
    <s v="Тепловізійний приціл"/>
    <x v="1"/>
    <n v="121000"/>
    <n v="1"/>
    <n v="121000"/>
    <s v="+"/>
  </r>
  <r>
    <x v="1"/>
    <x v="0"/>
    <s v="Комплект Антен"/>
    <x v="2"/>
    <n v="34000"/>
    <n v="1"/>
    <n v="34000"/>
    <s v="+"/>
  </r>
  <r>
    <x v="2"/>
    <x v="0"/>
    <s v="Ремонт пікапа"/>
    <x v="3"/>
    <n v="35000"/>
    <n v="1"/>
    <n v="35000"/>
    <s v="+"/>
  </r>
  <r>
    <x v="3"/>
    <x v="1"/>
    <s v="Бінокуляр нічного бачення"/>
    <x v="1"/>
    <n v="260000"/>
    <n v="1"/>
    <n v="260000"/>
    <s v="+"/>
  </r>
  <r>
    <x v="4"/>
    <x v="0"/>
    <s v="MAVIC 3"/>
    <x v="0"/>
    <n v="68000"/>
    <n v="1"/>
    <n v="68000"/>
    <s v="+"/>
  </r>
  <r>
    <x v="5"/>
    <x v="0"/>
    <s v="РЕБ на машину"/>
    <x v="3"/>
    <n v="90000"/>
    <n v="1"/>
    <n v="90000"/>
    <s v="+"/>
  </r>
  <r>
    <x v="5"/>
    <x v="0"/>
    <s v="MAVIC 3"/>
    <x v="0"/>
    <n v="67000"/>
    <n v="1"/>
    <n v="67000"/>
    <s v="+"/>
  </r>
  <r>
    <x v="6"/>
    <x v="0"/>
    <s v="БАГГІ BRP COMMANDER 1000"/>
    <x v="3"/>
    <n v="454050"/>
    <n v="1"/>
    <n v="454050"/>
    <s v="+"/>
  </r>
  <r>
    <x v="7"/>
    <x v="2"/>
    <s v="Volkswagen Transporter T4"/>
    <x v="3"/>
    <n v="196000"/>
    <n v="1"/>
    <n v="196000"/>
    <s v="+"/>
  </r>
  <r>
    <x v="8"/>
    <x v="0"/>
    <s v="MAVIC 3 PRO"/>
    <x v="0"/>
    <n v="71000"/>
    <n v="1"/>
    <n v="71000"/>
    <s v="+"/>
  </r>
  <r>
    <x v="9"/>
    <x v="3"/>
    <s v="MAVIC 3T"/>
    <x v="0"/>
    <n v="148000"/>
    <n v="1"/>
    <n v="148000"/>
    <s v="+"/>
  </r>
  <r>
    <x v="10"/>
    <x v="0"/>
    <s v="Спаяні батарейки для мавіків"/>
    <x v="0"/>
    <n v="9600"/>
    <n v="1"/>
    <n v="9600"/>
    <s v="+"/>
  </r>
  <r>
    <x v="11"/>
    <x v="0"/>
    <s v="MAVIC 3 PRO"/>
    <x v="0"/>
    <n v="62000"/>
    <n v="1"/>
    <n v="62000"/>
    <s v="+"/>
  </r>
  <r>
    <x v="12"/>
    <x v="4"/>
    <s v="MAVIC 3 PRO"/>
    <x v="0"/>
    <n v="66000"/>
    <n v="1"/>
    <n v="66000"/>
    <s v="+"/>
  </r>
  <r>
    <x v="13"/>
    <x v="5"/>
    <s v="-"/>
    <x v="4"/>
    <n v="13203"/>
    <n v="1"/>
    <n v="13203"/>
    <s v="+"/>
  </r>
  <r>
    <x v="14"/>
    <x v="6"/>
    <s v="Ремонт пікапа після влучання FPV"/>
    <x v="3"/>
    <n v="50000"/>
    <n v="1"/>
    <n v="50000"/>
    <s v="+"/>
  </r>
  <r>
    <x v="14"/>
    <x v="7"/>
    <s v="Капнограф Masimo EMMA"/>
    <x v="5"/>
    <n v="79600"/>
    <n v="1"/>
    <n v="79600"/>
    <s v="+"/>
  </r>
  <r>
    <x v="14"/>
    <x v="4"/>
    <s v="Ремонт ходової"/>
    <x v="3"/>
    <n v="60000"/>
    <n v="1"/>
    <n v="60000"/>
    <s v="+"/>
  </r>
  <r>
    <x v="14"/>
    <x v="2"/>
    <s v="Модуль передавача, монітор FPV Skyzone, окуляри FPV Skyzone"/>
    <x v="0"/>
    <n v="19400"/>
    <n v="1"/>
    <n v="19400"/>
    <s v="+"/>
  </r>
  <r>
    <x v="15"/>
    <x v="8"/>
    <s v="Монокуляр нічного бачення PVS-14"/>
    <x v="1"/>
    <n v="117000"/>
    <n v="1"/>
    <n v="117000"/>
    <s v="+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944E1-C442-4910-B383-0FA68806CEB7}" name="Зведена таблиця2" cacheId="0" applyNumberFormats="0" applyBorderFormats="0" applyFontFormats="0" applyPatternFormats="0" applyAlignmentFormats="0" applyWidthHeightFormats="1" dataCaption="Значення" updatedVersion="8" minRefreshableVersion="3" rowGrandTotals="0" colGrandTotals="0" itemPrintTitles="1" createdVersion="8" indent="0" outline="1" outlineData="1" multipleFieldFilters="0" chartFormat="43">
  <location ref="A4:B13" firstHeaderRow="1" firstDataRow="1" firstDataCol="1"/>
  <pivotFields count="10">
    <pivotField showAll="0" sortType="descending" defaultSubtotal="0"/>
    <pivotField axis="axisRow" showAll="0" defaultSubtotal="0">
      <items count="11">
        <item x="3"/>
        <item x="4"/>
        <item x="2"/>
        <item m="1" x="10"/>
        <item x="8"/>
        <item x="7"/>
        <item x="1"/>
        <item x="6"/>
        <item x="0"/>
        <item m="1" x="9"/>
        <item x="5"/>
      </items>
    </pivotField>
    <pivotField showAll="0" defaultSubtotal="0"/>
    <pivotField showAll="0" defaultSubtotal="0">
      <items count="6">
        <item x="2"/>
        <item x="0"/>
        <item x="4"/>
        <item x="5"/>
        <item x="1"/>
        <item x="3"/>
      </items>
    </pivotField>
    <pivotField showAll="0" defaultSubtotal="0"/>
    <pivotField showAll="0" defaultSubtotal="0"/>
    <pivotField dataField="1" showAll="0" defaultSubtotal="0"/>
    <pivotField showAll="0" defaultSubtotal="0"/>
    <pivotField dragToRow="0" dragToCol="0" dragToPage="0" showAll="0" defaultSubtotal="0"/>
    <pivotField subtotalTop="0" dragToRow="0" dragToCol="0" dragToPage="0" showAll="0" defaultSubtotal="0"/>
  </pivotFields>
  <rowFields count="1">
    <field x="1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</rowItems>
  <colItems count="1">
    <i/>
  </colItems>
  <dataFields count="1">
    <dataField name="Сума з Сума" fld="6" baseField="0" baseItem="0" numFmtId="164"/>
  </dataFields>
  <chartFormats count="6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7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7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9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9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9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9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9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9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9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9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2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8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2" format="8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2" format="8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2" format="8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2" format="8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2" format="9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2" format="9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2" format="9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2" format="9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3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9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3" format="9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9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3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3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3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3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3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3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8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9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8" format="9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8" format="9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8" format="9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8" format="10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8" format="10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8" format="10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8" format="10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8" format="10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0" format="1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1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0" format="1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0" format="11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0" format="1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0" format="1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0" format="1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0" format="12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0" format="12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0" format="1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8" format="105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73FC1-F842-47D4-8434-0090F28F6A90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35">
  <location ref="A6:B13" firstHeaderRow="1" firstDataRow="1" firstDataCol="1"/>
  <pivotFields count="10">
    <pivotField showAll="0"/>
    <pivotField showAll="0">
      <items count="12">
        <item x="3"/>
        <item x="4"/>
        <item x="2"/>
        <item x="5"/>
        <item m="1" x="10"/>
        <item x="8"/>
        <item x="7"/>
        <item x="1"/>
        <item x="6"/>
        <item x="0"/>
        <item m="1" x="9"/>
        <item t="default"/>
      </items>
    </pivotField>
    <pivotField showAll="0"/>
    <pivotField axis="axisRow" showAll="0" sortType="descending">
      <items count="7">
        <item x="2"/>
        <item x="0"/>
        <item x="4"/>
        <item x="5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7">
    <i>
      <x v="5"/>
    </i>
    <i>
      <x v="1"/>
    </i>
    <i>
      <x v="4"/>
    </i>
    <i>
      <x v="3"/>
    </i>
    <i>
      <x/>
    </i>
    <i>
      <x v="2"/>
    </i>
    <i t="grand">
      <x/>
    </i>
  </rowItems>
  <colItems count="1">
    <i/>
  </colItems>
  <dataFields count="1">
    <dataField name="Сума з Сума" fld="6" baseField="0" baseItem="0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F78B4-D626-4EEB-86B7-6970B84D8228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40">
  <location ref="A7:B18" firstHeaderRow="1" firstDataRow="1" firstDataCol="1"/>
  <pivotFields count="10">
    <pivotField axis="axisRow" subtotalTop="0" showAll="0" measureFilter="1" sortType="ascending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sortType="descending">
      <items count="12">
        <item x="3"/>
        <item x="4"/>
        <item x="2"/>
        <item x="5"/>
        <item m="1" x="10"/>
        <item x="8"/>
        <item x="7"/>
        <item x="1"/>
        <item x="6"/>
        <item x="0"/>
        <item m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>
      <items count="7">
        <item x="2"/>
        <item x="0"/>
        <item x="4"/>
        <item x="5"/>
        <item x="1"/>
        <item x="3"/>
        <item t="default"/>
      </items>
    </pivotField>
    <pivotField numFmtId="165" subtotalTop="0" showAll="0"/>
    <pivotField subtotalTop="0" showAll="0"/>
    <pivotField dataField="1" numFmtId="165"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0"/>
  </rowFields>
  <rowItems count="11">
    <i>
      <x v="8"/>
    </i>
    <i>
      <x/>
    </i>
    <i>
      <x v="15"/>
    </i>
    <i>
      <x v="9"/>
    </i>
    <i>
      <x v="1"/>
    </i>
    <i>
      <x v="5"/>
    </i>
    <i>
      <x v="7"/>
    </i>
    <i>
      <x v="14"/>
    </i>
    <i>
      <x v="3"/>
    </i>
    <i>
      <x v="6"/>
    </i>
    <i t="grand">
      <x/>
    </i>
  </rowItems>
  <colItems count="1">
    <i/>
  </colItems>
  <dataFields count="1">
    <dataField name="Сума з Сума" fld="6" baseField="0" baseItem="0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Бенефіціар" xr10:uid="{8A46377B-D846-41E6-9AE9-1BEB1367A653}" sourceName="Бенефіціар">
  <pivotTables>
    <pivotTable tabId="13" name="Зведена таблиця1"/>
    <pivotTable tabId="14" name="Зведена таблиця2"/>
  </pivotTables>
  <data>
    <tabular pivotCacheId="1177495237">
      <items count="11">
        <i x="3" s="1"/>
        <i x="4" s="1"/>
        <i x="2" s="1"/>
        <i x="5" s="1"/>
        <i x="8" s="1"/>
        <i x="7" s="1"/>
        <i x="1" s="1"/>
        <i x="6" s="1"/>
        <i x="0" s="1"/>
        <i x="10" s="1" nd="1"/>
        <i x="9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Категорія" xr10:uid="{402AFA4D-EA7D-4C4B-AB56-EC11F581520C}" sourceName="Категорія">
  <pivotTables>
    <pivotTable tabId="5" name="Зведена таблиця2"/>
    <pivotTable tabId="14" name="Зведена таблиця2"/>
  </pivotTables>
  <data>
    <tabular pivotCacheId="1177495237">
      <items count="6">
        <i x="2" s="1"/>
        <i x="0" s="1"/>
        <i x="4" s="1"/>
        <i x="5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Бенефіціар" xr10:uid="{09B0FCCD-BA58-45D1-95E8-D9BF7CEC6A22}" cache="Роздільник_Бенефіціар" caption="Бенефіціар" startItem="3" style="SlicerStyleOther1" rowHeight="241300"/>
  <slicer name="Категорія" xr10:uid="{E4EC2814-0737-4080-9679-B5770EDE24BC}" cache="Роздільник_Категорія" caption="Категорія" style="SlicerStyleOther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AC5270-68E9-4884-95ED-8BC341C78514}" name="T_items" displayName="T_items" ref="A1:H23" totalsRowCount="1" headerRowDxfId="18" dataDxfId="17" totalsRowDxfId="16">
  <autoFilter ref="A1:H22" xr:uid="{27AC5270-68E9-4884-95ED-8BC341C78514}"/>
  <tableColumns count="8">
    <tableColumn id="1" xr3:uid="{8474CD34-07E2-4F01-A5E9-6673326C7FA0}" name="№ Збору" totalsRowLabel="Підсумок" dataDxfId="15"/>
    <tableColumn id="2" xr3:uid="{272242CC-4E6D-4997-A62A-BDE544AD497C}" name="Бенефіціар" dataDxfId="14"/>
    <tableColumn id="3" xr3:uid="{1322659A-2F23-4876-B654-45B7394F92D6}" name="Об'єкт збору" dataDxfId="13"/>
    <tableColumn id="12" xr3:uid="{FD2B9094-80C6-4FCF-A9F5-400863FF8FC3}" name="Категорія" dataDxfId="12"/>
    <tableColumn id="5" xr3:uid="{1723E127-1F4E-482A-AB97-5E333AA8B2E1}" name="Ціна за од." dataDxfId="11"/>
    <tableColumn id="6" xr3:uid="{44667006-468F-4912-A243-4A00536286E1}" name="Кількість" dataDxfId="10"/>
    <tableColumn id="7" xr3:uid="{1D646E5B-15B7-41F0-B09B-610A218D9EBF}" name="Сума" totalsRowFunction="sum" dataDxfId="9" totalsRowDxfId="8">
      <calculatedColumnFormula>E2*F2</calculatedColumnFormula>
    </tableColumn>
    <tableColumn id="10" xr3:uid="{52663E15-DBDC-4B73-8B49-A41889E52D31}" name="Статус" totalsRowFunction="count" dataDxfId="7" totalsRowDxfId="6">
      <calculatedColumnFormula>IF(ISNUMBER(#REF!), "+", "-")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72302F-2CE9-4B62-B59F-569743B57C61}" name="T_categories" displayName="T_categories" ref="A1:A7" totalsRowShown="0">
  <autoFilter ref="A1:A7" xr:uid="{BE72302F-2CE9-4B62-B59F-569743B57C61}"/>
  <tableColumns count="1">
    <tableColumn id="1" xr3:uid="{3632FEBE-3600-4B7A-9D18-98E7760E5639}" name="Categ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8F8B31-0682-48AE-A577-46A6997ACD3A}" name="T_statuses" displayName="T_statuses" ref="C1:C3" totalsRowShown="0">
  <autoFilter ref="C1:C3" xr:uid="{DF8F8B31-0682-48AE-A577-46A6997ACD3A}"/>
  <tableColumns count="1">
    <tableColumn id="1" xr3:uid="{C10378AB-6286-4121-9DB1-0B044389832C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4CCD133-1CBA-4287-AD20-71F2E179D93C}" name="T_Beneficiary" displayName="T_Beneficiary" ref="E1:E9" totalsRowShown="0">
  <autoFilter ref="E1:E9" xr:uid="{14CCD133-1CBA-4287-AD20-71F2E179D93C}"/>
  <tableColumns count="1">
    <tableColumn id="1" xr3:uid="{BFDE08C3-26F4-4F9F-8B39-7F80785648CC}" name="Benefici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hXMZCaTr8LEjgArUrLR7dLproPs2uK8K?usp=drive_link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drive/folders/1LDp_KU-o3JVQiTVwjAVFcjWQb7iSIIyL?usp=sharing" TargetMode="External"/><Relationship Id="rId1" Type="http://schemas.openxmlformats.org/officeDocument/2006/relationships/hyperlink" Target="https://drive.google.com/drive/folders/1QsVf9zFiESxmsVGRMXnS1Rf9ocSqksmv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drive/folders/11KX_qXW5YK5COR6euu7_K39Pevozfukg?usp=sharing" TargetMode="External"/><Relationship Id="rId4" Type="http://schemas.openxmlformats.org/officeDocument/2006/relationships/hyperlink" Target="https://drive.google.com/drive/folders/1hyETYLS1Oj4sWVVy-NXz11urgMFfaQMO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C3C8-1B0A-4C58-B5FE-2882FEE51F8A}">
  <dimension ref="A2:G37"/>
  <sheetViews>
    <sheetView showGridLines="0" showRowColHeaders="0" tabSelected="1" zoomScale="78" zoomScaleNormal="78" workbookViewId="0">
      <selection activeCell="D16" sqref="D16"/>
    </sheetView>
  </sheetViews>
  <sheetFormatPr defaultColWidth="9.109375" defaultRowHeight="14.4" x14ac:dyDescent="0.3"/>
  <cols>
    <col min="1" max="1" width="16.5546875" style="15" customWidth="1"/>
    <col min="2" max="2" width="66" style="15" customWidth="1"/>
    <col min="3" max="3" width="14.6640625" style="15" bestFit="1" customWidth="1"/>
    <col min="4" max="4" width="24" style="15" bestFit="1" customWidth="1"/>
    <col min="5" max="5" width="10.6640625" style="15" bestFit="1" customWidth="1"/>
    <col min="6" max="16384" width="9.109375" style="15"/>
  </cols>
  <sheetData>
    <row r="2" spans="4:7" x14ac:dyDescent="0.3">
      <c r="D2" s="23"/>
      <c r="E2" s="17"/>
      <c r="F2" s="17"/>
      <c r="G2" s="17"/>
    </row>
    <row r="3" spans="4:7" x14ac:dyDescent="0.3">
      <c r="D3" s="23"/>
      <c r="E3" s="17"/>
      <c r="F3" s="17"/>
      <c r="G3" s="17"/>
    </row>
    <row r="4" spans="4:7" x14ac:dyDescent="0.3">
      <c r="D4" s="23"/>
      <c r="E4" s="17"/>
      <c r="F4" s="17"/>
      <c r="G4" s="17"/>
    </row>
    <row r="5" spans="4:7" x14ac:dyDescent="0.3">
      <c r="D5" s="23"/>
      <c r="E5" s="17"/>
      <c r="F5" s="17"/>
      <c r="G5" s="17"/>
    </row>
    <row r="6" spans="4:7" x14ac:dyDescent="0.3">
      <c r="D6" s="23"/>
      <c r="E6" s="17"/>
      <c r="F6" s="17"/>
      <c r="G6" s="17"/>
    </row>
    <row r="7" spans="4:7" x14ac:dyDescent="0.3">
      <c r="D7" s="23"/>
      <c r="E7" s="17"/>
      <c r="F7" s="17"/>
      <c r="G7" s="17"/>
    </row>
    <row r="8" spans="4:7" x14ac:dyDescent="0.3">
      <c r="D8" s="23"/>
      <c r="E8" s="17"/>
      <c r="F8" s="17"/>
      <c r="G8" s="17"/>
    </row>
    <row r="9" spans="4:7" x14ac:dyDescent="0.3">
      <c r="D9" s="23"/>
      <c r="E9" s="17"/>
      <c r="F9" s="17"/>
      <c r="G9" s="17"/>
    </row>
    <row r="10" spans="4:7" x14ac:dyDescent="0.3">
      <c r="D10" s="23"/>
      <c r="E10" s="17"/>
      <c r="F10" s="17"/>
      <c r="G10" s="17"/>
    </row>
    <row r="11" spans="4:7" x14ac:dyDescent="0.3">
      <c r="D11" s="23"/>
      <c r="E11" s="17"/>
      <c r="F11" s="17"/>
      <c r="G11" s="17"/>
    </row>
    <row r="12" spans="4:7" x14ac:dyDescent="0.3">
      <c r="D12" s="23"/>
    </row>
    <row r="13" spans="4:7" x14ac:dyDescent="0.3">
      <c r="D13" s="23"/>
    </row>
    <row r="26" spans="1:3" ht="23.4" x14ac:dyDescent="0.45">
      <c r="A26" s="23"/>
      <c r="B26" s="27" t="s">
        <v>67</v>
      </c>
      <c r="C26" s="27"/>
    </row>
    <row r="27" spans="1:3" ht="18" x14ac:dyDescent="0.35">
      <c r="A27" s="26" t="s">
        <v>0</v>
      </c>
      <c r="B27" s="24" t="s">
        <v>42</v>
      </c>
      <c r="C27" s="24" t="s">
        <v>46</v>
      </c>
    </row>
    <row r="28" spans="1:3" ht="18" x14ac:dyDescent="0.35">
      <c r="A28" s="26" cm="1">
        <f t="array" aca="1" ref="A28:B37" ca="1" xml:space="preserve"> OFFSET(   INDEX(T_items[№ Збору],    COUNTA(T_items[№ Збору]) - 9),  0, 0, 10, 2)</f>
        <v>10</v>
      </c>
      <c r="B28" s="24" t="str">
        <f ca="1"/>
        <v>152 ОМБР 2 мінометний взвод</v>
      </c>
      <c r="C28" s="25" cm="1">
        <f t="array" aca="1" ref="C28:C37" ca="1" xml:space="preserve"> OFFSET(   INDEX(T_items[Сума],    COUNTA(T_items[Сума]) - 9),  0, 0, 10, 1)</f>
        <v>148000</v>
      </c>
    </row>
    <row r="29" spans="1:3" ht="18" x14ac:dyDescent="0.35">
      <c r="A29" s="26">
        <f ca="1"/>
        <v>11</v>
      </c>
      <c r="B29" s="24" t="str">
        <f ca="1"/>
        <v>Українська розвідка - 122 батальйон 113 бригада</v>
      </c>
      <c r="C29" s="25">
        <f ca="1"/>
        <v>9600</v>
      </c>
    </row>
    <row r="30" spans="1:3" ht="18" x14ac:dyDescent="0.35">
      <c r="A30" s="26">
        <f ca="1"/>
        <v>12</v>
      </c>
      <c r="B30" s="24" t="str">
        <f ca="1"/>
        <v>Українська розвідка - 122 батальйон 113 бригада</v>
      </c>
      <c r="C30" s="25">
        <f ca="1"/>
        <v>62000</v>
      </c>
    </row>
    <row r="31" spans="1:3" ht="18" x14ac:dyDescent="0.35">
      <c r="A31" s="26">
        <f ca="1"/>
        <v>13</v>
      </c>
      <c r="B31" s="24" t="str">
        <f ca="1"/>
        <v>22 ОМБР, 92 ОШБр</v>
      </c>
      <c r="C31" s="25">
        <f ca="1"/>
        <v>66000</v>
      </c>
    </row>
    <row r="32" spans="1:3" ht="18" x14ac:dyDescent="0.35">
      <c r="A32" s="26">
        <f ca="1"/>
        <v>14</v>
      </c>
      <c r="B32" s="24" t="str">
        <f ca="1"/>
        <v>Допомога постраждалим в Сумах</v>
      </c>
      <c r="C32" s="25">
        <f ca="1"/>
        <v>13203</v>
      </c>
    </row>
    <row r="33" spans="1:3" ht="18" x14ac:dyDescent="0.35">
      <c r="A33" s="26">
        <f ca="1"/>
        <v>15</v>
      </c>
      <c r="B33" s="24" t="str">
        <f ca="1"/>
        <v>Українська розвідка</v>
      </c>
      <c r="C33" s="25">
        <f ca="1"/>
        <v>50000</v>
      </c>
    </row>
    <row r="34" spans="1:3" ht="18" x14ac:dyDescent="0.35">
      <c r="A34" s="26">
        <f ca="1"/>
        <v>15</v>
      </c>
      <c r="B34" s="24" t="str">
        <f ca="1"/>
        <v>Медики</v>
      </c>
      <c r="C34" s="25">
        <f ca="1"/>
        <v>79600</v>
      </c>
    </row>
    <row r="35" spans="1:3" ht="18" x14ac:dyDescent="0.35">
      <c r="A35" s="26">
        <f ca="1"/>
        <v>15</v>
      </c>
      <c r="B35" s="24" t="str">
        <f ca="1"/>
        <v>22 ОМБР, 92 ОШБр</v>
      </c>
      <c r="C35" s="25">
        <f ca="1"/>
        <v>60000</v>
      </c>
    </row>
    <row r="36" spans="1:3" ht="18" x14ac:dyDescent="0.35">
      <c r="A36" s="26">
        <f ca="1"/>
        <v>15</v>
      </c>
      <c r="B36" s="24" t="str">
        <f ca="1"/>
        <v>Добровольці</v>
      </c>
      <c r="C36" s="25">
        <f ca="1"/>
        <v>19400</v>
      </c>
    </row>
    <row r="37" spans="1:3" ht="18" x14ac:dyDescent="0.35">
      <c r="A37" s="26">
        <f ca="1"/>
        <v>16</v>
      </c>
      <c r="B37" s="24" t="str">
        <f ca="1"/>
        <v>Екіпаж БпАК</v>
      </c>
      <c r="C37" s="25">
        <f ca="1"/>
        <v>117000</v>
      </c>
    </row>
  </sheetData>
  <mergeCells count="1">
    <mergeCell ref="B26:C26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423D-D5F5-4938-A74E-945FAB907D1E}">
  <dimension ref="A1:N23"/>
  <sheetViews>
    <sheetView workbookViewId="0">
      <selection activeCell="B41" sqref="B41"/>
    </sheetView>
  </sheetViews>
  <sheetFormatPr defaultRowHeight="14.4" x14ac:dyDescent="0.3"/>
  <cols>
    <col min="1" max="1" width="11.44140625" style="7" bestFit="1" customWidth="1"/>
    <col min="2" max="2" width="45.88671875" style="1" bestFit="1" customWidth="1"/>
    <col min="3" max="3" width="32.6640625" style="11" bestFit="1" customWidth="1"/>
    <col min="4" max="4" width="24" style="7" bestFit="1" customWidth="1"/>
    <col min="5" max="5" width="11.33203125" style="7" customWidth="1"/>
    <col min="6" max="6" width="11.44140625" style="7" bestFit="1" customWidth="1"/>
    <col min="7" max="7" width="13.5546875" style="7" customWidth="1"/>
    <col min="8" max="8" width="12.6640625" style="7" customWidth="1"/>
    <col min="9" max="9" width="12.88671875" style="4" bestFit="1" customWidth="1"/>
    <col min="10" max="10" width="9" style="10" bestFit="1" customWidth="1"/>
    <col min="11" max="11" width="9.44140625" style="22" bestFit="1" customWidth="1"/>
    <col min="12" max="12" width="87" style="10" bestFit="1" customWidth="1"/>
    <col min="13" max="13" width="9.109375"/>
    <col min="14" max="14" width="11.109375" customWidth="1"/>
  </cols>
  <sheetData>
    <row r="1" spans="1:14" x14ac:dyDescent="0.3">
      <c r="A1" s="7" t="s">
        <v>0</v>
      </c>
      <c r="B1" s="1" t="s">
        <v>42</v>
      </c>
      <c r="C1" s="11" t="s">
        <v>43</v>
      </c>
      <c r="D1" s="7" t="s">
        <v>48</v>
      </c>
      <c r="E1" s="7" t="s">
        <v>44</v>
      </c>
      <c r="F1" s="7" t="s">
        <v>45</v>
      </c>
      <c r="G1" s="7" t="s">
        <v>46</v>
      </c>
      <c r="H1" s="4" t="s">
        <v>1</v>
      </c>
      <c r="I1"/>
      <c r="J1" s="10" t="s">
        <v>0</v>
      </c>
      <c r="K1" s="10" t="s">
        <v>47</v>
      </c>
      <c r="L1" s="10" t="s">
        <v>2</v>
      </c>
    </row>
    <row r="2" spans="1:14" x14ac:dyDescent="0.3">
      <c r="A2" s="7">
        <v>1</v>
      </c>
      <c r="B2" s="1" t="s">
        <v>3</v>
      </c>
      <c r="C2" s="11" t="s">
        <v>4</v>
      </c>
      <c r="D2" s="7" t="s">
        <v>62</v>
      </c>
      <c r="E2" s="19">
        <v>77000</v>
      </c>
      <c r="F2" s="7">
        <v>1</v>
      </c>
      <c r="G2" s="19">
        <f>E2*F2</f>
        <v>77000</v>
      </c>
      <c r="H2" s="4" t="s">
        <v>5</v>
      </c>
      <c r="I2"/>
      <c r="J2" s="10" cm="1">
        <f t="array" ref="J2:J17">_xlfn.UNIQUE(T_items[№ Збору])</f>
        <v>1</v>
      </c>
      <c r="K2" s="22" cm="1">
        <f t="array" ref="K2:K17">SUMIF(T_items[№ Збору],_xlfn.ANCHORARRAY( J2), T_items[Сума])</f>
        <v>77000</v>
      </c>
      <c r="L2" s="13" t="s">
        <v>6</v>
      </c>
      <c r="N2" s="5"/>
    </row>
    <row r="3" spans="1:14" x14ac:dyDescent="0.3">
      <c r="A3" s="8">
        <v>2</v>
      </c>
      <c r="B3" s="9" t="s">
        <v>3</v>
      </c>
      <c r="C3" s="12" t="s">
        <v>7</v>
      </c>
      <c r="D3" s="8" t="s">
        <v>53</v>
      </c>
      <c r="E3" s="20">
        <v>121000</v>
      </c>
      <c r="F3" s="8">
        <v>1</v>
      </c>
      <c r="G3" s="20">
        <f>E3*F3</f>
        <v>121000</v>
      </c>
      <c r="H3" s="4" t="s">
        <v>5</v>
      </c>
      <c r="I3"/>
      <c r="J3" s="10">
        <v>2</v>
      </c>
      <c r="K3" s="22">
        <v>155000</v>
      </c>
      <c r="L3" s="13" t="s">
        <v>8</v>
      </c>
    </row>
    <row r="4" spans="1:14" x14ac:dyDescent="0.3">
      <c r="A4" s="8">
        <v>2</v>
      </c>
      <c r="B4" s="9" t="s">
        <v>3</v>
      </c>
      <c r="C4" s="12" t="s">
        <v>9</v>
      </c>
      <c r="D4" s="8" t="s">
        <v>52</v>
      </c>
      <c r="E4" s="20">
        <v>34000</v>
      </c>
      <c r="F4" s="8">
        <v>1</v>
      </c>
      <c r="G4" s="20">
        <f t="shared" ref="G4:G6" si="0">E4*F4</f>
        <v>34000</v>
      </c>
      <c r="H4" s="4" t="s">
        <v>5</v>
      </c>
      <c r="I4"/>
      <c r="J4" s="10">
        <v>3</v>
      </c>
      <c r="K4" s="22">
        <v>35000</v>
      </c>
      <c r="L4" s="13" t="s">
        <v>11</v>
      </c>
    </row>
    <row r="5" spans="1:14" x14ac:dyDescent="0.3">
      <c r="A5" s="7">
        <v>3</v>
      </c>
      <c r="B5" s="1" t="s">
        <v>3</v>
      </c>
      <c r="C5" s="11" t="s">
        <v>10</v>
      </c>
      <c r="D5" s="7" t="s">
        <v>61</v>
      </c>
      <c r="E5" s="19">
        <v>35000</v>
      </c>
      <c r="F5" s="7">
        <v>1</v>
      </c>
      <c r="G5" s="19">
        <f t="shared" si="0"/>
        <v>35000</v>
      </c>
      <c r="H5" s="4" t="s">
        <v>5</v>
      </c>
      <c r="I5"/>
      <c r="J5" s="10">
        <v>4</v>
      </c>
      <c r="K5" s="22">
        <v>260000</v>
      </c>
      <c r="L5" s="10" t="s">
        <v>14</v>
      </c>
    </row>
    <row r="6" spans="1:14" x14ac:dyDescent="0.3">
      <c r="A6" s="7">
        <v>4</v>
      </c>
      <c r="B6" s="1" t="s">
        <v>12</v>
      </c>
      <c r="C6" s="11" t="s">
        <v>13</v>
      </c>
      <c r="D6" s="7" t="s">
        <v>53</v>
      </c>
      <c r="E6" s="19">
        <v>260000</v>
      </c>
      <c r="F6" s="7">
        <v>1</v>
      </c>
      <c r="G6" s="19">
        <f t="shared" si="0"/>
        <v>260000</v>
      </c>
      <c r="H6" s="4" t="s">
        <v>5</v>
      </c>
      <c r="I6"/>
      <c r="J6" s="10">
        <v>5</v>
      </c>
      <c r="K6" s="22">
        <v>68000</v>
      </c>
      <c r="L6" s="10" t="s">
        <v>15</v>
      </c>
    </row>
    <row r="7" spans="1:14" x14ac:dyDescent="0.3">
      <c r="A7" s="7">
        <v>5</v>
      </c>
      <c r="B7" s="1" t="s">
        <v>3</v>
      </c>
      <c r="C7" s="11" t="s">
        <v>4</v>
      </c>
      <c r="D7" s="7" t="s">
        <v>62</v>
      </c>
      <c r="E7" s="19">
        <v>68000</v>
      </c>
      <c r="F7" s="7">
        <v>1</v>
      </c>
      <c r="G7" s="19">
        <f t="shared" ref="G7:G22" si="1">E7*F7</f>
        <v>68000</v>
      </c>
      <c r="H7" s="4" t="s">
        <v>5</v>
      </c>
      <c r="J7" s="10">
        <v>6</v>
      </c>
      <c r="K7" s="22">
        <v>157000</v>
      </c>
      <c r="L7" s="10" t="s">
        <v>17</v>
      </c>
    </row>
    <row r="8" spans="1:14" x14ac:dyDescent="0.3">
      <c r="A8" s="8">
        <v>6</v>
      </c>
      <c r="B8" s="9" t="s">
        <v>3</v>
      </c>
      <c r="C8" s="12" t="s">
        <v>16</v>
      </c>
      <c r="D8" s="8" t="s">
        <v>61</v>
      </c>
      <c r="E8" s="20">
        <v>90000</v>
      </c>
      <c r="F8" s="8">
        <v>1</v>
      </c>
      <c r="G8" s="20">
        <f t="shared" si="1"/>
        <v>90000</v>
      </c>
      <c r="H8" s="4" t="s">
        <v>5</v>
      </c>
      <c r="J8" s="10">
        <v>7</v>
      </c>
      <c r="K8" s="22">
        <v>454050</v>
      </c>
      <c r="L8" s="14" t="s">
        <v>19</v>
      </c>
    </row>
    <row r="9" spans="1:14" x14ac:dyDescent="0.3">
      <c r="A9" s="8">
        <v>6</v>
      </c>
      <c r="B9" s="9" t="s">
        <v>3</v>
      </c>
      <c r="C9" s="12" t="s">
        <v>4</v>
      </c>
      <c r="D9" s="8" t="s">
        <v>62</v>
      </c>
      <c r="E9" s="20">
        <v>67000</v>
      </c>
      <c r="F9" s="8">
        <v>1</v>
      </c>
      <c r="G9" s="20">
        <f t="shared" si="1"/>
        <v>67000</v>
      </c>
      <c r="H9" s="4" t="s">
        <v>5</v>
      </c>
      <c r="J9" s="10">
        <v>8</v>
      </c>
      <c r="K9" s="22">
        <v>196000</v>
      </c>
      <c r="L9" s="14" t="s">
        <v>22</v>
      </c>
    </row>
    <row r="10" spans="1:14" x14ac:dyDescent="0.3">
      <c r="A10" s="7">
        <v>7</v>
      </c>
      <c r="B10" s="1" t="s">
        <v>3</v>
      </c>
      <c r="C10" s="11" t="s">
        <v>18</v>
      </c>
      <c r="D10" s="7" t="s">
        <v>61</v>
      </c>
      <c r="E10" s="19">
        <v>454050</v>
      </c>
      <c r="F10" s="7">
        <v>1</v>
      </c>
      <c r="G10" s="19">
        <f t="shared" si="1"/>
        <v>454050</v>
      </c>
      <c r="H10" s="4" t="s">
        <v>5</v>
      </c>
      <c r="J10" s="10">
        <v>9</v>
      </c>
      <c r="K10" s="22">
        <v>71000</v>
      </c>
      <c r="L10" s="10" t="s">
        <v>24</v>
      </c>
    </row>
    <row r="11" spans="1:14" x14ac:dyDescent="0.3">
      <c r="A11" s="7">
        <v>8</v>
      </c>
      <c r="B11" s="1" t="s">
        <v>20</v>
      </c>
      <c r="C11" s="11" t="s">
        <v>21</v>
      </c>
      <c r="D11" s="7" t="s">
        <v>61</v>
      </c>
      <c r="E11" s="19">
        <v>196000</v>
      </c>
      <c r="F11" s="7">
        <v>1</v>
      </c>
      <c r="G11" s="19">
        <f t="shared" si="1"/>
        <v>196000</v>
      </c>
      <c r="H11" s="4" t="s">
        <v>5</v>
      </c>
      <c r="J11" s="10">
        <v>10</v>
      </c>
      <c r="K11" s="22">
        <v>148000</v>
      </c>
      <c r="L11" s="10" t="s">
        <v>27</v>
      </c>
    </row>
    <row r="12" spans="1:14" x14ac:dyDescent="0.3">
      <c r="A12" s="7">
        <v>9</v>
      </c>
      <c r="B12" s="1" t="s">
        <v>3</v>
      </c>
      <c r="C12" s="11" t="s">
        <v>23</v>
      </c>
      <c r="D12" s="7" t="s">
        <v>62</v>
      </c>
      <c r="E12" s="19">
        <v>71000</v>
      </c>
      <c r="F12" s="7">
        <v>1</v>
      </c>
      <c r="G12" s="19">
        <f t="shared" si="1"/>
        <v>71000</v>
      </c>
      <c r="H12" s="4" t="s">
        <v>5</v>
      </c>
      <c r="J12" s="10">
        <v>11</v>
      </c>
      <c r="K12" s="22">
        <v>9600</v>
      </c>
      <c r="L12" s="10" t="s">
        <v>29</v>
      </c>
    </row>
    <row r="13" spans="1:14" x14ac:dyDescent="0.3">
      <c r="A13" s="7">
        <v>10</v>
      </c>
      <c r="B13" s="1" t="s">
        <v>25</v>
      </c>
      <c r="C13" s="11" t="s">
        <v>26</v>
      </c>
      <c r="D13" s="7" t="s">
        <v>62</v>
      </c>
      <c r="E13" s="19">
        <v>148000</v>
      </c>
      <c r="F13" s="7">
        <v>1</v>
      </c>
      <c r="G13" s="19">
        <f t="shared" si="1"/>
        <v>148000</v>
      </c>
      <c r="H13" s="4" t="s">
        <v>5</v>
      </c>
      <c r="J13" s="10">
        <v>12</v>
      </c>
      <c r="K13" s="22">
        <v>62000</v>
      </c>
      <c r="L13" s="10" t="s">
        <v>30</v>
      </c>
    </row>
    <row r="14" spans="1:14" x14ac:dyDescent="0.3">
      <c r="A14" s="7">
        <v>11</v>
      </c>
      <c r="B14" s="1" t="s">
        <v>3</v>
      </c>
      <c r="C14" s="11" t="s">
        <v>28</v>
      </c>
      <c r="D14" s="7" t="s">
        <v>62</v>
      </c>
      <c r="E14" s="19">
        <v>9600</v>
      </c>
      <c r="F14" s="7">
        <v>1</v>
      </c>
      <c r="G14" s="19">
        <f t="shared" si="1"/>
        <v>9600</v>
      </c>
      <c r="H14" s="4" t="s">
        <v>5</v>
      </c>
      <c r="J14" s="10">
        <v>13</v>
      </c>
      <c r="K14" s="22">
        <v>66000</v>
      </c>
      <c r="L14" s="10" t="s">
        <v>32</v>
      </c>
    </row>
    <row r="15" spans="1:14" x14ac:dyDescent="0.3">
      <c r="A15" s="7">
        <v>12</v>
      </c>
      <c r="B15" s="1" t="s">
        <v>3</v>
      </c>
      <c r="C15" s="11" t="s">
        <v>23</v>
      </c>
      <c r="D15" s="7" t="s">
        <v>62</v>
      </c>
      <c r="E15" s="19">
        <v>62000</v>
      </c>
      <c r="F15" s="7">
        <v>1</v>
      </c>
      <c r="G15" s="19">
        <f t="shared" si="1"/>
        <v>62000</v>
      </c>
      <c r="H15" s="4" t="s">
        <v>5</v>
      </c>
      <c r="J15" s="10">
        <v>14</v>
      </c>
      <c r="K15" s="22">
        <v>13203</v>
      </c>
      <c r="L15" s="10" t="s">
        <v>33</v>
      </c>
    </row>
    <row r="16" spans="1:14" x14ac:dyDescent="0.3">
      <c r="A16" s="7">
        <v>13</v>
      </c>
      <c r="B16" s="1" t="s">
        <v>31</v>
      </c>
      <c r="C16" s="11" t="s">
        <v>23</v>
      </c>
      <c r="D16" s="7" t="s">
        <v>62</v>
      </c>
      <c r="E16" s="19">
        <v>66000</v>
      </c>
      <c r="F16" s="7">
        <v>1</v>
      </c>
      <c r="G16" s="19">
        <f t="shared" si="1"/>
        <v>66000</v>
      </c>
      <c r="H16" s="4" t="s">
        <v>5</v>
      </c>
      <c r="J16" s="10">
        <v>15</v>
      </c>
      <c r="K16" s="22">
        <v>209000</v>
      </c>
      <c r="L16" s="10" t="s">
        <v>35</v>
      </c>
    </row>
    <row r="17" spans="1:12" x14ac:dyDescent="0.3">
      <c r="A17" s="7">
        <v>14</v>
      </c>
      <c r="B17" s="1" t="s">
        <v>72</v>
      </c>
      <c r="C17" s="11" t="s">
        <v>56</v>
      </c>
      <c r="D17" s="7" t="s">
        <v>49</v>
      </c>
      <c r="E17" s="19">
        <v>13203</v>
      </c>
      <c r="F17" s="7">
        <v>1</v>
      </c>
      <c r="G17" s="19">
        <f t="shared" si="1"/>
        <v>13203</v>
      </c>
      <c r="H17" s="4" t="s">
        <v>5</v>
      </c>
      <c r="J17" s="10">
        <v>16</v>
      </c>
      <c r="K17" s="22">
        <v>117000</v>
      </c>
      <c r="L17" s="10" t="s">
        <v>41</v>
      </c>
    </row>
    <row r="18" spans="1:12" x14ac:dyDescent="0.3">
      <c r="A18" s="8">
        <v>15</v>
      </c>
      <c r="B18" s="9" t="s">
        <v>60</v>
      </c>
      <c r="C18" s="6" t="s">
        <v>34</v>
      </c>
      <c r="D18" s="8" t="s">
        <v>61</v>
      </c>
      <c r="E18" s="21">
        <v>50000</v>
      </c>
      <c r="F18" s="8">
        <v>1</v>
      </c>
      <c r="G18" s="20">
        <f t="shared" si="1"/>
        <v>50000</v>
      </c>
      <c r="H18" s="4" t="s">
        <v>5</v>
      </c>
    </row>
    <row r="19" spans="1:12" x14ac:dyDescent="0.3">
      <c r="A19" s="8">
        <v>15</v>
      </c>
      <c r="B19" s="9" t="s">
        <v>59</v>
      </c>
      <c r="C19" s="6" t="s">
        <v>36</v>
      </c>
      <c r="D19" s="8" t="s">
        <v>54</v>
      </c>
      <c r="E19" s="20">
        <v>79600</v>
      </c>
      <c r="F19" s="8">
        <v>1</v>
      </c>
      <c r="G19" s="20">
        <f t="shared" si="1"/>
        <v>79600</v>
      </c>
      <c r="H19" s="4" t="s">
        <v>5</v>
      </c>
    </row>
    <row r="20" spans="1:12" x14ac:dyDescent="0.3">
      <c r="A20" s="8">
        <v>15</v>
      </c>
      <c r="B20" s="9" t="s">
        <v>31</v>
      </c>
      <c r="C20" s="6" t="s">
        <v>37</v>
      </c>
      <c r="D20" s="8" t="s">
        <v>61</v>
      </c>
      <c r="E20" s="20">
        <v>60000</v>
      </c>
      <c r="F20" s="8">
        <v>1</v>
      </c>
      <c r="G20" s="20">
        <f t="shared" si="1"/>
        <v>60000</v>
      </c>
      <c r="H20" s="4" t="s">
        <v>5</v>
      </c>
    </row>
    <row r="21" spans="1:12" ht="28.8" x14ac:dyDescent="0.3">
      <c r="A21" s="8">
        <v>15</v>
      </c>
      <c r="B21" s="9" t="s">
        <v>20</v>
      </c>
      <c r="C21" s="6" t="s">
        <v>38</v>
      </c>
      <c r="D21" s="8" t="s">
        <v>62</v>
      </c>
      <c r="E21" s="20">
        <v>19400</v>
      </c>
      <c r="F21" s="8">
        <v>1</v>
      </c>
      <c r="G21" s="20">
        <f t="shared" si="1"/>
        <v>19400</v>
      </c>
      <c r="H21" s="4" t="s">
        <v>5</v>
      </c>
    </row>
    <row r="22" spans="1:12" x14ac:dyDescent="0.3">
      <c r="A22" s="7">
        <v>16</v>
      </c>
      <c r="B22" t="s">
        <v>39</v>
      </c>
      <c r="C22" t="s">
        <v>40</v>
      </c>
      <c r="D22" s="7" t="s">
        <v>53</v>
      </c>
      <c r="E22" s="19">
        <v>117000</v>
      </c>
      <c r="F22" s="7">
        <v>1</v>
      </c>
      <c r="G22" s="19">
        <f t="shared" si="1"/>
        <v>117000</v>
      </c>
      <c r="H22" s="4" t="s">
        <v>5</v>
      </c>
    </row>
    <row r="23" spans="1:12" x14ac:dyDescent="0.3">
      <c r="A23" t="s">
        <v>47</v>
      </c>
      <c r="B23"/>
      <c r="C23"/>
      <c r="D23"/>
      <c r="E23"/>
      <c r="F23"/>
      <c r="G23" s="16">
        <f>SUBTOTAL(109,T_items[Сума])</f>
        <v>2097853</v>
      </c>
      <c r="H23" s="4">
        <f>SUBTOTAL(103,T_items[Статус])</f>
        <v>21</v>
      </c>
    </row>
  </sheetData>
  <conditionalFormatting sqref="A2:H23">
    <cfRule type="expression" dxfId="5" priority="1">
      <formula>TRUE</formula>
    </cfRule>
  </conditionalFormatting>
  <conditionalFormatting sqref="H1:H22">
    <cfRule type="expression" dxfId="4" priority="7">
      <formula xml:space="preserve"> $H1 = "-"</formula>
    </cfRule>
    <cfRule type="expression" dxfId="3" priority="8">
      <formula>$H1 = "+"</formula>
    </cfRule>
  </conditionalFormatting>
  <conditionalFormatting sqref="I7:I1048576">
    <cfRule type="expression" dxfId="2" priority="3">
      <formula xml:space="preserve"> $I7 = "-"</formula>
    </cfRule>
    <cfRule type="expression" dxfId="1" priority="4">
      <formula>$I7 = "+"</formula>
    </cfRule>
  </conditionalFormatting>
  <conditionalFormatting sqref="J1:L1048576">
    <cfRule type="expression" dxfId="0" priority="10">
      <formula>$J1&lt;&gt;""</formula>
    </cfRule>
  </conditionalFormatting>
  <dataValidations count="3">
    <dataValidation type="list" allowBlank="1" showInputMessage="1" showErrorMessage="1" sqref="D2:D22" xr:uid="{29A6C3E7-C400-4D09-BFB9-B6B322BD655B}">
      <formula1>L_categories</formula1>
    </dataValidation>
    <dataValidation type="list" allowBlank="1" showInputMessage="1" showErrorMessage="1" sqref="H2:H22" xr:uid="{8B942C26-1ACA-4383-AA1F-98E19DD7BBE0}">
      <formula1>L_statuses</formula1>
    </dataValidation>
    <dataValidation type="list" allowBlank="1" showInputMessage="1" sqref="B2:B22" xr:uid="{1334AD4A-5B0A-4E1D-99B1-39B2BBACDAFB}">
      <formula1>L_Beneficiary</formula1>
    </dataValidation>
  </dataValidations>
  <hyperlinks>
    <hyperlink ref="L2" r:id="rId1" xr:uid="{4DE57689-95EC-4F59-9237-9B95B7176CC5}"/>
    <hyperlink ref="L3" r:id="rId2" xr:uid="{EF90B39B-FED0-40BF-AF48-74BA60C4888A}"/>
    <hyperlink ref="L4" r:id="rId3" xr:uid="{86F6025A-CB00-429E-B507-8FA187B2DC05}"/>
    <hyperlink ref="L8" r:id="rId4" xr:uid="{6DD4E91A-959F-4D71-991A-B61AAC1B2CCA}"/>
    <hyperlink ref="L9" r:id="rId5" xr:uid="{34098407-84A6-47E0-8305-76D96A3E8A81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F18D-5A81-4DEC-AC7A-232D54A739EA}">
  <dimension ref="A2:B13"/>
  <sheetViews>
    <sheetView workbookViewId="0">
      <selection activeCell="A38" sqref="A38"/>
    </sheetView>
  </sheetViews>
  <sheetFormatPr defaultRowHeight="14.4" x14ac:dyDescent="0.3"/>
  <cols>
    <col min="1" max="1" width="83.88671875" bestFit="1" customWidth="1"/>
    <col min="2" max="2" width="12.109375" bestFit="1" customWidth="1"/>
    <col min="3" max="3" width="14.5546875" bestFit="1" customWidth="1"/>
    <col min="4" max="4" width="13.109375" bestFit="1" customWidth="1"/>
    <col min="5" max="5" width="20.5546875" customWidth="1"/>
    <col min="6" max="6" width="12.44140625" bestFit="1" customWidth="1"/>
    <col min="7" max="7" width="8.5546875" bestFit="1" customWidth="1"/>
    <col min="8" max="8" width="42.6640625" bestFit="1" customWidth="1"/>
    <col min="9" max="9" width="19.5546875" bestFit="1" customWidth="1"/>
    <col min="10" max="10" width="46.44140625" bestFit="1" customWidth="1"/>
    <col min="11" max="11" width="7" bestFit="1" customWidth="1"/>
    <col min="12" max="12" width="19.5546875" bestFit="1" customWidth="1"/>
    <col min="13" max="15" width="6" bestFit="1" customWidth="1"/>
    <col min="16" max="17" width="7" bestFit="1" customWidth="1"/>
    <col min="18" max="18" width="3" bestFit="1" customWidth="1"/>
    <col min="19" max="19" width="19.5546875" bestFit="1" customWidth="1"/>
    <col min="20" max="20" width="80.109375" bestFit="1" customWidth="1"/>
    <col min="21" max="21" width="18.5546875" bestFit="1" customWidth="1"/>
    <col min="22" max="22" width="27.5546875" bestFit="1" customWidth="1"/>
  </cols>
  <sheetData>
    <row r="2" spans="1:2" x14ac:dyDescent="0.3">
      <c r="A2" t="s">
        <v>68</v>
      </c>
    </row>
    <row r="4" spans="1:2" x14ac:dyDescent="0.3">
      <c r="A4" s="2" t="s">
        <v>50</v>
      </c>
      <c r="B4" t="s">
        <v>51</v>
      </c>
    </row>
    <row r="5" spans="1:2" x14ac:dyDescent="0.3">
      <c r="A5" s="3" t="s">
        <v>25</v>
      </c>
      <c r="B5" s="18">
        <v>148000</v>
      </c>
    </row>
    <row r="6" spans="1:2" x14ac:dyDescent="0.3">
      <c r="A6" s="3" t="s">
        <v>31</v>
      </c>
      <c r="B6" s="18">
        <v>126000</v>
      </c>
    </row>
    <row r="7" spans="1:2" x14ac:dyDescent="0.3">
      <c r="A7" s="3" t="s">
        <v>20</v>
      </c>
      <c r="B7" s="18">
        <v>215400</v>
      </c>
    </row>
    <row r="8" spans="1:2" x14ac:dyDescent="0.3">
      <c r="A8" s="3" t="s">
        <v>39</v>
      </c>
      <c r="B8" s="18">
        <v>117000</v>
      </c>
    </row>
    <row r="9" spans="1:2" x14ac:dyDescent="0.3">
      <c r="A9" s="3" t="s">
        <v>59</v>
      </c>
      <c r="B9" s="18">
        <v>79600</v>
      </c>
    </row>
    <row r="10" spans="1:2" x14ac:dyDescent="0.3">
      <c r="A10" s="3" t="s">
        <v>12</v>
      </c>
      <c r="B10" s="18">
        <v>260000</v>
      </c>
    </row>
    <row r="11" spans="1:2" x14ac:dyDescent="0.3">
      <c r="A11" s="3" t="s">
        <v>60</v>
      </c>
      <c r="B11" s="18">
        <v>50000</v>
      </c>
    </row>
    <row r="12" spans="1:2" x14ac:dyDescent="0.3">
      <c r="A12" s="3" t="s">
        <v>3</v>
      </c>
      <c r="B12" s="18">
        <v>1088650</v>
      </c>
    </row>
    <row r="13" spans="1:2" x14ac:dyDescent="0.3">
      <c r="A13" s="3" t="s">
        <v>72</v>
      </c>
      <c r="B13" s="18">
        <v>13203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9BAC-099C-4854-8C7F-89DEC847F92E}">
  <dimension ref="A3:B13"/>
  <sheetViews>
    <sheetView workbookViewId="0">
      <selection activeCell="T15" sqref="T15"/>
    </sheetView>
  </sheetViews>
  <sheetFormatPr defaultRowHeight="14.4" x14ac:dyDescent="0.3"/>
  <cols>
    <col min="1" max="1" width="24" bestFit="1" customWidth="1"/>
    <col min="2" max="2" width="12.109375" bestFit="1" customWidth="1"/>
  </cols>
  <sheetData>
    <row r="3" spans="1:2" x14ac:dyDescent="0.3">
      <c r="A3" t="s">
        <v>70</v>
      </c>
    </row>
    <row r="6" spans="1:2" x14ac:dyDescent="0.3">
      <c r="A6" s="2" t="s">
        <v>50</v>
      </c>
      <c r="B6" t="s">
        <v>51</v>
      </c>
    </row>
    <row r="7" spans="1:2" x14ac:dyDescent="0.3">
      <c r="A7" s="3" t="s">
        <v>61</v>
      </c>
      <c r="B7" s="16">
        <v>885050</v>
      </c>
    </row>
    <row r="8" spans="1:2" x14ac:dyDescent="0.3">
      <c r="A8" s="3" t="s">
        <v>62</v>
      </c>
      <c r="B8" s="16">
        <v>588000</v>
      </c>
    </row>
    <row r="9" spans="1:2" x14ac:dyDescent="0.3">
      <c r="A9" s="3" t="s">
        <v>53</v>
      </c>
      <c r="B9" s="16">
        <v>498000</v>
      </c>
    </row>
    <row r="10" spans="1:2" x14ac:dyDescent="0.3">
      <c r="A10" s="3" t="s">
        <v>54</v>
      </c>
      <c r="B10" s="16">
        <v>79600</v>
      </c>
    </row>
    <row r="11" spans="1:2" x14ac:dyDescent="0.3">
      <c r="A11" s="3" t="s">
        <v>52</v>
      </c>
      <c r="B11" s="16">
        <v>34000</v>
      </c>
    </row>
    <row r="12" spans="1:2" x14ac:dyDescent="0.3">
      <c r="A12" s="3" t="s">
        <v>49</v>
      </c>
      <c r="B12" s="16">
        <v>13203</v>
      </c>
    </row>
    <row r="13" spans="1:2" x14ac:dyDescent="0.3">
      <c r="A13" s="3" t="s">
        <v>69</v>
      </c>
      <c r="B13" s="16">
        <v>2097853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61EB-437C-46C2-8070-09ABEC463864}">
  <dimension ref="A3:B18"/>
  <sheetViews>
    <sheetView topLeftCell="A4" workbookViewId="0">
      <selection activeCell="D24" sqref="D24"/>
    </sheetView>
  </sheetViews>
  <sheetFormatPr defaultRowHeight="14.4" x14ac:dyDescent="0.3"/>
  <cols>
    <col min="1" max="1" width="19.5546875" bestFit="1" customWidth="1"/>
    <col min="2" max="2" width="12.109375" bestFit="1" customWidth="1"/>
    <col min="3" max="3" width="12.44140625" bestFit="1" customWidth="1"/>
  </cols>
  <sheetData>
    <row r="3" spans="1:2" x14ac:dyDescent="0.3">
      <c r="A3" t="s">
        <v>71</v>
      </c>
    </row>
    <row r="7" spans="1:2" x14ac:dyDescent="0.3">
      <c r="A7" s="2" t="s">
        <v>50</v>
      </c>
      <c r="B7" t="s">
        <v>51</v>
      </c>
    </row>
    <row r="8" spans="1:2" x14ac:dyDescent="0.3">
      <c r="A8" s="3">
        <v>9</v>
      </c>
      <c r="B8" s="18">
        <v>71000</v>
      </c>
    </row>
    <row r="9" spans="1:2" x14ac:dyDescent="0.3">
      <c r="A9" s="3">
        <v>1</v>
      </c>
      <c r="B9" s="18">
        <v>77000</v>
      </c>
    </row>
    <row r="10" spans="1:2" x14ac:dyDescent="0.3">
      <c r="A10" s="3">
        <v>16</v>
      </c>
      <c r="B10" s="18">
        <v>117000</v>
      </c>
    </row>
    <row r="11" spans="1:2" x14ac:dyDescent="0.3">
      <c r="A11" s="3">
        <v>10</v>
      </c>
      <c r="B11" s="18">
        <v>148000</v>
      </c>
    </row>
    <row r="12" spans="1:2" x14ac:dyDescent="0.3">
      <c r="A12" s="3">
        <v>2</v>
      </c>
      <c r="B12" s="18">
        <v>155000</v>
      </c>
    </row>
    <row r="13" spans="1:2" x14ac:dyDescent="0.3">
      <c r="A13" s="3">
        <v>6</v>
      </c>
      <c r="B13" s="18">
        <v>157000</v>
      </c>
    </row>
    <row r="14" spans="1:2" x14ac:dyDescent="0.3">
      <c r="A14" s="3">
        <v>8</v>
      </c>
      <c r="B14" s="18">
        <v>196000</v>
      </c>
    </row>
    <row r="15" spans="1:2" x14ac:dyDescent="0.3">
      <c r="A15" s="3">
        <v>15</v>
      </c>
      <c r="B15" s="18">
        <v>209000</v>
      </c>
    </row>
    <row r="16" spans="1:2" x14ac:dyDescent="0.3">
      <c r="A16" s="3">
        <v>4</v>
      </c>
      <c r="B16" s="18">
        <v>260000</v>
      </c>
    </row>
    <row r="17" spans="1:2" x14ac:dyDescent="0.3">
      <c r="A17" s="3">
        <v>7</v>
      </c>
      <c r="B17" s="18">
        <v>454050</v>
      </c>
    </row>
    <row r="18" spans="1:2" x14ac:dyDescent="0.3">
      <c r="A18" s="3" t="s">
        <v>69</v>
      </c>
      <c r="B18" s="18">
        <v>1844050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A7B6-8BB3-4706-8067-584C4B58CA2A}">
  <dimension ref="A1:H9"/>
  <sheetViews>
    <sheetView workbookViewId="0">
      <selection activeCell="H7" sqref="H7"/>
    </sheetView>
  </sheetViews>
  <sheetFormatPr defaultRowHeight="14.4" x14ac:dyDescent="0.3"/>
  <cols>
    <col min="1" max="1" width="24" bestFit="1" customWidth="1"/>
    <col min="5" max="5" width="45.88671875" bestFit="1" customWidth="1"/>
    <col min="7" max="8" width="10.33203125" bestFit="1" customWidth="1"/>
  </cols>
  <sheetData>
    <row r="1" spans="1:8" x14ac:dyDescent="0.3">
      <c r="A1" t="s">
        <v>55</v>
      </c>
      <c r="C1" t="s">
        <v>57</v>
      </c>
      <c r="E1" t="s">
        <v>58</v>
      </c>
      <c r="G1" t="s">
        <v>63</v>
      </c>
    </row>
    <row r="2" spans="1:8" x14ac:dyDescent="0.3">
      <c r="A2" t="s">
        <v>49</v>
      </c>
      <c r="C2" t="s">
        <v>5</v>
      </c>
      <c r="E2" t="s">
        <v>3</v>
      </c>
    </row>
    <row r="3" spans="1:8" x14ac:dyDescent="0.3">
      <c r="A3" t="s">
        <v>62</v>
      </c>
      <c r="C3" t="s">
        <v>56</v>
      </c>
      <c r="E3" t="s">
        <v>12</v>
      </c>
      <c r="G3" t="s">
        <v>64</v>
      </c>
      <c r="H3" s="16">
        <f>SUM(T_items[Сума])</f>
        <v>2097853</v>
      </c>
    </row>
    <row r="4" spans="1:8" x14ac:dyDescent="0.3">
      <c r="A4" t="s">
        <v>53</v>
      </c>
      <c r="E4" t="s">
        <v>20</v>
      </c>
      <c r="G4" t="s">
        <v>65</v>
      </c>
      <c r="H4">
        <f>MAX(T_items[№ Збору])</f>
        <v>16</v>
      </c>
    </row>
    <row r="5" spans="1:8" x14ac:dyDescent="0.3">
      <c r="A5" t="s">
        <v>54</v>
      </c>
      <c r="E5" t="s">
        <v>25</v>
      </c>
      <c r="G5" t="s">
        <v>66</v>
      </c>
      <c r="H5">
        <f>(_xlfn.MAXIFS(T_items[№ Збору],T_items[Статус],"+"))</f>
        <v>16</v>
      </c>
    </row>
    <row r="6" spans="1:8" x14ac:dyDescent="0.3">
      <c r="A6" t="s">
        <v>61</v>
      </c>
      <c r="E6" t="s">
        <v>31</v>
      </c>
      <c r="G6" t="s">
        <v>73</v>
      </c>
      <c r="H6" t="str">
        <f xml:space="preserve"> _xlfn.CONCAT(Total, " ₴ / ", LastDoneId, " зборів")</f>
        <v>2097853 ₴ / 16 зборів</v>
      </c>
    </row>
    <row r="7" spans="1:8" x14ac:dyDescent="0.3">
      <c r="A7" t="s">
        <v>52</v>
      </c>
      <c r="E7" t="s">
        <v>60</v>
      </c>
    </row>
    <row r="8" spans="1:8" x14ac:dyDescent="0.3">
      <c r="E8" t="s">
        <v>59</v>
      </c>
    </row>
    <row r="9" spans="1:8" x14ac:dyDescent="0.3">
      <c r="E9" t="s">
        <v>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Dashbord</vt:lpstr>
      <vt:lpstr>Data</vt:lpstr>
      <vt:lpstr>Beneficiary</vt:lpstr>
      <vt:lpstr>Category</vt:lpstr>
      <vt:lpstr>Fundraiser</vt:lpstr>
      <vt:lpstr>Backend</vt:lpstr>
      <vt:lpstr>L_Beneficiary</vt:lpstr>
      <vt:lpstr>L_categories</vt:lpstr>
      <vt:lpstr>L_statuses</vt:lpstr>
      <vt:lpstr>LastDoneId</vt:lpstr>
      <vt:lpstr>LastId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Сергей Долгополов</cp:lastModifiedBy>
  <dcterms:created xsi:type="dcterms:W3CDTF">2015-06-05T18:19:34Z</dcterms:created>
  <dcterms:modified xsi:type="dcterms:W3CDTF">2025-08-11T12:41:08Z</dcterms:modified>
</cp:coreProperties>
</file>