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HEETS " sheetId="1" r:id="rId4"/>
    <sheet state="visible" name="DATA VERIFICATION" sheetId="2" r:id="rId5"/>
    <sheet state="visible" name="Calculations sheets 1" sheetId="3" r:id="rId6"/>
    <sheet state="visible" name="CALCULATION SHEETS 2" sheetId="4" r:id="rId7"/>
    <sheet state="visible" name="Reports" sheetId="5" r:id="rId8"/>
    <sheet state="visible" name="Graphics" sheetId="6" r:id="rId9"/>
  </sheets>
  <definedNames/>
  <calcPr/>
</workbook>
</file>

<file path=xl/sharedStrings.xml><?xml version="1.0" encoding="utf-8"?>
<sst xmlns="http://schemas.openxmlformats.org/spreadsheetml/2006/main" count="873" uniqueCount="270">
  <si>
    <t>Sales</t>
  </si>
  <si>
    <t>Brand A - Tomato Cans</t>
  </si>
  <si>
    <t>Brand B - Tomato Cans</t>
  </si>
  <si>
    <t>Brand C - Tomato Cans</t>
  </si>
  <si>
    <t>Date</t>
  </si>
  <si>
    <t>Quantity of cans</t>
  </si>
  <si>
    <t>Price</t>
  </si>
  <si>
    <t>HTG 600.00</t>
  </si>
  <si>
    <t>HTG 576.0</t>
  </si>
  <si>
    <t>HTG 624.00</t>
  </si>
  <si>
    <t>HTG 1,175.00</t>
  </si>
  <si>
    <t>HTG 1,128.0</t>
  </si>
  <si>
    <t>HTG 1,222.00</t>
  </si>
  <si>
    <t>HTG 375.00</t>
  </si>
  <si>
    <t>HTG 360.0</t>
  </si>
  <si>
    <t>HTG 390.00</t>
  </si>
  <si>
    <t>HTG 175.00</t>
  </si>
  <si>
    <t>HTG 168.0</t>
  </si>
  <si>
    <t>HTG 182.00</t>
  </si>
  <si>
    <t>HTG 1,375.00</t>
  </si>
  <si>
    <t>HTG 1,320.0</t>
  </si>
  <si>
    <t>HTG 1,430.00</t>
  </si>
  <si>
    <t>HTG 500.00</t>
  </si>
  <si>
    <t>HTG 480.0</t>
  </si>
  <si>
    <t>HTG 520.00</t>
  </si>
  <si>
    <t>HTG 1,100.00</t>
  </si>
  <si>
    <t>HTG 1,056.0</t>
  </si>
  <si>
    <t>HTG 1,144.00</t>
  </si>
  <si>
    <t>HTG 700.00</t>
  </si>
  <si>
    <t>HTG 672.0</t>
  </si>
  <si>
    <t>HTG 728.00</t>
  </si>
  <si>
    <t>HTG 725.00</t>
  </si>
  <si>
    <t>HTG 696.0</t>
  </si>
  <si>
    <t>HTG 754.00</t>
  </si>
  <si>
    <t>HTG 225.00</t>
  </si>
  <si>
    <t>HTG 216.0</t>
  </si>
  <si>
    <t>HTG 234.00</t>
  </si>
  <si>
    <t>12/13/2019</t>
  </si>
  <si>
    <t>HTG 850.00</t>
  </si>
  <si>
    <t>HTG 816.0</t>
  </si>
  <si>
    <t>HTG 884.00</t>
  </si>
  <si>
    <t>12/14/2019</t>
  </si>
  <si>
    <t>HTG 525.00</t>
  </si>
  <si>
    <t>HTG 504.0</t>
  </si>
  <si>
    <t>HTG 546.00</t>
  </si>
  <si>
    <t>12/15/2019</t>
  </si>
  <si>
    <t>HTG 1,025.00</t>
  </si>
  <si>
    <t>HTG 984.0</t>
  </si>
  <si>
    <t>HTG 1,066.00</t>
  </si>
  <si>
    <t>12/16/2019</t>
  </si>
  <si>
    <t>HTG 1,350.00</t>
  </si>
  <si>
    <t>HTG 1,296.0</t>
  </si>
  <si>
    <t>HTG 1,404.00</t>
  </si>
  <si>
    <t>12/17/2019</t>
  </si>
  <si>
    <t>HTG 1,200.00</t>
  </si>
  <si>
    <t>HTG 1,152.0</t>
  </si>
  <si>
    <t>HTG 1,248.00</t>
  </si>
  <si>
    <t>12/18/2019</t>
  </si>
  <si>
    <t>HTG 1,300.00</t>
  </si>
  <si>
    <t>HTG 1,248.0</t>
  </si>
  <si>
    <t>HTG 1,352.00</t>
  </si>
  <si>
    <t>12/19/2019</t>
  </si>
  <si>
    <t>HTG 425.00</t>
  </si>
  <si>
    <t>HTG 408.0</t>
  </si>
  <si>
    <t>HTG 442.00</t>
  </si>
  <si>
    <t>12/20/2019</t>
  </si>
  <si>
    <t>HTG 250.00</t>
  </si>
  <si>
    <t>HTG 240.0</t>
  </si>
  <si>
    <t>HTG 260.00</t>
  </si>
  <si>
    <t>12/21/2019</t>
  </si>
  <si>
    <t>HTG 575.00</t>
  </si>
  <si>
    <t>HTG 552.0</t>
  </si>
  <si>
    <t>HTG 598.00</t>
  </si>
  <si>
    <t>12/22/2019</t>
  </si>
  <si>
    <t>HTG 550.00</t>
  </si>
  <si>
    <t>HTG 528.0</t>
  </si>
  <si>
    <t>HTG 572.00</t>
  </si>
  <si>
    <t>12/23/2019</t>
  </si>
  <si>
    <t>HTG 925.00</t>
  </si>
  <si>
    <t>HTG 888.0</t>
  </si>
  <si>
    <t>HTG 962.00</t>
  </si>
  <si>
    <t>12/24/2019</t>
  </si>
  <si>
    <t>HTG 1,150.00</t>
  </si>
  <si>
    <t>HTG 1,104.0</t>
  </si>
  <si>
    <t>HTG 1,196.00</t>
  </si>
  <si>
    <t>12/25/2019</t>
  </si>
  <si>
    <t>HTG 400.00</t>
  </si>
  <si>
    <t>HTG 384.0</t>
  </si>
  <si>
    <t>HTG 416.00</t>
  </si>
  <si>
    <t>12/26/2019</t>
  </si>
  <si>
    <t>HTG 775.00</t>
  </si>
  <si>
    <t>HTG 744.0</t>
  </si>
  <si>
    <t>HTG 806.00</t>
  </si>
  <si>
    <t>12/27/2019</t>
  </si>
  <si>
    <t>12/28/2019</t>
  </si>
  <si>
    <t>12/29/2019</t>
  </si>
  <si>
    <t>HTG 150.00</t>
  </si>
  <si>
    <t>HTG 144.0</t>
  </si>
  <si>
    <t>HTG 156.00</t>
  </si>
  <si>
    <t>12/30/2019</t>
  </si>
  <si>
    <t>12/31/2019</t>
  </si>
  <si>
    <t>HTG 1,125.00</t>
  </si>
  <si>
    <t>HTG 1,080.0</t>
  </si>
  <si>
    <t>HTG 1,170.00</t>
  </si>
  <si>
    <t>HTG 200.00</t>
  </si>
  <si>
    <t>HTG 192.0</t>
  </si>
  <si>
    <t>HTG 208.00</t>
  </si>
  <si>
    <t>HTG 450.00</t>
  </si>
  <si>
    <t>HTG 432.0</t>
  </si>
  <si>
    <t>HTG 468.00</t>
  </si>
  <si>
    <t>HTG 825.00</t>
  </si>
  <si>
    <t>HTG 792.0</t>
  </si>
  <si>
    <t>HTG 858.00</t>
  </si>
  <si>
    <t>HTG 1,250.00</t>
  </si>
  <si>
    <t>HTG 1,200.0</t>
  </si>
  <si>
    <t>HTG 950.00</t>
  </si>
  <si>
    <t>HTG 912.0</t>
  </si>
  <si>
    <t>HTG 988.00</t>
  </si>
  <si>
    <t>1/13/2020</t>
  </si>
  <si>
    <t>1/14/2020</t>
  </si>
  <si>
    <t>HTG 75.00</t>
  </si>
  <si>
    <t>HTG 72.0</t>
  </si>
  <si>
    <t>HTG 78.00</t>
  </si>
  <si>
    <t>1/15/2020</t>
  </si>
  <si>
    <t>1/16/2020</t>
  </si>
  <si>
    <t>HTG 300.00</t>
  </si>
  <si>
    <t>HTG 288.0</t>
  </si>
  <si>
    <t>HTG 312.00</t>
  </si>
  <si>
    <t>1/17/2020</t>
  </si>
  <si>
    <t>1/18/2020</t>
  </si>
  <si>
    <t>HTG 325.00</t>
  </si>
  <si>
    <t>HTG 312.0</t>
  </si>
  <si>
    <t>HTG 338.00</t>
  </si>
  <si>
    <t>1/19/2020</t>
  </si>
  <si>
    <t>1/20/2020</t>
  </si>
  <si>
    <t>HTG 125.00</t>
  </si>
  <si>
    <t>HTG 120.0</t>
  </si>
  <si>
    <t>HTG 130.00</t>
  </si>
  <si>
    <t>1/21/2020</t>
  </si>
  <si>
    <t>1/22/2020</t>
  </si>
  <si>
    <t>HTG 675.00</t>
  </si>
  <si>
    <t>HTG 648.0</t>
  </si>
  <si>
    <t>HTG 702.00</t>
  </si>
  <si>
    <t>1/23/2020</t>
  </si>
  <si>
    <t>HTG 875.00</t>
  </si>
  <si>
    <t>HTG 840.0</t>
  </si>
  <si>
    <t>HTG 910.00</t>
  </si>
  <si>
    <t>1/24/2020</t>
  </si>
  <si>
    <t>1/25/2020</t>
  </si>
  <si>
    <t>1/26/2020</t>
  </si>
  <si>
    <t>HTG 1,000.00</t>
  </si>
  <si>
    <t>HTG 960.0</t>
  </si>
  <si>
    <t>HTG 1,040.00</t>
  </si>
  <si>
    <t>1/27/2020</t>
  </si>
  <si>
    <t>HTG 1,225.00</t>
  </si>
  <si>
    <t>HTG 1,176.0</t>
  </si>
  <si>
    <t>HTG 1,274.00</t>
  </si>
  <si>
    <t>1/28/2020</t>
  </si>
  <si>
    <t>1/29/2020</t>
  </si>
  <si>
    <t>1/30/2020</t>
  </si>
  <si>
    <t>1/31/2020</t>
  </si>
  <si>
    <t>HTG 1,075.00</t>
  </si>
  <si>
    <t>HTG 1,032.0</t>
  </si>
  <si>
    <t>HTG 1,118.00</t>
  </si>
  <si>
    <t>HTG 350.00</t>
  </si>
  <si>
    <t>HTG 336.0</t>
  </si>
  <si>
    <t>HTG 364.00</t>
  </si>
  <si>
    <t>HTG 475.00</t>
  </si>
  <si>
    <t>HTG 456.0</t>
  </si>
  <si>
    <t>HTG 494.00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</si>
  <si>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</si>
  <si>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</si>
  <si>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</si>
  <si>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</si>
  <si>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</si>
  <si>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</si>
  <si>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</si>
  <si>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</si>
  <si>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</si>
  <si>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</si>
  <si>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</si>
  <si>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HTG 900.00</t>
  </si>
  <si>
    <t>HTG 864.0</t>
  </si>
  <si>
    <t>HTG 936.00</t>
  </si>
  <si>
    <t>2/24/2020</t>
  </si>
  <si>
    <t>HTG 800.00</t>
  </si>
  <si>
    <t>HTG 768.0</t>
  </si>
  <si>
    <t>HTG 832.00</t>
  </si>
  <si>
    <t>2/25/2020</t>
  </si>
  <si>
    <t>2/26/2020</t>
  </si>
  <si>
    <t>2/27/2020</t>
  </si>
  <si>
    <t>HTG 750.00</t>
  </si>
  <si>
    <t>HTG 720.0</t>
  </si>
  <si>
    <t>HTG 780.00</t>
  </si>
  <si>
    <t>2/28/2020</t>
  </si>
  <si>
    <t>2/29/2020</t>
  </si>
  <si>
    <t>HTG 60,225.00</t>
  </si>
  <si>
    <t>HTG 57,816.0</t>
  </si>
  <si>
    <t>HTG 62,634.0</t>
  </si>
  <si>
    <t>Qte vendu par jour</t>
  </si>
  <si>
    <t>Total vente A</t>
  </si>
  <si>
    <t>60,225.00</t>
  </si>
  <si>
    <t>Brand A</t>
  </si>
  <si>
    <t>Brand C</t>
  </si>
  <si>
    <t>Brand B</t>
  </si>
  <si>
    <t>Prix</t>
  </si>
  <si>
    <t>Quantity Purchased</t>
  </si>
  <si>
    <t>Quantity Sold</t>
  </si>
  <si>
    <t>Rest</t>
  </si>
  <si>
    <t>Losses</t>
  </si>
  <si>
    <t>Quantity  Purchased</t>
  </si>
  <si>
    <t>Total vendu</t>
  </si>
  <si>
    <t>Montant vente</t>
  </si>
  <si>
    <t>expires in 9 days</t>
  </si>
  <si>
    <t>expires in 23 days</t>
  </si>
  <si>
    <t>Total</t>
  </si>
  <si>
    <t>Perte guarantie</t>
  </si>
  <si>
    <t>A</t>
  </si>
  <si>
    <t>B</t>
  </si>
  <si>
    <t>C</t>
  </si>
  <si>
    <t>Sales Prediction</t>
  </si>
  <si>
    <t>Losses Volum</t>
  </si>
  <si>
    <t>Sales prediction in 9 days</t>
  </si>
  <si>
    <t>Losses Values</t>
  </si>
  <si>
    <t>Sales prediction next mi-month</t>
  </si>
  <si>
    <t>Total of next month sales</t>
  </si>
  <si>
    <t>Derniere perte</t>
  </si>
  <si>
    <t>BRAND SALES</t>
  </si>
  <si>
    <t>SALES RATE EVOLUTION</t>
  </si>
  <si>
    <t>AVERAGE TREND</t>
  </si>
  <si>
    <t>SALES</t>
  </si>
  <si>
    <t>December</t>
  </si>
  <si>
    <t>January</t>
  </si>
  <si>
    <t>February</t>
  </si>
  <si>
    <t>cost of goods sold</t>
  </si>
  <si>
    <t>Order Informations</t>
  </si>
  <si>
    <t>Brand</t>
  </si>
  <si>
    <t>Frequency/months</t>
  </si>
  <si>
    <t>Price by cans</t>
  </si>
  <si>
    <t>Total Quantity</t>
  </si>
  <si>
    <t xml:space="preserve">Order Quantity </t>
  </si>
  <si>
    <t xml:space="preserve">Cost of Order Quantity </t>
  </si>
  <si>
    <t xml:space="preserve">Sales Quantity </t>
  </si>
  <si>
    <t>Benefits</t>
  </si>
  <si>
    <t>Available Stock</t>
  </si>
  <si>
    <t>Cost of Available Stock</t>
  </si>
  <si>
    <t>Sales Rate</t>
  </si>
  <si>
    <t>Quantity purchased</t>
  </si>
  <si>
    <t>Quantite Sold</t>
  </si>
  <si>
    <t>Sales Prediction in 9 Days</t>
  </si>
  <si>
    <t>Sales Prediction in next 15 days</t>
  </si>
  <si>
    <t>Total Sales for next Month</t>
  </si>
  <si>
    <t>Last lost</t>
  </si>
  <si>
    <t>Sales Price</t>
  </si>
  <si>
    <t>Benefit By Cans</t>
  </si>
  <si>
    <t>Losses to  February 29</t>
  </si>
  <si>
    <t>Volume Losses</t>
  </si>
  <si>
    <t>Value Losses</t>
  </si>
  <si>
    <t>Impact of our  recommandations</t>
  </si>
  <si>
    <t>Benefit</t>
  </si>
  <si>
    <t>Ratio Benefit/losses 1</t>
  </si>
  <si>
    <t>Ratio Benefit/losses 2</t>
  </si>
  <si>
    <t>Sales Predictions</t>
  </si>
  <si>
    <t>Improvement</t>
  </si>
  <si>
    <t>Loss amortization tables</t>
  </si>
  <si>
    <t>Number of cans</t>
  </si>
  <si>
    <t>Duration by Week</t>
  </si>
  <si>
    <t>Duration by Years</t>
  </si>
  <si>
    <t>Customers are not indifferent to the brand</t>
  </si>
  <si>
    <t>Customers are indifferent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</si>
</sst>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_(&quot;$&quot;* #,##0.00_);_(&quot;$&quot;* \(#,##0.00\);_(&quot;$&quot;* &quot;-&quot;??_);_(@_)"/>
    <numFmt numFmtId="166" formatCode="M/d/yyyy"/>
    <numFmt numFmtId="167" formatCode="m/d/yyyy"/>
    <numFmt numFmtId="168" formatCode="mmm d"/>
  </numFmts>
  <fonts count="19">
    <font>
      <sz val="10.0"/>
      <color rgb="FF000000"/>
      <name val="Arial"/>
    </font>
    <font>
      <sz val="11.0"/>
      <color rgb="FF000000"/>
      <name val="Calibri"/>
    </font>
    <font>
      <b/>
      <color theme="1"/>
      <name val="Arial"/>
    </font>
    <font>
      <color theme="1"/>
      <name val="Arial"/>
    </font>
    <font>
      <sz val="14.0"/>
      <color theme="1"/>
      <name val="Arial"/>
    </font>
    <font/>
    <font>
      <color rgb="FF000000"/>
      <name val="Roboto"/>
    </font>
    <font>
      <color rgb="FFCC0000"/>
      <name val="Arial"/>
    </font>
    <font>
      <color rgb="FFCC0000"/>
      <name val="Roboto"/>
    </font>
    <font>
      <b/>
      <sz val="11.0"/>
      <color rgb="FF000000"/>
      <name val="Calibri"/>
    </font>
    <font>
      <b/>
      <color rgb="FFCC0000"/>
      <name val="Arial"/>
    </font>
    <font>
      <color rgb="FF990000"/>
      <name val="Arial"/>
    </font>
    <font>
      <b/>
      <color rgb="FF990000"/>
      <name val="Arial"/>
    </font>
    <font>
      <color rgb="FF1155CC"/>
      <name val="Arial"/>
    </font>
    <font>
      <b/>
      <color rgb="FF1155CC"/>
      <name val="Arial"/>
    </font>
    <font>
      <sz val="11.0"/>
      <color rgb="FFF7981D"/>
      <name val="Arial"/>
    </font>
    <font>
      <color rgb="FF0000FF"/>
      <name val="Arial"/>
    </font>
    <font>
      <color rgb="FF0B5394"/>
      <name val="Arial"/>
    </font>
    <font>
      <b/>
      <color rgb="FF0B5394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1" numFmtId="4" xfId="0" applyAlignment="1" applyFont="1" applyNumberForma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4" xfId="0" applyFont="1" applyNumberFormat="1"/>
    <xf borderId="0" fillId="0" fontId="4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0" fontId="5" numFmtId="0" xfId="0" applyBorder="1" applyFont="1"/>
    <xf borderId="2" fillId="0" fontId="3" numFmtId="0" xfId="0" applyAlignment="1" applyBorder="1" applyFont="1">
      <alignment readingOrder="0"/>
    </xf>
    <xf borderId="0" fillId="2" fontId="6" numFmtId="0" xfId="0" applyAlignment="1" applyFill="1" applyFont="1">
      <alignment readingOrder="0"/>
    </xf>
    <xf borderId="2" fillId="2" fontId="6" numFmtId="0" xfId="0" applyAlignment="1" applyBorder="1" applyFont="1">
      <alignment readingOrder="0"/>
    </xf>
    <xf borderId="3" fillId="0" fontId="3" numFmtId="0" xfId="0" applyAlignment="1" applyBorder="1" applyFont="1">
      <alignment vertical="bottom"/>
    </xf>
    <xf borderId="4" fillId="0" fontId="3" numFmtId="0" xfId="0" applyAlignment="1" applyBorder="1" applyFont="1">
      <alignment readingOrder="0" vertical="bottom"/>
    </xf>
    <xf borderId="2" fillId="0" fontId="1" numFmtId="166" xfId="0" applyAlignment="1" applyBorder="1" applyFont="1" applyNumberFormat="1">
      <alignment horizontal="right" readingOrder="0" shrinkToFit="0" vertical="bottom" wrapText="0"/>
    </xf>
    <xf borderId="2" fillId="0" fontId="3" numFmtId="0" xfId="0" applyBorder="1" applyFont="1"/>
    <xf borderId="3" fillId="0" fontId="1" numFmtId="166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vertical="bottom"/>
    </xf>
    <xf borderId="2" fillId="0" fontId="3" numFmtId="167" xfId="0" applyAlignment="1" applyBorder="1" applyFont="1" applyNumberFormat="1">
      <alignment readingOrder="0"/>
    </xf>
    <xf borderId="3" fillId="0" fontId="3" numFmtId="167" xfId="0" applyAlignment="1" applyBorder="1" applyFont="1" applyNumberFormat="1">
      <alignment horizontal="right" vertical="bottom"/>
    </xf>
    <xf borderId="4" fillId="0" fontId="3" numFmtId="0" xfId="0" applyAlignment="1" applyBorder="1" applyFont="1">
      <alignment horizontal="right" vertical="bottom"/>
    </xf>
    <xf borderId="2" fillId="0" fontId="3" numFmtId="0" xfId="0" applyBorder="1" applyFont="1"/>
    <xf borderId="0" fillId="0" fontId="3" numFmtId="167" xfId="0" applyAlignment="1" applyFont="1" applyNumberFormat="1">
      <alignment readingOrder="0"/>
    </xf>
    <xf borderId="2" fillId="0" fontId="7" numFmtId="0" xfId="0" applyAlignment="1" applyBorder="1" applyFont="1">
      <alignment readingOrder="0"/>
    </xf>
    <xf borderId="0" fillId="0" fontId="7" numFmtId="0" xfId="0" applyFont="1"/>
    <xf borderId="0" fillId="0" fontId="3" numFmtId="167" xfId="0" applyAlignment="1" applyFont="1" applyNumberFormat="1">
      <alignment vertical="bottom"/>
    </xf>
    <xf borderId="5" fillId="0" fontId="3" numFmtId="0" xfId="0" applyAlignment="1" applyBorder="1" applyFont="1">
      <alignment vertical="bottom"/>
    </xf>
    <xf borderId="2" fillId="2" fontId="8" numFmtId="0" xfId="0" applyAlignment="1" applyBorder="1" applyFont="1">
      <alignment readingOrder="0"/>
    </xf>
    <xf borderId="1" fillId="0" fontId="3" numFmtId="0" xfId="0" applyAlignment="1" applyBorder="1" applyFont="1">
      <alignment vertical="bottom"/>
    </xf>
    <xf borderId="2" fillId="0" fontId="7" numFmtId="0" xfId="0" applyBorder="1" applyFont="1"/>
    <xf borderId="4" fillId="0" fontId="7" numFmtId="0" xfId="0" applyAlignment="1" applyBorder="1" applyFont="1">
      <alignment horizontal="right" vertical="bottom"/>
    </xf>
    <xf borderId="6" fillId="0" fontId="2" numFmtId="0" xfId="0" applyAlignment="1" applyBorder="1" applyFont="1">
      <alignment horizontal="center" readingOrder="0"/>
    </xf>
    <xf borderId="7" fillId="0" fontId="5" numFmtId="0" xfId="0" applyBorder="1" applyFont="1"/>
    <xf borderId="8" fillId="0" fontId="5" numFmtId="0" xfId="0" applyBorder="1" applyFont="1"/>
    <xf borderId="2" fillId="0" fontId="2" numFmtId="0" xfId="0" applyAlignment="1" applyBorder="1" applyFont="1">
      <alignment readingOrder="0"/>
    </xf>
    <xf borderId="2" fillId="0" fontId="3" numFmtId="4" xfId="0" applyBorder="1" applyFont="1" applyNumberFormat="1"/>
    <xf borderId="2" fillId="0" fontId="3" numFmtId="0" xfId="0" applyAlignment="1" applyBorder="1" applyFont="1">
      <alignment readingOrder="0"/>
    </xf>
    <xf borderId="2" fillId="0" fontId="2" numFmtId="168" xfId="0" applyAlignment="1" applyBorder="1" applyFont="1" applyNumberFormat="1">
      <alignment readingOrder="0"/>
    </xf>
    <xf borderId="2" fillId="0" fontId="3" numFmtId="10" xfId="0" applyBorder="1" applyFont="1" applyNumberFormat="1"/>
    <xf borderId="3" fillId="0" fontId="2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2" fillId="0" fontId="9" numFmtId="166" xfId="0" applyAlignment="1" applyBorder="1" applyFont="1" applyNumberFormat="1">
      <alignment horizontal="right" readingOrder="0" shrinkToFit="0" vertical="bottom" wrapText="0"/>
    </xf>
    <xf borderId="3" fillId="0" fontId="9" numFmtId="166" xfId="0" applyAlignment="1" applyBorder="1" applyFont="1" applyNumberFormat="1">
      <alignment horizontal="right" vertical="bottom"/>
    </xf>
    <xf borderId="2" fillId="0" fontId="2" numFmtId="167" xfId="0" applyAlignment="1" applyBorder="1" applyFont="1" applyNumberFormat="1">
      <alignment readingOrder="0"/>
    </xf>
    <xf borderId="3" fillId="0" fontId="2" numFmtId="167" xfId="0" applyAlignment="1" applyBorder="1" applyFont="1" applyNumberFormat="1">
      <alignment horizontal="right" vertical="bottom"/>
    </xf>
    <xf borderId="0" fillId="0" fontId="3" numFmtId="0" xfId="0" applyFont="1"/>
    <xf borderId="2" fillId="0" fontId="10" numFmtId="0" xfId="0" applyAlignment="1" applyBorder="1" applyFont="1">
      <alignment readingOrder="0"/>
    </xf>
    <xf borderId="4" fillId="0" fontId="11" numFmtId="0" xfId="0" applyAlignment="1" applyBorder="1" applyFont="1">
      <alignment horizontal="right" vertical="bottom"/>
    </xf>
    <xf borderId="4" fillId="0" fontId="12" numFmtId="0" xfId="0" applyAlignment="1" applyBorder="1" applyFont="1">
      <alignment readingOrder="0" vertical="bottom"/>
    </xf>
    <xf borderId="4" fillId="0" fontId="11" numFmtId="0" xfId="0" applyAlignment="1" applyBorder="1" applyFont="1">
      <alignment horizontal="right" readingOrder="0" vertical="bottom"/>
    </xf>
    <xf borderId="2" fillId="0" fontId="2" numFmtId="0" xfId="0" applyBorder="1" applyFont="1"/>
    <xf borderId="0" fillId="0" fontId="2" numFmtId="0" xfId="0" applyFont="1"/>
    <xf borderId="2" fillId="0" fontId="13" numFmtId="10" xfId="0" applyBorder="1" applyFont="1" applyNumberFormat="1"/>
    <xf borderId="0" fillId="0" fontId="4" numFmtId="0" xfId="0" applyFont="1"/>
    <xf borderId="2" fillId="0" fontId="13" numFmtId="4" xfId="0" applyBorder="1" applyFont="1" applyNumberFormat="1"/>
    <xf borderId="2" fillId="0" fontId="14" numFmtId="4" xfId="0" applyBorder="1" applyFont="1" applyNumberFormat="1"/>
    <xf borderId="2" fillId="0" fontId="13" numFmtId="9" xfId="0" applyBorder="1" applyFont="1" applyNumberFormat="1"/>
    <xf borderId="2" fillId="0" fontId="13" numFmtId="0" xfId="0" applyAlignment="1" applyBorder="1" applyFont="1">
      <alignment readingOrder="0"/>
    </xf>
    <xf borderId="2" fillId="0" fontId="15" numFmtId="0" xfId="0" applyBorder="1" applyFont="1"/>
    <xf borderId="2" fillId="0" fontId="16" numFmtId="0" xfId="0" applyBorder="1" applyFont="1"/>
    <xf borderId="3" fillId="0" fontId="3" numFmtId="0" xfId="0" applyBorder="1" applyFont="1"/>
    <xf borderId="2" fillId="0" fontId="17" numFmtId="10" xfId="0" applyBorder="1" applyFont="1" applyNumberFormat="1"/>
    <xf borderId="2" fillId="0" fontId="18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Brand Sales per Month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Reports!$A$43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Reports!$B$42:$F$42</c:f>
            </c:strRef>
          </c:cat>
          <c:val>
            <c:numRef>
              <c:f>Reports!$B$43:$F$43</c:f>
              <c:numCache/>
            </c:numRef>
          </c:val>
        </c:ser>
        <c:ser>
          <c:idx val="1"/>
          <c:order val="1"/>
          <c:tx>
            <c:strRef>
              <c:f>Reports!$A$44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Reports!$B$42:$F$42</c:f>
            </c:strRef>
          </c:cat>
          <c:val>
            <c:numRef>
              <c:f>Reports!$B$44:$F$44</c:f>
              <c:numCache/>
            </c:numRef>
          </c:val>
        </c:ser>
        <c:ser>
          <c:idx val="2"/>
          <c:order val="2"/>
          <c:tx>
            <c:strRef>
              <c:f>Reports!$A$45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Reports!$B$42:$F$42</c:f>
            </c:strRef>
          </c:cat>
          <c:val>
            <c:numRef>
              <c:f>Reports!$B$45:$F$45</c:f>
              <c:numCache/>
            </c:numRef>
          </c:val>
        </c:ser>
        <c:axId val="1813186118"/>
        <c:axId val="720551186"/>
      </c:barChart>
      <c:catAx>
        <c:axId val="1813186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0551186"/>
      </c:catAx>
      <c:valAx>
        <c:axId val="720551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31861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(for each brand)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Reports!$J$44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Reports!$I$45:$I$52</c:f>
            </c:strRef>
          </c:cat>
          <c:val>
            <c:numRef>
              <c:f>Reports!$J$45:$J$52</c:f>
              <c:numCache/>
            </c:numRef>
          </c:val>
        </c:ser>
        <c:ser>
          <c:idx val="1"/>
          <c:order val="1"/>
          <c:tx>
            <c:strRef>
              <c:f>Reports!$K$44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Reports!$I$45:$I$52</c:f>
            </c:strRef>
          </c:cat>
          <c:val>
            <c:numRef>
              <c:f>Reports!$K$45:$K$52</c:f>
              <c:numCache/>
            </c:numRef>
          </c:val>
        </c:ser>
        <c:overlap val="100"/>
        <c:axId val="1559798083"/>
        <c:axId val="1606600205"/>
      </c:barChart>
      <c:catAx>
        <c:axId val="1559798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6600205"/>
      </c:catAx>
      <c:valAx>
        <c:axId val="1606600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9798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Benefits/Losses by Brand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Reports!$I$38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cat>
            <c:strRef>
              <c:f>Reports!$J$37:$L$37</c:f>
            </c:strRef>
          </c:cat>
          <c:val>
            <c:numRef>
              <c:f>Reports!$J$38:$L$38</c:f>
              <c:numCache/>
            </c:numRef>
          </c:val>
        </c:ser>
        <c:ser>
          <c:idx val="1"/>
          <c:order val="1"/>
          <c:tx>
            <c:strRef>
              <c:f>Reports!$I$38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Reports!$J$37:$L$37</c:f>
            </c:strRef>
          </c:cat>
          <c:val>
            <c:numRef>
              <c:f>Reports!$J$38:$L$38</c:f>
              <c:numCache/>
            </c:numRef>
          </c:val>
        </c:ser>
        <c:ser>
          <c:idx val="2"/>
          <c:order val="2"/>
          <c:tx>
            <c:strRef>
              <c:f>Reports!$I$39</c:f>
            </c:strRef>
          </c:tx>
          <c:cat>
            <c:strRef>
              <c:f>Reports!$J$37:$L$37</c:f>
            </c:strRef>
          </c:cat>
          <c:val>
            <c:numRef>
              <c:f>Reports!$J$39:$L$39</c:f>
              <c:numCache/>
            </c:numRef>
          </c:val>
        </c:ser>
        <c:ser>
          <c:idx val="3"/>
          <c:order val="3"/>
          <c:tx>
            <c:strRef>
              <c:f>Reports!$I$39</c:f>
            </c:strRef>
          </c:tx>
          <c:cat>
            <c:strRef>
              <c:f>Reports!$J$37:$L$37</c:f>
            </c:strRef>
          </c:cat>
          <c:val>
            <c:numRef>
              <c:f>Reports!$J$39:$L$39</c:f>
              <c:numCache/>
            </c:numRef>
          </c:val>
        </c:ser>
        <c:axId val="2041032653"/>
        <c:axId val="1140185421"/>
      </c:barChart>
      <c:catAx>
        <c:axId val="2041032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0185421"/>
      </c:catAx>
      <c:valAx>
        <c:axId val="1140185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1032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Ratio Benefits/Losses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Reports!$I$40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Reports!$J$37:$L$37</c:f>
            </c:strRef>
          </c:cat>
          <c:val>
            <c:numRef>
              <c:f>Reports!$J$40:$L$40</c:f>
              <c:numCache/>
            </c:numRef>
          </c:val>
        </c:ser>
        <c:axId val="761150268"/>
        <c:axId val="1060523336"/>
      </c:barChart>
      <c:catAx>
        <c:axId val="761150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0523336"/>
      </c:catAx>
      <c:valAx>
        <c:axId val="1060523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150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Benefits Improvements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Reports!$Q$47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Reports!$R$46:$U$46</c:f>
            </c:strRef>
          </c:cat>
          <c:val>
            <c:numRef>
              <c:f>Reports!$R$47:$U$47</c:f>
              <c:numCache/>
            </c:numRef>
          </c:val>
        </c:ser>
        <c:ser>
          <c:idx val="1"/>
          <c:order val="1"/>
          <c:tx>
            <c:strRef>
              <c:f>Reports!$Q$48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cat>
            <c:strRef>
              <c:f>Reports!$R$46:$U$46</c:f>
            </c:strRef>
          </c:cat>
          <c:val>
            <c:numRef>
              <c:f>Reports!$R$48:$U$48</c:f>
              <c:numCache/>
            </c:numRef>
          </c:val>
        </c:ser>
        <c:ser>
          <c:idx val="2"/>
          <c:order val="2"/>
          <c:tx>
            <c:strRef>
              <c:f>Reports!$Q$49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Reports!$R$46:$U$46</c:f>
            </c:strRef>
          </c:cat>
          <c:val>
            <c:numRef>
              <c:f>Reports!$R$49:$U$49</c:f>
              <c:numCache/>
            </c:numRef>
          </c:val>
        </c:ser>
        <c:axId val="145002540"/>
        <c:axId val="1771378742"/>
      </c:barChart>
      <c:catAx>
        <c:axId val="1450025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1378742"/>
      </c:catAx>
      <c:valAx>
        <c:axId val="1771378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025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Amortization by years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Reports!$T$51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Reports!$Q$52:$Q$53</c:f>
            </c:strRef>
          </c:cat>
          <c:val>
            <c:numRef>
              <c:f>Reports!$T$52:$T$53</c:f>
              <c:numCache/>
            </c:numRef>
          </c:val>
        </c:ser>
        <c:axId val="792786282"/>
        <c:axId val="672925303"/>
      </c:barChart>
      <c:catAx>
        <c:axId val="792786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2925303"/>
      </c:catAx>
      <c:valAx>
        <c:axId val="672925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786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Sales (for each brand)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Reports!$J$44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Reports!$J$45:$J$52</c:f>
            </c:strRef>
          </c:cat>
          <c:val>
            <c:numRef>
              <c:f>Reports!$J$45:$J$52</c:f>
              <c:numCache/>
            </c:numRef>
          </c:val>
        </c:ser>
        <c:overlap val="100"/>
        <c:axId val="687584815"/>
        <c:axId val="1545658035"/>
      </c:barChart>
      <c:catAx>
        <c:axId val="687584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5658035"/>
      </c:catAx>
      <c:valAx>
        <c:axId val="15456580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75848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962025</xdr:colOff>
      <xdr:row>6</xdr:row>
      <xdr:rowOff>180975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952500</xdr:colOff>
      <xdr:row>26</xdr:row>
      <xdr:rowOff>161925</xdr:rowOff>
    </xdr:from>
    <xdr:ext cx="5715000" cy="3533775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952500</xdr:colOff>
      <xdr:row>50</xdr:row>
      <xdr:rowOff>85725</xdr:rowOff>
    </xdr:from>
    <xdr:ext cx="5715000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962025</xdr:colOff>
      <xdr:row>71</xdr:row>
      <xdr:rowOff>0</xdr:rowOff>
    </xdr:from>
    <xdr:ext cx="5715000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952500</xdr:colOff>
      <xdr:row>90</xdr:row>
      <xdr:rowOff>171450</xdr:rowOff>
    </xdr:from>
    <xdr:ext cx="5715000" cy="3533775"/>
    <xdr:graphicFrame>
      <xdr:nvGraphicFramePr>
        <xdr:cNvPr id="5" name="Chart 5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38100</xdr:colOff>
      <xdr:row>6</xdr:row>
      <xdr:rowOff>190500</xdr:rowOff>
    </xdr:from>
    <xdr:ext cx="5715000" cy="3533775"/>
    <xdr:graphicFrame>
      <xdr:nvGraphicFramePr>
        <xdr:cNvPr id="6" name="Chart 6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9</xdr:col>
      <xdr:colOff>38100</xdr:colOff>
      <xdr:row>26</xdr:row>
      <xdr:rowOff>171450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0.57"/>
    <col customWidth="1" min="5" max="5" width="21.57"/>
    <col customWidth="1" min="8" max="8" width="23.29"/>
  </cols>
  <sheetData>
    <row r="1">
      <c r="A1" s="1" t="s">
        <v>0</v>
      </c>
      <c r="B1" s="1" t="s">
        <v>1</v>
      </c>
      <c r="D1" s="2"/>
      <c r="E1" s="1" t="s">
        <v>2</v>
      </c>
      <c r="G1" s="2"/>
      <c r="H1" s="1" t="s">
        <v>3</v>
      </c>
      <c r="J1" s="2"/>
      <c r="K1" s="2"/>
    </row>
    <row r="2">
      <c r="A2" s="1" t="s">
        <v>4</v>
      </c>
      <c r="B2" s="1" t="s">
        <v>5</v>
      </c>
      <c r="C2" s="1" t="s">
        <v>6</v>
      </c>
      <c r="D2" s="1" t="s">
        <v>0</v>
      </c>
      <c r="E2" s="1" t="s">
        <v>5</v>
      </c>
      <c r="F2" s="1" t="s">
        <v>6</v>
      </c>
      <c r="G2" s="1" t="s">
        <v>0</v>
      </c>
      <c r="H2" s="1" t="s">
        <v>5</v>
      </c>
      <c r="I2" s="1" t="s">
        <v>6</v>
      </c>
      <c r="J2" s="1" t="s">
        <v>0</v>
      </c>
      <c r="K2" s="2"/>
      <c r="N2" s="3"/>
    </row>
    <row r="3">
      <c r="A3" s="4">
        <v>43508.0</v>
      </c>
      <c r="B3" s="5">
        <v>24.0</v>
      </c>
      <c r="C3" s="1">
        <v>25.0</v>
      </c>
      <c r="D3" s="6" t="s">
        <v>7</v>
      </c>
      <c r="E3" s="5">
        <v>24.0</v>
      </c>
      <c r="F3" s="7">
        <v>24.0</v>
      </c>
      <c r="G3" s="1" t="s">
        <v>8</v>
      </c>
      <c r="H3" s="5">
        <v>24.0</v>
      </c>
      <c r="I3" s="1">
        <v>26.0</v>
      </c>
      <c r="J3" s="1" t="s">
        <v>9</v>
      </c>
      <c r="K3" s="8"/>
    </row>
    <row r="4">
      <c r="A4" s="4">
        <v>43536.0</v>
      </c>
      <c r="B4" s="5">
        <v>47.0</v>
      </c>
      <c r="C4" s="1">
        <v>25.0</v>
      </c>
      <c r="D4" s="6" t="s">
        <v>10</v>
      </c>
      <c r="E4" s="5">
        <v>47.0</v>
      </c>
      <c r="F4" s="7">
        <v>24.0</v>
      </c>
      <c r="G4" s="1" t="s">
        <v>11</v>
      </c>
      <c r="H4" s="5">
        <v>47.0</v>
      </c>
      <c r="I4" s="1">
        <v>26.0</v>
      </c>
      <c r="J4" s="1" t="s">
        <v>12</v>
      </c>
      <c r="K4" s="2"/>
      <c r="N4" s="9"/>
      <c r="O4" s="9"/>
      <c r="P4" s="9"/>
    </row>
    <row r="5">
      <c r="A5" s="4">
        <v>43567.0</v>
      </c>
      <c r="B5" s="5">
        <v>15.0</v>
      </c>
      <c r="C5" s="1">
        <v>25.0</v>
      </c>
      <c r="D5" s="6" t="s">
        <v>13</v>
      </c>
      <c r="E5" s="5">
        <v>15.0</v>
      </c>
      <c r="F5" s="7">
        <v>24.0</v>
      </c>
      <c r="G5" s="1" t="s">
        <v>14</v>
      </c>
      <c r="H5" s="5">
        <v>15.0</v>
      </c>
      <c r="I5" s="1">
        <v>26.0</v>
      </c>
      <c r="J5" s="1" t="s">
        <v>15</v>
      </c>
      <c r="K5" s="2"/>
    </row>
    <row r="6">
      <c r="A6" s="4">
        <v>43597.0</v>
      </c>
      <c r="B6" s="5">
        <v>7.0</v>
      </c>
      <c r="C6" s="1">
        <v>25.0</v>
      </c>
      <c r="D6" s="6" t="s">
        <v>16</v>
      </c>
      <c r="E6" s="5">
        <v>7.0</v>
      </c>
      <c r="F6" s="7">
        <v>24.0</v>
      </c>
      <c r="G6" s="1" t="s">
        <v>17</v>
      </c>
      <c r="H6" s="5">
        <v>7.0</v>
      </c>
      <c r="I6" s="1">
        <v>26.0</v>
      </c>
      <c r="J6" s="1" t="s">
        <v>18</v>
      </c>
      <c r="K6" s="2"/>
    </row>
    <row r="7">
      <c r="A7" s="4">
        <v>43628.0</v>
      </c>
      <c r="B7" s="5">
        <v>24.0</v>
      </c>
      <c r="C7" s="1">
        <v>25.0</v>
      </c>
      <c r="D7" s="6" t="s">
        <v>7</v>
      </c>
      <c r="E7" s="5">
        <v>24.0</v>
      </c>
      <c r="F7" s="7">
        <v>24.0</v>
      </c>
      <c r="G7" s="1" t="s">
        <v>8</v>
      </c>
      <c r="H7" s="5">
        <v>24.0</v>
      </c>
      <c r="I7" s="1">
        <v>26.0</v>
      </c>
      <c r="J7" s="1" t="s">
        <v>9</v>
      </c>
      <c r="K7" s="2"/>
    </row>
    <row r="8">
      <c r="A8" s="4">
        <v>43658.0</v>
      </c>
      <c r="B8" s="5">
        <v>55.0</v>
      </c>
      <c r="C8" s="1">
        <v>25.0</v>
      </c>
      <c r="D8" s="6" t="s">
        <v>19</v>
      </c>
      <c r="E8" s="5">
        <v>55.0</v>
      </c>
      <c r="F8" s="7">
        <v>24.0</v>
      </c>
      <c r="G8" s="1" t="s">
        <v>20</v>
      </c>
      <c r="H8" s="5">
        <v>55.0</v>
      </c>
      <c r="I8" s="1">
        <v>26.0</v>
      </c>
      <c r="J8" s="1" t="s">
        <v>21</v>
      </c>
      <c r="K8" s="2"/>
      <c r="M8" s="9"/>
    </row>
    <row r="9">
      <c r="A9" s="4">
        <v>43689.0</v>
      </c>
      <c r="B9" s="5">
        <v>20.0</v>
      </c>
      <c r="C9" s="1">
        <v>25.0</v>
      </c>
      <c r="D9" s="6" t="s">
        <v>22</v>
      </c>
      <c r="E9" s="5">
        <v>20.0</v>
      </c>
      <c r="F9" s="7">
        <v>24.0</v>
      </c>
      <c r="G9" s="1" t="s">
        <v>23</v>
      </c>
      <c r="H9" s="5">
        <v>20.0</v>
      </c>
      <c r="I9" s="1">
        <v>26.0</v>
      </c>
      <c r="J9" s="1" t="s">
        <v>24</v>
      </c>
      <c r="K9" s="2"/>
    </row>
    <row r="10">
      <c r="A10" s="4">
        <v>43720.0</v>
      </c>
      <c r="B10" s="5">
        <v>44.0</v>
      </c>
      <c r="C10" s="1">
        <v>25.0</v>
      </c>
      <c r="D10" s="6" t="s">
        <v>25</v>
      </c>
      <c r="E10" s="5">
        <v>44.0</v>
      </c>
      <c r="F10" s="7">
        <v>24.0</v>
      </c>
      <c r="G10" s="1" t="s">
        <v>26</v>
      </c>
      <c r="H10" s="5">
        <v>44.0</v>
      </c>
      <c r="I10" s="1">
        <v>26.0</v>
      </c>
      <c r="J10" s="1" t="s">
        <v>27</v>
      </c>
      <c r="K10" s="2"/>
    </row>
    <row r="11">
      <c r="A11" s="4">
        <v>43750.0</v>
      </c>
      <c r="B11" s="5">
        <v>28.0</v>
      </c>
      <c r="C11" s="1">
        <v>25.0</v>
      </c>
      <c r="D11" s="6" t="s">
        <v>28</v>
      </c>
      <c r="E11" s="5">
        <v>28.0</v>
      </c>
      <c r="F11" s="7">
        <v>24.0</v>
      </c>
      <c r="G11" s="1" t="s">
        <v>29</v>
      </c>
      <c r="H11" s="5">
        <v>28.0</v>
      </c>
      <c r="I11" s="1">
        <v>26.0</v>
      </c>
      <c r="J11" s="1" t="s">
        <v>30</v>
      </c>
      <c r="K11" s="2"/>
    </row>
    <row r="12">
      <c r="A12" s="4">
        <v>43781.0</v>
      </c>
      <c r="B12" s="5">
        <v>29.0</v>
      </c>
      <c r="C12" s="1">
        <v>25.0</v>
      </c>
      <c r="D12" s="6" t="s">
        <v>31</v>
      </c>
      <c r="E12" s="5">
        <v>29.0</v>
      </c>
      <c r="F12" s="7">
        <v>24.0</v>
      </c>
      <c r="G12" s="1" t="s">
        <v>32</v>
      </c>
      <c r="H12" s="5">
        <v>29.0</v>
      </c>
      <c r="I12" s="1">
        <v>26.0</v>
      </c>
      <c r="J12" s="1" t="s">
        <v>33</v>
      </c>
      <c r="K12" s="2"/>
    </row>
    <row r="13">
      <c r="A13" s="4">
        <v>43811.0</v>
      </c>
      <c r="B13" s="5">
        <v>9.0</v>
      </c>
      <c r="C13" s="1">
        <v>25.0</v>
      </c>
      <c r="D13" s="6" t="s">
        <v>34</v>
      </c>
      <c r="E13" s="5">
        <v>9.0</v>
      </c>
      <c r="F13" s="7">
        <v>24.0</v>
      </c>
      <c r="G13" s="1" t="s">
        <v>35</v>
      </c>
      <c r="H13" s="5">
        <v>9.0</v>
      </c>
      <c r="I13" s="1">
        <v>26.0</v>
      </c>
      <c r="J13" s="1" t="s">
        <v>36</v>
      </c>
      <c r="K13" s="2"/>
    </row>
    <row r="14">
      <c r="A14" s="5" t="s">
        <v>37</v>
      </c>
      <c r="B14" s="5">
        <v>34.0</v>
      </c>
      <c r="C14" s="1">
        <v>25.0</v>
      </c>
      <c r="D14" s="6" t="s">
        <v>38</v>
      </c>
      <c r="E14" s="5">
        <v>34.0</v>
      </c>
      <c r="F14" s="7">
        <v>24.0</v>
      </c>
      <c r="G14" s="1" t="s">
        <v>39</v>
      </c>
      <c r="H14" s="5">
        <v>34.0</v>
      </c>
      <c r="I14" s="1">
        <v>26.0</v>
      </c>
      <c r="J14" s="1" t="s">
        <v>40</v>
      </c>
      <c r="K14" s="2"/>
    </row>
    <row r="15">
      <c r="A15" s="5" t="s">
        <v>41</v>
      </c>
      <c r="B15" s="5">
        <v>21.0</v>
      </c>
      <c r="C15" s="1">
        <v>25.0</v>
      </c>
      <c r="D15" s="6" t="s">
        <v>42</v>
      </c>
      <c r="E15" s="5">
        <v>21.0</v>
      </c>
      <c r="F15" s="7">
        <v>24.0</v>
      </c>
      <c r="G15" s="1" t="s">
        <v>43</v>
      </c>
      <c r="H15" s="5">
        <v>21.0</v>
      </c>
      <c r="I15" s="1">
        <v>26.0</v>
      </c>
      <c r="J15" s="1" t="s">
        <v>44</v>
      </c>
      <c r="K15" s="2"/>
    </row>
    <row r="16">
      <c r="A16" s="5" t="s">
        <v>45</v>
      </c>
      <c r="B16" s="5">
        <v>41.0</v>
      </c>
      <c r="C16" s="1">
        <v>25.0</v>
      </c>
      <c r="D16" s="6" t="s">
        <v>46</v>
      </c>
      <c r="E16" s="5">
        <v>41.0</v>
      </c>
      <c r="F16" s="7">
        <v>24.0</v>
      </c>
      <c r="G16" s="1" t="s">
        <v>47</v>
      </c>
      <c r="H16" s="5">
        <v>41.0</v>
      </c>
      <c r="I16" s="1">
        <v>26.0</v>
      </c>
      <c r="J16" s="1" t="s">
        <v>48</v>
      </c>
      <c r="K16" s="2"/>
    </row>
    <row r="17">
      <c r="A17" s="5" t="s">
        <v>49</v>
      </c>
      <c r="B17" s="5">
        <v>54.0</v>
      </c>
      <c r="C17" s="1">
        <v>25.0</v>
      </c>
      <c r="D17" s="6" t="s">
        <v>50</v>
      </c>
      <c r="E17" s="5">
        <v>54.0</v>
      </c>
      <c r="F17" s="7">
        <v>24.0</v>
      </c>
      <c r="G17" s="1" t="s">
        <v>51</v>
      </c>
      <c r="H17" s="5">
        <v>54.0</v>
      </c>
      <c r="I17" s="1">
        <v>26.0</v>
      </c>
      <c r="J17" s="1" t="s">
        <v>52</v>
      </c>
      <c r="K17" s="2"/>
    </row>
    <row r="18">
      <c r="A18" s="5" t="s">
        <v>53</v>
      </c>
      <c r="B18" s="5">
        <v>48.0</v>
      </c>
      <c r="C18" s="1">
        <v>25.0</v>
      </c>
      <c r="D18" s="6" t="s">
        <v>54</v>
      </c>
      <c r="E18" s="5">
        <v>48.0</v>
      </c>
      <c r="F18" s="7">
        <v>24.0</v>
      </c>
      <c r="G18" s="1" t="s">
        <v>55</v>
      </c>
      <c r="H18" s="5">
        <v>48.0</v>
      </c>
      <c r="I18" s="1">
        <v>26.0</v>
      </c>
      <c r="J18" s="1" t="s">
        <v>56</v>
      </c>
      <c r="K18" s="2"/>
    </row>
    <row r="19">
      <c r="A19" s="5" t="s">
        <v>57</v>
      </c>
      <c r="B19" s="5">
        <v>52.0</v>
      </c>
      <c r="C19" s="1">
        <v>25.0</v>
      </c>
      <c r="D19" s="6" t="s">
        <v>58</v>
      </c>
      <c r="E19" s="5">
        <v>52.0</v>
      </c>
      <c r="F19" s="7">
        <v>24.0</v>
      </c>
      <c r="G19" s="1" t="s">
        <v>59</v>
      </c>
      <c r="H19" s="5">
        <v>52.0</v>
      </c>
      <c r="I19" s="1">
        <v>26.0</v>
      </c>
      <c r="J19" s="1" t="s">
        <v>60</v>
      </c>
      <c r="K19" s="2"/>
    </row>
    <row r="20">
      <c r="A20" s="5" t="s">
        <v>61</v>
      </c>
      <c r="B20" s="5">
        <v>17.0</v>
      </c>
      <c r="C20" s="1">
        <v>25.0</v>
      </c>
      <c r="D20" s="6" t="s">
        <v>62</v>
      </c>
      <c r="E20" s="5">
        <v>17.0</v>
      </c>
      <c r="F20" s="7">
        <v>24.0</v>
      </c>
      <c r="G20" s="1" t="s">
        <v>63</v>
      </c>
      <c r="H20" s="5">
        <v>17.0</v>
      </c>
      <c r="I20" s="1">
        <v>26.0</v>
      </c>
      <c r="J20" s="1" t="s">
        <v>64</v>
      </c>
      <c r="K20" s="2"/>
    </row>
    <row r="21">
      <c r="A21" s="5" t="s">
        <v>65</v>
      </c>
      <c r="B21" s="5">
        <v>10.0</v>
      </c>
      <c r="C21" s="1">
        <v>25.0</v>
      </c>
      <c r="D21" s="6" t="s">
        <v>66</v>
      </c>
      <c r="E21" s="5">
        <v>10.0</v>
      </c>
      <c r="F21" s="7">
        <v>24.0</v>
      </c>
      <c r="G21" s="1" t="s">
        <v>67</v>
      </c>
      <c r="H21" s="5">
        <v>10.0</v>
      </c>
      <c r="I21" s="1">
        <v>26.0</v>
      </c>
      <c r="J21" s="1" t="s">
        <v>68</v>
      </c>
      <c r="K21" s="2"/>
    </row>
    <row r="22">
      <c r="A22" s="5" t="s">
        <v>69</v>
      </c>
      <c r="B22" s="5">
        <v>23.0</v>
      </c>
      <c r="C22" s="1">
        <v>25.0</v>
      </c>
      <c r="D22" s="6" t="s">
        <v>70</v>
      </c>
      <c r="E22" s="5">
        <v>23.0</v>
      </c>
      <c r="F22" s="7">
        <v>24.0</v>
      </c>
      <c r="G22" s="1" t="s">
        <v>71</v>
      </c>
      <c r="H22" s="5">
        <v>23.0</v>
      </c>
      <c r="I22" s="1">
        <v>26.0</v>
      </c>
      <c r="J22" s="1" t="s">
        <v>72</v>
      </c>
      <c r="K22" s="2"/>
    </row>
    <row r="23">
      <c r="A23" s="5" t="s">
        <v>73</v>
      </c>
      <c r="B23" s="5">
        <v>22.0</v>
      </c>
      <c r="C23" s="1">
        <v>25.0</v>
      </c>
      <c r="D23" s="6" t="s">
        <v>74</v>
      </c>
      <c r="E23" s="5">
        <v>22.0</v>
      </c>
      <c r="F23" s="7">
        <v>24.0</v>
      </c>
      <c r="G23" s="1" t="s">
        <v>75</v>
      </c>
      <c r="H23" s="5">
        <v>22.0</v>
      </c>
      <c r="I23" s="1">
        <v>26.0</v>
      </c>
      <c r="J23" s="1" t="s">
        <v>76</v>
      </c>
      <c r="K23" s="2"/>
    </row>
    <row r="24">
      <c r="A24" s="5" t="s">
        <v>77</v>
      </c>
      <c r="B24" s="5">
        <v>37.0</v>
      </c>
      <c r="C24" s="1">
        <v>25.0</v>
      </c>
      <c r="D24" s="6" t="s">
        <v>78</v>
      </c>
      <c r="E24" s="5">
        <v>37.0</v>
      </c>
      <c r="F24" s="7">
        <v>24.0</v>
      </c>
      <c r="G24" s="1" t="s">
        <v>79</v>
      </c>
      <c r="H24" s="5">
        <v>37.0</v>
      </c>
      <c r="I24" s="1">
        <v>26.0</v>
      </c>
      <c r="J24" s="1" t="s">
        <v>80</v>
      </c>
      <c r="K24" s="2"/>
    </row>
    <row r="25">
      <c r="A25" s="5" t="s">
        <v>81</v>
      </c>
      <c r="B25" s="5">
        <v>46.0</v>
      </c>
      <c r="C25" s="1">
        <v>25.0</v>
      </c>
      <c r="D25" s="6" t="s">
        <v>82</v>
      </c>
      <c r="E25" s="5">
        <v>46.0</v>
      </c>
      <c r="F25" s="7">
        <v>24.0</v>
      </c>
      <c r="G25" s="1" t="s">
        <v>83</v>
      </c>
      <c r="H25" s="5">
        <v>46.0</v>
      </c>
      <c r="I25" s="1">
        <v>26.0</v>
      </c>
      <c r="J25" s="1" t="s">
        <v>84</v>
      </c>
      <c r="K25" s="2"/>
    </row>
    <row r="26">
      <c r="A26" s="5" t="s">
        <v>85</v>
      </c>
      <c r="B26" s="5">
        <v>16.0</v>
      </c>
      <c r="C26" s="1">
        <v>25.0</v>
      </c>
      <c r="D26" s="6" t="s">
        <v>86</v>
      </c>
      <c r="E26" s="5">
        <v>16.0</v>
      </c>
      <c r="F26" s="7">
        <v>24.0</v>
      </c>
      <c r="G26" s="1" t="s">
        <v>87</v>
      </c>
      <c r="H26" s="5">
        <v>16.0</v>
      </c>
      <c r="I26" s="1">
        <v>26.0</v>
      </c>
      <c r="J26" s="1" t="s">
        <v>88</v>
      </c>
      <c r="K26" s="2"/>
    </row>
    <row r="27">
      <c r="A27" s="5" t="s">
        <v>89</v>
      </c>
      <c r="B27" s="5">
        <v>31.0</v>
      </c>
      <c r="C27" s="1">
        <v>25.0</v>
      </c>
      <c r="D27" s="6" t="s">
        <v>90</v>
      </c>
      <c r="E27" s="5">
        <v>31.0</v>
      </c>
      <c r="F27" s="7">
        <v>24.0</v>
      </c>
      <c r="G27" s="1" t="s">
        <v>91</v>
      </c>
      <c r="H27" s="5">
        <v>31.0</v>
      </c>
      <c r="I27" s="1">
        <v>26.0</v>
      </c>
      <c r="J27" s="1" t="s">
        <v>92</v>
      </c>
      <c r="K27" s="2"/>
    </row>
    <row r="28">
      <c r="A28" s="5" t="s">
        <v>93</v>
      </c>
      <c r="B28" s="5">
        <v>34.0</v>
      </c>
      <c r="C28" s="1">
        <v>25.0</v>
      </c>
      <c r="D28" s="6" t="s">
        <v>38</v>
      </c>
      <c r="E28" s="5">
        <v>34.0</v>
      </c>
      <c r="F28" s="7">
        <v>24.0</v>
      </c>
      <c r="G28" s="1" t="s">
        <v>39</v>
      </c>
      <c r="H28" s="5">
        <v>34.0</v>
      </c>
      <c r="I28" s="1">
        <v>26.0</v>
      </c>
      <c r="J28" s="1" t="s">
        <v>40</v>
      </c>
      <c r="K28" s="2"/>
    </row>
    <row r="29">
      <c r="A29" s="5" t="s">
        <v>94</v>
      </c>
      <c r="B29" s="5">
        <v>7.0</v>
      </c>
      <c r="C29" s="1">
        <v>25.0</v>
      </c>
      <c r="D29" s="6" t="s">
        <v>16</v>
      </c>
      <c r="E29" s="5">
        <v>7.0</v>
      </c>
      <c r="F29" s="7">
        <v>24.0</v>
      </c>
      <c r="G29" s="1" t="s">
        <v>17</v>
      </c>
      <c r="H29" s="5">
        <v>7.0</v>
      </c>
      <c r="I29" s="1">
        <v>26.0</v>
      </c>
      <c r="J29" s="1" t="s">
        <v>18</v>
      </c>
      <c r="K29" s="2"/>
    </row>
    <row r="30">
      <c r="A30" s="5" t="s">
        <v>95</v>
      </c>
      <c r="B30" s="5">
        <v>6.0</v>
      </c>
      <c r="C30" s="1">
        <v>25.0</v>
      </c>
      <c r="D30" s="6" t="s">
        <v>96</v>
      </c>
      <c r="E30" s="5">
        <v>6.0</v>
      </c>
      <c r="F30" s="7">
        <v>24.0</v>
      </c>
      <c r="G30" s="1" t="s">
        <v>97</v>
      </c>
      <c r="H30" s="5">
        <v>6.0</v>
      </c>
      <c r="I30" s="1">
        <v>26.0</v>
      </c>
      <c r="J30" s="1" t="s">
        <v>98</v>
      </c>
      <c r="K30" s="2"/>
    </row>
    <row r="31">
      <c r="A31" s="5" t="s">
        <v>99</v>
      </c>
      <c r="B31" s="5">
        <v>16.0</v>
      </c>
      <c r="C31" s="1">
        <v>25.0</v>
      </c>
      <c r="D31" s="6" t="s">
        <v>86</v>
      </c>
      <c r="E31" s="5">
        <v>16.0</v>
      </c>
      <c r="F31" s="7">
        <v>24.0</v>
      </c>
      <c r="G31" s="1" t="s">
        <v>87</v>
      </c>
      <c r="H31" s="5">
        <v>16.0</v>
      </c>
      <c r="I31" s="1">
        <v>26.0</v>
      </c>
      <c r="J31" s="1" t="s">
        <v>88</v>
      </c>
      <c r="K31" s="2"/>
    </row>
    <row r="32">
      <c r="A32" s="5" t="s">
        <v>100</v>
      </c>
      <c r="B32" s="5">
        <v>45.0</v>
      </c>
      <c r="C32" s="1">
        <v>25.0</v>
      </c>
      <c r="D32" s="6" t="s">
        <v>101</v>
      </c>
      <c r="E32" s="5">
        <v>45.0</v>
      </c>
      <c r="F32" s="7">
        <v>24.0</v>
      </c>
      <c r="G32" s="1" t="s">
        <v>102</v>
      </c>
      <c r="H32" s="5">
        <v>45.0</v>
      </c>
      <c r="I32" s="1">
        <v>26.0</v>
      </c>
      <c r="J32" s="1" t="s">
        <v>103</v>
      </c>
      <c r="K32" s="2"/>
    </row>
    <row r="33">
      <c r="A33" s="4">
        <v>43831.0</v>
      </c>
      <c r="B33" s="5">
        <v>9.0</v>
      </c>
      <c r="C33" s="1">
        <v>25.0</v>
      </c>
      <c r="D33" s="6" t="s">
        <v>34</v>
      </c>
      <c r="E33" s="5">
        <v>9.0</v>
      </c>
      <c r="F33" s="7">
        <v>24.0</v>
      </c>
      <c r="G33" s="1" t="s">
        <v>35</v>
      </c>
      <c r="H33" s="5">
        <v>9.0</v>
      </c>
      <c r="I33" s="1">
        <v>26.0</v>
      </c>
      <c r="J33" s="1" t="s">
        <v>36</v>
      </c>
      <c r="K33" s="2"/>
    </row>
    <row r="34">
      <c r="A34" s="4">
        <v>43862.0</v>
      </c>
      <c r="B34" s="5">
        <v>10.0</v>
      </c>
      <c r="C34" s="1">
        <v>25.0</v>
      </c>
      <c r="D34" s="6" t="s">
        <v>66</v>
      </c>
      <c r="E34" s="5">
        <v>10.0</v>
      </c>
      <c r="F34" s="7">
        <v>24.0</v>
      </c>
      <c r="G34" s="1" t="s">
        <v>67</v>
      </c>
      <c r="H34" s="5">
        <v>10.0</v>
      </c>
      <c r="I34" s="1">
        <v>26.0</v>
      </c>
      <c r="J34" s="1" t="s">
        <v>68</v>
      </c>
      <c r="K34" s="2"/>
    </row>
    <row r="35">
      <c r="A35" s="4">
        <v>43891.0</v>
      </c>
      <c r="B35" s="5">
        <v>8.0</v>
      </c>
      <c r="C35" s="1">
        <v>25.0</v>
      </c>
      <c r="D35" s="6" t="s">
        <v>104</v>
      </c>
      <c r="E35" s="5">
        <v>8.0</v>
      </c>
      <c r="F35" s="7">
        <v>24.0</v>
      </c>
      <c r="G35" s="1" t="s">
        <v>105</v>
      </c>
      <c r="H35" s="5">
        <v>8.0</v>
      </c>
      <c r="I35" s="1">
        <v>26.0</v>
      </c>
      <c r="J35" s="1" t="s">
        <v>106</v>
      </c>
      <c r="K35" s="2"/>
    </row>
    <row r="36">
      <c r="A36" s="4">
        <v>43922.0</v>
      </c>
      <c r="B36" s="5">
        <v>29.0</v>
      </c>
      <c r="C36" s="1">
        <v>25.0</v>
      </c>
      <c r="D36" s="6" t="s">
        <v>31</v>
      </c>
      <c r="E36" s="5">
        <v>29.0</v>
      </c>
      <c r="F36" s="7">
        <v>24.0</v>
      </c>
      <c r="G36" s="1" t="s">
        <v>32</v>
      </c>
      <c r="H36" s="5">
        <v>29.0</v>
      </c>
      <c r="I36" s="1">
        <v>26.0</v>
      </c>
      <c r="J36" s="1" t="s">
        <v>33</v>
      </c>
      <c r="K36" s="2"/>
    </row>
    <row r="37">
      <c r="A37" s="4">
        <v>43952.0</v>
      </c>
      <c r="B37" s="5">
        <v>46.0</v>
      </c>
      <c r="C37" s="1">
        <v>25.0</v>
      </c>
      <c r="D37" s="6" t="s">
        <v>82</v>
      </c>
      <c r="E37" s="5">
        <v>46.0</v>
      </c>
      <c r="F37" s="7">
        <v>24.0</v>
      </c>
      <c r="G37" s="1" t="s">
        <v>83</v>
      </c>
      <c r="H37" s="5">
        <v>46.0</v>
      </c>
      <c r="I37" s="1">
        <v>26.0</v>
      </c>
      <c r="J37" s="1" t="s">
        <v>84</v>
      </c>
      <c r="K37" s="2"/>
    </row>
    <row r="38">
      <c r="A38" s="4">
        <v>43983.0</v>
      </c>
      <c r="B38" s="5">
        <v>28.0</v>
      </c>
      <c r="C38" s="1">
        <v>25.0</v>
      </c>
      <c r="D38" s="6" t="s">
        <v>28</v>
      </c>
      <c r="E38" s="5">
        <v>28.0</v>
      </c>
      <c r="F38" s="7">
        <v>24.0</v>
      </c>
      <c r="G38" s="1" t="s">
        <v>29</v>
      </c>
      <c r="H38" s="5">
        <v>28.0</v>
      </c>
      <c r="I38" s="1">
        <v>26.0</v>
      </c>
      <c r="J38" s="1" t="s">
        <v>30</v>
      </c>
      <c r="K38" s="2"/>
    </row>
    <row r="39">
      <c r="A39" s="4">
        <v>44013.0</v>
      </c>
      <c r="B39" s="5">
        <v>18.0</v>
      </c>
      <c r="C39" s="1">
        <v>25.0</v>
      </c>
      <c r="D39" s="6" t="s">
        <v>107</v>
      </c>
      <c r="E39" s="5">
        <v>18.0</v>
      </c>
      <c r="F39" s="7">
        <v>24.0</v>
      </c>
      <c r="G39" s="1" t="s">
        <v>108</v>
      </c>
      <c r="H39" s="5">
        <v>18.0</v>
      </c>
      <c r="I39" s="1">
        <v>26.0</v>
      </c>
      <c r="J39" s="1" t="s">
        <v>109</v>
      </c>
      <c r="K39" s="2"/>
    </row>
    <row r="40">
      <c r="A40" s="4">
        <v>44044.0</v>
      </c>
      <c r="B40" s="5">
        <v>33.0</v>
      </c>
      <c r="C40" s="1">
        <v>25.0</v>
      </c>
      <c r="D40" s="6" t="s">
        <v>110</v>
      </c>
      <c r="E40" s="5">
        <v>33.0</v>
      </c>
      <c r="F40" s="7">
        <v>24.0</v>
      </c>
      <c r="G40" s="1" t="s">
        <v>111</v>
      </c>
      <c r="H40" s="5">
        <v>33.0</v>
      </c>
      <c r="I40" s="1">
        <v>26.0</v>
      </c>
      <c r="J40" s="1" t="s">
        <v>112</v>
      </c>
      <c r="K40" s="2"/>
    </row>
    <row r="41">
      <c r="A41" s="4">
        <v>44075.0</v>
      </c>
      <c r="B41" s="5">
        <v>23.0</v>
      </c>
      <c r="C41" s="1">
        <v>25.0</v>
      </c>
      <c r="D41" s="6" t="s">
        <v>70</v>
      </c>
      <c r="E41" s="5">
        <v>23.0</v>
      </c>
      <c r="F41" s="7">
        <v>24.0</v>
      </c>
      <c r="G41" s="1" t="s">
        <v>71</v>
      </c>
      <c r="H41" s="5">
        <v>23.0</v>
      </c>
      <c r="I41" s="1">
        <v>26.0</v>
      </c>
      <c r="J41" s="1" t="s">
        <v>72</v>
      </c>
      <c r="K41" s="2"/>
    </row>
    <row r="42">
      <c r="A42" s="4">
        <v>44105.0</v>
      </c>
      <c r="B42" s="5">
        <v>50.0</v>
      </c>
      <c r="C42" s="1">
        <v>25.0</v>
      </c>
      <c r="D42" s="6" t="s">
        <v>113</v>
      </c>
      <c r="E42" s="5">
        <v>50.0</v>
      </c>
      <c r="F42" s="7">
        <v>24.0</v>
      </c>
      <c r="G42" s="1" t="s">
        <v>114</v>
      </c>
      <c r="H42" s="5">
        <v>50.0</v>
      </c>
      <c r="I42" s="1">
        <v>26.0</v>
      </c>
      <c r="J42" s="1" t="s">
        <v>58</v>
      </c>
      <c r="K42" s="2"/>
    </row>
    <row r="43">
      <c r="A43" s="4">
        <v>44136.0</v>
      </c>
      <c r="B43" s="5">
        <v>6.0</v>
      </c>
      <c r="C43" s="1">
        <v>25.0</v>
      </c>
      <c r="D43" s="6" t="s">
        <v>96</v>
      </c>
      <c r="E43" s="5">
        <v>6.0</v>
      </c>
      <c r="F43" s="7">
        <v>24.0</v>
      </c>
      <c r="G43" s="1" t="s">
        <v>97</v>
      </c>
      <c r="H43" s="5">
        <v>6.0</v>
      </c>
      <c r="I43" s="1">
        <v>26.0</v>
      </c>
      <c r="J43" s="1" t="s">
        <v>98</v>
      </c>
      <c r="K43" s="2"/>
    </row>
    <row r="44">
      <c r="A44" s="4">
        <v>44166.0</v>
      </c>
      <c r="B44" s="5">
        <v>38.0</v>
      </c>
      <c r="C44" s="1">
        <v>25.0</v>
      </c>
      <c r="D44" s="6" t="s">
        <v>115</v>
      </c>
      <c r="E44" s="5">
        <v>38.0</v>
      </c>
      <c r="F44" s="7">
        <v>24.0</v>
      </c>
      <c r="G44" s="1" t="s">
        <v>116</v>
      </c>
      <c r="H44" s="5">
        <v>38.0</v>
      </c>
      <c r="I44" s="1">
        <v>26.0</v>
      </c>
      <c r="J44" s="1" t="s">
        <v>117</v>
      </c>
      <c r="K44" s="2"/>
    </row>
    <row r="45">
      <c r="A45" s="5" t="s">
        <v>118</v>
      </c>
      <c r="B45" s="5">
        <v>44.0</v>
      </c>
      <c r="C45" s="1">
        <v>25.0</v>
      </c>
      <c r="D45" s="6" t="s">
        <v>25</v>
      </c>
      <c r="E45" s="5">
        <v>44.0</v>
      </c>
      <c r="F45" s="7">
        <v>24.0</v>
      </c>
      <c r="G45" s="1" t="s">
        <v>26</v>
      </c>
      <c r="H45" s="5">
        <v>44.0</v>
      </c>
      <c r="I45" s="1">
        <v>26.0</v>
      </c>
      <c r="J45" s="1" t="s">
        <v>27</v>
      </c>
      <c r="K45" s="2"/>
    </row>
    <row r="46">
      <c r="A46" s="5" t="s">
        <v>119</v>
      </c>
      <c r="B46" s="5">
        <v>3.0</v>
      </c>
      <c r="C46" s="1">
        <v>25.0</v>
      </c>
      <c r="D46" s="6" t="s">
        <v>120</v>
      </c>
      <c r="E46" s="5">
        <v>3.0</v>
      </c>
      <c r="F46" s="7">
        <v>24.0</v>
      </c>
      <c r="G46" s="1" t="s">
        <v>121</v>
      </c>
      <c r="H46" s="5">
        <v>3.0</v>
      </c>
      <c r="I46" s="1">
        <v>26.0</v>
      </c>
      <c r="J46" s="1" t="s">
        <v>122</v>
      </c>
      <c r="K46" s="2"/>
    </row>
    <row r="47">
      <c r="A47" s="5" t="s">
        <v>123</v>
      </c>
      <c r="B47" s="5">
        <v>28.0</v>
      </c>
      <c r="C47" s="1">
        <v>25.0</v>
      </c>
      <c r="D47" s="6" t="s">
        <v>28</v>
      </c>
      <c r="E47" s="5">
        <v>28.0</v>
      </c>
      <c r="F47" s="7">
        <v>24.0</v>
      </c>
      <c r="G47" s="1" t="s">
        <v>29</v>
      </c>
      <c r="H47" s="5">
        <v>28.0</v>
      </c>
      <c r="I47" s="1">
        <v>26.0</v>
      </c>
      <c r="J47" s="1" t="s">
        <v>30</v>
      </c>
      <c r="K47" s="2"/>
    </row>
    <row r="48">
      <c r="A48" s="5" t="s">
        <v>124</v>
      </c>
      <c r="B48" s="5">
        <v>12.0</v>
      </c>
      <c r="C48" s="1">
        <v>25.0</v>
      </c>
      <c r="D48" s="6" t="s">
        <v>125</v>
      </c>
      <c r="E48" s="5">
        <v>12.0</v>
      </c>
      <c r="F48" s="7">
        <v>24.0</v>
      </c>
      <c r="G48" s="1" t="s">
        <v>126</v>
      </c>
      <c r="H48" s="5">
        <v>12.0</v>
      </c>
      <c r="I48" s="1">
        <v>26.0</v>
      </c>
      <c r="J48" s="1" t="s">
        <v>127</v>
      </c>
      <c r="K48" s="2"/>
    </row>
    <row r="49">
      <c r="A49" s="5" t="s">
        <v>128</v>
      </c>
      <c r="B49" s="5">
        <v>28.0</v>
      </c>
      <c r="C49" s="1">
        <v>25.0</v>
      </c>
      <c r="D49" s="6" t="s">
        <v>28</v>
      </c>
      <c r="E49" s="5">
        <v>28.0</v>
      </c>
      <c r="F49" s="7">
        <v>24.0</v>
      </c>
      <c r="G49" s="1" t="s">
        <v>29</v>
      </c>
      <c r="H49" s="5">
        <v>28.0</v>
      </c>
      <c r="I49" s="1">
        <v>26.0</v>
      </c>
      <c r="J49" s="1" t="s">
        <v>30</v>
      </c>
      <c r="K49" s="2"/>
    </row>
    <row r="50">
      <c r="A50" s="5" t="s">
        <v>129</v>
      </c>
      <c r="B50" s="5">
        <v>13.0</v>
      </c>
      <c r="C50" s="1">
        <v>25.0</v>
      </c>
      <c r="D50" s="6" t="s">
        <v>130</v>
      </c>
      <c r="E50" s="5">
        <v>13.0</v>
      </c>
      <c r="F50" s="7">
        <v>24.0</v>
      </c>
      <c r="G50" s="1" t="s">
        <v>131</v>
      </c>
      <c r="H50" s="5">
        <v>13.0</v>
      </c>
      <c r="I50" s="1">
        <v>26.0</v>
      </c>
      <c r="J50" s="1" t="s">
        <v>132</v>
      </c>
      <c r="K50" s="2"/>
    </row>
    <row r="51">
      <c r="A51" s="5" t="s">
        <v>133</v>
      </c>
      <c r="B51" s="5">
        <v>17.0</v>
      </c>
      <c r="C51" s="1">
        <v>25.0</v>
      </c>
      <c r="D51" s="6" t="s">
        <v>62</v>
      </c>
      <c r="E51" s="5">
        <v>17.0</v>
      </c>
      <c r="F51" s="7">
        <v>24.0</v>
      </c>
      <c r="G51" s="1" t="s">
        <v>63</v>
      </c>
      <c r="H51" s="5">
        <v>17.0</v>
      </c>
      <c r="I51" s="1">
        <v>26.0</v>
      </c>
      <c r="J51" s="1" t="s">
        <v>64</v>
      </c>
      <c r="K51" s="2"/>
    </row>
    <row r="52">
      <c r="A52" s="5" t="s">
        <v>134</v>
      </c>
      <c r="B52" s="5">
        <v>5.0</v>
      </c>
      <c r="C52" s="1">
        <v>25.0</v>
      </c>
      <c r="D52" s="6" t="s">
        <v>135</v>
      </c>
      <c r="E52" s="5">
        <v>5.0</v>
      </c>
      <c r="F52" s="7">
        <v>24.0</v>
      </c>
      <c r="G52" s="1" t="s">
        <v>136</v>
      </c>
      <c r="H52" s="5">
        <v>5.0</v>
      </c>
      <c r="I52" s="1">
        <v>26.0</v>
      </c>
      <c r="J52" s="1" t="s">
        <v>137</v>
      </c>
      <c r="K52" s="2"/>
    </row>
    <row r="53">
      <c r="A53" s="5" t="s">
        <v>138</v>
      </c>
      <c r="B53" s="5">
        <v>18.0</v>
      </c>
      <c r="C53" s="1">
        <v>25.0</v>
      </c>
      <c r="D53" s="6" t="s">
        <v>107</v>
      </c>
      <c r="E53" s="5">
        <v>18.0</v>
      </c>
      <c r="F53" s="7">
        <v>24.0</v>
      </c>
      <c r="G53" s="1" t="s">
        <v>108</v>
      </c>
      <c r="H53" s="5">
        <v>18.0</v>
      </c>
      <c r="I53" s="1">
        <v>26.0</v>
      </c>
      <c r="J53" s="1" t="s">
        <v>109</v>
      </c>
      <c r="K53" s="2"/>
    </row>
    <row r="54">
      <c r="A54" s="5" t="s">
        <v>139</v>
      </c>
      <c r="B54" s="5">
        <v>27.0</v>
      </c>
      <c r="C54" s="1">
        <v>25.0</v>
      </c>
      <c r="D54" s="6" t="s">
        <v>140</v>
      </c>
      <c r="E54" s="5">
        <v>27.0</v>
      </c>
      <c r="F54" s="7">
        <v>24.0</v>
      </c>
      <c r="G54" s="1" t="s">
        <v>141</v>
      </c>
      <c r="H54" s="5">
        <v>27.0</v>
      </c>
      <c r="I54" s="1">
        <v>26.0</v>
      </c>
      <c r="J54" s="1" t="s">
        <v>142</v>
      </c>
      <c r="K54" s="2"/>
    </row>
    <row r="55">
      <c r="A55" s="5" t="s">
        <v>143</v>
      </c>
      <c r="B55" s="5">
        <v>35.0</v>
      </c>
      <c r="C55" s="1">
        <v>25.0</v>
      </c>
      <c r="D55" s="6" t="s">
        <v>144</v>
      </c>
      <c r="E55" s="5">
        <v>35.0</v>
      </c>
      <c r="F55" s="7">
        <v>24.0</v>
      </c>
      <c r="G55" s="1" t="s">
        <v>145</v>
      </c>
      <c r="H55" s="5">
        <v>35.0</v>
      </c>
      <c r="I55" s="1">
        <v>26.0</v>
      </c>
      <c r="J55" s="1" t="s">
        <v>146</v>
      </c>
      <c r="K55" s="2"/>
    </row>
    <row r="56">
      <c r="A56" s="5" t="s">
        <v>147</v>
      </c>
      <c r="B56" s="5">
        <v>31.0</v>
      </c>
      <c r="C56" s="1">
        <v>25.0</v>
      </c>
      <c r="D56" s="6" t="s">
        <v>90</v>
      </c>
      <c r="E56" s="5">
        <v>31.0</v>
      </c>
      <c r="F56" s="7">
        <v>24.0</v>
      </c>
      <c r="G56" s="1" t="s">
        <v>91</v>
      </c>
      <c r="H56" s="5">
        <v>31.0</v>
      </c>
      <c r="I56" s="1">
        <v>26.0</v>
      </c>
      <c r="J56" s="1" t="s">
        <v>92</v>
      </c>
      <c r="K56" s="2"/>
    </row>
    <row r="57">
      <c r="A57" s="5" t="s">
        <v>148</v>
      </c>
      <c r="B57" s="5">
        <v>33.0</v>
      </c>
      <c r="C57" s="1">
        <v>25.0</v>
      </c>
      <c r="D57" s="6" t="s">
        <v>110</v>
      </c>
      <c r="E57" s="5">
        <v>33.0</v>
      </c>
      <c r="F57" s="7">
        <v>24.0</v>
      </c>
      <c r="G57" s="1" t="s">
        <v>111</v>
      </c>
      <c r="H57" s="5">
        <v>33.0</v>
      </c>
      <c r="I57" s="1">
        <v>26.0</v>
      </c>
      <c r="J57" s="1" t="s">
        <v>112</v>
      </c>
      <c r="K57" s="2"/>
    </row>
    <row r="58">
      <c r="A58" s="5" t="s">
        <v>149</v>
      </c>
      <c r="B58" s="5">
        <v>40.0</v>
      </c>
      <c r="C58" s="1">
        <v>25.0</v>
      </c>
      <c r="D58" s="6" t="s">
        <v>150</v>
      </c>
      <c r="E58" s="5">
        <v>40.0</v>
      </c>
      <c r="F58" s="7">
        <v>24.0</v>
      </c>
      <c r="G58" s="1" t="s">
        <v>151</v>
      </c>
      <c r="H58" s="5">
        <v>40.0</v>
      </c>
      <c r="I58" s="1">
        <v>26.0</v>
      </c>
      <c r="J58" s="1" t="s">
        <v>152</v>
      </c>
      <c r="K58" s="2"/>
    </row>
    <row r="59">
      <c r="A59" s="5" t="s">
        <v>153</v>
      </c>
      <c r="B59" s="5">
        <v>49.0</v>
      </c>
      <c r="C59" s="1">
        <v>25.0</v>
      </c>
      <c r="D59" s="6" t="s">
        <v>154</v>
      </c>
      <c r="E59" s="5">
        <v>49.0</v>
      </c>
      <c r="F59" s="7">
        <v>24.0</v>
      </c>
      <c r="G59" s="1" t="s">
        <v>155</v>
      </c>
      <c r="H59" s="5">
        <v>49.0</v>
      </c>
      <c r="I59" s="1">
        <v>26.0</v>
      </c>
      <c r="J59" s="1" t="s">
        <v>156</v>
      </c>
      <c r="K59" s="2"/>
    </row>
    <row r="60">
      <c r="A60" s="5" t="s">
        <v>157</v>
      </c>
      <c r="B60" s="5">
        <v>54.0</v>
      </c>
      <c r="C60" s="1">
        <v>25.0</v>
      </c>
      <c r="D60" s="6" t="s">
        <v>50</v>
      </c>
      <c r="E60" s="5">
        <v>54.0</v>
      </c>
      <c r="F60" s="7">
        <v>24.0</v>
      </c>
      <c r="G60" s="1" t="s">
        <v>51</v>
      </c>
      <c r="H60" s="5">
        <v>54.0</v>
      </c>
      <c r="I60" s="1">
        <v>26.0</v>
      </c>
      <c r="J60" s="1" t="s">
        <v>52</v>
      </c>
      <c r="K60" s="2"/>
    </row>
    <row r="61">
      <c r="A61" s="5" t="s">
        <v>158</v>
      </c>
      <c r="B61" s="5">
        <v>50.0</v>
      </c>
      <c r="C61" s="1">
        <v>25.0</v>
      </c>
      <c r="D61" s="6" t="s">
        <v>113</v>
      </c>
      <c r="E61" s="5">
        <v>50.0</v>
      </c>
      <c r="F61" s="7">
        <v>24.0</v>
      </c>
      <c r="G61" s="1" t="s">
        <v>114</v>
      </c>
      <c r="H61" s="5">
        <v>50.0</v>
      </c>
      <c r="I61" s="1">
        <v>26.0</v>
      </c>
      <c r="J61" s="1" t="s">
        <v>58</v>
      </c>
      <c r="K61" s="2"/>
    </row>
    <row r="62">
      <c r="A62" s="5" t="s">
        <v>159</v>
      </c>
      <c r="B62" s="5">
        <v>15.0</v>
      </c>
      <c r="C62" s="1">
        <v>25.0</v>
      </c>
      <c r="D62" s="6" t="s">
        <v>13</v>
      </c>
      <c r="E62" s="5">
        <v>15.0</v>
      </c>
      <c r="F62" s="7">
        <v>24.0</v>
      </c>
      <c r="G62" s="1" t="s">
        <v>14</v>
      </c>
      <c r="H62" s="5">
        <v>15.0</v>
      </c>
      <c r="I62" s="1">
        <v>26.0</v>
      </c>
      <c r="J62" s="1" t="s">
        <v>15</v>
      </c>
      <c r="K62" s="2"/>
    </row>
    <row r="63">
      <c r="A63" s="5" t="s">
        <v>160</v>
      </c>
      <c r="B63" s="5">
        <v>10.0</v>
      </c>
      <c r="C63" s="1">
        <v>25.0</v>
      </c>
      <c r="D63" s="6" t="s">
        <v>66</v>
      </c>
      <c r="E63" s="5">
        <v>10.0</v>
      </c>
      <c r="F63" s="7">
        <v>24.0</v>
      </c>
      <c r="G63" s="1" t="s">
        <v>67</v>
      </c>
      <c r="H63" s="5">
        <v>10.0</v>
      </c>
      <c r="I63" s="1">
        <v>26.0</v>
      </c>
      <c r="J63" s="1" t="s">
        <v>68</v>
      </c>
      <c r="K63" s="2"/>
    </row>
    <row r="64">
      <c r="A64" s="4">
        <v>43832.0</v>
      </c>
      <c r="B64" s="5">
        <v>43.0</v>
      </c>
      <c r="C64" s="1">
        <v>25.0</v>
      </c>
      <c r="D64" s="6" t="s">
        <v>161</v>
      </c>
      <c r="E64" s="5">
        <v>43.0</v>
      </c>
      <c r="F64" s="7">
        <v>24.0</v>
      </c>
      <c r="G64" s="1" t="s">
        <v>162</v>
      </c>
      <c r="H64" s="5">
        <v>43.0</v>
      </c>
      <c r="I64" s="1">
        <v>26.0</v>
      </c>
      <c r="J64" s="1" t="s">
        <v>163</v>
      </c>
      <c r="K64" s="2"/>
    </row>
    <row r="65">
      <c r="A65" s="4">
        <v>43863.0</v>
      </c>
      <c r="B65" s="5">
        <v>14.0</v>
      </c>
      <c r="C65" s="1">
        <v>25.0</v>
      </c>
      <c r="D65" s="6" t="s">
        <v>164</v>
      </c>
      <c r="E65" s="5">
        <v>14.0</v>
      </c>
      <c r="F65" s="7">
        <v>24.0</v>
      </c>
      <c r="G65" s="1" t="s">
        <v>165</v>
      </c>
      <c r="H65" s="5">
        <v>14.0</v>
      </c>
      <c r="I65" s="1">
        <v>26.0</v>
      </c>
      <c r="J65" s="1" t="s">
        <v>166</v>
      </c>
      <c r="K65" s="2"/>
    </row>
    <row r="66">
      <c r="A66" s="4">
        <v>43892.0</v>
      </c>
      <c r="B66" s="5">
        <v>16.0</v>
      </c>
      <c r="C66" s="1">
        <v>25.0</v>
      </c>
      <c r="D66" s="6" t="s">
        <v>86</v>
      </c>
      <c r="E66" s="5">
        <v>16.0</v>
      </c>
      <c r="F66" s="7">
        <v>24.0</v>
      </c>
      <c r="G66" s="1" t="s">
        <v>87</v>
      </c>
      <c r="H66" s="5">
        <v>16.0</v>
      </c>
      <c r="I66" s="1">
        <v>26.0</v>
      </c>
      <c r="J66" s="1" t="s">
        <v>88</v>
      </c>
      <c r="K66" s="2"/>
    </row>
    <row r="67">
      <c r="A67" s="4">
        <v>43923.0</v>
      </c>
      <c r="B67" s="5">
        <v>37.0</v>
      </c>
      <c r="C67" s="1">
        <v>25.0</v>
      </c>
      <c r="D67" s="6" t="s">
        <v>78</v>
      </c>
      <c r="E67" s="5">
        <v>37.0</v>
      </c>
      <c r="F67" s="7">
        <v>24.0</v>
      </c>
      <c r="G67" s="1" t="s">
        <v>79</v>
      </c>
      <c r="H67" s="5">
        <v>37.0</v>
      </c>
      <c r="I67" s="1">
        <v>26.0</v>
      </c>
      <c r="J67" s="1" t="s">
        <v>80</v>
      </c>
      <c r="K67" s="2"/>
    </row>
    <row r="68">
      <c r="A68" s="4">
        <v>43953.0</v>
      </c>
      <c r="B68" s="5">
        <v>19.0</v>
      </c>
      <c r="C68" s="1">
        <v>25.0</v>
      </c>
      <c r="D68" s="6" t="s">
        <v>167</v>
      </c>
      <c r="E68" s="5">
        <v>19.0</v>
      </c>
      <c r="F68" s="7">
        <v>24.0</v>
      </c>
      <c r="G68" s="1" t="s">
        <v>168</v>
      </c>
      <c r="H68" s="5">
        <v>19.0</v>
      </c>
      <c r="I68" s="1">
        <v>26.0</v>
      </c>
      <c r="J68" s="1" t="s">
        <v>169</v>
      </c>
      <c r="K68" s="2"/>
    </row>
    <row r="69">
      <c r="A69" s="4">
        <v>43984.0</v>
      </c>
      <c r="B69" s="5">
        <v>22.0</v>
      </c>
      <c r="C69" s="1">
        <v>25.0</v>
      </c>
      <c r="D69" s="6" t="s">
        <v>74</v>
      </c>
      <c r="E69" s="5">
        <v>22.0</v>
      </c>
      <c r="F69" s="7">
        <v>24.0</v>
      </c>
      <c r="G69" s="1" t="s">
        <v>75</v>
      </c>
      <c r="H69" s="5">
        <v>22.0</v>
      </c>
      <c r="I69" s="1">
        <v>26.0</v>
      </c>
      <c r="J69" s="1" t="s">
        <v>76</v>
      </c>
      <c r="K69" s="2"/>
    </row>
    <row r="70">
      <c r="A70" s="4">
        <v>44014.0</v>
      </c>
      <c r="B70" s="5">
        <v>14.0</v>
      </c>
      <c r="C70" s="1">
        <v>25.0</v>
      </c>
      <c r="D70" s="6" t="s">
        <v>164</v>
      </c>
      <c r="E70" s="5">
        <v>14.0</v>
      </c>
      <c r="F70" s="7">
        <v>24.0</v>
      </c>
      <c r="G70" s="1" t="s">
        <v>165</v>
      </c>
      <c r="H70" s="5">
        <v>14.0</v>
      </c>
      <c r="I70" s="1">
        <v>26.0</v>
      </c>
      <c r="J70" s="1" t="s">
        <v>166</v>
      </c>
      <c r="K70" s="2"/>
    </row>
    <row r="71">
      <c r="A71" s="4">
        <v>44045.0</v>
      </c>
      <c r="B71" s="5">
        <v>9.0</v>
      </c>
      <c r="C71" s="1">
        <v>25.0</v>
      </c>
      <c r="D71" s="6" t="s">
        <v>34</v>
      </c>
      <c r="E71" s="5">
        <v>9.0</v>
      </c>
      <c r="F71" s="7">
        <v>24.0</v>
      </c>
      <c r="G71" s="1" t="s">
        <v>35</v>
      </c>
      <c r="H71" s="5">
        <v>9.0</v>
      </c>
      <c r="I71" s="1">
        <v>26.0</v>
      </c>
      <c r="J71" s="1" t="s">
        <v>36</v>
      </c>
      <c r="K71" s="2"/>
    </row>
    <row r="72">
      <c r="A72" s="4">
        <v>44076.0</v>
      </c>
      <c r="B72" s="5">
        <v>50.0</v>
      </c>
      <c r="C72" s="1">
        <v>25.0</v>
      </c>
      <c r="D72" s="6" t="s">
        <v>113</v>
      </c>
      <c r="E72" s="5">
        <v>50.0</v>
      </c>
      <c r="F72" s="7">
        <v>24.0</v>
      </c>
      <c r="G72" s="1" t="s">
        <v>114</v>
      </c>
      <c r="H72" s="5">
        <v>50.0</v>
      </c>
      <c r="I72" s="1">
        <v>26.0</v>
      </c>
      <c r="J72" s="1" t="s">
        <v>58</v>
      </c>
      <c r="K72" s="2"/>
    </row>
    <row r="73">
      <c r="A73" s="4">
        <v>44106.0</v>
      </c>
      <c r="B73" s="5">
        <v>13.0</v>
      </c>
      <c r="C73" s="1">
        <v>25.0</v>
      </c>
      <c r="D73" s="6" t="s">
        <v>130</v>
      </c>
      <c r="E73" s="5">
        <v>13.0</v>
      </c>
      <c r="F73" s="7">
        <v>24.0</v>
      </c>
      <c r="G73" s="1" t="s">
        <v>131</v>
      </c>
      <c r="H73" s="5">
        <v>13.0</v>
      </c>
      <c r="I73" s="1">
        <v>26.0</v>
      </c>
      <c r="J73" s="1" t="s">
        <v>132</v>
      </c>
      <c r="K73" s="2"/>
    </row>
    <row r="74">
      <c r="A74" s="4">
        <v>44137.0</v>
      </c>
      <c r="B74" s="5">
        <v>6.0</v>
      </c>
      <c r="C74" s="1">
        <v>25.0</v>
      </c>
      <c r="D74" s="6" t="s">
        <v>96</v>
      </c>
      <c r="E74" s="5">
        <v>6.0</v>
      </c>
      <c r="F74" s="7">
        <v>24.0</v>
      </c>
      <c r="G74" s="1" t="s">
        <v>97</v>
      </c>
      <c r="H74" s="5">
        <v>6.0</v>
      </c>
      <c r="I74" s="1">
        <v>26.0</v>
      </c>
      <c r="J74" s="1" t="s">
        <v>98</v>
      </c>
      <c r="K74" s="2"/>
    </row>
    <row r="75">
      <c r="A75" s="4">
        <v>44167.0</v>
      </c>
      <c r="B75" s="5">
        <v>3.0</v>
      </c>
      <c r="C75" s="1">
        <v>25.0</v>
      </c>
      <c r="D75" s="6" t="s">
        <v>120</v>
      </c>
      <c r="E75" s="5">
        <v>3.0</v>
      </c>
      <c r="F75" s="7">
        <v>24.0</v>
      </c>
      <c r="G75" s="1" t="s">
        <v>121</v>
      </c>
      <c r="H75" s="5">
        <v>3.0</v>
      </c>
      <c r="I75" s="1">
        <v>26.0</v>
      </c>
      <c r="J75" s="1" t="s">
        <v>122</v>
      </c>
      <c r="K75" s="2"/>
    </row>
    <row r="76">
      <c r="A76" s="5" t="s">
        <v>170</v>
      </c>
      <c r="B76" s="5">
        <v>18.0</v>
      </c>
      <c r="C76" s="1">
        <v>25.0</v>
      </c>
      <c r="D76" s="6" t="s">
        <v>107</v>
      </c>
      <c r="E76" s="5">
        <v>18.0</v>
      </c>
      <c r="F76" s="7">
        <v>24.0</v>
      </c>
      <c r="G76" s="1" t="s">
        <v>108</v>
      </c>
      <c r="H76" s="5">
        <v>18.0</v>
      </c>
      <c r="I76" s="1">
        <v>26.0</v>
      </c>
      <c r="J76" s="1" t="s">
        <v>109</v>
      </c>
      <c r="K76" s="2"/>
    </row>
    <row r="77">
      <c r="A77" s="5" t="s">
        <v>171</v>
      </c>
      <c r="B77" s="5">
        <v>48.0</v>
      </c>
      <c r="C77" s="1">
        <v>25.0</v>
      </c>
      <c r="D77" s="6" t="s">
        <v>54</v>
      </c>
      <c r="E77" s="5">
        <v>48.0</v>
      </c>
      <c r="F77" s="7">
        <v>24.0</v>
      </c>
      <c r="G77" s="1" t="s">
        <v>55</v>
      </c>
      <c r="H77" s="5">
        <v>48.0</v>
      </c>
      <c r="I77" s="1">
        <v>26.0</v>
      </c>
      <c r="J77" s="1" t="s">
        <v>56</v>
      </c>
      <c r="K77" s="2"/>
    </row>
    <row r="78">
      <c r="A78" s="5" t="s">
        <v>172</v>
      </c>
      <c r="B78" s="5">
        <v>41.0</v>
      </c>
      <c r="C78" s="1">
        <v>25.0</v>
      </c>
      <c r="D78" s="6" t="s">
        <v>46</v>
      </c>
      <c r="E78" s="5">
        <v>41.0</v>
      </c>
      <c r="F78" s="7">
        <v>24.0</v>
      </c>
      <c r="G78" s="1" t="s">
        <v>47</v>
      </c>
      <c r="H78" s="5">
        <v>41.0</v>
      </c>
      <c r="I78" s="1">
        <v>26.0</v>
      </c>
      <c r="J78" s="1" t="s">
        <v>48</v>
      </c>
      <c r="K78" s="2"/>
    </row>
    <row r="79">
      <c r="A79" s="5" t="s">
        <v>173</v>
      </c>
      <c r="B79" s="5">
        <v>55.0</v>
      </c>
      <c r="C79" s="1">
        <v>25.0</v>
      </c>
      <c r="D79" s="6" t="s">
        <v>19</v>
      </c>
      <c r="E79" s="5">
        <v>55.0</v>
      </c>
      <c r="F79" s="7">
        <v>24.0</v>
      </c>
      <c r="G79" s="1" t="s">
        <v>20</v>
      </c>
      <c r="H79" s="5">
        <v>55.0</v>
      </c>
      <c r="I79" s="1">
        <v>26.0</v>
      </c>
      <c r="J79" s="1" t="s">
        <v>21</v>
      </c>
      <c r="K79" s="2"/>
    </row>
    <row r="80">
      <c r="A80" s="5" t="s">
        <v>174</v>
      </c>
      <c r="B80" s="5">
        <v>38.0</v>
      </c>
      <c r="C80" s="1">
        <v>25.0</v>
      </c>
      <c r="D80" s="6" t="s">
        <v>115</v>
      </c>
      <c r="E80" s="5">
        <v>38.0</v>
      </c>
      <c r="F80" s="7">
        <v>24.0</v>
      </c>
      <c r="G80" s="1" t="s">
        <v>116</v>
      </c>
      <c r="H80" s="5">
        <v>38.0</v>
      </c>
      <c r="I80" s="1">
        <v>26.0</v>
      </c>
      <c r="J80" s="1" t="s">
        <v>117</v>
      </c>
      <c r="K80" s="2"/>
    </row>
    <row r="81">
      <c r="A81" s="5" t="s">
        <v>175</v>
      </c>
      <c r="B81" s="5">
        <v>5.0</v>
      </c>
      <c r="C81" s="1">
        <v>25.0</v>
      </c>
      <c r="D81" s="6" t="s">
        <v>135</v>
      </c>
      <c r="E81" s="5">
        <v>5.0</v>
      </c>
      <c r="F81" s="7">
        <v>24.0</v>
      </c>
      <c r="G81" s="1" t="s">
        <v>136</v>
      </c>
      <c r="H81" s="5">
        <v>5.0</v>
      </c>
      <c r="I81" s="1">
        <v>26.0</v>
      </c>
      <c r="J81" s="1" t="s">
        <v>137</v>
      </c>
      <c r="K81" s="2"/>
    </row>
    <row r="82">
      <c r="A82" s="5" t="s">
        <v>176</v>
      </c>
      <c r="B82" s="5">
        <v>40.0</v>
      </c>
      <c r="C82" s="1">
        <v>25.0</v>
      </c>
      <c r="D82" s="6" t="s">
        <v>150</v>
      </c>
      <c r="E82" s="5">
        <v>40.0</v>
      </c>
      <c r="F82" s="7">
        <v>24.0</v>
      </c>
      <c r="G82" s="1" t="s">
        <v>151</v>
      </c>
      <c r="H82" s="5">
        <v>40.0</v>
      </c>
      <c r="I82" s="1">
        <v>26.0</v>
      </c>
      <c r="J82" s="1" t="s">
        <v>152</v>
      </c>
      <c r="K82" s="2"/>
    </row>
    <row r="83">
      <c r="A83" s="5" t="s">
        <v>177</v>
      </c>
      <c r="B83" s="5">
        <v>17.0</v>
      </c>
      <c r="C83" s="1">
        <v>25.0</v>
      </c>
      <c r="D83" s="6" t="s">
        <v>62</v>
      </c>
      <c r="E83" s="5">
        <v>17.0</v>
      </c>
      <c r="F83" s="7">
        <v>24.0</v>
      </c>
      <c r="G83" s="1" t="s">
        <v>63</v>
      </c>
      <c r="H83" s="5">
        <v>17.0</v>
      </c>
      <c r="I83" s="1">
        <v>26.0</v>
      </c>
      <c r="J83" s="1" t="s">
        <v>64</v>
      </c>
      <c r="K83" s="2"/>
    </row>
    <row r="84">
      <c r="A84" s="5" t="s">
        <v>178</v>
      </c>
      <c r="B84" s="5">
        <v>16.0</v>
      </c>
      <c r="C84" s="1">
        <v>25.0</v>
      </c>
      <c r="D84" s="6" t="s">
        <v>86</v>
      </c>
      <c r="E84" s="5">
        <v>16.0</v>
      </c>
      <c r="F84" s="7">
        <v>24.0</v>
      </c>
      <c r="G84" s="1" t="s">
        <v>87</v>
      </c>
      <c r="H84" s="5">
        <v>16.0</v>
      </c>
      <c r="I84" s="1">
        <v>26.0</v>
      </c>
      <c r="J84" s="1" t="s">
        <v>88</v>
      </c>
      <c r="K84" s="2"/>
    </row>
    <row r="85">
      <c r="A85" s="5" t="s">
        <v>179</v>
      </c>
      <c r="B85" s="5">
        <v>29.0</v>
      </c>
      <c r="C85" s="1">
        <v>25.0</v>
      </c>
      <c r="D85" s="6" t="s">
        <v>31</v>
      </c>
      <c r="E85" s="5">
        <v>29.0</v>
      </c>
      <c r="F85" s="7">
        <v>24.0</v>
      </c>
      <c r="G85" s="1" t="s">
        <v>32</v>
      </c>
      <c r="H85" s="5">
        <v>29.0</v>
      </c>
      <c r="I85" s="1">
        <v>26.0</v>
      </c>
      <c r="J85" s="1" t="s">
        <v>33</v>
      </c>
      <c r="K85" s="2"/>
    </row>
    <row r="86">
      <c r="A86" s="5" t="s">
        <v>180</v>
      </c>
      <c r="B86" s="5">
        <v>36.0</v>
      </c>
      <c r="C86" s="1">
        <v>25.0</v>
      </c>
      <c r="D86" s="6" t="s">
        <v>181</v>
      </c>
      <c r="E86" s="5">
        <v>36.0</v>
      </c>
      <c r="F86" s="7">
        <v>24.0</v>
      </c>
      <c r="G86" s="1" t="s">
        <v>182</v>
      </c>
      <c r="H86" s="5">
        <v>36.0</v>
      </c>
      <c r="I86" s="1">
        <v>26.0</v>
      </c>
      <c r="J86" s="1" t="s">
        <v>183</v>
      </c>
      <c r="K86" s="2"/>
    </row>
    <row r="87">
      <c r="A87" s="5" t="s">
        <v>184</v>
      </c>
      <c r="B87" s="5">
        <v>32.0</v>
      </c>
      <c r="C87" s="1">
        <v>25.0</v>
      </c>
      <c r="D87" s="6" t="s">
        <v>185</v>
      </c>
      <c r="E87" s="5">
        <v>32.0</v>
      </c>
      <c r="F87" s="7">
        <v>24.0</v>
      </c>
      <c r="G87" s="1" t="s">
        <v>186</v>
      </c>
      <c r="H87" s="5">
        <v>32.0</v>
      </c>
      <c r="I87" s="1">
        <v>26.0</v>
      </c>
      <c r="J87" s="1" t="s">
        <v>187</v>
      </c>
      <c r="K87" s="2"/>
    </row>
    <row r="88">
      <c r="A88" s="5" t="s">
        <v>188</v>
      </c>
      <c r="B88" s="5">
        <v>33.0</v>
      </c>
      <c r="C88" s="1">
        <v>25.0</v>
      </c>
      <c r="D88" s="6" t="s">
        <v>110</v>
      </c>
      <c r="E88" s="5">
        <v>33.0</v>
      </c>
      <c r="F88" s="7">
        <v>24.0</v>
      </c>
      <c r="G88" s="1" t="s">
        <v>111</v>
      </c>
      <c r="H88" s="5">
        <v>33.0</v>
      </c>
      <c r="I88" s="1">
        <v>26.0</v>
      </c>
      <c r="J88" s="1" t="s">
        <v>112</v>
      </c>
      <c r="K88" s="2"/>
    </row>
    <row r="89">
      <c r="A89" s="5" t="s">
        <v>189</v>
      </c>
      <c r="B89" s="5">
        <v>14.0</v>
      </c>
      <c r="C89" s="1">
        <v>25.0</v>
      </c>
      <c r="D89" s="6" t="s">
        <v>164</v>
      </c>
      <c r="E89" s="5">
        <v>14.0</v>
      </c>
      <c r="F89" s="7">
        <v>24.0</v>
      </c>
      <c r="G89" s="1" t="s">
        <v>165</v>
      </c>
      <c r="H89" s="5">
        <v>14.0</v>
      </c>
      <c r="I89" s="1">
        <v>26.0</v>
      </c>
      <c r="J89" s="1" t="s">
        <v>166</v>
      </c>
      <c r="K89" s="2"/>
    </row>
    <row r="90">
      <c r="A90" s="5" t="s">
        <v>190</v>
      </c>
      <c r="B90" s="5">
        <v>30.0</v>
      </c>
      <c r="C90" s="1">
        <v>25.0</v>
      </c>
      <c r="D90" s="6" t="s">
        <v>191</v>
      </c>
      <c r="E90" s="5">
        <v>30.0</v>
      </c>
      <c r="F90" s="7">
        <v>24.0</v>
      </c>
      <c r="G90" s="1" t="s">
        <v>192</v>
      </c>
      <c r="H90" s="5">
        <v>30.0</v>
      </c>
      <c r="I90" s="1">
        <v>26.0</v>
      </c>
      <c r="J90" s="1" t="s">
        <v>193</v>
      </c>
      <c r="K90" s="2"/>
    </row>
    <row r="91">
      <c r="A91" s="5" t="s">
        <v>194</v>
      </c>
      <c r="B91" s="5">
        <v>36.0</v>
      </c>
      <c r="C91" s="1">
        <v>25.0</v>
      </c>
      <c r="D91" s="6" t="s">
        <v>181</v>
      </c>
      <c r="E91" s="5">
        <v>36.0</v>
      </c>
      <c r="F91" s="7">
        <v>24.0</v>
      </c>
      <c r="G91" s="1" t="s">
        <v>182</v>
      </c>
      <c r="H91" s="5">
        <v>36.0</v>
      </c>
      <c r="I91" s="1">
        <v>26.0</v>
      </c>
      <c r="J91" s="1" t="s">
        <v>183</v>
      </c>
      <c r="K91" s="2"/>
    </row>
    <row r="92">
      <c r="A92" s="5" t="s">
        <v>195</v>
      </c>
      <c r="B92" s="5">
        <v>3.0</v>
      </c>
      <c r="C92" s="1">
        <v>25.0</v>
      </c>
      <c r="D92" s="6" t="s">
        <v>120</v>
      </c>
      <c r="E92" s="5">
        <v>3.0</v>
      </c>
      <c r="F92" s="7">
        <v>24.0</v>
      </c>
      <c r="G92" s="1" t="s">
        <v>121</v>
      </c>
      <c r="H92" s="5">
        <v>3.0</v>
      </c>
      <c r="I92" s="1">
        <v>26.0</v>
      </c>
      <c r="J92" s="1" t="s">
        <v>122</v>
      </c>
      <c r="K92" s="2"/>
    </row>
    <row r="93">
      <c r="A93" s="2"/>
      <c r="B93" s="2"/>
      <c r="C93" s="2"/>
      <c r="D93" s="1" t="s">
        <v>196</v>
      </c>
      <c r="E93" s="2"/>
      <c r="F93" s="2"/>
      <c r="G93" s="1" t="s">
        <v>197</v>
      </c>
      <c r="H93" s="2"/>
      <c r="I93" s="2"/>
      <c r="J93" s="1" t="s">
        <v>198</v>
      </c>
      <c r="K93" s="2"/>
    </row>
  </sheetData>
  <mergeCells count="4">
    <mergeCell ref="B1:C1"/>
    <mergeCell ref="E1:F1"/>
    <mergeCell ref="H1:I1"/>
    <mergeCell ref="N2:P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25.29"/>
    <col customWidth="1" min="13" max="13" width="18.86"/>
    <col customWidth="1" min="14" max="14" width="24.0"/>
    <col customWidth="1" min="15" max="15" width="18.71"/>
  </cols>
  <sheetData>
    <row r="1">
      <c r="A1" s="1"/>
      <c r="B1" s="1" t="s">
        <v>1</v>
      </c>
      <c r="D1" s="2"/>
      <c r="E1" s="1" t="s">
        <v>2</v>
      </c>
      <c r="F1" s="1"/>
      <c r="G1" s="2"/>
      <c r="H1" s="1" t="s">
        <v>3</v>
      </c>
      <c r="J1" s="2"/>
    </row>
    <row r="2">
      <c r="A2" s="1" t="s">
        <v>4</v>
      </c>
      <c r="B2" s="1" t="s">
        <v>5</v>
      </c>
      <c r="C2" s="1" t="s">
        <v>6</v>
      </c>
      <c r="D2" s="1" t="s">
        <v>0</v>
      </c>
      <c r="E2" s="1" t="s">
        <v>5</v>
      </c>
      <c r="F2" s="1" t="s">
        <v>6</v>
      </c>
      <c r="G2" s="1" t="s">
        <v>0</v>
      </c>
      <c r="H2" s="1" t="s">
        <v>5</v>
      </c>
      <c r="I2" s="1" t="s">
        <v>6</v>
      </c>
      <c r="J2" s="1" t="s">
        <v>0</v>
      </c>
      <c r="L2" s="10" t="s">
        <v>199</v>
      </c>
      <c r="M2" s="10" t="s">
        <v>200</v>
      </c>
      <c r="N2" s="10" t="s">
        <v>200</v>
      </c>
      <c r="O2" s="10" t="s">
        <v>200</v>
      </c>
    </row>
    <row r="3">
      <c r="A3" s="4">
        <v>43508.0</v>
      </c>
      <c r="B3" s="5">
        <v>24.0</v>
      </c>
      <c r="C3" s="1">
        <v>25.0</v>
      </c>
      <c r="D3" s="7">
        <v>600.0</v>
      </c>
      <c r="E3" s="5">
        <v>24.0</v>
      </c>
      <c r="F3" s="1">
        <v>24.0</v>
      </c>
      <c r="G3" s="1">
        <v>576.0</v>
      </c>
      <c r="H3" s="5">
        <v>24.0</v>
      </c>
      <c r="I3" s="1">
        <v>26.0</v>
      </c>
      <c r="J3" s="1">
        <v>624.0</v>
      </c>
      <c r="K3" s="11">
        <f t="shared" ref="K3:K92" si="1">IF(AND(B3=E3,E3=H3),0,1)</f>
        <v>0</v>
      </c>
      <c r="L3" s="11">
        <f t="shared" ref="L3:L92" si="2">B3+E3+H3</f>
        <v>72</v>
      </c>
      <c r="M3" s="11">
        <f t="shared" ref="M3:M92" si="3">if(B3*C3=D3,0,1)</f>
        <v>0</v>
      </c>
      <c r="N3" s="11">
        <f t="shared" ref="N3:N92" si="4">if(E3*F3=G3,0,1)</f>
        <v>0</v>
      </c>
      <c r="O3" s="11">
        <f t="shared" ref="O3:O92" si="5">if(H3*I3=J3,0,1)</f>
        <v>0</v>
      </c>
    </row>
    <row r="4">
      <c r="A4" s="4">
        <v>43536.0</v>
      </c>
      <c r="B4" s="5">
        <v>47.0</v>
      </c>
      <c r="C4" s="1">
        <v>25.0</v>
      </c>
      <c r="D4" s="7">
        <v>1175.0</v>
      </c>
      <c r="E4" s="5">
        <v>47.0</v>
      </c>
      <c r="F4" s="1">
        <v>24.0</v>
      </c>
      <c r="G4" s="7">
        <v>1128.0</v>
      </c>
      <c r="H4" s="5">
        <v>47.0</v>
      </c>
      <c r="I4" s="1">
        <v>26.0</v>
      </c>
      <c r="J4" s="7">
        <v>1222.0</v>
      </c>
      <c r="K4" s="11">
        <f t="shared" si="1"/>
        <v>0</v>
      </c>
      <c r="L4" s="11">
        <f t="shared" si="2"/>
        <v>141</v>
      </c>
      <c r="M4" s="11">
        <f t="shared" si="3"/>
        <v>0</v>
      </c>
      <c r="N4" s="11">
        <f t="shared" si="4"/>
        <v>0</v>
      </c>
      <c r="O4" s="11">
        <f t="shared" si="5"/>
        <v>0</v>
      </c>
    </row>
    <row r="5">
      <c r="A5" s="4">
        <v>43567.0</v>
      </c>
      <c r="B5" s="5">
        <v>15.0</v>
      </c>
      <c r="C5" s="1">
        <v>25.0</v>
      </c>
      <c r="D5" s="7">
        <v>375.0</v>
      </c>
      <c r="E5" s="5">
        <v>15.0</v>
      </c>
      <c r="F5" s="1">
        <v>24.0</v>
      </c>
      <c r="G5" s="1">
        <v>360.0</v>
      </c>
      <c r="H5" s="5">
        <v>15.0</v>
      </c>
      <c r="I5" s="1">
        <v>26.0</v>
      </c>
      <c r="J5" s="1">
        <v>390.0</v>
      </c>
      <c r="K5" s="11">
        <f t="shared" si="1"/>
        <v>0</v>
      </c>
      <c r="L5" s="11">
        <f t="shared" si="2"/>
        <v>45</v>
      </c>
      <c r="M5" s="11">
        <f t="shared" si="3"/>
        <v>0</v>
      </c>
      <c r="N5" s="11">
        <f t="shared" si="4"/>
        <v>0</v>
      </c>
      <c r="O5" s="11">
        <f t="shared" si="5"/>
        <v>0</v>
      </c>
    </row>
    <row r="6">
      <c r="A6" s="4">
        <v>43597.0</v>
      </c>
      <c r="B6" s="5">
        <v>7.0</v>
      </c>
      <c r="C6" s="1">
        <v>25.0</v>
      </c>
      <c r="D6" s="7">
        <v>175.0</v>
      </c>
      <c r="E6" s="5">
        <v>7.0</v>
      </c>
      <c r="F6" s="1">
        <v>24.0</v>
      </c>
      <c r="G6" s="1">
        <v>168.0</v>
      </c>
      <c r="H6" s="5">
        <v>7.0</v>
      </c>
      <c r="I6" s="1">
        <v>26.0</v>
      </c>
      <c r="J6" s="1">
        <v>182.0</v>
      </c>
      <c r="K6" s="11">
        <f t="shared" si="1"/>
        <v>0</v>
      </c>
      <c r="L6" s="11">
        <f t="shared" si="2"/>
        <v>21</v>
      </c>
      <c r="M6" s="11">
        <f t="shared" si="3"/>
        <v>0</v>
      </c>
      <c r="N6" s="11">
        <f t="shared" si="4"/>
        <v>0</v>
      </c>
      <c r="O6" s="11">
        <f t="shared" si="5"/>
        <v>0</v>
      </c>
    </row>
    <row r="7">
      <c r="A7" s="4">
        <v>43628.0</v>
      </c>
      <c r="B7" s="5">
        <v>24.0</v>
      </c>
      <c r="C7" s="1">
        <v>25.0</v>
      </c>
      <c r="D7" s="7">
        <v>600.0</v>
      </c>
      <c r="E7" s="5">
        <v>24.0</v>
      </c>
      <c r="F7" s="1">
        <v>24.0</v>
      </c>
      <c r="G7" s="1">
        <v>576.0</v>
      </c>
      <c r="H7" s="5">
        <v>24.0</v>
      </c>
      <c r="I7" s="1">
        <v>26.0</v>
      </c>
      <c r="J7" s="1">
        <v>624.0</v>
      </c>
      <c r="K7" s="11">
        <f t="shared" si="1"/>
        <v>0</v>
      </c>
      <c r="L7" s="11">
        <f t="shared" si="2"/>
        <v>72</v>
      </c>
      <c r="M7" s="11">
        <f t="shared" si="3"/>
        <v>0</v>
      </c>
      <c r="N7" s="11">
        <f t="shared" si="4"/>
        <v>0</v>
      </c>
      <c r="O7" s="11">
        <f t="shared" si="5"/>
        <v>0</v>
      </c>
    </row>
    <row r="8">
      <c r="A8" s="4">
        <v>43658.0</v>
      </c>
      <c r="B8" s="5">
        <v>55.0</v>
      </c>
      <c r="C8" s="1">
        <v>25.0</v>
      </c>
      <c r="D8" s="7">
        <v>1375.0</v>
      </c>
      <c r="E8" s="5">
        <v>55.0</v>
      </c>
      <c r="F8" s="1">
        <v>24.0</v>
      </c>
      <c r="G8" s="7">
        <v>1320.0</v>
      </c>
      <c r="H8" s="5">
        <v>55.0</v>
      </c>
      <c r="I8" s="1">
        <v>26.0</v>
      </c>
      <c r="J8" s="7">
        <v>1430.0</v>
      </c>
      <c r="K8" s="11">
        <f t="shared" si="1"/>
        <v>0</v>
      </c>
      <c r="L8" s="11">
        <f t="shared" si="2"/>
        <v>165</v>
      </c>
      <c r="M8" s="11">
        <f t="shared" si="3"/>
        <v>0</v>
      </c>
      <c r="N8" s="11">
        <f t="shared" si="4"/>
        <v>0</v>
      </c>
      <c r="O8" s="11">
        <f t="shared" si="5"/>
        <v>0</v>
      </c>
    </row>
    <row r="9">
      <c r="A9" s="4">
        <v>43689.0</v>
      </c>
      <c r="B9" s="5">
        <v>20.0</v>
      </c>
      <c r="C9" s="1">
        <v>25.0</v>
      </c>
      <c r="D9" s="7">
        <v>500.0</v>
      </c>
      <c r="E9" s="5">
        <v>20.0</v>
      </c>
      <c r="F9" s="1">
        <v>24.0</v>
      </c>
      <c r="G9" s="1">
        <v>480.0</v>
      </c>
      <c r="H9" s="5">
        <v>20.0</v>
      </c>
      <c r="I9" s="1">
        <v>26.0</v>
      </c>
      <c r="J9" s="1">
        <v>520.0</v>
      </c>
      <c r="K9" s="11">
        <f t="shared" si="1"/>
        <v>0</v>
      </c>
      <c r="L9" s="11">
        <f t="shared" si="2"/>
        <v>60</v>
      </c>
      <c r="M9" s="11">
        <f t="shared" si="3"/>
        <v>0</v>
      </c>
      <c r="N9" s="11">
        <f t="shared" si="4"/>
        <v>0</v>
      </c>
      <c r="O9" s="11">
        <f t="shared" si="5"/>
        <v>0</v>
      </c>
    </row>
    <row r="10">
      <c r="A10" s="4">
        <v>43720.0</v>
      </c>
      <c r="B10" s="5">
        <v>44.0</v>
      </c>
      <c r="C10" s="1">
        <v>25.0</v>
      </c>
      <c r="D10" s="7">
        <v>1100.0</v>
      </c>
      <c r="E10" s="5">
        <v>44.0</v>
      </c>
      <c r="F10" s="1">
        <v>24.0</v>
      </c>
      <c r="G10" s="7">
        <v>1056.0</v>
      </c>
      <c r="H10" s="5">
        <v>44.0</v>
      </c>
      <c r="I10" s="1">
        <v>26.0</v>
      </c>
      <c r="J10" s="7">
        <v>1144.0</v>
      </c>
      <c r="K10" s="11">
        <f t="shared" si="1"/>
        <v>0</v>
      </c>
      <c r="L10" s="11">
        <f t="shared" si="2"/>
        <v>132</v>
      </c>
      <c r="M10" s="11">
        <f t="shared" si="3"/>
        <v>0</v>
      </c>
      <c r="N10" s="11">
        <f t="shared" si="4"/>
        <v>0</v>
      </c>
      <c r="O10" s="11">
        <f t="shared" si="5"/>
        <v>0</v>
      </c>
    </row>
    <row r="11">
      <c r="A11" s="4">
        <v>43750.0</v>
      </c>
      <c r="B11" s="5">
        <v>28.0</v>
      </c>
      <c r="C11" s="1">
        <v>25.0</v>
      </c>
      <c r="D11" s="7">
        <v>700.0</v>
      </c>
      <c r="E11" s="5">
        <v>28.0</v>
      </c>
      <c r="F11" s="1">
        <v>24.0</v>
      </c>
      <c r="G11" s="1">
        <v>672.0</v>
      </c>
      <c r="H11" s="5">
        <v>28.0</v>
      </c>
      <c r="I11" s="1">
        <v>26.0</v>
      </c>
      <c r="J11" s="1">
        <v>728.0</v>
      </c>
      <c r="K11" s="11">
        <f t="shared" si="1"/>
        <v>0</v>
      </c>
      <c r="L11" s="11">
        <f t="shared" si="2"/>
        <v>84</v>
      </c>
      <c r="M11" s="11">
        <f t="shared" si="3"/>
        <v>0</v>
      </c>
      <c r="N11" s="11">
        <f t="shared" si="4"/>
        <v>0</v>
      </c>
      <c r="O11" s="11">
        <f t="shared" si="5"/>
        <v>0</v>
      </c>
    </row>
    <row r="12">
      <c r="A12" s="4">
        <v>43781.0</v>
      </c>
      <c r="B12" s="5">
        <v>29.0</v>
      </c>
      <c r="C12" s="1">
        <v>25.0</v>
      </c>
      <c r="D12" s="7">
        <v>725.0</v>
      </c>
      <c r="E12" s="5">
        <v>29.0</v>
      </c>
      <c r="F12" s="1">
        <v>24.0</v>
      </c>
      <c r="G12" s="1">
        <v>696.0</v>
      </c>
      <c r="H12" s="5">
        <v>29.0</v>
      </c>
      <c r="I12" s="1">
        <v>26.0</v>
      </c>
      <c r="J12" s="1">
        <v>754.0</v>
      </c>
      <c r="K12" s="11">
        <f t="shared" si="1"/>
        <v>0</v>
      </c>
      <c r="L12" s="11">
        <f t="shared" si="2"/>
        <v>87</v>
      </c>
      <c r="M12" s="11">
        <f t="shared" si="3"/>
        <v>0</v>
      </c>
      <c r="N12" s="11">
        <f t="shared" si="4"/>
        <v>0</v>
      </c>
      <c r="O12" s="11">
        <f t="shared" si="5"/>
        <v>0</v>
      </c>
    </row>
    <row r="13">
      <c r="A13" s="4">
        <v>43811.0</v>
      </c>
      <c r="B13" s="5">
        <v>9.0</v>
      </c>
      <c r="C13" s="1">
        <v>25.0</v>
      </c>
      <c r="D13" s="7">
        <v>225.0</v>
      </c>
      <c r="E13" s="5">
        <v>9.0</v>
      </c>
      <c r="F13" s="1">
        <v>24.0</v>
      </c>
      <c r="G13" s="1">
        <v>216.0</v>
      </c>
      <c r="H13" s="5">
        <v>9.0</v>
      </c>
      <c r="I13" s="1">
        <v>26.0</v>
      </c>
      <c r="J13" s="1">
        <v>234.0</v>
      </c>
      <c r="K13" s="11">
        <f t="shared" si="1"/>
        <v>0</v>
      </c>
      <c r="L13" s="11">
        <f t="shared" si="2"/>
        <v>27</v>
      </c>
      <c r="M13" s="11">
        <f t="shared" si="3"/>
        <v>0</v>
      </c>
      <c r="N13" s="11">
        <f t="shared" si="4"/>
        <v>0</v>
      </c>
      <c r="O13" s="11">
        <f t="shared" si="5"/>
        <v>0</v>
      </c>
    </row>
    <row r="14">
      <c r="A14" s="5" t="s">
        <v>37</v>
      </c>
      <c r="B14" s="5">
        <v>34.0</v>
      </c>
      <c r="C14" s="1">
        <v>25.0</v>
      </c>
      <c r="D14" s="7">
        <v>850.0</v>
      </c>
      <c r="E14" s="5">
        <v>34.0</v>
      </c>
      <c r="F14" s="1">
        <v>24.0</v>
      </c>
      <c r="G14" s="1">
        <v>816.0</v>
      </c>
      <c r="H14" s="5">
        <v>34.0</v>
      </c>
      <c r="I14" s="1">
        <v>26.0</v>
      </c>
      <c r="J14" s="1">
        <v>884.0</v>
      </c>
      <c r="K14" s="11">
        <f t="shared" si="1"/>
        <v>0</v>
      </c>
      <c r="L14" s="11">
        <f t="shared" si="2"/>
        <v>102</v>
      </c>
      <c r="M14" s="11">
        <f t="shared" si="3"/>
        <v>0</v>
      </c>
      <c r="N14" s="11">
        <f t="shared" si="4"/>
        <v>0</v>
      </c>
      <c r="O14" s="11">
        <f t="shared" si="5"/>
        <v>0</v>
      </c>
    </row>
    <row r="15">
      <c r="A15" s="5" t="s">
        <v>41</v>
      </c>
      <c r="B15" s="5">
        <v>21.0</v>
      </c>
      <c r="C15" s="1">
        <v>25.0</v>
      </c>
      <c r="D15" s="7">
        <v>525.0</v>
      </c>
      <c r="E15" s="5">
        <v>21.0</v>
      </c>
      <c r="F15" s="1">
        <v>24.0</v>
      </c>
      <c r="G15" s="1">
        <v>504.0</v>
      </c>
      <c r="H15" s="5">
        <v>21.0</v>
      </c>
      <c r="I15" s="1">
        <v>26.0</v>
      </c>
      <c r="J15" s="1">
        <v>546.0</v>
      </c>
      <c r="K15" s="11">
        <f t="shared" si="1"/>
        <v>0</v>
      </c>
      <c r="L15" s="11">
        <f t="shared" si="2"/>
        <v>63</v>
      </c>
      <c r="M15" s="11">
        <f t="shared" si="3"/>
        <v>0</v>
      </c>
      <c r="N15" s="11">
        <f t="shared" si="4"/>
        <v>0</v>
      </c>
      <c r="O15" s="11">
        <f t="shared" si="5"/>
        <v>0</v>
      </c>
    </row>
    <row r="16">
      <c r="A16" s="5" t="s">
        <v>45</v>
      </c>
      <c r="B16" s="5">
        <v>41.0</v>
      </c>
      <c r="C16" s="1">
        <v>25.0</v>
      </c>
      <c r="D16" s="7">
        <v>1025.0</v>
      </c>
      <c r="E16" s="5">
        <v>41.0</v>
      </c>
      <c r="F16" s="1">
        <v>24.0</v>
      </c>
      <c r="G16" s="1">
        <v>984.0</v>
      </c>
      <c r="H16" s="5">
        <v>41.0</v>
      </c>
      <c r="I16" s="1">
        <v>26.0</v>
      </c>
      <c r="J16" s="7">
        <v>1066.0</v>
      </c>
      <c r="K16" s="11">
        <f t="shared" si="1"/>
        <v>0</v>
      </c>
      <c r="L16" s="11">
        <f t="shared" si="2"/>
        <v>123</v>
      </c>
      <c r="M16" s="11">
        <f t="shared" si="3"/>
        <v>0</v>
      </c>
      <c r="N16" s="11">
        <f t="shared" si="4"/>
        <v>0</v>
      </c>
      <c r="O16" s="11">
        <f t="shared" si="5"/>
        <v>0</v>
      </c>
    </row>
    <row r="17">
      <c r="A17" s="5" t="s">
        <v>49</v>
      </c>
      <c r="B17" s="5">
        <v>54.0</v>
      </c>
      <c r="C17" s="1">
        <v>25.0</v>
      </c>
      <c r="D17" s="7">
        <v>1350.0</v>
      </c>
      <c r="E17" s="5">
        <v>54.0</v>
      </c>
      <c r="F17" s="1">
        <v>24.0</v>
      </c>
      <c r="G17" s="7">
        <v>1296.0</v>
      </c>
      <c r="H17" s="5">
        <v>54.0</v>
      </c>
      <c r="I17" s="1">
        <v>26.0</v>
      </c>
      <c r="J17" s="7">
        <v>1404.0</v>
      </c>
      <c r="K17" s="11">
        <f t="shared" si="1"/>
        <v>0</v>
      </c>
      <c r="L17" s="11">
        <f t="shared" si="2"/>
        <v>162</v>
      </c>
      <c r="M17" s="11">
        <f t="shared" si="3"/>
        <v>0</v>
      </c>
      <c r="N17" s="11">
        <f t="shared" si="4"/>
        <v>0</v>
      </c>
      <c r="O17" s="11">
        <f t="shared" si="5"/>
        <v>0</v>
      </c>
    </row>
    <row r="18">
      <c r="A18" s="5" t="s">
        <v>53</v>
      </c>
      <c r="B18" s="5">
        <v>48.0</v>
      </c>
      <c r="C18" s="1">
        <v>25.0</v>
      </c>
      <c r="D18" s="7">
        <v>1200.0</v>
      </c>
      <c r="E18" s="5">
        <v>48.0</v>
      </c>
      <c r="F18" s="1">
        <v>24.0</v>
      </c>
      <c r="G18" s="7">
        <v>1152.0</v>
      </c>
      <c r="H18" s="5">
        <v>48.0</v>
      </c>
      <c r="I18" s="1">
        <v>26.0</v>
      </c>
      <c r="J18" s="7">
        <v>1248.0</v>
      </c>
      <c r="K18" s="11">
        <f t="shared" si="1"/>
        <v>0</v>
      </c>
      <c r="L18" s="11">
        <f t="shared" si="2"/>
        <v>144</v>
      </c>
      <c r="M18" s="11">
        <f t="shared" si="3"/>
        <v>0</v>
      </c>
      <c r="N18" s="11">
        <f t="shared" si="4"/>
        <v>0</v>
      </c>
      <c r="O18" s="11">
        <f t="shared" si="5"/>
        <v>0</v>
      </c>
    </row>
    <row r="19">
      <c r="A19" s="5" t="s">
        <v>57</v>
      </c>
      <c r="B19" s="5">
        <v>52.0</v>
      </c>
      <c r="C19" s="1">
        <v>25.0</v>
      </c>
      <c r="D19" s="7">
        <v>1300.0</v>
      </c>
      <c r="E19" s="5">
        <v>52.0</v>
      </c>
      <c r="F19" s="1">
        <v>24.0</v>
      </c>
      <c r="G19" s="7">
        <v>1248.0</v>
      </c>
      <c r="H19" s="5">
        <v>52.0</v>
      </c>
      <c r="I19" s="1">
        <v>26.0</v>
      </c>
      <c r="J19" s="7">
        <v>1352.0</v>
      </c>
      <c r="K19" s="11">
        <f t="shared" si="1"/>
        <v>0</v>
      </c>
      <c r="L19" s="11">
        <f t="shared" si="2"/>
        <v>156</v>
      </c>
      <c r="M19" s="11">
        <f t="shared" si="3"/>
        <v>0</v>
      </c>
      <c r="N19" s="11">
        <f t="shared" si="4"/>
        <v>0</v>
      </c>
      <c r="O19" s="11">
        <f t="shared" si="5"/>
        <v>0</v>
      </c>
    </row>
    <row r="20">
      <c r="A20" s="5" t="s">
        <v>61</v>
      </c>
      <c r="B20" s="5">
        <v>17.0</v>
      </c>
      <c r="C20" s="1">
        <v>25.0</v>
      </c>
      <c r="D20" s="7">
        <v>425.0</v>
      </c>
      <c r="E20" s="5">
        <v>17.0</v>
      </c>
      <c r="F20" s="1">
        <v>24.0</v>
      </c>
      <c r="G20" s="1">
        <v>408.0</v>
      </c>
      <c r="H20" s="5">
        <v>17.0</v>
      </c>
      <c r="I20" s="1">
        <v>26.0</v>
      </c>
      <c r="J20" s="1">
        <v>442.0</v>
      </c>
      <c r="K20" s="11">
        <f t="shared" si="1"/>
        <v>0</v>
      </c>
      <c r="L20" s="11">
        <f t="shared" si="2"/>
        <v>51</v>
      </c>
      <c r="M20" s="11">
        <f t="shared" si="3"/>
        <v>0</v>
      </c>
      <c r="N20" s="11">
        <f t="shared" si="4"/>
        <v>0</v>
      </c>
      <c r="O20" s="11">
        <f t="shared" si="5"/>
        <v>0</v>
      </c>
    </row>
    <row r="21">
      <c r="A21" s="5" t="s">
        <v>65</v>
      </c>
      <c r="B21" s="5">
        <v>10.0</v>
      </c>
      <c r="C21" s="1">
        <v>25.0</v>
      </c>
      <c r="D21" s="7">
        <v>250.0</v>
      </c>
      <c r="E21" s="5">
        <v>10.0</v>
      </c>
      <c r="F21" s="1">
        <v>24.0</v>
      </c>
      <c r="G21" s="1">
        <v>240.0</v>
      </c>
      <c r="H21" s="5">
        <v>10.0</v>
      </c>
      <c r="I21" s="1">
        <v>26.0</v>
      </c>
      <c r="J21" s="1">
        <v>260.0</v>
      </c>
      <c r="K21" s="11">
        <f t="shared" si="1"/>
        <v>0</v>
      </c>
      <c r="L21" s="11">
        <f t="shared" si="2"/>
        <v>30</v>
      </c>
      <c r="M21" s="11">
        <f t="shared" si="3"/>
        <v>0</v>
      </c>
      <c r="N21" s="11">
        <f t="shared" si="4"/>
        <v>0</v>
      </c>
      <c r="O21" s="11">
        <f t="shared" si="5"/>
        <v>0</v>
      </c>
    </row>
    <row r="22">
      <c r="A22" s="5" t="s">
        <v>69</v>
      </c>
      <c r="B22" s="5">
        <v>23.0</v>
      </c>
      <c r="C22" s="1">
        <v>25.0</v>
      </c>
      <c r="D22" s="7">
        <v>575.0</v>
      </c>
      <c r="E22" s="5">
        <v>23.0</v>
      </c>
      <c r="F22" s="1">
        <v>24.0</v>
      </c>
      <c r="G22" s="1">
        <v>552.0</v>
      </c>
      <c r="H22" s="5">
        <v>23.0</v>
      </c>
      <c r="I22" s="1">
        <v>26.0</v>
      </c>
      <c r="J22" s="1">
        <v>598.0</v>
      </c>
      <c r="K22" s="11">
        <f t="shared" si="1"/>
        <v>0</v>
      </c>
      <c r="L22" s="11">
        <f t="shared" si="2"/>
        <v>69</v>
      </c>
      <c r="M22" s="11">
        <f t="shared" si="3"/>
        <v>0</v>
      </c>
      <c r="N22" s="11">
        <f t="shared" si="4"/>
        <v>0</v>
      </c>
      <c r="O22" s="11">
        <f t="shared" si="5"/>
        <v>0</v>
      </c>
    </row>
    <row r="23">
      <c r="A23" s="5" t="s">
        <v>73</v>
      </c>
      <c r="B23" s="5">
        <v>22.0</v>
      </c>
      <c r="C23" s="1">
        <v>25.0</v>
      </c>
      <c r="D23" s="7">
        <v>550.0</v>
      </c>
      <c r="E23" s="5">
        <v>22.0</v>
      </c>
      <c r="F23" s="1">
        <v>24.0</v>
      </c>
      <c r="G23" s="1">
        <v>528.0</v>
      </c>
      <c r="H23" s="5">
        <v>22.0</v>
      </c>
      <c r="I23" s="1">
        <v>26.0</v>
      </c>
      <c r="J23" s="1">
        <v>572.0</v>
      </c>
      <c r="K23" s="11">
        <f t="shared" si="1"/>
        <v>0</v>
      </c>
      <c r="L23" s="11">
        <f t="shared" si="2"/>
        <v>66</v>
      </c>
      <c r="M23" s="11">
        <f t="shared" si="3"/>
        <v>0</v>
      </c>
      <c r="N23" s="11">
        <f t="shared" si="4"/>
        <v>0</v>
      </c>
      <c r="O23" s="11">
        <f t="shared" si="5"/>
        <v>0</v>
      </c>
    </row>
    <row r="24">
      <c r="A24" s="5" t="s">
        <v>77</v>
      </c>
      <c r="B24" s="5">
        <v>37.0</v>
      </c>
      <c r="C24" s="1">
        <v>25.0</v>
      </c>
      <c r="D24" s="7">
        <v>925.0</v>
      </c>
      <c r="E24" s="5">
        <v>37.0</v>
      </c>
      <c r="F24" s="1">
        <v>24.0</v>
      </c>
      <c r="G24" s="1">
        <v>888.0</v>
      </c>
      <c r="H24" s="5">
        <v>37.0</v>
      </c>
      <c r="I24" s="1">
        <v>26.0</v>
      </c>
      <c r="J24" s="1">
        <v>962.0</v>
      </c>
      <c r="K24" s="11">
        <f t="shared" si="1"/>
        <v>0</v>
      </c>
      <c r="L24" s="11">
        <f t="shared" si="2"/>
        <v>111</v>
      </c>
      <c r="M24" s="11">
        <f t="shared" si="3"/>
        <v>0</v>
      </c>
      <c r="N24" s="11">
        <f t="shared" si="4"/>
        <v>0</v>
      </c>
      <c r="O24" s="11">
        <f t="shared" si="5"/>
        <v>0</v>
      </c>
    </row>
    <row r="25">
      <c r="A25" s="5" t="s">
        <v>81</v>
      </c>
      <c r="B25" s="5">
        <v>46.0</v>
      </c>
      <c r="C25" s="1">
        <v>25.0</v>
      </c>
      <c r="D25" s="7">
        <v>1150.0</v>
      </c>
      <c r="E25" s="5">
        <v>46.0</v>
      </c>
      <c r="F25" s="1">
        <v>24.0</v>
      </c>
      <c r="G25" s="7">
        <v>1104.0</v>
      </c>
      <c r="H25" s="5">
        <v>46.0</v>
      </c>
      <c r="I25" s="1">
        <v>26.0</v>
      </c>
      <c r="J25" s="7">
        <v>1196.0</v>
      </c>
      <c r="K25" s="11">
        <f t="shared" si="1"/>
        <v>0</v>
      </c>
      <c r="L25" s="11">
        <f t="shared" si="2"/>
        <v>138</v>
      </c>
      <c r="M25" s="11">
        <f t="shared" si="3"/>
        <v>0</v>
      </c>
      <c r="N25" s="11">
        <f t="shared" si="4"/>
        <v>0</v>
      </c>
      <c r="O25" s="11">
        <f t="shared" si="5"/>
        <v>0</v>
      </c>
    </row>
    <row r="26">
      <c r="A26" s="5" t="s">
        <v>85</v>
      </c>
      <c r="B26" s="5">
        <v>16.0</v>
      </c>
      <c r="C26" s="1">
        <v>25.0</v>
      </c>
      <c r="D26" s="7">
        <v>400.0</v>
      </c>
      <c r="E26" s="5">
        <v>16.0</v>
      </c>
      <c r="F26" s="1">
        <v>24.0</v>
      </c>
      <c r="G26" s="1">
        <v>384.0</v>
      </c>
      <c r="H26" s="5">
        <v>16.0</v>
      </c>
      <c r="I26" s="1">
        <v>26.0</v>
      </c>
      <c r="J26" s="1">
        <v>416.0</v>
      </c>
      <c r="K26" s="11">
        <f t="shared" si="1"/>
        <v>0</v>
      </c>
      <c r="L26" s="11">
        <f t="shared" si="2"/>
        <v>48</v>
      </c>
      <c r="M26" s="11">
        <f t="shared" si="3"/>
        <v>0</v>
      </c>
      <c r="N26" s="11">
        <f t="shared" si="4"/>
        <v>0</v>
      </c>
      <c r="O26" s="11">
        <f t="shared" si="5"/>
        <v>0</v>
      </c>
    </row>
    <row r="27">
      <c r="A27" s="5" t="s">
        <v>89</v>
      </c>
      <c r="B27" s="5">
        <v>31.0</v>
      </c>
      <c r="C27" s="1">
        <v>25.0</v>
      </c>
      <c r="D27" s="7">
        <v>775.0</v>
      </c>
      <c r="E27" s="5">
        <v>31.0</v>
      </c>
      <c r="F27" s="1">
        <v>24.0</v>
      </c>
      <c r="G27" s="1">
        <v>744.0</v>
      </c>
      <c r="H27" s="5">
        <v>31.0</v>
      </c>
      <c r="I27" s="1">
        <v>26.0</v>
      </c>
      <c r="J27" s="1">
        <v>806.0</v>
      </c>
      <c r="K27" s="11">
        <f t="shared" si="1"/>
        <v>0</v>
      </c>
      <c r="L27" s="11">
        <f t="shared" si="2"/>
        <v>93</v>
      </c>
      <c r="M27" s="11">
        <f t="shared" si="3"/>
        <v>0</v>
      </c>
      <c r="N27" s="11">
        <f t="shared" si="4"/>
        <v>0</v>
      </c>
      <c r="O27" s="11">
        <f t="shared" si="5"/>
        <v>0</v>
      </c>
    </row>
    <row r="28">
      <c r="A28" s="5" t="s">
        <v>93</v>
      </c>
      <c r="B28" s="5">
        <v>34.0</v>
      </c>
      <c r="C28" s="1">
        <v>25.0</v>
      </c>
      <c r="D28" s="7">
        <v>850.0</v>
      </c>
      <c r="E28" s="5">
        <v>34.0</v>
      </c>
      <c r="F28" s="1">
        <v>24.0</v>
      </c>
      <c r="G28" s="1">
        <v>816.0</v>
      </c>
      <c r="H28" s="5">
        <v>34.0</v>
      </c>
      <c r="I28" s="1">
        <v>26.0</v>
      </c>
      <c r="J28" s="1">
        <v>884.0</v>
      </c>
      <c r="K28" s="11">
        <f t="shared" si="1"/>
        <v>0</v>
      </c>
      <c r="L28" s="11">
        <f t="shared" si="2"/>
        <v>102</v>
      </c>
      <c r="M28" s="11">
        <f t="shared" si="3"/>
        <v>0</v>
      </c>
      <c r="N28" s="11">
        <f t="shared" si="4"/>
        <v>0</v>
      </c>
      <c r="O28" s="11">
        <f t="shared" si="5"/>
        <v>0</v>
      </c>
    </row>
    <row r="29">
      <c r="A29" s="5" t="s">
        <v>94</v>
      </c>
      <c r="B29" s="5">
        <v>7.0</v>
      </c>
      <c r="C29" s="1">
        <v>25.0</v>
      </c>
      <c r="D29" s="7">
        <v>175.0</v>
      </c>
      <c r="E29" s="5">
        <v>7.0</v>
      </c>
      <c r="F29" s="1">
        <v>24.0</v>
      </c>
      <c r="G29" s="1">
        <v>168.0</v>
      </c>
      <c r="H29" s="5">
        <v>7.0</v>
      </c>
      <c r="I29" s="1">
        <v>26.0</v>
      </c>
      <c r="J29" s="1">
        <v>182.0</v>
      </c>
      <c r="K29" s="11">
        <f t="shared" si="1"/>
        <v>0</v>
      </c>
      <c r="L29" s="11">
        <f t="shared" si="2"/>
        <v>21</v>
      </c>
      <c r="M29" s="11">
        <f t="shared" si="3"/>
        <v>0</v>
      </c>
      <c r="N29" s="11">
        <f t="shared" si="4"/>
        <v>0</v>
      </c>
      <c r="O29" s="11">
        <f t="shared" si="5"/>
        <v>0</v>
      </c>
    </row>
    <row r="30">
      <c r="A30" s="5" t="s">
        <v>95</v>
      </c>
      <c r="B30" s="5">
        <v>6.0</v>
      </c>
      <c r="C30" s="1">
        <v>25.0</v>
      </c>
      <c r="D30" s="7">
        <v>150.0</v>
      </c>
      <c r="E30" s="5">
        <v>6.0</v>
      </c>
      <c r="F30" s="1">
        <v>24.0</v>
      </c>
      <c r="G30" s="1">
        <v>144.0</v>
      </c>
      <c r="H30" s="5">
        <v>6.0</v>
      </c>
      <c r="I30" s="1">
        <v>26.0</v>
      </c>
      <c r="J30" s="1">
        <v>156.0</v>
      </c>
      <c r="K30" s="11">
        <f t="shared" si="1"/>
        <v>0</v>
      </c>
      <c r="L30" s="11">
        <f t="shared" si="2"/>
        <v>18</v>
      </c>
      <c r="M30" s="11">
        <f t="shared" si="3"/>
        <v>0</v>
      </c>
      <c r="N30" s="11">
        <f t="shared" si="4"/>
        <v>0</v>
      </c>
      <c r="O30" s="11">
        <f t="shared" si="5"/>
        <v>0</v>
      </c>
    </row>
    <row r="31">
      <c r="A31" s="5" t="s">
        <v>99</v>
      </c>
      <c r="B31" s="5">
        <v>16.0</v>
      </c>
      <c r="C31" s="1">
        <v>25.0</v>
      </c>
      <c r="D31" s="7">
        <v>400.0</v>
      </c>
      <c r="E31" s="5">
        <v>16.0</v>
      </c>
      <c r="F31" s="1">
        <v>24.0</v>
      </c>
      <c r="G31" s="1">
        <v>384.0</v>
      </c>
      <c r="H31" s="5">
        <v>16.0</v>
      </c>
      <c r="I31" s="1">
        <v>26.0</v>
      </c>
      <c r="J31" s="1">
        <v>416.0</v>
      </c>
      <c r="K31" s="11">
        <f t="shared" si="1"/>
        <v>0</v>
      </c>
      <c r="L31" s="11">
        <f t="shared" si="2"/>
        <v>48</v>
      </c>
      <c r="M31" s="11">
        <f t="shared" si="3"/>
        <v>0</v>
      </c>
      <c r="N31" s="11">
        <f t="shared" si="4"/>
        <v>0</v>
      </c>
      <c r="O31" s="11">
        <f t="shared" si="5"/>
        <v>0</v>
      </c>
    </row>
    <row r="32">
      <c r="A32" s="5" t="s">
        <v>100</v>
      </c>
      <c r="B32" s="5">
        <v>45.0</v>
      </c>
      <c r="C32" s="1">
        <v>25.0</v>
      </c>
      <c r="D32" s="7">
        <v>1125.0</v>
      </c>
      <c r="E32" s="5">
        <v>45.0</v>
      </c>
      <c r="F32" s="1">
        <v>24.0</v>
      </c>
      <c r="G32" s="7">
        <v>1080.0</v>
      </c>
      <c r="H32" s="5">
        <v>45.0</v>
      </c>
      <c r="I32" s="1">
        <v>26.0</v>
      </c>
      <c r="J32" s="7">
        <v>1170.0</v>
      </c>
      <c r="K32" s="11">
        <f t="shared" si="1"/>
        <v>0</v>
      </c>
      <c r="L32" s="11">
        <f t="shared" si="2"/>
        <v>135</v>
      </c>
      <c r="M32" s="11">
        <f t="shared" si="3"/>
        <v>0</v>
      </c>
      <c r="N32" s="11">
        <f t="shared" si="4"/>
        <v>0</v>
      </c>
      <c r="O32" s="11">
        <f t="shared" si="5"/>
        <v>0</v>
      </c>
    </row>
    <row r="33">
      <c r="A33" s="4">
        <v>43831.0</v>
      </c>
      <c r="B33" s="5">
        <v>9.0</v>
      </c>
      <c r="C33" s="1">
        <v>25.0</v>
      </c>
      <c r="D33" s="7">
        <v>225.0</v>
      </c>
      <c r="E33" s="5">
        <v>9.0</v>
      </c>
      <c r="F33" s="1">
        <v>24.0</v>
      </c>
      <c r="G33" s="1">
        <v>216.0</v>
      </c>
      <c r="H33" s="5">
        <v>9.0</v>
      </c>
      <c r="I33" s="1">
        <v>26.0</v>
      </c>
      <c r="J33" s="1">
        <v>234.0</v>
      </c>
      <c r="K33" s="11">
        <f t="shared" si="1"/>
        <v>0</v>
      </c>
      <c r="L33" s="11">
        <f t="shared" si="2"/>
        <v>27</v>
      </c>
      <c r="M33" s="11">
        <f t="shared" si="3"/>
        <v>0</v>
      </c>
      <c r="N33" s="11">
        <f t="shared" si="4"/>
        <v>0</v>
      </c>
      <c r="O33" s="11">
        <f t="shared" si="5"/>
        <v>0</v>
      </c>
    </row>
    <row r="34">
      <c r="A34" s="4">
        <v>43862.0</v>
      </c>
      <c r="B34" s="5">
        <v>10.0</v>
      </c>
      <c r="C34" s="1">
        <v>25.0</v>
      </c>
      <c r="D34" s="7">
        <v>250.0</v>
      </c>
      <c r="E34" s="5">
        <v>10.0</v>
      </c>
      <c r="F34" s="1">
        <v>24.0</v>
      </c>
      <c r="G34" s="1">
        <v>240.0</v>
      </c>
      <c r="H34" s="5">
        <v>10.0</v>
      </c>
      <c r="I34" s="1">
        <v>26.0</v>
      </c>
      <c r="J34" s="1">
        <v>260.0</v>
      </c>
      <c r="K34" s="11">
        <f t="shared" si="1"/>
        <v>0</v>
      </c>
      <c r="L34" s="11">
        <f t="shared" si="2"/>
        <v>30</v>
      </c>
      <c r="M34" s="11">
        <f t="shared" si="3"/>
        <v>0</v>
      </c>
      <c r="N34" s="11">
        <f t="shared" si="4"/>
        <v>0</v>
      </c>
      <c r="O34" s="11">
        <f t="shared" si="5"/>
        <v>0</v>
      </c>
    </row>
    <row r="35">
      <c r="A35" s="4">
        <v>43891.0</v>
      </c>
      <c r="B35" s="5">
        <v>8.0</v>
      </c>
      <c r="C35" s="1">
        <v>25.0</v>
      </c>
      <c r="D35" s="7">
        <v>200.0</v>
      </c>
      <c r="E35" s="5">
        <v>8.0</v>
      </c>
      <c r="F35" s="1">
        <v>24.0</v>
      </c>
      <c r="G35" s="1">
        <v>192.0</v>
      </c>
      <c r="H35" s="5">
        <v>8.0</v>
      </c>
      <c r="I35" s="1">
        <v>26.0</v>
      </c>
      <c r="J35" s="1">
        <v>208.0</v>
      </c>
      <c r="K35" s="11">
        <f t="shared" si="1"/>
        <v>0</v>
      </c>
      <c r="L35" s="11">
        <f t="shared" si="2"/>
        <v>24</v>
      </c>
      <c r="M35" s="11">
        <f t="shared" si="3"/>
        <v>0</v>
      </c>
      <c r="N35" s="11">
        <f t="shared" si="4"/>
        <v>0</v>
      </c>
      <c r="O35" s="11">
        <f t="shared" si="5"/>
        <v>0</v>
      </c>
    </row>
    <row r="36">
      <c r="A36" s="4">
        <v>43922.0</v>
      </c>
      <c r="B36" s="5">
        <v>29.0</v>
      </c>
      <c r="C36" s="1">
        <v>25.0</v>
      </c>
      <c r="D36" s="7">
        <v>725.0</v>
      </c>
      <c r="E36" s="5">
        <v>29.0</v>
      </c>
      <c r="F36" s="1">
        <v>24.0</v>
      </c>
      <c r="G36" s="1">
        <v>696.0</v>
      </c>
      <c r="H36" s="5">
        <v>29.0</v>
      </c>
      <c r="I36" s="1">
        <v>26.0</v>
      </c>
      <c r="J36" s="1">
        <v>754.0</v>
      </c>
      <c r="K36" s="11">
        <f t="shared" si="1"/>
        <v>0</v>
      </c>
      <c r="L36" s="11">
        <f t="shared" si="2"/>
        <v>87</v>
      </c>
      <c r="M36" s="11">
        <f t="shared" si="3"/>
        <v>0</v>
      </c>
      <c r="N36" s="11">
        <f t="shared" si="4"/>
        <v>0</v>
      </c>
      <c r="O36" s="11">
        <f t="shared" si="5"/>
        <v>0</v>
      </c>
    </row>
    <row r="37">
      <c r="A37" s="4">
        <v>43952.0</v>
      </c>
      <c r="B37" s="5">
        <v>46.0</v>
      </c>
      <c r="C37" s="1">
        <v>25.0</v>
      </c>
      <c r="D37" s="7">
        <v>1150.0</v>
      </c>
      <c r="E37" s="5">
        <v>46.0</v>
      </c>
      <c r="F37" s="1">
        <v>24.0</v>
      </c>
      <c r="G37" s="7">
        <v>1104.0</v>
      </c>
      <c r="H37" s="5">
        <v>46.0</v>
      </c>
      <c r="I37" s="1">
        <v>26.0</v>
      </c>
      <c r="J37" s="7">
        <v>1196.0</v>
      </c>
      <c r="K37" s="11">
        <f t="shared" si="1"/>
        <v>0</v>
      </c>
      <c r="L37" s="11">
        <f t="shared" si="2"/>
        <v>138</v>
      </c>
      <c r="M37" s="11">
        <f t="shared" si="3"/>
        <v>0</v>
      </c>
      <c r="N37" s="11">
        <f t="shared" si="4"/>
        <v>0</v>
      </c>
      <c r="O37" s="11">
        <f t="shared" si="5"/>
        <v>0</v>
      </c>
    </row>
    <row r="38">
      <c r="A38" s="4">
        <v>43983.0</v>
      </c>
      <c r="B38" s="5">
        <v>28.0</v>
      </c>
      <c r="C38" s="1">
        <v>25.0</v>
      </c>
      <c r="D38" s="7">
        <v>700.0</v>
      </c>
      <c r="E38" s="5">
        <v>28.0</v>
      </c>
      <c r="F38" s="1">
        <v>24.0</v>
      </c>
      <c r="G38" s="1">
        <v>672.0</v>
      </c>
      <c r="H38" s="5">
        <v>28.0</v>
      </c>
      <c r="I38" s="1">
        <v>26.0</v>
      </c>
      <c r="J38" s="1">
        <v>728.0</v>
      </c>
      <c r="K38" s="11">
        <f t="shared" si="1"/>
        <v>0</v>
      </c>
      <c r="L38" s="11">
        <f t="shared" si="2"/>
        <v>84</v>
      </c>
      <c r="M38" s="11">
        <f t="shared" si="3"/>
        <v>0</v>
      </c>
      <c r="N38" s="11">
        <f t="shared" si="4"/>
        <v>0</v>
      </c>
      <c r="O38" s="11">
        <f t="shared" si="5"/>
        <v>0</v>
      </c>
    </row>
    <row r="39">
      <c r="A39" s="4">
        <v>44013.0</v>
      </c>
      <c r="B39" s="5">
        <v>18.0</v>
      </c>
      <c r="C39" s="1">
        <v>25.0</v>
      </c>
      <c r="D39" s="7">
        <v>450.0</v>
      </c>
      <c r="E39" s="5">
        <v>18.0</v>
      </c>
      <c r="F39" s="1">
        <v>24.0</v>
      </c>
      <c r="G39" s="1">
        <v>432.0</v>
      </c>
      <c r="H39" s="5">
        <v>18.0</v>
      </c>
      <c r="I39" s="1">
        <v>26.0</v>
      </c>
      <c r="J39" s="1">
        <v>468.0</v>
      </c>
      <c r="K39" s="11">
        <f t="shared" si="1"/>
        <v>0</v>
      </c>
      <c r="L39" s="11">
        <f t="shared" si="2"/>
        <v>54</v>
      </c>
      <c r="M39" s="11">
        <f t="shared" si="3"/>
        <v>0</v>
      </c>
      <c r="N39" s="11">
        <f t="shared" si="4"/>
        <v>0</v>
      </c>
      <c r="O39" s="11">
        <f t="shared" si="5"/>
        <v>0</v>
      </c>
    </row>
    <row r="40">
      <c r="A40" s="4">
        <v>44044.0</v>
      </c>
      <c r="B40" s="5">
        <v>33.0</v>
      </c>
      <c r="C40" s="1">
        <v>25.0</v>
      </c>
      <c r="D40" s="7">
        <v>825.0</v>
      </c>
      <c r="E40" s="5">
        <v>33.0</v>
      </c>
      <c r="F40" s="1">
        <v>24.0</v>
      </c>
      <c r="G40" s="1">
        <v>792.0</v>
      </c>
      <c r="H40" s="5">
        <v>33.0</v>
      </c>
      <c r="I40" s="1">
        <v>26.0</v>
      </c>
      <c r="J40" s="1">
        <v>858.0</v>
      </c>
      <c r="K40" s="11">
        <f t="shared" si="1"/>
        <v>0</v>
      </c>
      <c r="L40" s="11">
        <f t="shared" si="2"/>
        <v>99</v>
      </c>
      <c r="M40" s="11">
        <f t="shared" si="3"/>
        <v>0</v>
      </c>
      <c r="N40" s="11">
        <f t="shared" si="4"/>
        <v>0</v>
      </c>
      <c r="O40" s="11">
        <f t="shared" si="5"/>
        <v>0</v>
      </c>
    </row>
    <row r="41">
      <c r="A41" s="4">
        <v>44075.0</v>
      </c>
      <c r="B41" s="5">
        <v>23.0</v>
      </c>
      <c r="C41" s="1">
        <v>25.0</v>
      </c>
      <c r="D41" s="7">
        <v>575.0</v>
      </c>
      <c r="E41" s="5">
        <v>23.0</v>
      </c>
      <c r="F41" s="1">
        <v>24.0</v>
      </c>
      <c r="G41" s="1">
        <v>552.0</v>
      </c>
      <c r="H41" s="5">
        <v>23.0</v>
      </c>
      <c r="I41" s="1">
        <v>26.0</v>
      </c>
      <c r="J41" s="1">
        <v>598.0</v>
      </c>
      <c r="K41" s="11">
        <f t="shared" si="1"/>
        <v>0</v>
      </c>
      <c r="L41" s="11">
        <f t="shared" si="2"/>
        <v>69</v>
      </c>
      <c r="M41" s="11">
        <f t="shared" si="3"/>
        <v>0</v>
      </c>
      <c r="N41" s="11">
        <f t="shared" si="4"/>
        <v>0</v>
      </c>
      <c r="O41" s="11">
        <f t="shared" si="5"/>
        <v>0</v>
      </c>
    </row>
    <row r="42">
      <c r="A42" s="4">
        <v>44105.0</v>
      </c>
      <c r="B42" s="5">
        <v>50.0</v>
      </c>
      <c r="C42" s="1">
        <v>25.0</v>
      </c>
      <c r="D42" s="7">
        <v>1250.0</v>
      </c>
      <c r="E42" s="5">
        <v>50.0</v>
      </c>
      <c r="F42" s="1">
        <v>24.0</v>
      </c>
      <c r="G42" s="7">
        <v>1200.0</v>
      </c>
      <c r="H42" s="5">
        <v>50.0</v>
      </c>
      <c r="I42" s="1">
        <v>26.0</v>
      </c>
      <c r="J42" s="7">
        <v>1300.0</v>
      </c>
      <c r="K42" s="11">
        <f t="shared" si="1"/>
        <v>0</v>
      </c>
      <c r="L42" s="11">
        <f t="shared" si="2"/>
        <v>150</v>
      </c>
      <c r="M42" s="11">
        <f t="shared" si="3"/>
        <v>0</v>
      </c>
      <c r="N42" s="11">
        <f t="shared" si="4"/>
        <v>0</v>
      </c>
      <c r="O42" s="11">
        <f t="shared" si="5"/>
        <v>0</v>
      </c>
    </row>
    <row r="43">
      <c r="A43" s="4">
        <v>44136.0</v>
      </c>
      <c r="B43" s="5">
        <v>6.0</v>
      </c>
      <c r="C43" s="1">
        <v>25.0</v>
      </c>
      <c r="D43" s="7">
        <v>150.0</v>
      </c>
      <c r="E43" s="5">
        <v>6.0</v>
      </c>
      <c r="F43" s="1">
        <v>24.0</v>
      </c>
      <c r="G43" s="1">
        <v>144.0</v>
      </c>
      <c r="H43" s="5">
        <v>6.0</v>
      </c>
      <c r="I43" s="1">
        <v>26.0</v>
      </c>
      <c r="J43" s="1">
        <v>156.0</v>
      </c>
      <c r="K43" s="11">
        <f t="shared" si="1"/>
        <v>0</v>
      </c>
      <c r="L43" s="11">
        <f t="shared" si="2"/>
        <v>18</v>
      </c>
      <c r="M43" s="11">
        <f t="shared" si="3"/>
        <v>0</v>
      </c>
      <c r="N43" s="11">
        <f t="shared" si="4"/>
        <v>0</v>
      </c>
      <c r="O43" s="11">
        <f t="shared" si="5"/>
        <v>0</v>
      </c>
    </row>
    <row r="44">
      <c r="A44" s="4">
        <v>44166.0</v>
      </c>
      <c r="B44" s="5">
        <v>38.0</v>
      </c>
      <c r="C44" s="1">
        <v>25.0</v>
      </c>
      <c r="D44" s="7">
        <v>950.0</v>
      </c>
      <c r="E44" s="5">
        <v>38.0</v>
      </c>
      <c r="F44" s="1">
        <v>24.0</v>
      </c>
      <c r="G44" s="1">
        <v>912.0</v>
      </c>
      <c r="H44" s="5">
        <v>38.0</v>
      </c>
      <c r="I44" s="1">
        <v>26.0</v>
      </c>
      <c r="J44" s="1">
        <v>988.0</v>
      </c>
      <c r="K44" s="11">
        <f t="shared" si="1"/>
        <v>0</v>
      </c>
      <c r="L44" s="11">
        <f t="shared" si="2"/>
        <v>114</v>
      </c>
      <c r="M44" s="11">
        <f t="shared" si="3"/>
        <v>0</v>
      </c>
      <c r="N44" s="11">
        <f t="shared" si="4"/>
        <v>0</v>
      </c>
      <c r="O44" s="11">
        <f t="shared" si="5"/>
        <v>0</v>
      </c>
    </row>
    <row r="45">
      <c r="A45" s="5" t="s">
        <v>118</v>
      </c>
      <c r="B45" s="5">
        <v>44.0</v>
      </c>
      <c r="C45" s="1">
        <v>25.0</v>
      </c>
      <c r="D45" s="7">
        <v>1100.0</v>
      </c>
      <c r="E45" s="5">
        <v>44.0</v>
      </c>
      <c r="F45" s="1">
        <v>24.0</v>
      </c>
      <c r="G45" s="7">
        <v>1056.0</v>
      </c>
      <c r="H45" s="5">
        <v>44.0</v>
      </c>
      <c r="I45" s="1">
        <v>26.0</v>
      </c>
      <c r="J45" s="7">
        <v>1144.0</v>
      </c>
      <c r="K45" s="11">
        <f t="shared" si="1"/>
        <v>0</v>
      </c>
      <c r="L45" s="11">
        <f t="shared" si="2"/>
        <v>132</v>
      </c>
      <c r="M45" s="11">
        <f t="shared" si="3"/>
        <v>0</v>
      </c>
      <c r="N45" s="11">
        <f t="shared" si="4"/>
        <v>0</v>
      </c>
      <c r="O45" s="11">
        <f t="shared" si="5"/>
        <v>0</v>
      </c>
    </row>
    <row r="46">
      <c r="A46" s="5" t="s">
        <v>119</v>
      </c>
      <c r="B46" s="5">
        <v>3.0</v>
      </c>
      <c r="C46" s="1">
        <v>25.0</v>
      </c>
      <c r="D46" s="7">
        <v>75.0</v>
      </c>
      <c r="E46" s="5">
        <v>3.0</v>
      </c>
      <c r="F46" s="1">
        <v>24.0</v>
      </c>
      <c r="G46" s="1">
        <v>72.0</v>
      </c>
      <c r="H46" s="5">
        <v>3.0</v>
      </c>
      <c r="I46" s="1">
        <v>26.0</v>
      </c>
      <c r="J46" s="1">
        <v>78.0</v>
      </c>
      <c r="K46" s="11">
        <f t="shared" si="1"/>
        <v>0</v>
      </c>
      <c r="L46" s="11">
        <f t="shared" si="2"/>
        <v>9</v>
      </c>
      <c r="M46" s="11">
        <f t="shared" si="3"/>
        <v>0</v>
      </c>
      <c r="N46" s="11">
        <f t="shared" si="4"/>
        <v>0</v>
      </c>
      <c r="O46" s="11">
        <f t="shared" si="5"/>
        <v>0</v>
      </c>
    </row>
    <row r="47">
      <c r="A47" s="5" t="s">
        <v>123</v>
      </c>
      <c r="B47" s="5">
        <v>28.0</v>
      </c>
      <c r="C47" s="1">
        <v>25.0</v>
      </c>
      <c r="D47" s="7">
        <v>700.0</v>
      </c>
      <c r="E47" s="5">
        <v>28.0</v>
      </c>
      <c r="F47" s="1">
        <v>24.0</v>
      </c>
      <c r="G47" s="1">
        <v>672.0</v>
      </c>
      <c r="H47" s="5">
        <v>28.0</v>
      </c>
      <c r="I47" s="1">
        <v>26.0</v>
      </c>
      <c r="J47" s="1">
        <v>728.0</v>
      </c>
      <c r="K47" s="11">
        <f t="shared" si="1"/>
        <v>0</v>
      </c>
      <c r="L47" s="11">
        <f t="shared" si="2"/>
        <v>84</v>
      </c>
      <c r="M47" s="11">
        <f t="shared" si="3"/>
        <v>0</v>
      </c>
      <c r="N47" s="11">
        <f t="shared" si="4"/>
        <v>0</v>
      </c>
      <c r="O47" s="11">
        <f t="shared" si="5"/>
        <v>0</v>
      </c>
    </row>
    <row r="48">
      <c r="A48" s="5" t="s">
        <v>124</v>
      </c>
      <c r="B48" s="5">
        <v>12.0</v>
      </c>
      <c r="C48" s="1">
        <v>25.0</v>
      </c>
      <c r="D48" s="7">
        <v>300.0</v>
      </c>
      <c r="E48" s="5">
        <v>12.0</v>
      </c>
      <c r="F48" s="1">
        <v>24.0</v>
      </c>
      <c r="G48" s="1">
        <v>288.0</v>
      </c>
      <c r="H48" s="5">
        <v>12.0</v>
      </c>
      <c r="I48" s="1">
        <v>26.0</v>
      </c>
      <c r="J48" s="1">
        <v>312.0</v>
      </c>
      <c r="K48" s="11">
        <f t="shared" si="1"/>
        <v>0</v>
      </c>
      <c r="L48" s="11">
        <f t="shared" si="2"/>
        <v>36</v>
      </c>
      <c r="M48" s="11">
        <f t="shared" si="3"/>
        <v>0</v>
      </c>
      <c r="N48" s="11">
        <f t="shared" si="4"/>
        <v>0</v>
      </c>
      <c r="O48" s="11">
        <f t="shared" si="5"/>
        <v>0</v>
      </c>
    </row>
    <row r="49">
      <c r="A49" s="5" t="s">
        <v>128</v>
      </c>
      <c r="B49" s="5">
        <v>28.0</v>
      </c>
      <c r="C49" s="1">
        <v>25.0</v>
      </c>
      <c r="D49" s="7">
        <v>700.0</v>
      </c>
      <c r="E49" s="5">
        <v>28.0</v>
      </c>
      <c r="F49" s="1">
        <v>24.0</v>
      </c>
      <c r="G49" s="1">
        <v>672.0</v>
      </c>
      <c r="H49" s="5">
        <v>28.0</v>
      </c>
      <c r="I49" s="1">
        <v>26.0</v>
      </c>
      <c r="J49" s="1">
        <v>728.0</v>
      </c>
      <c r="K49" s="11">
        <f t="shared" si="1"/>
        <v>0</v>
      </c>
      <c r="L49" s="11">
        <f t="shared" si="2"/>
        <v>84</v>
      </c>
      <c r="M49" s="11">
        <f t="shared" si="3"/>
        <v>0</v>
      </c>
      <c r="N49" s="11">
        <f t="shared" si="4"/>
        <v>0</v>
      </c>
      <c r="O49" s="11">
        <f t="shared" si="5"/>
        <v>0</v>
      </c>
    </row>
    <row r="50">
      <c r="A50" s="5" t="s">
        <v>129</v>
      </c>
      <c r="B50" s="5">
        <v>13.0</v>
      </c>
      <c r="C50" s="1">
        <v>25.0</v>
      </c>
      <c r="D50" s="7">
        <v>325.0</v>
      </c>
      <c r="E50" s="5">
        <v>13.0</v>
      </c>
      <c r="F50" s="1">
        <v>24.0</v>
      </c>
      <c r="G50" s="1">
        <v>312.0</v>
      </c>
      <c r="H50" s="5">
        <v>13.0</v>
      </c>
      <c r="I50" s="1">
        <v>26.0</v>
      </c>
      <c r="J50" s="1">
        <v>338.0</v>
      </c>
      <c r="K50" s="11">
        <f t="shared" si="1"/>
        <v>0</v>
      </c>
      <c r="L50" s="11">
        <f t="shared" si="2"/>
        <v>39</v>
      </c>
      <c r="M50" s="11">
        <f t="shared" si="3"/>
        <v>0</v>
      </c>
      <c r="N50" s="11">
        <f t="shared" si="4"/>
        <v>0</v>
      </c>
      <c r="O50" s="11">
        <f t="shared" si="5"/>
        <v>0</v>
      </c>
    </row>
    <row r="51">
      <c r="A51" s="5" t="s">
        <v>133</v>
      </c>
      <c r="B51" s="5">
        <v>17.0</v>
      </c>
      <c r="C51" s="1">
        <v>25.0</v>
      </c>
      <c r="D51" s="7">
        <v>425.0</v>
      </c>
      <c r="E51" s="5">
        <v>17.0</v>
      </c>
      <c r="F51" s="1">
        <v>24.0</v>
      </c>
      <c r="G51" s="1">
        <v>408.0</v>
      </c>
      <c r="H51" s="5">
        <v>17.0</v>
      </c>
      <c r="I51" s="1">
        <v>26.0</v>
      </c>
      <c r="J51" s="1">
        <v>442.0</v>
      </c>
      <c r="K51" s="11">
        <f t="shared" si="1"/>
        <v>0</v>
      </c>
      <c r="L51" s="11">
        <f t="shared" si="2"/>
        <v>51</v>
      </c>
      <c r="M51" s="11">
        <f t="shared" si="3"/>
        <v>0</v>
      </c>
      <c r="N51" s="11">
        <f t="shared" si="4"/>
        <v>0</v>
      </c>
      <c r="O51" s="11">
        <f t="shared" si="5"/>
        <v>0</v>
      </c>
    </row>
    <row r="52">
      <c r="A52" s="5" t="s">
        <v>134</v>
      </c>
      <c r="B52" s="5">
        <v>5.0</v>
      </c>
      <c r="C52" s="1">
        <v>25.0</v>
      </c>
      <c r="D52" s="7">
        <v>125.0</v>
      </c>
      <c r="E52" s="5">
        <v>5.0</v>
      </c>
      <c r="F52" s="1">
        <v>24.0</v>
      </c>
      <c r="G52" s="1">
        <v>120.0</v>
      </c>
      <c r="H52" s="5">
        <v>5.0</v>
      </c>
      <c r="I52" s="1">
        <v>26.0</v>
      </c>
      <c r="J52" s="1">
        <v>130.0</v>
      </c>
      <c r="K52" s="11">
        <f t="shared" si="1"/>
        <v>0</v>
      </c>
      <c r="L52" s="11">
        <f t="shared" si="2"/>
        <v>15</v>
      </c>
      <c r="M52" s="11">
        <f t="shared" si="3"/>
        <v>0</v>
      </c>
      <c r="N52" s="11">
        <f t="shared" si="4"/>
        <v>0</v>
      </c>
      <c r="O52" s="11">
        <f t="shared" si="5"/>
        <v>0</v>
      </c>
    </row>
    <row r="53">
      <c r="A53" s="5" t="s">
        <v>138</v>
      </c>
      <c r="B53" s="5">
        <v>18.0</v>
      </c>
      <c r="C53" s="1">
        <v>25.0</v>
      </c>
      <c r="D53" s="7">
        <v>450.0</v>
      </c>
      <c r="E53" s="5">
        <v>18.0</v>
      </c>
      <c r="F53" s="1">
        <v>24.0</v>
      </c>
      <c r="G53" s="1">
        <v>432.0</v>
      </c>
      <c r="H53" s="5">
        <v>18.0</v>
      </c>
      <c r="I53" s="1">
        <v>26.0</v>
      </c>
      <c r="J53" s="1">
        <v>468.0</v>
      </c>
      <c r="K53" s="11">
        <f t="shared" si="1"/>
        <v>0</v>
      </c>
      <c r="L53" s="11">
        <f t="shared" si="2"/>
        <v>54</v>
      </c>
      <c r="M53" s="11">
        <f t="shared" si="3"/>
        <v>0</v>
      </c>
      <c r="N53" s="11">
        <f t="shared" si="4"/>
        <v>0</v>
      </c>
      <c r="O53" s="11">
        <f t="shared" si="5"/>
        <v>0</v>
      </c>
    </row>
    <row r="54">
      <c r="A54" s="5" t="s">
        <v>139</v>
      </c>
      <c r="B54" s="5">
        <v>27.0</v>
      </c>
      <c r="C54" s="1">
        <v>25.0</v>
      </c>
      <c r="D54" s="7">
        <v>675.0</v>
      </c>
      <c r="E54" s="5">
        <v>27.0</v>
      </c>
      <c r="F54" s="1">
        <v>24.0</v>
      </c>
      <c r="G54" s="1">
        <v>648.0</v>
      </c>
      <c r="H54" s="5">
        <v>27.0</v>
      </c>
      <c r="I54" s="1">
        <v>26.0</v>
      </c>
      <c r="J54" s="1">
        <v>702.0</v>
      </c>
      <c r="K54" s="11">
        <f t="shared" si="1"/>
        <v>0</v>
      </c>
      <c r="L54" s="11">
        <f t="shared" si="2"/>
        <v>81</v>
      </c>
      <c r="M54" s="11">
        <f t="shared" si="3"/>
        <v>0</v>
      </c>
      <c r="N54" s="11">
        <f t="shared" si="4"/>
        <v>0</v>
      </c>
      <c r="O54" s="11">
        <f t="shared" si="5"/>
        <v>0</v>
      </c>
    </row>
    <row r="55">
      <c r="A55" s="5" t="s">
        <v>143</v>
      </c>
      <c r="B55" s="5">
        <v>35.0</v>
      </c>
      <c r="C55" s="1">
        <v>25.0</v>
      </c>
      <c r="D55" s="7">
        <v>875.0</v>
      </c>
      <c r="E55" s="5">
        <v>35.0</v>
      </c>
      <c r="F55" s="1">
        <v>24.0</v>
      </c>
      <c r="G55" s="1">
        <v>840.0</v>
      </c>
      <c r="H55" s="5">
        <v>35.0</v>
      </c>
      <c r="I55" s="1">
        <v>26.0</v>
      </c>
      <c r="J55" s="1">
        <v>910.0</v>
      </c>
      <c r="K55" s="11">
        <f t="shared" si="1"/>
        <v>0</v>
      </c>
      <c r="L55" s="11">
        <f t="shared" si="2"/>
        <v>105</v>
      </c>
      <c r="M55" s="11">
        <f t="shared" si="3"/>
        <v>0</v>
      </c>
      <c r="N55" s="11">
        <f t="shared" si="4"/>
        <v>0</v>
      </c>
      <c r="O55" s="11">
        <f t="shared" si="5"/>
        <v>0</v>
      </c>
    </row>
    <row r="56">
      <c r="A56" s="5" t="s">
        <v>147</v>
      </c>
      <c r="B56" s="5">
        <v>31.0</v>
      </c>
      <c r="C56" s="1">
        <v>25.0</v>
      </c>
      <c r="D56" s="7">
        <v>775.0</v>
      </c>
      <c r="E56" s="5">
        <v>31.0</v>
      </c>
      <c r="F56" s="1">
        <v>24.0</v>
      </c>
      <c r="G56" s="1">
        <v>744.0</v>
      </c>
      <c r="H56" s="5">
        <v>31.0</v>
      </c>
      <c r="I56" s="1">
        <v>26.0</v>
      </c>
      <c r="J56" s="1">
        <v>806.0</v>
      </c>
      <c r="K56" s="11">
        <f t="shared" si="1"/>
        <v>0</v>
      </c>
      <c r="L56" s="11">
        <f t="shared" si="2"/>
        <v>93</v>
      </c>
      <c r="M56" s="11">
        <f t="shared" si="3"/>
        <v>0</v>
      </c>
      <c r="N56" s="11">
        <f t="shared" si="4"/>
        <v>0</v>
      </c>
      <c r="O56" s="11">
        <f t="shared" si="5"/>
        <v>0</v>
      </c>
    </row>
    <row r="57">
      <c r="A57" s="5" t="s">
        <v>148</v>
      </c>
      <c r="B57" s="5">
        <v>33.0</v>
      </c>
      <c r="C57" s="1">
        <v>25.0</v>
      </c>
      <c r="D57" s="7">
        <v>825.0</v>
      </c>
      <c r="E57" s="5">
        <v>33.0</v>
      </c>
      <c r="F57" s="1">
        <v>24.0</v>
      </c>
      <c r="G57" s="1">
        <v>792.0</v>
      </c>
      <c r="H57" s="5">
        <v>33.0</v>
      </c>
      <c r="I57" s="1">
        <v>26.0</v>
      </c>
      <c r="J57" s="1">
        <v>858.0</v>
      </c>
      <c r="K57" s="11">
        <f t="shared" si="1"/>
        <v>0</v>
      </c>
      <c r="L57" s="11">
        <f t="shared" si="2"/>
        <v>99</v>
      </c>
      <c r="M57" s="11">
        <f t="shared" si="3"/>
        <v>0</v>
      </c>
      <c r="N57" s="11">
        <f t="shared" si="4"/>
        <v>0</v>
      </c>
      <c r="O57" s="11">
        <f t="shared" si="5"/>
        <v>0</v>
      </c>
    </row>
    <row r="58">
      <c r="A58" s="5" t="s">
        <v>149</v>
      </c>
      <c r="B58" s="5">
        <v>40.0</v>
      </c>
      <c r="C58" s="1">
        <v>25.0</v>
      </c>
      <c r="D58" s="7">
        <v>1000.0</v>
      </c>
      <c r="E58" s="5">
        <v>40.0</v>
      </c>
      <c r="F58" s="1">
        <v>24.0</v>
      </c>
      <c r="G58" s="1">
        <v>960.0</v>
      </c>
      <c r="H58" s="5">
        <v>40.0</v>
      </c>
      <c r="I58" s="1">
        <v>26.0</v>
      </c>
      <c r="J58" s="7">
        <v>1040.0</v>
      </c>
      <c r="K58" s="11">
        <f t="shared" si="1"/>
        <v>0</v>
      </c>
      <c r="L58" s="11">
        <f t="shared" si="2"/>
        <v>120</v>
      </c>
      <c r="M58" s="11">
        <f t="shared" si="3"/>
        <v>0</v>
      </c>
      <c r="N58" s="11">
        <f t="shared" si="4"/>
        <v>0</v>
      </c>
      <c r="O58" s="11">
        <f t="shared" si="5"/>
        <v>0</v>
      </c>
    </row>
    <row r="59">
      <c r="A59" s="5" t="s">
        <v>153</v>
      </c>
      <c r="B59" s="5">
        <v>49.0</v>
      </c>
      <c r="C59" s="1">
        <v>25.0</v>
      </c>
      <c r="D59" s="7">
        <v>1225.0</v>
      </c>
      <c r="E59" s="5">
        <v>49.0</v>
      </c>
      <c r="F59" s="1">
        <v>24.0</v>
      </c>
      <c r="G59" s="7">
        <v>1176.0</v>
      </c>
      <c r="H59" s="5">
        <v>49.0</v>
      </c>
      <c r="I59" s="1">
        <v>26.0</v>
      </c>
      <c r="J59" s="7">
        <v>1274.0</v>
      </c>
      <c r="K59" s="11">
        <f t="shared" si="1"/>
        <v>0</v>
      </c>
      <c r="L59" s="11">
        <f t="shared" si="2"/>
        <v>147</v>
      </c>
      <c r="M59" s="11">
        <f t="shared" si="3"/>
        <v>0</v>
      </c>
      <c r="N59" s="11">
        <f t="shared" si="4"/>
        <v>0</v>
      </c>
      <c r="O59" s="11">
        <f t="shared" si="5"/>
        <v>0</v>
      </c>
    </row>
    <row r="60">
      <c r="A60" s="5" t="s">
        <v>157</v>
      </c>
      <c r="B60" s="5">
        <v>54.0</v>
      </c>
      <c r="C60" s="1">
        <v>25.0</v>
      </c>
      <c r="D60" s="7">
        <v>1350.0</v>
      </c>
      <c r="E60" s="5">
        <v>54.0</v>
      </c>
      <c r="F60" s="1">
        <v>24.0</v>
      </c>
      <c r="G60" s="7">
        <v>1296.0</v>
      </c>
      <c r="H60" s="5">
        <v>54.0</v>
      </c>
      <c r="I60" s="1">
        <v>26.0</v>
      </c>
      <c r="J60" s="7">
        <v>1404.0</v>
      </c>
      <c r="K60" s="11">
        <f t="shared" si="1"/>
        <v>0</v>
      </c>
      <c r="L60" s="11">
        <f t="shared" si="2"/>
        <v>162</v>
      </c>
      <c r="M60" s="11">
        <f t="shared" si="3"/>
        <v>0</v>
      </c>
      <c r="N60" s="11">
        <f t="shared" si="4"/>
        <v>0</v>
      </c>
      <c r="O60" s="11">
        <f t="shared" si="5"/>
        <v>0</v>
      </c>
    </row>
    <row r="61">
      <c r="A61" s="5" t="s">
        <v>158</v>
      </c>
      <c r="B61" s="5">
        <v>50.0</v>
      </c>
      <c r="C61" s="1">
        <v>25.0</v>
      </c>
      <c r="D61" s="7">
        <v>1250.0</v>
      </c>
      <c r="E61" s="5">
        <v>50.0</v>
      </c>
      <c r="F61" s="1">
        <v>24.0</v>
      </c>
      <c r="G61" s="7">
        <v>1200.0</v>
      </c>
      <c r="H61" s="5">
        <v>50.0</v>
      </c>
      <c r="I61" s="1">
        <v>26.0</v>
      </c>
      <c r="J61" s="7">
        <v>1300.0</v>
      </c>
      <c r="K61" s="11">
        <f t="shared" si="1"/>
        <v>0</v>
      </c>
      <c r="L61" s="11">
        <f t="shared" si="2"/>
        <v>150</v>
      </c>
      <c r="M61" s="11">
        <f t="shared" si="3"/>
        <v>0</v>
      </c>
      <c r="N61" s="11">
        <f t="shared" si="4"/>
        <v>0</v>
      </c>
      <c r="O61" s="11">
        <f t="shared" si="5"/>
        <v>0</v>
      </c>
    </row>
    <row r="62">
      <c r="A62" s="5" t="s">
        <v>159</v>
      </c>
      <c r="B62" s="5">
        <v>15.0</v>
      </c>
      <c r="C62" s="1">
        <v>25.0</v>
      </c>
      <c r="D62" s="7">
        <v>375.0</v>
      </c>
      <c r="E62" s="5">
        <v>15.0</v>
      </c>
      <c r="F62" s="1">
        <v>24.0</v>
      </c>
      <c r="G62" s="1">
        <v>360.0</v>
      </c>
      <c r="H62" s="5">
        <v>15.0</v>
      </c>
      <c r="I62" s="1">
        <v>26.0</v>
      </c>
      <c r="J62" s="1">
        <v>390.0</v>
      </c>
      <c r="K62" s="11">
        <f t="shared" si="1"/>
        <v>0</v>
      </c>
      <c r="L62" s="11">
        <f t="shared" si="2"/>
        <v>45</v>
      </c>
      <c r="M62" s="11">
        <f t="shared" si="3"/>
        <v>0</v>
      </c>
      <c r="N62" s="11">
        <f t="shared" si="4"/>
        <v>0</v>
      </c>
      <c r="O62" s="11">
        <f t="shared" si="5"/>
        <v>0</v>
      </c>
    </row>
    <row r="63">
      <c r="A63" s="5" t="s">
        <v>160</v>
      </c>
      <c r="B63" s="5">
        <v>10.0</v>
      </c>
      <c r="C63" s="1">
        <v>25.0</v>
      </c>
      <c r="D63" s="7">
        <v>250.0</v>
      </c>
      <c r="E63" s="5">
        <v>10.0</v>
      </c>
      <c r="F63" s="1">
        <v>24.0</v>
      </c>
      <c r="G63" s="1">
        <v>240.0</v>
      </c>
      <c r="H63" s="5">
        <v>10.0</v>
      </c>
      <c r="I63" s="1">
        <v>26.0</v>
      </c>
      <c r="J63" s="1">
        <v>260.0</v>
      </c>
      <c r="K63" s="11">
        <f t="shared" si="1"/>
        <v>0</v>
      </c>
      <c r="L63" s="11">
        <f t="shared" si="2"/>
        <v>30</v>
      </c>
      <c r="M63" s="11">
        <f t="shared" si="3"/>
        <v>0</v>
      </c>
      <c r="N63" s="11">
        <f t="shared" si="4"/>
        <v>0</v>
      </c>
      <c r="O63" s="11">
        <f t="shared" si="5"/>
        <v>0</v>
      </c>
    </row>
    <row r="64">
      <c r="A64" s="4">
        <v>43832.0</v>
      </c>
      <c r="B64" s="5">
        <v>43.0</v>
      </c>
      <c r="C64" s="1">
        <v>25.0</v>
      </c>
      <c r="D64" s="7">
        <v>1075.0</v>
      </c>
      <c r="E64" s="5">
        <v>43.0</v>
      </c>
      <c r="F64" s="1">
        <v>24.0</v>
      </c>
      <c r="G64" s="7">
        <v>1032.0</v>
      </c>
      <c r="H64" s="5">
        <v>43.0</v>
      </c>
      <c r="I64" s="1">
        <v>26.0</v>
      </c>
      <c r="J64" s="7">
        <v>1118.0</v>
      </c>
      <c r="K64" s="11">
        <f t="shared" si="1"/>
        <v>0</v>
      </c>
      <c r="L64" s="11">
        <f t="shared" si="2"/>
        <v>129</v>
      </c>
      <c r="M64" s="11">
        <f t="shared" si="3"/>
        <v>0</v>
      </c>
      <c r="N64" s="11">
        <f t="shared" si="4"/>
        <v>0</v>
      </c>
      <c r="O64" s="11">
        <f t="shared" si="5"/>
        <v>0</v>
      </c>
    </row>
    <row r="65">
      <c r="A65" s="4">
        <v>43863.0</v>
      </c>
      <c r="B65" s="5">
        <v>14.0</v>
      </c>
      <c r="C65" s="1">
        <v>25.0</v>
      </c>
      <c r="D65" s="7">
        <v>350.0</v>
      </c>
      <c r="E65" s="5">
        <v>14.0</v>
      </c>
      <c r="F65" s="1">
        <v>24.0</v>
      </c>
      <c r="G65" s="1">
        <v>336.0</v>
      </c>
      <c r="H65" s="5">
        <v>14.0</v>
      </c>
      <c r="I65" s="1">
        <v>26.0</v>
      </c>
      <c r="J65" s="1">
        <v>364.0</v>
      </c>
      <c r="K65" s="11">
        <f t="shared" si="1"/>
        <v>0</v>
      </c>
      <c r="L65" s="11">
        <f t="shared" si="2"/>
        <v>42</v>
      </c>
      <c r="M65" s="11">
        <f t="shared" si="3"/>
        <v>0</v>
      </c>
      <c r="N65" s="11">
        <f t="shared" si="4"/>
        <v>0</v>
      </c>
      <c r="O65" s="11">
        <f t="shared" si="5"/>
        <v>0</v>
      </c>
    </row>
    <row r="66">
      <c r="A66" s="4">
        <v>43892.0</v>
      </c>
      <c r="B66" s="5">
        <v>16.0</v>
      </c>
      <c r="C66" s="1">
        <v>25.0</v>
      </c>
      <c r="D66" s="7">
        <v>400.0</v>
      </c>
      <c r="E66" s="5">
        <v>16.0</v>
      </c>
      <c r="F66" s="1">
        <v>24.0</v>
      </c>
      <c r="G66" s="1">
        <v>384.0</v>
      </c>
      <c r="H66" s="5">
        <v>16.0</v>
      </c>
      <c r="I66" s="1">
        <v>26.0</v>
      </c>
      <c r="J66" s="1">
        <v>416.0</v>
      </c>
      <c r="K66" s="11">
        <f t="shared" si="1"/>
        <v>0</v>
      </c>
      <c r="L66" s="11">
        <f t="shared" si="2"/>
        <v>48</v>
      </c>
      <c r="M66" s="11">
        <f t="shared" si="3"/>
        <v>0</v>
      </c>
      <c r="N66" s="11">
        <f t="shared" si="4"/>
        <v>0</v>
      </c>
      <c r="O66" s="11">
        <f t="shared" si="5"/>
        <v>0</v>
      </c>
    </row>
    <row r="67">
      <c r="A67" s="4">
        <v>43923.0</v>
      </c>
      <c r="B67" s="5">
        <v>37.0</v>
      </c>
      <c r="C67" s="1">
        <v>25.0</v>
      </c>
      <c r="D67" s="7">
        <v>925.0</v>
      </c>
      <c r="E67" s="5">
        <v>37.0</v>
      </c>
      <c r="F67" s="1">
        <v>24.0</v>
      </c>
      <c r="G67" s="1">
        <v>888.0</v>
      </c>
      <c r="H67" s="5">
        <v>37.0</v>
      </c>
      <c r="I67" s="1">
        <v>26.0</v>
      </c>
      <c r="J67" s="1">
        <v>962.0</v>
      </c>
      <c r="K67" s="11">
        <f t="shared" si="1"/>
        <v>0</v>
      </c>
      <c r="L67" s="11">
        <f t="shared" si="2"/>
        <v>111</v>
      </c>
      <c r="M67" s="11">
        <f t="shared" si="3"/>
        <v>0</v>
      </c>
      <c r="N67" s="11">
        <f t="shared" si="4"/>
        <v>0</v>
      </c>
      <c r="O67" s="11">
        <f t="shared" si="5"/>
        <v>0</v>
      </c>
    </row>
    <row r="68">
      <c r="A68" s="4">
        <v>43953.0</v>
      </c>
      <c r="B68" s="5">
        <v>19.0</v>
      </c>
      <c r="C68" s="1">
        <v>25.0</v>
      </c>
      <c r="D68" s="7">
        <v>475.0</v>
      </c>
      <c r="E68" s="5">
        <v>19.0</v>
      </c>
      <c r="F68" s="1">
        <v>24.0</v>
      </c>
      <c r="G68" s="1">
        <v>456.0</v>
      </c>
      <c r="H68" s="5">
        <v>19.0</v>
      </c>
      <c r="I68" s="1">
        <v>26.0</v>
      </c>
      <c r="J68" s="1">
        <v>494.0</v>
      </c>
      <c r="K68" s="11">
        <f t="shared" si="1"/>
        <v>0</v>
      </c>
      <c r="L68" s="11">
        <f t="shared" si="2"/>
        <v>57</v>
      </c>
      <c r="M68" s="11">
        <f t="shared" si="3"/>
        <v>0</v>
      </c>
      <c r="N68" s="11">
        <f t="shared" si="4"/>
        <v>0</v>
      </c>
      <c r="O68" s="11">
        <f t="shared" si="5"/>
        <v>0</v>
      </c>
    </row>
    <row r="69">
      <c r="A69" s="4">
        <v>43984.0</v>
      </c>
      <c r="B69" s="5">
        <v>22.0</v>
      </c>
      <c r="C69" s="1">
        <v>25.0</v>
      </c>
      <c r="D69" s="7">
        <v>550.0</v>
      </c>
      <c r="E69" s="5">
        <v>22.0</v>
      </c>
      <c r="F69" s="1">
        <v>24.0</v>
      </c>
      <c r="G69" s="1">
        <v>528.0</v>
      </c>
      <c r="H69" s="5">
        <v>22.0</v>
      </c>
      <c r="I69" s="1">
        <v>26.0</v>
      </c>
      <c r="J69" s="1">
        <v>572.0</v>
      </c>
      <c r="K69" s="11">
        <f t="shared" si="1"/>
        <v>0</v>
      </c>
      <c r="L69" s="11">
        <f t="shared" si="2"/>
        <v>66</v>
      </c>
      <c r="M69" s="11">
        <f t="shared" si="3"/>
        <v>0</v>
      </c>
      <c r="N69" s="11">
        <f t="shared" si="4"/>
        <v>0</v>
      </c>
      <c r="O69" s="11">
        <f t="shared" si="5"/>
        <v>0</v>
      </c>
    </row>
    <row r="70">
      <c r="A70" s="4">
        <v>44014.0</v>
      </c>
      <c r="B70" s="5">
        <v>14.0</v>
      </c>
      <c r="C70" s="1">
        <v>25.0</v>
      </c>
      <c r="D70" s="7">
        <v>350.0</v>
      </c>
      <c r="E70" s="5">
        <v>14.0</v>
      </c>
      <c r="F70" s="1">
        <v>24.0</v>
      </c>
      <c r="G70" s="1">
        <v>336.0</v>
      </c>
      <c r="H70" s="5">
        <v>14.0</v>
      </c>
      <c r="I70" s="1">
        <v>26.0</v>
      </c>
      <c r="J70" s="1">
        <v>364.0</v>
      </c>
      <c r="K70" s="11">
        <f t="shared" si="1"/>
        <v>0</v>
      </c>
      <c r="L70" s="11">
        <f t="shared" si="2"/>
        <v>42</v>
      </c>
      <c r="M70" s="11">
        <f t="shared" si="3"/>
        <v>0</v>
      </c>
      <c r="N70" s="11">
        <f t="shared" si="4"/>
        <v>0</v>
      </c>
      <c r="O70" s="11">
        <f t="shared" si="5"/>
        <v>0</v>
      </c>
    </row>
    <row r="71">
      <c r="A71" s="4">
        <v>44045.0</v>
      </c>
      <c r="B71" s="5">
        <v>9.0</v>
      </c>
      <c r="C71" s="1">
        <v>25.0</v>
      </c>
      <c r="D71" s="7">
        <v>225.0</v>
      </c>
      <c r="E71" s="5">
        <v>9.0</v>
      </c>
      <c r="F71" s="1">
        <v>24.0</v>
      </c>
      <c r="G71" s="1">
        <v>216.0</v>
      </c>
      <c r="H71" s="5">
        <v>9.0</v>
      </c>
      <c r="I71" s="1">
        <v>26.0</v>
      </c>
      <c r="J71" s="1">
        <v>234.0</v>
      </c>
      <c r="K71" s="11">
        <f t="shared" si="1"/>
        <v>0</v>
      </c>
      <c r="L71" s="11">
        <f t="shared" si="2"/>
        <v>27</v>
      </c>
      <c r="M71" s="11">
        <f t="shared" si="3"/>
        <v>0</v>
      </c>
      <c r="N71" s="11">
        <f t="shared" si="4"/>
        <v>0</v>
      </c>
      <c r="O71" s="11">
        <f t="shared" si="5"/>
        <v>0</v>
      </c>
    </row>
    <row r="72">
      <c r="A72" s="4">
        <v>44076.0</v>
      </c>
      <c r="B72" s="5">
        <v>50.0</v>
      </c>
      <c r="C72" s="1">
        <v>25.0</v>
      </c>
      <c r="D72" s="7">
        <v>1250.0</v>
      </c>
      <c r="E72" s="5">
        <v>50.0</v>
      </c>
      <c r="F72" s="1">
        <v>24.0</v>
      </c>
      <c r="G72" s="7">
        <v>1200.0</v>
      </c>
      <c r="H72" s="5">
        <v>50.0</v>
      </c>
      <c r="I72" s="1">
        <v>26.0</v>
      </c>
      <c r="J72" s="7">
        <v>1300.0</v>
      </c>
      <c r="K72" s="11">
        <f t="shared" si="1"/>
        <v>0</v>
      </c>
      <c r="L72" s="11">
        <f t="shared" si="2"/>
        <v>150</v>
      </c>
      <c r="M72" s="11">
        <f t="shared" si="3"/>
        <v>0</v>
      </c>
      <c r="N72" s="11">
        <f t="shared" si="4"/>
        <v>0</v>
      </c>
      <c r="O72" s="11">
        <f t="shared" si="5"/>
        <v>0</v>
      </c>
    </row>
    <row r="73">
      <c r="A73" s="4">
        <v>44106.0</v>
      </c>
      <c r="B73" s="5">
        <v>13.0</v>
      </c>
      <c r="C73" s="1">
        <v>25.0</v>
      </c>
      <c r="D73" s="7">
        <v>325.0</v>
      </c>
      <c r="E73" s="5">
        <v>13.0</v>
      </c>
      <c r="F73" s="1">
        <v>24.0</v>
      </c>
      <c r="G73" s="1">
        <v>312.0</v>
      </c>
      <c r="H73" s="5">
        <v>13.0</v>
      </c>
      <c r="I73" s="1">
        <v>26.0</v>
      </c>
      <c r="J73" s="1">
        <v>338.0</v>
      </c>
      <c r="K73" s="11">
        <f t="shared" si="1"/>
        <v>0</v>
      </c>
      <c r="L73" s="11">
        <f t="shared" si="2"/>
        <v>39</v>
      </c>
      <c r="M73" s="11">
        <f t="shared" si="3"/>
        <v>0</v>
      </c>
      <c r="N73" s="11">
        <f t="shared" si="4"/>
        <v>0</v>
      </c>
      <c r="O73" s="11">
        <f t="shared" si="5"/>
        <v>0</v>
      </c>
    </row>
    <row r="74">
      <c r="A74" s="4">
        <v>44137.0</v>
      </c>
      <c r="B74" s="5">
        <v>6.0</v>
      </c>
      <c r="C74" s="1">
        <v>25.0</v>
      </c>
      <c r="D74" s="7">
        <v>150.0</v>
      </c>
      <c r="E74" s="5">
        <v>6.0</v>
      </c>
      <c r="F74" s="1">
        <v>24.0</v>
      </c>
      <c r="G74" s="1">
        <v>144.0</v>
      </c>
      <c r="H74" s="5">
        <v>6.0</v>
      </c>
      <c r="I74" s="1">
        <v>26.0</v>
      </c>
      <c r="J74" s="1">
        <v>156.0</v>
      </c>
      <c r="K74" s="11">
        <f t="shared" si="1"/>
        <v>0</v>
      </c>
      <c r="L74" s="11">
        <f t="shared" si="2"/>
        <v>18</v>
      </c>
      <c r="M74" s="11">
        <f t="shared" si="3"/>
        <v>0</v>
      </c>
      <c r="N74" s="11">
        <f t="shared" si="4"/>
        <v>0</v>
      </c>
      <c r="O74" s="11">
        <f t="shared" si="5"/>
        <v>0</v>
      </c>
    </row>
    <row r="75">
      <c r="A75" s="4">
        <v>44167.0</v>
      </c>
      <c r="B75" s="5">
        <v>3.0</v>
      </c>
      <c r="C75" s="1">
        <v>25.0</v>
      </c>
      <c r="D75" s="7">
        <v>75.0</v>
      </c>
      <c r="E75" s="5">
        <v>3.0</v>
      </c>
      <c r="F75" s="1">
        <v>24.0</v>
      </c>
      <c r="G75" s="1">
        <v>72.0</v>
      </c>
      <c r="H75" s="5">
        <v>3.0</v>
      </c>
      <c r="I75" s="1">
        <v>26.0</v>
      </c>
      <c r="J75" s="1">
        <v>78.0</v>
      </c>
      <c r="K75" s="11">
        <f t="shared" si="1"/>
        <v>0</v>
      </c>
      <c r="L75" s="11">
        <f t="shared" si="2"/>
        <v>9</v>
      </c>
      <c r="M75" s="11">
        <f t="shared" si="3"/>
        <v>0</v>
      </c>
      <c r="N75" s="11">
        <f t="shared" si="4"/>
        <v>0</v>
      </c>
      <c r="O75" s="11">
        <f t="shared" si="5"/>
        <v>0</v>
      </c>
    </row>
    <row r="76">
      <c r="A76" s="5" t="s">
        <v>170</v>
      </c>
      <c r="B76" s="5">
        <v>18.0</v>
      </c>
      <c r="C76" s="1">
        <v>25.0</v>
      </c>
      <c r="D76" s="7">
        <v>450.0</v>
      </c>
      <c r="E76" s="5">
        <v>18.0</v>
      </c>
      <c r="F76" s="1">
        <v>24.0</v>
      </c>
      <c r="G76" s="1">
        <v>432.0</v>
      </c>
      <c r="H76" s="5">
        <v>18.0</v>
      </c>
      <c r="I76" s="1">
        <v>26.0</v>
      </c>
      <c r="J76" s="1">
        <v>468.0</v>
      </c>
      <c r="K76" s="11">
        <f t="shared" si="1"/>
        <v>0</v>
      </c>
      <c r="L76" s="11">
        <f t="shared" si="2"/>
        <v>54</v>
      </c>
      <c r="M76" s="11">
        <f t="shared" si="3"/>
        <v>0</v>
      </c>
      <c r="N76" s="11">
        <f t="shared" si="4"/>
        <v>0</v>
      </c>
      <c r="O76" s="11">
        <f t="shared" si="5"/>
        <v>0</v>
      </c>
    </row>
    <row r="77">
      <c r="A77" s="5" t="s">
        <v>171</v>
      </c>
      <c r="B77" s="5">
        <v>48.0</v>
      </c>
      <c r="C77" s="1">
        <v>25.0</v>
      </c>
      <c r="D77" s="7">
        <v>1200.0</v>
      </c>
      <c r="E77" s="5">
        <v>48.0</v>
      </c>
      <c r="F77" s="1">
        <v>24.0</v>
      </c>
      <c r="G77" s="7">
        <v>1152.0</v>
      </c>
      <c r="H77" s="5">
        <v>48.0</v>
      </c>
      <c r="I77" s="1">
        <v>26.0</v>
      </c>
      <c r="J77" s="7">
        <v>1248.0</v>
      </c>
      <c r="K77" s="11">
        <f t="shared" si="1"/>
        <v>0</v>
      </c>
      <c r="L77" s="11">
        <f t="shared" si="2"/>
        <v>144</v>
      </c>
      <c r="M77" s="11">
        <f t="shared" si="3"/>
        <v>0</v>
      </c>
      <c r="N77" s="11">
        <f t="shared" si="4"/>
        <v>0</v>
      </c>
      <c r="O77" s="11">
        <f t="shared" si="5"/>
        <v>0</v>
      </c>
    </row>
    <row r="78">
      <c r="A78" s="5" t="s">
        <v>172</v>
      </c>
      <c r="B78" s="5">
        <v>41.0</v>
      </c>
      <c r="C78" s="1">
        <v>25.0</v>
      </c>
      <c r="D78" s="7">
        <v>1025.0</v>
      </c>
      <c r="E78" s="5">
        <v>41.0</v>
      </c>
      <c r="F78" s="1">
        <v>24.0</v>
      </c>
      <c r="G78" s="1">
        <v>984.0</v>
      </c>
      <c r="H78" s="5">
        <v>41.0</v>
      </c>
      <c r="I78" s="1">
        <v>26.0</v>
      </c>
      <c r="J78" s="7">
        <v>1066.0</v>
      </c>
      <c r="K78" s="11">
        <f t="shared" si="1"/>
        <v>0</v>
      </c>
      <c r="L78" s="11">
        <f t="shared" si="2"/>
        <v>123</v>
      </c>
      <c r="M78" s="11">
        <f t="shared" si="3"/>
        <v>0</v>
      </c>
      <c r="N78" s="11">
        <f t="shared" si="4"/>
        <v>0</v>
      </c>
      <c r="O78" s="11">
        <f t="shared" si="5"/>
        <v>0</v>
      </c>
    </row>
    <row r="79">
      <c r="A79" s="5" t="s">
        <v>173</v>
      </c>
      <c r="B79" s="5">
        <v>55.0</v>
      </c>
      <c r="C79" s="1">
        <v>25.0</v>
      </c>
      <c r="D79" s="7">
        <v>1375.0</v>
      </c>
      <c r="E79" s="5">
        <v>55.0</v>
      </c>
      <c r="F79" s="1">
        <v>24.0</v>
      </c>
      <c r="G79" s="7">
        <v>1320.0</v>
      </c>
      <c r="H79" s="5">
        <v>55.0</v>
      </c>
      <c r="I79" s="1">
        <v>26.0</v>
      </c>
      <c r="J79" s="7">
        <v>1430.0</v>
      </c>
      <c r="K79" s="11">
        <f t="shared" si="1"/>
        <v>0</v>
      </c>
      <c r="L79" s="11">
        <f t="shared" si="2"/>
        <v>165</v>
      </c>
      <c r="M79" s="11">
        <f t="shared" si="3"/>
        <v>0</v>
      </c>
      <c r="N79" s="11">
        <f t="shared" si="4"/>
        <v>0</v>
      </c>
      <c r="O79" s="11">
        <f t="shared" si="5"/>
        <v>0</v>
      </c>
    </row>
    <row r="80">
      <c r="A80" s="5" t="s">
        <v>174</v>
      </c>
      <c r="B80" s="5">
        <v>38.0</v>
      </c>
      <c r="C80" s="1">
        <v>25.0</v>
      </c>
      <c r="D80" s="7">
        <v>950.0</v>
      </c>
      <c r="E80" s="5">
        <v>38.0</v>
      </c>
      <c r="F80" s="1">
        <v>24.0</v>
      </c>
      <c r="G80" s="1">
        <v>912.0</v>
      </c>
      <c r="H80" s="5">
        <v>38.0</v>
      </c>
      <c r="I80" s="1">
        <v>26.0</v>
      </c>
      <c r="J80" s="1">
        <v>988.0</v>
      </c>
      <c r="K80" s="11">
        <f t="shared" si="1"/>
        <v>0</v>
      </c>
      <c r="L80" s="11">
        <f t="shared" si="2"/>
        <v>114</v>
      </c>
      <c r="M80" s="11">
        <f t="shared" si="3"/>
        <v>0</v>
      </c>
      <c r="N80" s="11">
        <f t="shared" si="4"/>
        <v>0</v>
      </c>
      <c r="O80" s="11">
        <f t="shared" si="5"/>
        <v>0</v>
      </c>
    </row>
    <row r="81">
      <c r="A81" s="5" t="s">
        <v>175</v>
      </c>
      <c r="B81" s="5">
        <v>5.0</v>
      </c>
      <c r="C81" s="1">
        <v>25.0</v>
      </c>
      <c r="D81" s="7">
        <v>125.0</v>
      </c>
      <c r="E81" s="5">
        <v>5.0</v>
      </c>
      <c r="F81" s="1">
        <v>24.0</v>
      </c>
      <c r="G81" s="1">
        <v>120.0</v>
      </c>
      <c r="H81" s="5">
        <v>5.0</v>
      </c>
      <c r="I81" s="1">
        <v>26.0</v>
      </c>
      <c r="J81" s="1">
        <v>130.0</v>
      </c>
      <c r="K81" s="11">
        <f t="shared" si="1"/>
        <v>0</v>
      </c>
      <c r="L81" s="11">
        <f t="shared" si="2"/>
        <v>15</v>
      </c>
      <c r="M81" s="11">
        <f t="shared" si="3"/>
        <v>0</v>
      </c>
      <c r="N81" s="11">
        <f t="shared" si="4"/>
        <v>0</v>
      </c>
      <c r="O81" s="11">
        <f t="shared" si="5"/>
        <v>0</v>
      </c>
    </row>
    <row r="82">
      <c r="A82" s="5" t="s">
        <v>176</v>
      </c>
      <c r="B82" s="5">
        <v>40.0</v>
      </c>
      <c r="C82" s="1">
        <v>25.0</v>
      </c>
      <c r="D82" s="7">
        <v>1000.0</v>
      </c>
      <c r="E82" s="5">
        <v>40.0</v>
      </c>
      <c r="F82" s="1">
        <v>24.0</v>
      </c>
      <c r="G82" s="1">
        <v>960.0</v>
      </c>
      <c r="H82" s="5">
        <v>40.0</v>
      </c>
      <c r="I82" s="1">
        <v>26.0</v>
      </c>
      <c r="J82" s="7">
        <v>1040.0</v>
      </c>
      <c r="K82" s="11">
        <f t="shared" si="1"/>
        <v>0</v>
      </c>
      <c r="L82" s="11">
        <f t="shared" si="2"/>
        <v>120</v>
      </c>
      <c r="M82" s="11">
        <f t="shared" si="3"/>
        <v>0</v>
      </c>
      <c r="N82" s="11">
        <f t="shared" si="4"/>
        <v>0</v>
      </c>
      <c r="O82" s="11">
        <f t="shared" si="5"/>
        <v>0</v>
      </c>
    </row>
    <row r="83">
      <c r="A83" s="5" t="s">
        <v>177</v>
      </c>
      <c r="B83" s="5">
        <v>17.0</v>
      </c>
      <c r="C83" s="1">
        <v>25.0</v>
      </c>
      <c r="D83" s="7">
        <v>425.0</v>
      </c>
      <c r="E83" s="5">
        <v>17.0</v>
      </c>
      <c r="F83" s="1">
        <v>24.0</v>
      </c>
      <c r="G83" s="1">
        <v>408.0</v>
      </c>
      <c r="H83" s="5">
        <v>17.0</v>
      </c>
      <c r="I83" s="1">
        <v>26.0</v>
      </c>
      <c r="J83" s="1">
        <v>442.0</v>
      </c>
      <c r="K83" s="11">
        <f t="shared" si="1"/>
        <v>0</v>
      </c>
      <c r="L83" s="11">
        <f t="shared" si="2"/>
        <v>51</v>
      </c>
      <c r="M83" s="11">
        <f t="shared" si="3"/>
        <v>0</v>
      </c>
      <c r="N83" s="11">
        <f t="shared" si="4"/>
        <v>0</v>
      </c>
      <c r="O83" s="11">
        <f t="shared" si="5"/>
        <v>0</v>
      </c>
    </row>
    <row r="84">
      <c r="A84" s="5" t="s">
        <v>178</v>
      </c>
      <c r="B84" s="5">
        <v>16.0</v>
      </c>
      <c r="C84" s="1">
        <v>25.0</v>
      </c>
      <c r="D84" s="7">
        <v>400.0</v>
      </c>
      <c r="E84" s="5">
        <v>16.0</v>
      </c>
      <c r="F84" s="1">
        <v>24.0</v>
      </c>
      <c r="G84" s="1">
        <v>384.0</v>
      </c>
      <c r="H84" s="5">
        <v>16.0</v>
      </c>
      <c r="I84" s="1">
        <v>26.0</v>
      </c>
      <c r="J84" s="1">
        <v>416.0</v>
      </c>
      <c r="K84" s="11">
        <f t="shared" si="1"/>
        <v>0</v>
      </c>
      <c r="L84" s="11">
        <f t="shared" si="2"/>
        <v>48</v>
      </c>
      <c r="M84" s="11">
        <f t="shared" si="3"/>
        <v>0</v>
      </c>
      <c r="N84" s="11">
        <f t="shared" si="4"/>
        <v>0</v>
      </c>
      <c r="O84" s="11">
        <f t="shared" si="5"/>
        <v>0</v>
      </c>
    </row>
    <row r="85">
      <c r="A85" s="5" t="s">
        <v>179</v>
      </c>
      <c r="B85" s="5">
        <v>29.0</v>
      </c>
      <c r="C85" s="1">
        <v>25.0</v>
      </c>
      <c r="D85" s="7">
        <v>725.0</v>
      </c>
      <c r="E85" s="5">
        <v>29.0</v>
      </c>
      <c r="F85" s="1">
        <v>24.0</v>
      </c>
      <c r="G85" s="1">
        <v>696.0</v>
      </c>
      <c r="H85" s="5">
        <v>29.0</v>
      </c>
      <c r="I85" s="1">
        <v>26.0</v>
      </c>
      <c r="J85" s="1">
        <v>754.0</v>
      </c>
      <c r="K85" s="11">
        <f t="shared" si="1"/>
        <v>0</v>
      </c>
      <c r="L85" s="11">
        <f t="shared" si="2"/>
        <v>87</v>
      </c>
      <c r="M85" s="11">
        <f t="shared" si="3"/>
        <v>0</v>
      </c>
      <c r="N85" s="11">
        <f t="shared" si="4"/>
        <v>0</v>
      </c>
      <c r="O85" s="11">
        <f t="shared" si="5"/>
        <v>0</v>
      </c>
    </row>
    <row r="86">
      <c r="A86" s="5" t="s">
        <v>180</v>
      </c>
      <c r="B86" s="5">
        <v>36.0</v>
      </c>
      <c r="C86" s="1">
        <v>25.0</v>
      </c>
      <c r="D86" s="7">
        <v>900.0</v>
      </c>
      <c r="E86" s="5">
        <v>36.0</v>
      </c>
      <c r="F86" s="1">
        <v>24.0</v>
      </c>
      <c r="G86" s="1">
        <v>864.0</v>
      </c>
      <c r="H86" s="5">
        <v>36.0</v>
      </c>
      <c r="I86" s="1">
        <v>26.0</v>
      </c>
      <c r="J86" s="1">
        <v>936.0</v>
      </c>
      <c r="K86" s="11">
        <f t="shared" si="1"/>
        <v>0</v>
      </c>
      <c r="L86" s="11">
        <f t="shared" si="2"/>
        <v>108</v>
      </c>
      <c r="M86" s="11">
        <f t="shared" si="3"/>
        <v>0</v>
      </c>
      <c r="N86" s="11">
        <f t="shared" si="4"/>
        <v>0</v>
      </c>
      <c r="O86" s="11">
        <f t="shared" si="5"/>
        <v>0</v>
      </c>
    </row>
    <row r="87">
      <c r="A87" s="5" t="s">
        <v>184</v>
      </c>
      <c r="B87" s="5">
        <v>32.0</v>
      </c>
      <c r="C87" s="1">
        <v>25.0</v>
      </c>
      <c r="D87" s="7">
        <v>800.0</v>
      </c>
      <c r="E87" s="5">
        <v>32.0</v>
      </c>
      <c r="F87" s="1">
        <v>24.0</v>
      </c>
      <c r="G87" s="1">
        <v>768.0</v>
      </c>
      <c r="H87" s="5">
        <v>32.0</v>
      </c>
      <c r="I87" s="1">
        <v>26.0</v>
      </c>
      <c r="J87" s="1">
        <v>832.0</v>
      </c>
      <c r="K87" s="11">
        <f t="shared" si="1"/>
        <v>0</v>
      </c>
      <c r="L87" s="11">
        <f t="shared" si="2"/>
        <v>96</v>
      </c>
      <c r="M87" s="11">
        <f t="shared" si="3"/>
        <v>0</v>
      </c>
      <c r="N87" s="11">
        <f t="shared" si="4"/>
        <v>0</v>
      </c>
      <c r="O87" s="11">
        <f t="shared" si="5"/>
        <v>0</v>
      </c>
    </row>
    <row r="88">
      <c r="A88" s="5" t="s">
        <v>188</v>
      </c>
      <c r="B88" s="5">
        <v>33.0</v>
      </c>
      <c r="C88" s="1">
        <v>25.0</v>
      </c>
      <c r="D88" s="7">
        <v>825.0</v>
      </c>
      <c r="E88" s="5">
        <v>33.0</v>
      </c>
      <c r="F88" s="1">
        <v>24.0</v>
      </c>
      <c r="G88" s="1">
        <v>792.0</v>
      </c>
      <c r="H88" s="5">
        <v>33.0</v>
      </c>
      <c r="I88" s="1">
        <v>26.0</v>
      </c>
      <c r="J88" s="1">
        <v>858.0</v>
      </c>
      <c r="K88" s="11">
        <f t="shared" si="1"/>
        <v>0</v>
      </c>
      <c r="L88" s="11">
        <f t="shared" si="2"/>
        <v>99</v>
      </c>
      <c r="M88" s="11">
        <f t="shared" si="3"/>
        <v>0</v>
      </c>
      <c r="N88" s="11">
        <f t="shared" si="4"/>
        <v>0</v>
      </c>
      <c r="O88" s="11">
        <f t="shared" si="5"/>
        <v>0</v>
      </c>
    </row>
    <row r="89">
      <c r="A89" s="5" t="s">
        <v>189</v>
      </c>
      <c r="B89" s="5">
        <v>14.0</v>
      </c>
      <c r="C89" s="1">
        <v>25.0</v>
      </c>
      <c r="D89" s="7">
        <v>350.0</v>
      </c>
      <c r="E89" s="5">
        <v>14.0</v>
      </c>
      <c r="F89" s="1">
        <v>24.0</v>
      </c>
      <c r="G89" s="1">
        <v>336.0</v>
      </c>
      <c r="H89" s="5">
        <v>14.0</v>
      </c>
      <c r="I89" s="1">
        <v>26.0</v>
      </c>
      <c r="J89" s="1">
        <v>364.0</v>
      </c>
      <c r="K89" s="11">
        <f t="shared" si="1"/>
        <v>0</v>
      </c>
      <c r="L89" s="11">
        <f t="shared" si="2"/>
        <v>42</v>
      </c>
      <c r="M89" s="11">
        <f t="shared" si="3"/>
        <v>0</v>
      </c>
      <c r="N89" s="11">
        <f t="shared" si="4"/>
        <v>0</v>
      </c>
      <c r="O89" s="11">
        <f t="shared" si="5"/>
        <v>0</v>
      </c>
    </row>
    <row r="90">
      <c r="A90" s="5" t="s">
        <v>190</v>
      </c>
      <c r="B90" s="5">
        <v>30.0</v>
      </c>
      <c r="C90" s="1">
        <v>25.0</v>
      </c>
      <c r="D90" s="7">
        <v>750.0</v>
      </c>
      <c r="E90" s="5">
        <v>30.0</v>
      </c>
      <c r="F90" s="1">
        <v>24.0</v>
      </c>
      <c r="G90" s="1">
        <v>720.0</v>
      </c>
      <c r="H90" s="5">
        <v>30.0</v>
      </c>
      <c r="I90" s="1">
        <v>26.0</v>
      </c>
      <c r="J90" s="1">
        <v>780.0</v>
      </c>
      <c r="K90" s="11">
        <f t="shared" si="1"/>
        <v>0</v>
      </c>
      <c r="L90" s="11">
        <f t="shared" si="2"/>
        <v>90</v>
      </c>
      <c r="M90" s="11">
        <f t="shared" si="3"/>
        <v>0</v>
      </c>
      <c r="N90" s="11">
        <f t="shared" si="4"/>
        <v>0</v>
      </c>
      <c r="O90" s="11">
        <f t="shared" si="5"/>
        <v>0</v>
      </c>
    </row>
    <row r="91">
      <c r="A91" s="5" t="s">
        <v>194</v>
      </c>
      <c r="B91" s="5">
        <v>36.0</v>
      </c>
      <c r="C91" s="1">
        <v>25.0</v>
      </c>
      <c r="D91" s="7">
        <v>900.0</v>
      </c>
      <c r="E91" s="5">
        <v>36.0</v>
      </c>
      <c r="F91" s="1">
        <v>24.0</v>
      </c>
      <c r="G91" s="1">
        <v>864.0</v>
      </c>
      <c r="H91" s="5">
        <v>36.0</v>
      </c>
      <c r="I91" s="1">
        <v>26.0</v>
      </c>
      <c r="J91" s="1">
        <v>936.0</v>
      </c>
      <c r="K91" s="11">
        <f t="shared" si="1"/>
        <v>0</v>
      </c>
      <c r="L91" s="11">
        <f t="shared" si="2"/>
        <v>108</v>
      </c>
      <c r="M91" s="11">
        <f t="shared" si="3"/>
        <v>0</v>
      </c>
      <c r="N91" s="11">
        <f t="shared" si="4"/>
        <v>0</v>
      </c>
      <c r="O91" s="11">
        <f t="shared" si="5"/>
        <v>0</v>
      </c>
    </row>
    <row r="92">
      <c r="A92" s="5" t="s">
        <v>195</v>
      </c>
      <c r="B92" s="5">
        <v>3.0</v>
      </c>
      <c r="C92" s="1">
        <v>25.0</v>
      </c>
      <c r="D92" s="7">
        <v>75.0</v>
      </c>
      <c r="E92" s="5">
        <v>3.0</v>
      </c>
      <c r="F92" s="1">
        <v>24.0</v>
      </c>
      <c r="G92" s="1">
        <v>72.0</v>
      </c>
      <c r="H92" s="5">
        <v>3.0</v>
      </c>
      <c r="I92" s="1">
        <v>26.0</v>
      </c>
      <c r="J92" s="1">
        <v>78.0</v>
      </c>
      <c r="K92" s="11">
        <f t="shared" si="1"/>
        <v>0</v>
      </c>
      <c r="L92" s="11">
        <f t="shared" si="2"/>
        <v>9</v>
      </c>
      <c r="M92" s="11">
        <f t="shared" si="3"/>
        <v>0</v>
      </c>
      <c r="N92" s="11">
        <f t="shared" si="4"/>
        <v>0</v>
      </c>
      <c r="O92" s="11">
        <f t="shared" si="5"/>
        <v>0</v>
      </c>
    </row>
    <row r="93">
      <c r="A93" s="2"/>
      <c r="B93" s="2"/>
      <c r="C93" s="2"/>
      <c r="D93" s="1" t="s">
        <v>201</v>
      </c>
      <c r="E93" s="2"/>
      <c r="F93" s="2"/>
      <c r="G93" s="7">
        <v>57816.0</v>
      </c>
      <c r="H93" s="2"/>
      <c r="I93" s="2"/>
      <c r="J93" s="7">
        <v>62634.0</v>
      </c>
      <c r="K93" s="11">
        <f>sum(K3:K92)</f>
        <v>0</v>
      </c>
      <c r="M93" s="11">
        <f t="shared" ref="M93:O93" si="6">sum(M3:M92)</f>
        <v>0</v>
      </c>
      <c r="N93" s="11">
        <f t="shared" si="6"/>
        <v>0</v>
      </c>
      <c r="O93" s="11">
        <f t="shared" si="6"/>
        <v>0</v>
      </c>
    </row>
    <row r="94">
      <c r="D94" s="12">
        <f>sum(D3:D92)</f>
        <v>60225</v>
      </c>
    </row>
  </sheetData>
  <mergeCells count="2">
    <mergeCell ref="B1:C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30.14"/>
    <col customWidth="1" min="13" max="13" width="30.43"/>
    <col customWidth="1" min="14" max="14" width="20.57"/>
    <col customWidth="1" min="15" max="15" width="20.43"/>
    <col customWidth="1" min="18" max="18" width="26.0"/>
    <col customWidth="1" min="19" max="19" width="18.0"/>
    <col customWidth="1" min="21" max="21" width="18.57"/>
    <col customWidth="1" min="24" max="24" width="19.71"/>
    <col customWidth="1" min="27" max="27" width="25.0"/>
  </cols>
  <sheetData>
    <row r="1">
      <c r="A1" s="1"/>
      <c r="B1" s="1" t="s">
        <v>1</v>
      </c>
      <c r="C1" s="2"/>
      <c r="D1" s="1" t="s">
        <v>2</v>
      </c>
      <c r="E1" s="2"/>
      <c r="F1" s="1" t="s">
        <v>5</v>
      </c>
      <c r="G1" s="2"/>
      <c r="K1" s="13" t="s">
        <v>202</v>
      </c>
      <c r="Q1" s="13" t="s">
        <v>203</v>
      </c>
      <c r="W1" s="14" t="s">
        <v>204</v>
      </c>
      <c r="X1" s="15"/>
      <c r="Y1" s="15"/>
      <c r="Z1" s="15"/>
      <c r="AA1" s="15"/>
    </row>
    <row r="2">
      <c r="A2" s="1"/>
      <c r="B2" s="10" t="s">
        <v>205</v>
      </c>
      <c r="C2" s="10">
        <v>25.0</v>
      </c>
      <c r="D2" s="10" t="s">
        <v>205</v>
      </c>
      <c r="E2" s="1">
        <v>24.0</v>
      </c>
      <c r="F2" s="1" t="s">
        <v>205</v>
      </c>
      <c r="G2" s="1">
        <v>26.0</v>
      </c>
      <c r="K2" s="16" t="s">
        <v>4</v>
      </c>
      <c r="L2" s="17" t="s">
        <v>206</v>
      </c>
      <c r="M2" s="16" t="s">
        <v>207</v>
      </c>
      <c r="N2" s="18" t="s">
        <v>208</v>
      </c>
      <c r="O2" s="16" t="s">
        <v>209</v>
      </c>
      <c r="Q2" s="16" t="s">
        <v>4</v>
      </c>
      <c r="R2" s="16" t="s">
        <v>210</v>
      </c>
      <c r="S2" s="16" t="s">
        <v>207</v>
      </c>
      <c r="T2" s="16" t="s">
        <v>208</v>
      </c>
      <c r="U2" s="16" t="s">
        <v>209</v>
      </c>
      <c r="W2" s="19" t="s">
        <v>4</v>
      </c>
      <c r="X2" s="18" t="s">
        <v>206</v>
      </c>
      <c r="Y2" s="18" t="s">
        <v>207</v>
      </c>
      <c r="Z2" s="20" t="s">
        <v>208</v>
      </c>
      <c r="AA2" s="17" t="s">
        <v>209</v>
      </c>
    </row>
    <row r="3">
      <c r="A3" s="1" t="s">
        <v>4</v>
      </c>
      <c r="B3" s="1" t="s">
        <v>5</v>
      </c>
      <c r="C3" s="1" t="s">
        <v>0</v>
      </c>
      <c r="D3" s="1" t="s">
        <v>5</v>
      </c>
      <c r="E3" s="1" t="s">
        <v>0</v>
      </c>
      <c r="G3" s="1" t="s">
        <v>0</v>
      </c>
      <c r="H3" s="10" t="s">
        <v>211</v>
      </c>
      <c r="I3" s="10" t="s">
        <v>212</v>
      </c>
      <c r="K3" s="21">
        <v>43801.0</v>
      </c>
      <c r="L3" s="16">
        <v>840.0</v>
      </c>
      <c r="M3" s="22"/>
      <c r="N3" s="22"/>
      <c r="O3" s="22"/>
      <c r="Q3" s="21">
        <v>43801.0</v>
      </c>
      <c r="R3" s="16">
        <v>720.0</v>
      </c>
      <c r="S3" s="22"/>
      <c r="T3" s="22"/>
      <c r="U3" s="22"/>
      <c r="W3" s="23">
        <v>43801.0</v>
      </c>
      <c r="X3" s="24">
        <v>960.0</v>
      </c>
      <c r="Y3" s="25"/>
      <c r="Z3" s="25"/>
      <c r="AA3" s="25"/>
    </row>
    <row r="4">
      <c r="A4" s="4">
        <v>43508.0</v>
      </c>
      <c r="B4" s="5">
        <v>24.0</v>
      </c>
      <c r="C4" s="7">
        <f t="shared" ref="C4:C93" si="1">B4*C$2</f>
        <v>600</v>
      </c>
      <c r="D4" s="5">
        <v>24.0</v>
      </c>
      <c r="E4" s="1">
        <f t="shared" ref="E4:E93" si="2">D4*E$2</f>
        <v>576</v>
      </c>
      <c r="F4" s="5">
        <v>24.0</v>
      </c>
      <c r="G4" s="1">
        <f t="shared" ref="G4:G93" si="3">F4*G$2</f>
        <v>624</v>
      </c>
      <c r="H4" s="11">
        <f t="shared" ref="H4:H94" si="4">F4*3</f>
        <v>72</v>
      </c>
      <c r="I4" s="12">
        <f t="shared" ref="I4:I94" si="5">C4+E4+G4</f>
        <v>1800</v>
      </c>
      <c r="K4" s="26">
        <f t="shared" ref="K4:K9" si="6">K3+14</f>
        <v>43815</v>
      </c>
      <c r="L4" s="16">
        <v>840.0</v>
      </c>
      <c r="M4" s="22">
        <f>sum(B4:B17)</f>
        <v>398</v>
      </c>
      <c r="N4" s="22">
        <f>L3-M4</f>
        <v>442</v>
      </c>
      <c r="O4" s="22"/>
      <c r="Q4" s="26">
        <f t="shared" ref="Q4:Q9" si="7">Q3+14</f>
        <v>43815</v>
      </c>
      <c r="R4" s="16">
        <v>720.0</v>
      </c>
      <c r="S4" s="22">
        <v>398.0</v>
      </c>
      <c r="T4" s="22">
        <f>R3-S4</f>
        <v>322</v>
      </c>
      <c r="U4" s="22"/>
      <c r="W4" s="27">
        <f t="shared" ref="W4:W9" si="8">W3+14</f>
        <v>43815</v>
      </c>
      <c r="X4" s="24">
        <v>960.0</v>
      </c>
      <c r="Y4" s="28">
        <v>398.0</v>
      </c>
      <c r="Z4" s="28">
        <f>X3-Y4</f>
        <v>562</v>
      </c>
      <c r="AA4" s="25"/>
    </row>
    <row r="5">
      <c r="A5" s="4">
        <v>43536.0</v>
      </c>
      <c r="B5" s="5">
        <v>47.0</v>
      </c>
      <c r="C5" s="7">
        <f t="shared" si="1"/>
        <v>1175</v>
      </c>
      <c r="D5" s="5">
        <v>47.0</v>
      </c>
      <c r="E5" s="1">
        <f t="shared" si="2"/>
        <v>1128</v>
      </c>
      <c r="F5" s="5">
        <v>47.0</v>
      </c>
      <c r="G5" s="1">
        <f t="shared" si="3"/>
        <v>1222</v>
      </c>
      <c r="H5" s="11">
        <f t="shared" si="4"/>
        <v>141</v>
      </c>
      <c r="I5" s="12">
        <f t="shared" si="5"/>
        <v>3525</v>
      </c>
      <c r="K5" s="26">
        <f t="shared" si="6"/>
        <v>43829</v>
      </c>
      <c r="L5" s="16">
        <v>840.0</v>
      </c>
      <c r="M5" s="22">
        <f>sum(B18:B31)</f>
        <v>403</v>
      </c>
      <c r="N5" s="22">
        <f>N4-M5</f>
        <v>39</v>
      </c>
      <c r="O5" s="16">
        <v>39.0</v>
      </c>
      <c r="Q5" s="26">
        <f t="shared" si="7"/>
        <v>43829</v>
      </c>
      <c r="R5" s="16">
        <v>720.0</v>
      </c>
      <c r="S5" s="22">
        <v>403.0</v>
      </c>
      <c r="T5" s="22">
        <f>T4-S5</f>
        <v>-81</v>
      </c>
      <c r="U5" s="16"/>
      <c r="W5" s="27">
        <f t="shared" si="8"/>
        <v>43829</v>
      </c>
      <c r="X5" s="24">
        <v>960.0</v>
      </c>
      <c r="Y5" s="28">
        <v>403.0</v>
      </c>
      <c r="Z5" s="28">
        <f>Z4-Y5</f>
        <v>159</v>
      </c>
      <c r="AA5" s="24">
        <v>159.0</v>
      </c>
    </row>
    <row r="6">
      <c r="A6" s="4">
        <v>43567.0</v>
      </c>
      <c r="B6" s="5">
        <v>15.0</v>
      </c>
      <c r="C6" s="7">
        <f t="shared" si="1"/>
        <v>375</v>
      </c>
      <c r="D6" s="5">
        <v>15.0</v>
      </c>
      <c r="E6" s="1">
        <f t="shared" si="2"/>
        <v>360</v>
      </c>
      <c r="F6" s="5">
        <v>15.0</v>
      </c>
      <c r="G6" s="1">
        <f t="shared" si="3"/>
        <v>390</v>
      </c>
      <c r="H6" s="11">
        <f t="shared" si="4"/>
        <v>45</v>
      </c>
      <c r="I6" s="12">
        <f t="shared" si="5"/>
        <v>1125</v>
      </c>
      <c r="K6" s="26">
        <f t="shared" si="6"/>
        <v>43843</v>
      </c>
      <c r="L6" s="16">
        <v>840.0</v>
      </c>
      <c r="M6" s="22">
        <f>sum(B32:B45)</f>
        <v>359</v>
      </c>
      <c r="N6" s="22">
        <f>L4-M6</f>
        <v>481</v>
      </c>
      <c r="O6" s="16">
        <v>481.0</v>
      </c>
      <c r="Q6" s="26">
        <f t="shared" si="7"/>
        <v>43843</v>
      </c>
      <c r="R6" s="16">
        <v>720.0</v>
      </c>
      <c r="S6" s="22">
        <v>359.0</v>
      </c>
      <c r="T6" s="22">
        <f>R4+T5-S6</f>
        <v>280</v>
      </c>
      <c r="U6" s="16">
        <v>280.0</v>
      </c>
      <c r="W6" s="27">
        <f t="shared" si="8"/>
        <v>43843</v>
      </c>
      <c r="X6" s="24">
        <v>960.0</v>
      </c>
      <c r="Y6" s="28">
        <v>359.0</v>
      </c>
      <c r="Z6" s="28">
        <f t="shared" ref="Z6:Z10" si="9">960-Y6</f>
        <v>601</v>
      </c>
      <c r="AA6" s="24">
        <v>601.0</v>
      </c>
    </row>
    <row r="7">
      <c r="A7" s="4">
        <v>43597.0</v>
      </c>
      <c r="B7" s="5">
        <v>7.0</v>
      </c>
      <c r="C7" s="7">
        <f t="shared" si="1"/>
        <v>175</v>
      </c>
      <c r="D7" s="5">
        <v>7.0</v>
      </c>
      <c r="E7" s="1">
        <f t="shared" si="2"/>
        <v>168</v>
      </c>
      <c r="F7" s="5">
        <v>7.0</v>
      </c>
      <c r="G7" s="1">
        <f t="shared" si="3"/>
        <v>182</v>
      </c>
      <c r="H7" s="11">
        <f t="shared" si="4"/>
        <v>21</v>
      </c>
      <c r="I7" s="12">
        <f t="shared" si="5"/>
        <v>525</v>
      </c>
      <c r="K7" s="26">
        <f t="shared" si="6"/>
        <v>43857</v>
      </c>
      <c r="L7" s="16">
        <v>840.0</v>
      </c>
      <c r="M7" s="22">
        <f>sum(B46:B59)</f>
        <v>334</v>
      </c>
      <c r="N7" s="22">
        <f t="shared" ref="N7:N10" si="10">840-M7</f>
        <v>506</v>
      </c>
      <c r="O7" s="16">
        <v>506.0</v>
      </c>
      <c r="Q7" s="26">
        <f t="shared" si="7"/>
        <v>43857</v>
      </c>
      <c r="R7" s="16">
        <v>720.0</v>
      </c>
      <c r="S7" s="22">
        <v>334.0</v>
      </c>
      <c r="T7" s="22">
        <f t="shared" ref="T7:T10" si="11">720-S7</f>
        <v>386</v>
      </c>
      <c r="U7" s="16">
        <v>386.0</v>
      </c>
      <c r="W7" s="27">
        <f t="shared" si="8"/>
        <v>43857</v>
      </c>
      <c r="X7" s="24">
        <v>960.0</v>
      </c>
      <c r="Y7" s="28">
        <v>334.0</v>
      </c>
      <c r="Z7" s="28">
        <f t="shared" si="9"/>
        <v>626</v>
      </c>
      <c r="AA7" s="24">
        <v>626.0</v>
      </c>
    </row>
    <row r="8">
      <c r="A8" s="4">
        <v>43628.0</v>
      </c>
      <c r="B8" s="5">
        <v>24.0</v>
      </c>
      <c r="C8" s="7">
        <f t="shared" si="1"/>
        <v>600</v>
      </c>
      <c r="D8" s="5">
        <v>24.0</v>
      </c>
      <c r="E8" s="1">
        <f t="shared" si="2"/>
        <v>576</v>
      </c>
      <c r="F8" s="5">
        <v>24.0</v>
      </c>
      <c r="G8" s="1">
        <f t="shared" si="3"/>
        <v>624</v>
      </c>
      <c r="H8" s="11">
        <f t="shared" si="4"/>
        <v>72</v>
      </c>
      <c r="I8" s="12">
        <f t="shared" si="5"/>
        <v>1800</v>
      </c>
      <c r="K8" s="26">
        <f t="shared" si="6"/>
        <v>43871</v>
      </c>
      <c r="L8" s="16">
        <v>840.0</v>
      </c>
      <c r="M8" s="22">
        <f>sum(B60:B73)</f>
        <v>402</v>
      </c>
      <c r="N8" s="22">
        <f t="shared" si="10"/>
        <v>438</v>
      </c>
      <c r="O8" s="16">
        <v>438.0</v>
      </c>
      <c r="Q8" s="26">
        <f t="shared" si="7"/>
        <v>43871</v>
      </c>
      <c r="R8" s="16">
        <v>720.0</v>
      </c>
      <c r="S8" s="22">
        <v>402.0</v>
      </c>
      <c r="T8" s="22">
        <f t="shared" si="11"/>
        <v>318</v>
      </c>
      <c r="U8" s="16">
        <v>318.0</v>
      </c>
      <c r="W8" s="27">
        <f t="shared" si="8"/>
        <v>43871</v>
      </c>
      <c r="X8" s="24">
        <v>960.0</v>
      </c>
      <c r="Y8" s="28">
        <v>402.0</v>
      </c>
      <c r="Z8" s="28">
        <f t="shared" si="9"/>
        <v>558</v>
      </c>
      <c r="AA8" s="24">
        <v>558.0</v>
      </c>
    </row>
    <row r="9">
      <c r="A9" s="4">
        <v>43658.0</v>
      </c>
      <c r="B9" s="5">
        <v>55.0</v>
      </c>
      <c r="C9" s="7">
        <f t="shared" si="1"/>
        <v>1375</v>
      </c>
      <c r="D9" s="5">
        <v>55.0</v>
      </c>
      <c r="E9" s="1">
        <f t="shared" si="2"/>
        <v>1320</v>
      </c>
      <c r="F9" s="5">
        <v>55.0</v>
      </c>
      <c r="G9" s="1">
        <f t="shared" si="3"/>
        <v>1430</v>
      </c>
      <c r="H9" s="11">
        <f t="shared" si="4"/>
        <v>165</v>
      </c>
      <c r="I9" s="12">
        <f t="shared" si="5"/>
        <v>4125</v>
      </c>
      <c r="K9" s="26">
        <f t="shared" si="6"/>
        <v>43885</v>
      </c>
      <c r="L9" s="16">
        <v>840.0</v>
      </c>
      <c r="M9" s="22">
        <f>sum(B74:B87)</f>
        <v>365</v>
      </c>
      <c r="N9" s="22">
        <f t="shared" si="10"/>
        <v>475</v>
      </c>
      <c r="O9" s="16">
        <v>475.0</v>
      </c>
      <c r="Q9" s="26">
        <f t="shared" si="7"/>
        <v>43885</v>
      </c>
      <c r="R9" s="16">
        <v>720.0</v>
      </c>
      <c r="S9" s="22">
        <v>365.0</v>
      </c>
      <c r="T9" s="22">
        <f t="shared" si="11"/>
        <v>355</v>
      </c>
      <c r="U9" s="29">
        <v>355.0</v>
      </c>
      <c r="W9" s="27">
        <f t="shared" si="8"/>
        <v>43885</v>
      </c>
      <c r="X9" s="24">
        <v>960.0</v>
      </c>
      <c r="Y9" s="28">
        <v>365.0</v>
      </c>
      <c r="Z9" s="28">
        <f t="shared" si="9"/>
        <v>595</v>
      </c>
      <c r="AA9" s="24">
        <v>595.0</v>
      </c>
    </row>
    <row r="10">
      <c r="A10" s="4">
        <v>43689.0</v>
      </c>
      <c r="B10" s="5">
        <v>20.0</v>
      </c>
      <c r="C10" s="7">
        <f t="shared" si="1"/>
        <v>500</v>
      </c>
      <c r="D10" s="5">
        <v>20.0</v>
      </c>
      <c r="E10" s="1">
        <f t="shared" si="2"/>
        <v>480</v>
      </c>
      <c r="F10" s="5">
        <v>20.0</v>
      </c>
      <c r="G10" s="1">
        <f t="shared" si="3"/>
        <v>520</v>
      </c>
      <c r="H10" s="11">
        <f t="shared" si="4"/>
        <v>60</v>
      </c>
      <c r="I10" s="12">
        <f t="shared" si="5"/>
        <v>1500</v>
      </c>
      <c r="K10" s="30"/>
      <c r="M10" s="22">
        <f>sum(B88:B93)</f>
        <v>148</v>
      </c>
      <c r="N10" s="31">
        <f t="shared" si="10"/>
        <v>692</v>
      </c>
      <c r="O10" s="31" t="s">
        <v>213</v>
      </c>
      <c r="Q10" s="30"/>
      <c r="R10" s="16"/>
      <c r="S10" s="22">
        <v>148.0</v>
      </c>
      <c r="T10" s="16">
        <f t="shared" si="11"/>
        <v>572</v>
      </c>
      <c r="U10" s="31" t="s">
        <v>213</v>
      </c>
      <c r="V10" s="32"/>
      <c r="W10" s="33"/>
      <c r="X10" s="34"/>
      <c r="Y10" s="28">
        <v>148.0</v>
      </c>
      <c r="Z10" s="28">
        <f t="shared" si="9"/>
        <v>812</v>
      </c>
      <c r="AA10" s="35" t="s">
        <v>213</v>
      </c>
    </row>
    <row r="11">
      <c r="A11" s="4">
        <v>43720.0</v>
      </c>
      <c r="B11" s="5">
        <v>44.0</v>
      </c>
      <c r="C11" s="7">
        <f t="shared" si="1"/>
        <v>1100</v>
      </c>
      <c r="D11" s="5">
        <v>44.0</v>
      </c>
      <c r="E11" s="1">
        <f t="shared" si="2"/>
        <v>1056</v>
      </c>
      <c r="F11" s="5">
        <v>44.0</v>
      </c>
      <c r="G11" s="1">
        <f t="shared" si="3"/>
        <v>1144</v>
      </c>
      <c r="H11" s="11">
        <f t="shared" si="4"/>
        <v>132</v>
      </c>
      <c r="I11" s="12">
        <f t="shared" si="5"/>
        <v>3300</v>
      </c>
      <c r="N11" s="31">
        <v>840.0</v>
      </c>
      <c r="O11" s="31" t="s">
        <v>214</v>
      </c>
      <c r="T11" s="16">
        <v>720.0</v>
      </c>
      <c r="U11" s="31" t="s">
        <v>214</v>
      </c>
      <c r="V11" s="32"/>
      <c r="W11" s="36"/>
      <c r="X11" s="36"/>
      <c r="Y11" s="25"/>
      <c r="Z11" s="24">
        <v>960.0</v>
      </c>
      <c r="AA11" s="31" t="s">
        <v>214</v>
      </c>
    </row>
    <row r="12">
      <c r="A12" s="4">
        <v>43750.0</v>
      </c>
      <c r="B12" s="5">
        <v>28.0</v>
      </c>
      <c r="C12" s="7">
        <f t="shared" si="1"/>
        <v>700</v>
      </c>
      <c r="D12" s="5">
        <v>28.0</v>
      </c>
      <c r="E12" s="1">
        <f t="shared" si="2"/>
        <v>672</v>
      </c>
      <c r="F12" s="5">
        <v>28.0</v>
      </c>
      <c r="G12" s="1">
        <f t="shared" si="3"/>
        <v>728</v>
      </c>
      <c r="H12" s="11">
        <f t="shared" si="4"/>
        <v>84</v>
      </c>
      <c r="I12" s="12">
        <f t="shared" si="5"/>
        <v>2100</v>
      </c>
      <c r="K12" s="16" t="s">
        <v>215</v>
      </c>
      <c r="L12" s="22">
        <f t="shared" ref="L12:M12" si="12">SUM(L3:L10)</f>
        <v>5880</v>
      </c>
      <c r="M12" s="22">
        <f t="shared" si="12"/>
        <v>2409</v>
      </c>
      <c r="O12" s="37">
        <f>sum(O5:O9)</f>
        <v>1939</v>
      </c>
      <c r="Q12" s="16" t="s">
        <v>215</v>
      </c>
      <c r="R12" s="22">
        <f t="shared" ref="R12:S12" si="13">SUM(R3:R10)</f>
        <v>5040</v>
      </c>
      <c r="S12" s="22">
        <f t="shared" si="13"/>
        <v>2409</v>
      </c>
      <c r="U12" s="37">
        <f>sum(U5:U9)</f>
        <v>1339</v>
      </c>
      <c r="W12" s="19" t="s">
        <v>215</v>
      </c>
      <c r="X12" s="28">
        <f t="shared" ref="X12:Y12" si="14">SUM(X3:X10)</f>
        <v>6720</v>
      </c>
      <c r="Y12" s="28">
        <f t="shared" si="14"/>
        <v>2409</v>
      </c>
      <c r="Z12" s="34"/>
      <c r="AA12" s="38">
        <f>sum(AA5:AA9)</f>
        <v>2539</v>
      </c>
    </row>
    <row r="13">
      <c r="A13" s="4">
        <v>43781.0</v>
      </c>
      <c r="B13" s="5">
        <v>29.0</v>
      </c>
      <c r="C13" s="7">
        <f t="shared" si="1"/>
        <v>725</v>
      </c>
      <c r="D13" s="5">
        <v>29.0</v>
      </c>
      <c r="E13" s="1">
        <f t="shared" si="2"/>
        <v>696</v>
      </c>
      <c r="F13" s="5">
        <v>29.0</v>
      </c>
      <c r="G13" s="1">
        <f t="shared" si="3"/>
        <v>754</v>
      </c>
      <c r="H13" s="11">
        <f t="shared" si="4"/>
        <v>87</v>
      </c>
      <c r="I13" s="12">
        <f t="shared" si="5"/>
        <v>2175</v>
      </c>
      <c r="P13" s="11">
        <f>O12+N10+N11</f>
        <v>3471</v>
      </c>
    </row>
    <row r="14">
      <c r="A14" s="4">
        <v>43811.0</v>
      </c>
      <c r="B14" s="5">
        <v>9.0</v>
      </c>
      <c r="C14" s="7">
        <f t="shared" si="1"/>
        <v>225</v>
      </c>
      <c r="D14" s="5">
        <v>9.0</v>
      </c>
      <c r="E14" s="1">
        <f t="shared" si="2"/>
        <v>216</v>
      </c>
      <c r="F14" s="5">
        <v>9.0</v>
      </c>
      <c r="G14" s="1">
        <f t="shared" si="3"/>
        <v>234</v>
      </c>
      <c r="H14" s="11">
        <f t="shared" si="4"/>
        <v>27</v>
      </c>
      <c r="I14" s="12">
        <f t="shared" si="5"/>
        <v>675</v>
      </c>
      <c r="L14" s="10"/>
      <c r="M14" s="10"/>
      <c r="N14" s="10"/>
      <c r="P14" s="11">
        <f>P13+M12</f>
        <v>5880</v>
      </c>
    </row>
    <row r="15">
      <c r="A15" s="5" t="s">
        <v>37</v>
      </c>
      <c r="B15" s="5">
        <v>34.0</v>
      </c>
      <c r="C15" s="7">
        <f t="shared" si="1"/>
        <v>850</v>
      </c>
      <c r="D15" s="5">
        <v>34.0</v>
      </c>
      <c r="E15" s="1">
        <f t="shared" si="2"/>
        <v>816</v>
      </c>
      <c r="F15" s="5">
        <v>34.0</v>
      </c>
      <c r="G15" s="1">
        <f t="shared" si="3"/>
        <v>884</v>
      </c>
      <c r="H15" s="11">
        <f t="shared" si="4"/>
        <v>102</v>
      </c>
      <c r="I15" s="12">
        <f t="shared" si="5"/>
        <v>2550</v>
      </c>
      <c r="N15" s="10">
        <f>(692*9/14)*(1+M24)</f>
        <v>439.9901213</v>
      </c>
      <c r="S15" s="10" t="s">
        <v>216</v>
      </c>
      <c r="T15" s="11">
        <f>U12*25+AA12*560/24+O12*23.75</f>
        <v>138769.5833</v>
      </c>
    </row>
    <row r="16">
      <c r="A16" s="5" t="s">
        <v>41</v>
      </c>
      <c r="B16" s="5">
        <v>21.0</v>
      </c>
      <c r="C16" s="7">
        <f t="shared" si="1"/>
        <v>525</v>
      </c>
      <c r="D16" s="5">
        <v>21.0</v>
      </c>
      <c r="E16" s="1">
        <f t="shared" si="2"/>
        <v>504</v>
      </c>
      <c r="F16" s="5">
        <v>21.0</v>
      </c>
      <c r="G16" s="1">
        <f t="shared" si="3"/>
        <v>546</v>
      </c>
      <c r="H16" s="11">
        <f t="shared" si="4"/>
        <v>63</v>
      </c>
      <c r="I16" s="12">
        <f t="shared" si="5"/>
        <v>1575</v>
      </c>
      <c r="S16" s="16" t="s">
        <v>209</v>
      </c>
      <c r="T16" s="16" t="s">
        <v>217</v>
      </c>
      <c r="U16" s="16" t="s">
        <v>218</v>
      </c>
      <c r="V16" s="16" t="s">
        <v>219</v>
      </c>
      <c r="W16" s="16" t="s">
        <v>215</v>
      </c>
    </row>
    <row r="17">
      <c r="A17" s="5" t="s">
        <v>45</v>
      </c>
      <c r="B17" s="5">
        <v>41.0</v>
      </c>
      <c r="C17" s="7">
        <f t="shared" si="1"/>
        <v>1025</v>
      </c>
      <c r="D17" s="5">
        <v>41.0</v>
      </c>
      <c r="E17" s="1">
        <f t="shared" si="2"/>
        <v>984</v>
      </c>
      <c r="F17" s="5">
        <v>41.0</v>
      </c>
      <c r="G17" s="1">
        <f t="shared" si="3"/>
        <v>1066</v>
      </c>
      <c r="H17" s="11">
        <f t="shared" si="4"/>
        <v>123</v>
      </c>
      <c r="I17" s="12">
        <f t="shared" si="5"/>
        <v>3075</v>
      </c>
      <c r="M17" s="16" t="s">
        <v>220</v>
      </c>
      <c r="N17" s="16" t="s">
        <v>202</v>
      </c>
      <c r="O17" s="16" t="s">
        <v>203</v>
      </c>
      <c r="P17" s="16" t="s">
        <v>204</v>
      </c>
      <c r="S17" s="16" t="s">
        <v>221</v>
      </c>
      <c r="T17" s="22">
        <f>O12</f>
        <v>1939</v>
      </c>
      <c r="U17" s="22">
        <f>AA12</f>
        <v>2539</v>
      </c>
      <c r="V17" s="22">
        <f>U12</f>
        <v>1339</v>
      </c>
      <c r="W17" s="22">
        <f t="shared" ref="W17:W18" si="15">sum(T17:V17)</f>
        <v>5817</v>
      </c>
    </row>
    <row r="18">
      <c r="A18" s="5" t="s">
        <v>49</v>
      </c>
      <c r="B18" s="5">
        <v>54.0</v>
      </c>
      <c r="C18" s="7">
        <f t="shared" si="1"/>
        <v>1350</v>
      </c>
      <c r="D18" s="5">
        <v>54.0</v>
      </c>
      <c r="E18" s="1">
        <f t="shared" si="2"/>
        <v>1296</v>
      </c>
      <c r="F18" s="5">
        <v>54.0</v>
      </c>
      <c r="G18" s="1">
        <f t="shared" si="3"/>
        <v>1404</v>
      </c>
      <c r="H18" s="11">
        <f t="shared" si="4"/>
        <v>162</v>
      </c>
      <c r="I18" s="12">
        <f t="shared" si="5"/>
        <v>4050</v>
      </c>
      <c r="M18" s="16" t="s">
        <v>222</v>
      </c>
      <c r="N18" s="16">
        <v>213.0</v>
      </c>
      <c r="O18" s="16">
        <v>213.0</v>
      </c>
      <c r="P18" s="16">
        <v>213.0</v>
      </c>
      <c r="S18" s="16" t="s">
        <v>223</v>
      </c>
      <c r="T18" s="37">
        <f>T17*23.75</f>
        <v>46051.25</v>
      </c>
      <c r="U18" s="37">
        <f>U17*560/24</f>
        <v>59243.33333</v>
      </c>
      <c r="V18" s="37">
        <f>V17*25</f>
        <v>33475</v>
      </c>
      <c r="W18" s="37">
        <f t="shared" si="15"/>
        <v>138769.5833</v>
      </c>
    </row>
    <row r="19">
      <c r="A19" s="5" t="s">
        <v>53</v>
      </c>
      <c r="B19" s="5">
        <v>48.0</v>
      </c>
      <c r="C19" s="7">
        <f t="shared" si="1"/>
        <v>1200</v>
      </c>
      <c r="D19" s="5">
        <v>48.0</v>
      </c>
      <c r="E19" s="1">
        <f t="shared" si="2"/>
        <v>1152</v>
      </c>
      <c r="F19" s="5">
        <v>48.0</v>
      </c>
      <c r="G19" s="1">
        <f t="shared" si="3"/>
        <v>1248</v>
      </c>
      <c r="H19" s="11">
        <f t="shared" si="4"/>
        <v>144</v>
      </c>
      <c r="I19" s="12">
        <f t="shared" si="5"/>
        <v>3600</v>
      </c>
      <c r="M19" s="16" t="s">
        <v>224</v>
      </c>
      <c r="N19" s="16">
        <v>357.0</v>
      </c>
      <c r="O19" s="16">
        <v>357.0</v>
      </c>
      <c r="P19" s="16">
        <v>357.0</v>
      </c>
    </row>
    <row r="20">
      <c r="A20" s="5" t="s">
        <v>57</v>
      </c>
      <c r="B20" s="5">
        <v>52.0</v>
      </c>
      <c r="C20" s="7">
        <f t="shared" si="1"/>
        <v>1300</v>
      </c>
      <c r="D20" s="5">
        <v>52.0</v>
      </c>
      <c r="E20" s="1">
        <f t="shared" si="2"/>
        <v>1248</v>
      </c>
      <c r="F20" s="5">
        <v>52.0</v>
      </c>
      <c r="G20" s="1">
        <f t="shared" si="3"/>
        <v>1352</v>
      </c>
      <c r="H20" s="11">
        <f t="shared" si="4"/>
        <v>156</v>
      </c>
      <c r="I20" s="12">
        <f t="shared" si="5"/>
        <v>3900</v>
      </c>
      <c r="M20" s="16" t="s">
        <v>225</v>
      </c>
      <c r="N20" s="22">
        <f>sum(N18:N19)</f>
        <v>570</v>
      </c>
      <c r="O20" s="16">
        <v>570.0</v>
      </c>
      <c r="P20" s="16">
        <v>570.0</v>
      </c>
    </row>
    <row r="21">
      <c r="A21" s="5" t="s">
        <v>61</v>
      </c>
      <c r="B21" s="5">
        <v>17.0</v>
      </c>
      <c r="C21" s="7">
        <f t="shared" si="1"/>
        <v>425</v>
      </c>
      <c r="D21" s="5">
        <v>17.0</v>
      </c>
      <c r="E21" s="1">
        <f t="shared" si="2"/>
        <v>408</v>
      </c>
      <c r="F21" s="5">
        <v>17.0</v>
      </c>
      <c r="G21" s="1">
        <f t="shared" si="3"/>
        <v>442</v>
      </c>
      <c r="H21" s="11">
        <f t="shared" si="4"/>
        <v>51</v>
      </c>
      <c r="I21" s="12">
        <f t="shared" si="5"/>
        <v>1275</v>
      </c>
      <c r="M21" s="16" t="s">
        <v>226</v>
      </c>
      <c r="N21" s="22">
        <f>N10+N11-N20</f>
        <v>962</v>
      </c>
      <c r="O21" s="22">
        <f>sum(T10:T11)-O20</f>
        <v>722</v>
      </c>
      <c r="P21" s="22">
        <f>Z10+Z11-P20</f>
        <v>1202</v>
      </c>
    </row>
    <row r="22">
      <c r="A22" s="5" t="s">
        <v>65</v>
      </c>
      <c r="B22" s="5">
        <v>10.0</v>
      </c>
      <c r="C22" s="7">
        <f t="shared" si="1"/>
        <v>250</v>
      </c>
      <c r="D22" s="5">
        <v>10.0</v>
      </c>
      <c r="E22" s="1">
        <f t="shared" si="2"/>
        <v>240</v>
      </c>
      <c r="F22" s="5">
        <v>10.0</v>
      </c>
      <c r="G22" s="1">
        <f t="shared" si="3"/>
        <v>260</v>
      </c>
      <c r="H22" s="11">
        <f t="shared" si="4"/>
        <v>30</v>
      </c>
      <c r="I22" s="12">
        <f t="shared" si="5"/>
        <v>750</v>
      </c>
      <c r="K22" s="16" t="s">
        <v>227</v>
      </c>
      <c r="L22" s="16" t="s">
        <v>228</v>
      </c>
      <c r="M22" s="16" t="s">
        <v>229</v>
      </c>
    </row>
    <row r="23">
      <c r="A23" s="5" t="s">
        <v>69</v>
      </c>
      <c r="B23" s="5">
        <v>23.0</v>
      </c>
      <c r="C23" s="7">
        <f t="shared" si="1"/>
        <v>575</v>
      </c>
      <c r="D23" s="5">
        <v>23.0</v>
      </c>
      <c r="E23" s="1">
        <f t="shared" si="2"/>
        <v>552</v>
      </c>
      <c r="F23" s="5">
        <v>23.0</v>
      </c>
      <c r="G23" s="1">
        <f t="shared" si="3"/>
        <v>598</v>
      </c>
      <c r="H23" s="11">
        <f t="shared" si="4"/>
        <v>69</v>
      </c>
      <c r="I23" s="12">
        <f t="shared" si="5"/>
        <v>1725</v>
      </c>
      <c r="K23" s="22">
        <v>398.0</v>
      </c>
      <c r="L23" s="22"/>
      <c r="M23" s="22"/>
      <c r="N23" s="11">
        <f>365*(1+M24)</f>
        <v>361.0066666</v>
      </c>
      <c r="O23" s="11">
        <f>N23-148</f>
        <v>213.0066666</v>
      </c>
    </row>
    <row r="24">
      <c r="A24" s="5" t="s">
        <v>73</v>
      </c>
      <c r="B24" s="5">
        <v>22.0</v>
      </c>
      <c r="C24" s="7">
        <f t="shared" si="1"/>
        <v>550</v>
      </c>
      <c r="D24" s="5">
        <v>22.0</v>
      </c>
      <c r="E24" s="1">
        <f t="shared" si="2"/>
        <v>528</v>
      </c>
      <c r="F24" s="5">
        <v>22.0</v>
      </c>
      <c r="G24" s="1">
        <f t="shared" si="3"/>
        <v>572</v>
      </c>
      <c r="H24" s="11">
        <f t="shared" si="4"/>
        <v>66</v>
      </c>
      <c r="I24" s="12">
        <f t="shared" si="5"/>
        <v>1650</v>
      </c>
      <c r="K24" s="22">
        <v>403.0</v>
      </c>
      <c r="L24" s="22">
        <f t="shared" ref="L24:L28" si="16">(K24-K23)/K23</f>
        <v>0.01256281407</v>
      </c>
      <c r="M24" s="22">
        <f>SUM(L24:L28)/5</f>
        <v>-0.0109406394</v>
      </c>
      <c r="O24" s="11">
        <f>N23-S10</f>
        <v>213.0066666</v>
      </c>
    </row>
    <row r="25">
      <c r="A25" s="5" t="s">
        <v>77</v>
      </c>
      <c r="B25" s="5">
        <v>37.0</v>
      </c>
      <c r="C25" s="7">
        <f t="shared" si="1"/>
        <v>925</v>
      </c>
      <c r="D25" s="5">
        <v>37.0</v>
      </c>
      <c r="E25" s="1">
        <f t="shared" si="2"/>
        <v>888</v>
      </c>
      <c r="F25" s="5">
        <v>37.0</v>
      </c>
      <c r="G25" s="1">
        <f t="shared" si="3"/>
        <v>962</v>
      </c>
      <c r="H25" s="11">
        <f t="shared" si="4"/>
        <v>111</v>
      </c>
      <c r="I25" s="12">
        <f t="shared" si="5"/>
        <v>2775</v>
      </c>
      <c r="K25" s="22">
        <v>359.0</v>
      </c>
      <c r="L25" s="22">
        <f t="shared" si="16"/>
        <v>-0.1091811414</v>
      </c>
      <c r="M25" s="22"/>
      <c r="N25" s="11">
        <f>N23*(1+M24)</f>
        <v>357.0570229</v>
      </c>
    </row>
    <row r="26">
      <c r="A26" s="5" t="s">
        <v>81</v>
      </c>
      <c r="B26" s="5">
        <v>46.0</v>
      </c>
      <c r="C26" s="7">
        <f t="shared" si="1"/>
        <v>1150</v>
      </c>
      <c r="D26" s="5">
        <v>46.0</v>
      </c>
      <c r="E26" s="1">
        <f t="shared" si="2"/>
        <v>1104</v>
      </c>
      <c r="F26" s="5">
        <v>46.0</v>
      </c>
      <c r="G26" s="1">
        <f t="shared" si="3"/>
        <v>1196</v>
      </c>
      <c r="H26" s="11">
        <f t="shared" si="4"/>
        <v>138</v>
      </c>
      <c r="I26" s="12">
        <f t="shared" si="5"/>
        <v>3450</v>
      </c>
      <c r="K26" s="22">
        <v>334.0</v>
      </c>
      <c r="L26" s="22">
        <f t="shared" si="16"/>
        <v>-0.06963788301</v>
      </c>
      <c r="M26" s="22"/>
    </row>
    <row r="27">
      <c r="A27" s="5" t="s">
        <v>85</v>
      </c>
      <c r="B27" s="5">
        <v>16.0</v>
      </c>
      <c r="C27" s="7">
        <f t="shared" si="1"/>
        <v>400</v>
      </c>
      <c r="D27" s="5">
        <v>16.0</v>
      </c>
      <c r="E27" s="1">
        <f t="shared" si="2"/>
        <v>384</v>
      </c>
      <c r="F27" s="5">
        <v>16.0</v>
      </c>
      <c r="G27" s="1">
        <f t="shared" si="3"/>
        <v>416</v>
      </c>
      <c r="H27" s="11">
        <f t="shared" si="4"/>
        <v>48</v>
      </c>
      <c r="I27" s="12">
        <f t="shared" si="5"/>
        <v>1200</v>
      </c>
      <c r="K27" s="22">
        <v>402.0</v>
      </c>
      <c r="L27" s="22">
        <f t="shared" si="16"/>
        <v>0.2035928144</v>
      </c>
      <c r="M27" s="22"/>
    </row>
    <row r="28">
      <c r="A28" s="5" t="s">
        <v>89</v>
      </c>
      <c r="B28" s="5">
        <v>31.0</v>
      </c>
      <c r="C28" s="7">
        <f t="shared" si="1"/>
        <v>775</v>
      </c>
      <c r="D28" s="5">
        <v>31.0</v>
      </c>
      <c r="E28" s="1">
        <f t="shared" si="2"/>
        <v>744</v>
      </c>
      <c r="F28" s="5">
        <v>31.0</v>
      </c>
      <c r="G28" s="1">
        <f t="shared" si="3"/>
        <v>806</v>
      </c>
      <c r="H28" s="11">
        <f t="shared" si="4"/>
        <v>93</v>
      </c>
      <c r="I28" s="12">
        <f t="shared" si="5"/>
        <v>2325</v>
      </c>
      <c r="K28" s="22">
        <v>365.0</v>
      </c>
      <c r="L28" s="22">
        <f t="shared" si="16"/>
        <v>-0.092039801</v>
      </c>
      <c r="M28" s="22"/>
    </row>
    <row r="29">
      <c r="A29" s="5" t="s">
        <v>93</v>
      </c>
      <c r="B29" s="5">
        <v>34.0</v>
      </c>
      <c r="C29" s="7">
        <f t="shared" si="1"/>
        <v>850</v>
      </c>
      <c r="D29" s="5">
        <v>34.0</v>
      </c>
      <c r="E29" s="1">
        <f t="shared" si="2"/>
        <v>816</v>
      </c>
      <c r="F29" s="5">
        <v>34.0</v>
      </c>
      <c r="G29" s="1">
        <f t="shared" si="3"/>
        <v>884</v>
      </c>
      <c r="H29" s="11">
        <f t="shared" si="4"/>
        <v>102</v>
      </c>
      <c r="I29" s="12">
        <f t="shared" si="5"/>
        <v>2550</v>
      </c>
    </row>
    <row r="30">
      <c r="A30" s="5" t="s">
        <v>94</v>
      </c>
      <c r="B30" s="5">
        <v>7.0</v>
      </c>
      <c r="C30" s="7">
        <f t="shared" si="1"/>
        <v>175</v>
      </c>
      <c r="D30" s="5">
        <v>7.0</v>
      </c>
      <c r="E30" s="1">
        <f t="shared" si="2"/>
        <v>168</v>
      </c>
      <c r="F30" s="5">
        <v>7.0</v>
      </c>
      <c r="G30" s="1">
        <f t="shared" si="3"/>
        <v>182</v>
      </c>
      <c r="H30" s="11">
        <f t="shared" si="4"/>
        <v>21</v>
      </c>
      <c r="I30" s="12">
        <f t="shared" si="5"/>
        <v>525</v>
      </c>
    </row>
    <row r="31">
      <c r="A31" s="5" t="s">
        <v>95</v>
      </c>
      <c r="B31" s="5">
        <v>6.0</v>
      </c>
      <c r="C31" s="7">
        <f t="shared" si="1"/>
        <v>150</v>
      </c>
      <c r="D31" s="5">
        <v>6.0</v>
      </c>
      <c r="E31" s="1">
        <f t="shared" si="2"/>
        <v>144</v>
      </c>
      <c r="F31" s="5">
        <v>6.0</v>
      </c>
      <c r="G31" s="1">
        <f t="shared" si="3"/>
        <v>156</v>
      </c>
      <c r="H31" s="11">
        <f t="shared" si="4"/>
        <v>18</v>
      </c>
      <c r="I31" s="12">
        <f t="shared" si="5"/>
        <v>450</v>
      </c>
    </row>
    <row r="32">
      <c r="A32" s="5" t="s">
        <v>99</v>
      </c>
      <c r="B32" s="5">
        <v>16.0</v>
      </c>
      <c r="C32" s="7">
        <f t="shared" si="1"/>
        <v>400</v>
      </c>
      <c r="D32" s="5">
        <v>16.0</v>
      </c>
      <c r="E32" s="1">
        <f t="shared" si="2"/>
        <v>384</v>
      </c>
      <c r="F32" s="5">
        <v>16.0</v>
      </c>
      <c r="G32" s="1">
        <f t="shared" si="3"/>
        <v>416</v>
      </c>
      <c r="H32" s="11">
        <f t="shared" si="4"/>
        <v>48</v>
      </c>
      <c r="I32" s="12">
        <f t="shared" si="5"/>
        <v>1200</v>
      </c>
    </row>
    <row r="33">
      <c r="A33" s="5" t="s">
        <v>100</v>
      </c>
      <c r="B33" s="5">
        <v>45.0</v>
      </c>
      <c r="C33" s="7">
        <f t="shared" si="1"/>
        <v>1125</v>
      </c>
      <c r="D33" s="5">
        <v>45.0</v>
      </c>
      <c r="E33" s="1">
        <f t="shared" si="2"/>
        <v>1080</v>
      </c>
      <c r="F33" s="5">
        <v>45.0</v>
      </c>
      <c r="G33" s="1">
        <f t="shared" si="3"/>
        <v>1170</v>
      </c>
      <c r="H33" s="11">
        <f t="shared" si="4"/>
        <v>135</v>
      </c>
      <c r="I33" s="12">
        <f t="shared" si="5"/>
        <v>3375</v>
      </c>
    </row>
    <row r="34">
      <c r="A34" s="4">
        <v>43831.0</v>
      </c>
      <c r="B34" s="5">
        <v>9.0</v>
      </c>
      <c r="C34" s="7">
        <f t="shared" si="1"/>
        <v>225</v>
      </c>
      <c r="D34" s="5">
        <v>9.0</v>
      </c>
      <c r="E34" s="1">
        <f t="shared" si="2"/>
        <v>216</v>
      </c>
      <c r="F34" s="5">
        <v>9.0</v>
      </c>
      <c r="G34" s="1">
        <f t="shared" si="3"/>
        <v>234</v>
      </c>
      <c r="H34" s="11">
        <f t="shared" si="4"/>
        <v>27</v>
      </c>
      <c r="I34" s="12">
        <f t="shared" si="5"/>
        <v>675</v>
      </c>
    </row>
    <row r="35">
      <c r="A35" s="4">
        <v>43862.0</v>
      </c>
      <c r="B35" s="5">
        <v>10.0</v>
      </c>
      <c r="C35" s="7">
        <f t="shared" si="1"/>
        <v>250</v>
      </c>
      <c r="D35" s="5">
        <v>10.0</v>
      </c>
      <c r="E35" s="1">
        <f t="shared" si="2"/>
        <v>240</v>
      </c>
      <c r="F35" s="5">
        <v>10.0</v>
      </c>
      <c r="G35" s="1">
        <f t="shared" si="3"/>
        <v>260</v>
      </c>
      <c r="H35" s="11">
        <f t="shared" si="4"/>
        <v>30</v>
      </c>
      <c r="I35" s="12">
        <f t="shared" si="5"/>
        <v>750</v>
      </c>
    </row>
    <row r="36">
      <c r="A36" s="4">
        <v>43891.0</v>
      </c>
      <c r="B36" s="5">
        <v>8.0</v>
      </c>
      <c r="C36" s="7">
        <f t="shared" si="1"/>
        <v>200</v>
      </c>
      <c r="D36" s="5">
        <v>8.0</v>
      </c>
      <c r="E36" s="1">
        <f t="shared" si="2"/>
        <v>192</v>
      </c>
      <c r="F36" s="5">
        <v>8.0</v>
      </c>
      <c r="G36" s="1">
        <f t="shared" si="3"/>
        <v>208</v>
      </c>
      <c r="H36" s="11">
        <f t="shared" si="4"/>
        <v>24</v>
      </c>
      <c r="I36" s="12">
        <f t="shared" si="5"/>
        <v>600</v>
      </c>
    </row>
    <row r="37">
      <c r="A37" s="4">
        <v>43922.0</v>
      </c>
      <c r="B37" s="5">
        <v>29.0</v>
      </c>
      <c r="C37" s="7">
        <f t="shared" si="1"/>
        <v>725</v>
      </c>
      <c r="D37" s="5">
        <v>29.0</v>
      </c>
      <c r="E37" s="1">
        <f t="shared" si="2"/>
        <v>696</v>
      </c>
      <c r="F37" s="5">
        <v>29.0</v>
      </c>
      <c r="G37" s="1">
        <f t="shared" si="3"/>
        <v>754</v>
      </c>
      <c r="H37" s="11">
        <f t="shared" si="4"/>
        <v>87</v>
      </c>
      <c r="I37" s="12">
        <f t="shared" si="5"/>
        <v>2175</v>
      </c>
    </row>
    <row r="38">
      <c r="A38" s="4">
        <v>43952.0</v>
      </c>
      <c r="B38" s="5">
        <v>46.0</v>
      </c>
      <c r="C38" s="7">
        <f t="shared" si="1"/>
        <v>1150</v>
      </c>
      <c r="D38" s="5">
        <v>46.0</v>
      </c>
      <c r="E38" s="1">
        <f t="shared" si="2"/>
        <v>1104</v>
      </c>
      <c r="F38" s="5">
        <v>46.0</v>
      </c>
      <c r="G38" s="1">
        <f t="shared" si="3"/>
        <v>1196</v>
      </c>
      <c r="H38" s="11">
        <f t="shared" si="4"/>
        <v>138</v>
      </c>
      <c r="I38" s="12">
        <f t="shared" si="5"/>
        <v>3450</v>
      </c>
    </row>
    <row r="39">
      <c r="A39" s="4">
        <v>43983.0</v>
      </c>
      <c r="B39" s="5">
        <v>28.0</v>
      </c>
      <c r="C39" s="7">
        <f t="shared" si="1"/>
        <v>700</v>
      </c>
      <c r="D39" s="5">
        <v>28.0</v>
      </c>
      <c r="E39" s="1">
        <f t="shared" si="2"/>
        <v>672</v>
      </c>
      <c r="F39" s="5">
        <v>28.0</v>
      </c>
      <c r="G39" s="1">
        <f t="shared" si="3"/>
        <v>728</v>
      </c>
      <c r="H39" s="11">
        <f t="shared" si="4"/>
        <v>84</v>
      </c>
      <c r="I39" s="12">
        <f t="shared" si="5"/>
        <v>2100</v>
      </c>
    </row>
    <row r="40">
      <c r="A40" s="4">
        <v>44013.0</v>
      </c>
      <c r="B40" s="5">
        <v>18.0</v>
      </c>
      <c r="C40" s="7">
        <f t="shared" si="1"/>
        <v>450</v>
      </c>
      <c r="D40" s="5">
        <v>18.0</v>
      </c>
      <c r="E40" s="1">
        <f t="shared" si="2"/>
        <v>432</v>
      </c>
      <c r="F40" s="5">
        <v>18.0</v>
      </c>
      <c r="G40" s="1">
        <f t="shared" si="3"/>
        <v>468</v>
      </c>
      <c r="H40" s="11">
        <f t="shared" si="4"/>
        <v>54</v>
      </c>
      <c r="I40" s="12">
        <f t="shared" si="5"/>
        <v>1350</v>
      </c>
    </row>
    <row r="41">
      <c r="A41" s="4">
        <v>44044.0</v>
      </c>
      <c r="B41" s="5">
        <v>33.0</v>
      </c>
      <c r="C41" s="7">
        <f t="shared" si="1"/>
        <v>825</v>
      </c>
      <c r="D41" s="5">
        <v>33.0</v>
      </c>
      <c r="E41" s="1">
        <f t="shared" si="2"/>
        <v>792</v>
      </c>
      <c r="F41" s="5">
        <v>33.0</v>
      </c>
      <c r="G41" s="1">
        <f t="shared" si="3"/>
        <v>858</v>
      </c>
      <c r="H41" s="11">
        <f t="shared" si="4"/>
        <v>99</v>
      </c>
      <c r="I41" s="12">
        <f t="shared" si="5"/>
        <v>2475</v>
      </c>
    </row>
    <row r="42">
      <c r="A42" s="4">
        <v>44075.0</v>
      </c>
      <c r="B42" s="5">
        <v>23.0</v>
      </c>
      <c r="C42" s="7">
        <f t="shared" si="1"/>
        <v>575</v>
      </c>
      <c r="D42" s="5">
        <v>23.0</v>
      </c>
      <c r="E42" s="1">
        <f t="shared" si="2"/>
        <v>552</v>
      </c>
      <c r="F42" s="5">
        <v>23.0</v>
      </c>
      <c r="G42" s="1">
        <f t="shared" si="3"/>
        <v>598</v>
      </c>
      <c r="H42" s="11">
        <f t="shared" si="4"/>
        <v>69</v>
      </c>
      <c r="I42" s="12">
        <f t="shared" si="5"/>
        <v>1725</v>
      </c>
    </row>
    <row r="43">
      <c r="A43" s="4">
        <v>44105.0</v>
      </c>
      <c r="B43" s="5">
        <v>50.0</v>
      </c>
      <c r="C43" s="7">
        <f t="shared" si="1"/>
        <v>1250</v>
      </c>
      <c r="D43" s="5">
        <v>50.0</v>
      </c>
      <c r="E43" s="1">
        <f t="shared" si="2"/>
        <v>1200</v>
      </c>
      <c r="F43" s="5">
        <v>50.0</v>
      </c>
      <c r="G43" s="1">
        <f t="shared" si="3"/>
        <v>1300</v>
      </c>
      <c r="H43" s="11">
        <f t="shared" si="4"/>
        <v>150</v>
      </c>
      <c r="I43" s="12">
        <f t="shared" si="5"/>
        <v>3750</v>
      </c>
    </row>
    <row r="44">
      <c r="A44" s="4">
        <v>44136.0</v>
      </c>
      <c r="B44" s="5">
        <v>6.0</v>
      </c>
      <c r="C44" s="7">
        <f t="shared" si="1"/>
        <v>150</v>
      </c>
      <c r="D44" s="5">
        <v>6.0</v>
      </c>
      <c r="E44" s="1">
        <f t="shared" si="2"/>
        <v>144</v>
      </c>
      <c r="F44" s="5">
        <v>6.0</v>
      </c>
      <c r="G44" s="1">
        <f t="shared" si="3"/>
        <v>156</v>
      </c>
      <c r="H44" s="11">
        <f t="shared" si="4"/>
        <v>18</v>
      </c>
      <c r="I44" s="12">
        <f t="shared" si="5"/>
        <v>450</v>
      </c>
    </row>
    <row r="45">
      <c r="A45" s="4">
        <v>44166.0</v>
      </c>
      <c r="B45" s="5">
        <v>38.0</v>
      </c>
      <c r="C45" s="7">
        <f t="shared" si="1"/>
        <v>950</v>
      </c>
      <c r="D45" s="5">
        <v>38.0</v>
      </c>
      <c r="E45" s="1">
        <f t="shared" si="2"/>
        <v>912</v>
      </c>
      <c r="F45" s="5">
        <v>38.0</v>
      </c>
      <c r="G45" s="1">
        <f t="shared" si="3"/>
        <v>988</v>
      </c>
      <c r="H45" s="11">
        <f t="shared" si="4"/>
        <v>114</v>
      </c>
      <c r="I45" s="12">
        <f t="shared" si="5"/>
        <v>2850</v>
      </c>
    </row>
    <row r="46">
      <c r="A46" s="5" t="s">
        <v>118</v>
      </c>
      <c r="B46" s="5">
        <v>44.0</v>
      </c>
      <c r="C46" s="7">
        <f t="shared" si="1"/>
        <v>1100</v>
      </c>
      <c r="D46" s="5">
        <v>44.0</v>
      </c>
      <c r="E46" s="1">
        <f t="shared" si="2"/>
        <v>1056</v>
      </c>
      <c r="F46" s="5">
        <v>44.0</v>
      </c>
      <c r="G46" s="1">
        <f t="shared" si="3"/>
        <v>1144</v>
      </c>
      <c r="H46" s="11">
        <f t="shared" si="4"/>
        <v>132</v>
      </c>
      <c r="I46" s="12">
        <f t="shared" si="5"/>
        <v>3300</v>
      </c>
    </row>
    <row r="47">
      <c r="A47" s="5" t="s">
        <v>119</v>
      </c>
      <c r="B47" s="5">
        <v>3.0</v>
      </c>
      <c r="C47" s="7">
        <f t="shared" si="1"/>
        <v>75</v>
      </c>
      <c r="D47" s="5">
        <v>3.0</v>
      </c>
      <c r="E47" s="1">
        <f t="shared" si="2"/>
        <v>72</v>
      </c>
      <c r="F47" s="5">
        <v>3.0</v>
      </c>
      <c r="G47" s="1">
        <f t="shared" si="3"/>
        <v>78</v>
      </c>
      <c r="H47" s="11">
        <f t="shared" si="4"/>
        <v>9</v>
      </c>
      <c r="I47" s="12">
        <f t="shared" si="5"/>
        <v>225</v>
      </c>
    </row>
    <row r="48">
      <c r="A48" s="5" t="s">
        <v>123</v>
      </c>
      <c r="B48" s="5">
        <v>28.0</v>
      </c>
      <c r="C48" s="7">
        <f t="shared" si="1"/>
        <v>700</v>
      </c>
      <c r="D48" s="5">
        <v>28.0</v>
      </c>
      <c r="E48" s="1">
        <f t="shared" si="2"/>
        <v>672</v>
      </c>
      <c r="F48" s="5">
        <v>28.0</v>
      </c>
      <c r="G48" s="1">
        <f t="shared" si="3"/>
        <v>728</v>
      </c>
      <c r="H48" s="11">
        <f t="shared" si="4"/>
        <v>84</v>
      </c>
      <c r="I48" s="12">
        <f t="shared" si="5"/>
        <v>2100</v>
      </c>
    </row>
    <row r="49">
      <c r="A49" s="5" t="s">
        <v>124</v>
      </c>
      <c r="B49" s="5">
        <v>12.0</v>
      </c>
      <c r="C49" s="7">
        <f t="shared" si="1"/>
        <v>300</v>
      </c>
      <c r="D49" s="5">
        <v>12.0</v>
      </c>
      <c r="E49" s="1">
        <f t="shared" si="2"/>
        <v>288</v>
      </c>
      <c r="F49" s="5">
        <v>12.0</v>
      </c>
      <c r="G49" s="1">
        <f t="shared" si="3"/>
        <v>312</v>
      </c>
      <c r="H49" s="11">
        <f t="shared" si="4"/>
        <v>36</v>
      </c>
      <c r="I49" s="12">
        <f t="shared" si="5"/>
        <v>900</v>
      </c>
    </row>
    <row r="50">
      <c r="A50" s="5" t="s">
        <v>128</v>
      </c>
      <c r="B50" s="5">
        <v>28.0</v>
      </c>
      <c r="C50" s="7">
        <f t="shared" si="1"/>
        <v>700</v>
      </c>
      <c r="D50" s="5">
        <v>28.0</v>
      </c>
      <c r="E50" s="1">
        <f t="shared" si="2"/>
        <v>672</v>
      </c>
      <c r="F50" s="5">
        <v>28.0</v>
      </c>
      <c r="G50" s="1">
        <f t="shared" si="3"/>
        <v>728</v>
      </c>
      <c r="H50" s="11">
        <f t="shared" si="4"/>
        <v>84</v>
      </c>
      <c r="I50" s="12">
        <f t="shared" si="5"/>
        <v>2100</v>
      </c>
    </row>
    <row r="51">
      <c r="A51" s="5" t="s">
        <v>129</v>
      </c>
      <c r="B51" s="5">
        <v>13.0</v>
      </c>
      <c r="C51" s="7">
        <f t="shared" si="1"/>
        <v>325</v>
      </c>
      <c r="D51" s="5">
        <v>13.0</v>
      </c>
      <c r="E51" s="1">
        <f t="shared" si="2"/>
        <v>312</v>
      </c>
      <c r="F51" s="5">
        <v>13.0</v>
      </c>
      <c r="G51" s="1">
        <f t="shared" si="3"/>
        <v>338</v>
      </c>
      <c r="H51" s="11">
        <f t="shared" si="4"/>
        <v>39</v>
      </c>
      <c r="I51" s="12">
        <f t="shared" si="5"/>
        <v>975</v>
      </c>
    </row>
    <row r="52">
      <c r="A52" s="5" t="s">
        <v>133</v>
      </c>
      <c r="B52" s="5">
        <v>17.0</v>
      </c>
      <c r="C52" s="7">
        <f t="shared" si="1"/>
        <v>425</v>
      </c>
      <c r="D52" s="5">
        <v>17.0</v>
      </c>
      <c r="E52" s="1">
        <f t="shared" si="2"/>
        <v>408</v>
      </c>
      <c r="F52" s="5">
        <v>17.0</v>
      </c>
      <c r="G52" s="1">
        <f t="shared" si="3"/>
        <v>442</v>
      </c>
      <c r="H52" s="11">
        <f t="shared" si="4"/>
        <v>51</v>
      </c>
      <c r="I52" s="12">
        <f t="shared" si="5"/>
        <v>1275</v>
      </c>
    </row>
    <row r="53">
      <c r="A53" s="5" t="s">
        <v>134</v>
      </c>
      <c r="B53" s="5">
        <v>5.0</v>
      </c>
      <c r="C53" s="7">
        <f t="shared" si="1"/>
        <v>125</v>
      </c>
      <c r="D53" s="5">
        <v>5.0</v>
      </c>
      <c r="E53" s="1">
        <f t="shared" si="2"/>
        <v>120</v>
      </c>
      <c r="F53" s="5">
        <v>5.0</v>
      </c>
      <c r="G53" s="1">
        <f t="shared" si="3"/>
        <v>130</v>
      </c>
      <c r="H53" s="11">
        <f t="shared" si="4"/>
        <v>15</v>
      </c>
      <c r="I53" s="12">
        <f t="shared" si="5"/>
        <v>375</v>
      </c>
    </row>
    <row r="54">
      <c r="A54" s="5" t="s">
        <v>138</v>
      </c>
      <c r="B54" s="5">
        <v>18.0</v>
      </c>
      <c r="C54" s="7">
        <f t="shared" si="1"/>
        <v>450</v>
      </c>
      <c r="D54" s="5">
        <v>18.0</v>
      </c>
      <c r="E54" s="1">
        <f t="shared" si="2"/>
        <v>432</v>
      </c>
      <c r="F54" s="5">
        <v>18.0</v>
      </c>
      <c r="G54" s="1">
        <f t="shared" si="3"/>
        <v>468</v>
      </c>
      <c r="H54" s="11">
        <f t="shared" si="4"/>
        <v>54</v>
      </c>
      <c r="I54" s="12">
        <f t="shared" si="5"/>
        <v>1350</v>
      </c>
    </row>
    <row r="55">
      <c r="A55" s="5" t="s">
        <v>139</v>
      </c>
      <c r="B55" s="5">
        <v>27.0</v>
      </c>
      <c r="C55" s="7">
        <f t="shared" si="1"/>
        <v>675</v>
      </c>
      <c r="D55" s="5">
        <v>27.0</v>
      </c>
      <c r="E55" s="1">
        <f t="shared" si="2"/>
        <v>648</v>
      </c>
      <c r="F55" s="5">
        <v>27.0</v>
      </c>
      <c r="G55" s="1">
        <f t="shared" si="3"/>
        <v>702</v>
      </c>
      <c r="H55" s="11">
        <f t="shared" si="4"/>
        <v>81</v>
      </c>
      <c r="I55" s="12">
        <f t="shared" si="5"/>
        <v>2025</v>
      </c>
    </row>
    <row r="56">
      <c r="A56" s="5" t="s">
        <v>143</v>
      </c>
      <c r="B56" s="5">
        <v>35.0</v>
      </c>
      <c r="C56" s="7">
        <f t="shared" si="1"/>
        <v>875</v>
      </c>
      <c r="D56" s="5">
        <v>35.0</v>
      </c>
      <c r="E56" s="1">
        <f t="shared" si="2"/>
        <v>840</v>
      </c>
      <c r="F56" s="5">
        <v>35.0</v>
      </c>
      <c r="G56" s="1">
        <f t="shared" si="3"/>
        <v>910</v>
      </c>
      <c r="H56" s="11">
        <f t="shared" si="4"/>
        <v>105</v>
      </c>
      <c r="I56" s="12">
        <f t="shared" si="5"/>
        <v>2625</v>
      </c>
    </row>
    <row r="57">
      <c r="A57" s="5" t="s">
        <v>147</v>
      </c>
      <c r="B57" s="5">
        <v>31.0</v>
      </c>
      <c r="C57" s="7">
        <f t="shared" si="1"/>
        <v>775</v>
      </c>
      <c r="D57" s="5">
        <v>31.0</v>
      </c>
      <c r="E57" s="1">
        <f t="shared" si="2"/>
        <v>744</v>
      </c>
      <c r="F57" s="5">
        <v>31.0</v>
      </c>
      <c r="G57" s="1">
        <f t="shared" si="3"/>
        <v>806</v>
      </c>
      <c r="H57" s="11">
        <f t="shared" si="4"/>
        <v>93</v>
      </c>
      <c r="I57" s="12">
        <f t="shared" si="5"/>
        <v>2325</v>
      </c>
    </row>
    <row r="58">
      <c r="A58" s="5" t="s">
        <v>148</v>
      </c>
      <c r="B58" s="5">
        <v>33.0</v>
      </c>
      <c r="C58" s="7">
        <f t="shared" si="1"/>
        <v>825</v>
      </c>
      <c r="D58" s="5">
        <v>33.0</v>
      </c>
      <c r="E58" s="1">
        <f t="shared" si="2"/>
        <v>792</v>
      </c>
      <c r="F58" s="5">
        <v>33.0</v>
      </c>
      <c r="G58" s="1">
        <f t="shared" si="3"/>
        <v>858</v>
      </c>
      <c r="H58" s="11">
        <f t="shared" si="4"/>
        <v>99</v>
      </c>
      <c r="I58" s="12">
        <f t="shared" si="5"/>
        <v>2475</v>
      </c>
    </row>
    <row r="59">
      <c r="A59" s="5" t="s">
        <v>149</v>
      </c>
      <c r="B59" s="5">
        <v>40.0</v>
      </c>
      <c r="C59" s="7">
        <f t="shared" si="1"/>
        <v>1000</v>
      </c>
      <c r="D59" s="5">
        <v>40.0</v>
      </c>
      <c r="E59" s="1">
        <f t="shared" si="2"/>
        <v>960</v>
      </c>
      <c r="F59" s="5">
        <v>40.0</v>
      </c>
      <c r="G59" s="1">
        <f t="shared" si="3"/>
        <v>1040</v>
      </c>
      <c r="H59" s="11">
        <f t="shared" si="4"/>
        <v>120</v>
      </c>
      <c r="I59" s="12">
        <f t="shared" si="5"/>
        <v>3000</v>
      </c>
    </row>
    <row r="60">
      <c r="A60" s="5" t="s">
        <v>153</v>
      </c>
      <c r="B60" s="5">
        <v>49.0</v>
      </c>
      <c r="C60" s="7">
        <f t="shared" si="1"/>
        <v>1225</v>
      </c>
      <c r="D60" s="5">
        <v>49.0</v>
      </c>
      <c r="E60" s="1">
        <f t="shared" si="2"/>
        <v>1176</v>
      </c>
      <c r="F60" s="5">
        <v>49.0</v>
      </c>
      <c r="G60" s="1">
        <f t="shared" si="3"/>
        <v>1274</v>
      </c>
      <c r="H60" s="11">
        <f t="shared" si="4"/>
        <v>147</v>
      </c>
      <c r="I60" s="12">
        <f t="shared" si="5"/>
        <v>3675</v>
      </c>
    </row>
    <row r="61">
      <c r="A61" s="5" t="s">
        <v>157</v>
      </c>
      <c r="B61" s="5">
        <v>54.0</v>
      </c>
      <c r="C61" s="7">
        <f t="shared" si="1"/>
        <v>1350</v>
      </c>
      <c r="D61" s="5">
        <v>54.0</v>
      </c>
      <c r="E61" s="1">
        <f t="shared" si="2"/>
        <v>1296</v>
      </c>
      <c r="F61" s="5">
        <v>54.0</v>
      </c>
      <c r="G61" s="1">
        <f t="shared" si="3"/>
        <v>1404</v>
      </c>
      <c r="H61" s="11">
        <f t="shared" si="4"/>
        <v>162</v>
      </c>
      <c r="I61" s="12">
        <f t="shared" si="5"/>
        <v>4050</v>
      </c>
    </row>
    <row r="62">
      <c r="A62" s="5" t="s">
        <v>158</v>
      </c>
      <c r="B62" s="5">
        <v>50.0</v>
      </c>
      <c r="C62" s="7">
        <f t="shared" si="1"/>
        <v>1250</v>
      </c>
      <c r="D62" s="5">
        <v>50.0</v>
      </c>
      <c r="E62" s="1">
        <f t="shared" si="2"/>
        <v>1200</v>
      </c>
      <c r="F62" s="5">
        <v>50.0</v>
      </c>
      <c r="G62" s="1">
        <f t="shared" si="3"/>
        <v>1300</v>
      </c>
      <c r="H62" s="11">
        <f t="shared" si="4"/>
        <v>150</v>
      </c>
      <c r="I62" s="12">
        <f t="shared" si="5"/>
        <v>3750</v>
      </c>
    </row>
    <row r="63">
      <c r="A63" s="5" t="s">
        <v>159</v>
      </c>
      <c r="B63" s="5">
        <v>15.0</v>
      </c>
      <c r="C63" s="7">
        <f t="shared" si="1"/>
        <v>375</v>
      </c>
      <c r="D63" s="5">
        <v>15.0</v>
      </c>
      <c r="E63" s="1">
        <f t="shared" si="2"/>
        <v>360</v>
      </c>
      <c r="F63" s="5">
        <v>15.0</v>
      </c>
      <c r="G63" s="1">
        <f t="shared" si="3"/>
        <v>390</v>
      </c>
      <c r="H63" s="11">
        <f t="shared" si="4"/>
        <v>45</v>
      </c>
      <c r="I63" s="12">
        <f t="shared" si="5"/>
        <v>1125</v>
      </c>
    </row>
    <row r="64">
      <c r="A64" s="5" t="s">
        <v>160</v>
      </c>
      <c r="B64" s="5">
        <v>10.0</v>
      </c>
      <c r="C64" s="7">
        <f t="shared" si="1"/>
        <v>250</v>
      </c>
      <c r="D64" s="5">
        <v>10.0</v>
      </c>
      <c r="E64" s="1">
        <f t="shared" si="2"/>
        <v>240</v>
      </c>
      <c r="F64" s="5">
        <v>10.0</v>
      </c>
      <c r="G64" s="1">
        <f t="shared" si="3"/>
        <v>260</v>
      </c>
      <c r="H64" s="11">
        <f t="shared" si="4"/>
        <v>30</v>
      </c>
      <c r="I64" s="12">
        <f t="shared" si="5"/>
        <v>750</v>
      </c>
    </row>
    <row r="65">
      <c r="A65" s="4">
        <v>43832.0</v>
      </c>
      <c r="B65" s="5">
        <v>43.0</v>
      </c>
      <c r="C65" s="7">
        <f t="shared" si="1"/>
        <v>1075</v>
      </c>
      <c r="D65" s="5">
        <v>43.0</v>
      </c>
      <c r="E65" s="1">
        <f t="shared" si="2"/>
        <v>1032</v>
      </c>
      <c r="F65" s="5">
        <v>43.0</v>
      </c>
      <c r="G65" s="1">
        <f t="shared" si="3"/>
        <v>1118</v>
      </c>
      <c r="H65" s="11">
        <f t="shared" si="4"/>
        <v>129</v>
      </c>
      <c r="I65" s="12">
        <f t="shared" si="5"/>
        <v>3225</v>
      </c>
    </row>
    <row r="66">
      <c r="A66" s="4">
        <v>43863.0</v>
      </c>
      <c r="B66" s="5">
        <v>14.0</v>
      </c>
      <c r="C66" s="7">
        <f t="shared" si="1"/>
        <v>350</v>
      </c>
      <c r="D66" s="5">
        <v>14.0</v>
      </c>
      <c r="E66" s="1">
        <f t="shared" si="2"/>
        <v>336</v>
      </c>
      <c r="F66" s="5">
        <v>14.0</v>
      </c>
      <c r="G66" s="1">
        <f t="shared" si="3"/>
        <v>364</v>
      </c>
      <c r="H66" s="11">
        <f t="shared" si="4"/>
        <v>42</v>
      </c>
      <c r="I66" s="12">
        <f t="shared" si="5"/>
        <v>1050</v>
      </c>
    </row>
    <row r="67">
      <c r="A67" s="4">
        <v>43892.0</v>
      </c>
      <c r="B67" s="5">
        <v>16.0</v>
      </c>
      <c r="C67" s="7">
        <f t="shared" si="1"/>
        <v>400</v>
      </c>
      <c r="D67" s="5">
        <v>16.0</v>
      </c>
      <c r="E67" s="1">
        <f t="shared" si="2"/>
        <v>384</v>
      </c>
      <c r="F67" s="5">
        <v>16.0</v>
      </c>
      <c r="G67" s="1">
        <f t="shared" si="3"/>
        <v>416</v>
      </c>
      <c r="H67" s="11">
        <f t="shared" si="4"/>
        <v>48</v>
      </c>
      <c r="I67" s="12">
        <f t="shared" si="5"/>
        <v>1200</v>
      </c>
    </row>
    <row r="68">
      <c r="A68" s="4">
        <v>43923.0</v>
      </c>
      <c r="B68" s="5">
        <v>37.0</v>
      </c>
      <c r="C68" s="7">
        <f t="shared" si="1"/>
        <v>925</v>
      </c>
      <c r="D68" s="5">
        <v>37.0</v>
      </c>
      <c r="E68" s="1">
        <f t="shared" si="2"/>
        <v>888</v>
      </c>
      <c r="F68" s="5">
        <v>37.0</v>
      </c>
      <c r="G68" s="1">
        <f t="shared" si="3"/>
        <v>962</v>
      </c>
      <c r="H68" s="11">
        <f t="shared" si="4"/>
        <v>111</v>
      </c>
      <c r="I68" s="12">
        <f t="shared" si="5"/>
        <v>2775</v>
      </c>
    </row>
    <row r="69">
      <c r="A69" s="4">
        <v>43953.0</v>
      </c>
      <c r="B69" s="5">
        <v>19.0</v>
      </c>
      <c r="C69" s="7">
        <f t="shared" si="1"/>
        <v>475</v>
      </c>
      <c r="D69" s="5">
        <v>19.0</v>
      </c>
      <c r="E69" s="1">
        <f t="shared" si="2"/>
        <v>456</v>
      </c>
      <c r="F69" s="5">
        <v>19.0</v>
      </c>
      <c r="G69" s="1">
        <f t="shared" si="3"/>
        <v>494</v>
      </c>
      <c r="H69" s="11">
        <f t="shared" si="4"/>
        <v>57</v>
      </c>
      <c r="I69" s="12">
        <f t="shared" si="5"/>
        <v>1425</v>
      </c>
    </row>
    <row r="70">
      <c r="A70" s="4">
        <v>43984.0</v>
      </c>
      <c r="B70" s="5">
        <v>22.0</v>
      </c>
      <c r="C70" s="7">
        <f t="shared" si="1"/>
        <v>550</v>
      </c>
      <c r="D70" s="5">
        <v>22.0</v>
      </c>
      <c r="E70" s="1">
        <f t="shared" si="2"/>
        <v>528</v>
      </c>
      <c r="F70" s="5">
        <v>22.0</v>
      </c>
      <c r="G70" s="1">
        <f t="shared" si="3"/>
        <v>572</v>
      </c>
      <c r="H70" s="11">
        <f t="shared" si="4"/>
        <v>66</v>
      </c>
      <c r="I70" s="12">
        <f t="shared" si="5"/>
        <v>1650</v>
      </c>
    </row>
    <row r="71">
      <c r="A71" s="4">
        <v>44014.0</v>
      </c>
      <c r="B71" s="5">
        <v>14.0</v>
      </c>
      <c r="C71" s="7">
        <f t="shared" si="1"/>
        <v>350</v>
      </c>
      <c r="D71" s="5">
        <v>14.0</v>
      </c>
      <c r="E71" s="1">
        <f t="shared" si="2"/>
        <v>336</v>
      </c>
      <c r="F71" s="5">
        <v>14.0</v>
      </c>
      <c r="G71" s="1">
        <f t="shared" si="3"/>
        <v>364</v>
      </c>
      <c r="H71" s="11">
        <f t="shared" si="4"/>
        <v>42</v>
      </c>
      <c r="I71" s="12">
        <f t="shared" si="5"/>
        <v>1050</v>
      </c>
    </row>
    <row r="72">
      <c r="A72" s="4">
        <v>44045.0</v>
      </c>
      <c r="B72" s="5">
        <v>9.0</v>
      </c>
      <c r="C72" s="7">
        <f t="shared" si="1"/>
        <v>225</v>
      </c>
      <c r="D72" s="5">
        <v>9.0</v>
      </c>
      <c r="E72" s="1">
        <f t="shared" si="2"/>
        <v>216</v>
      </c>
      <c r="F72" s="5">
        <v>9.0</v>
      </c>
      <c r="G72" s="1">
        <f t="shared" si="3"/>
        <v>234</v>
      </c>
      <c r="H72" s="11">
        <f t="shared" si="4"/>
        <v>27</v>
      </c>
      <c r="I72" s="12">
        <f t="shared" si="5"/>
        <v>675</v>
      </c>
    </row>
    <row r="73">
      <c r="A73" s="4">
        <v>44076.0</v>
      </c>
      <c r="B73" s="5">
        <v>50.0</v>
      </c>
      <c r="C73" s="7">
        <f t="shared" si="1"/>
        <v>1250</v>
      </c>
      <c r="D73" s="5">
        <v>50.0</v>
      </c>
      <c r="E73" s="1">
        <f t="shared" si="2"/>
        <v>1200</v>
      </c>
      <c r="F73" s="5">
        <v>50.0</v>
      </c>
      <c r="G73" s="1">
        <f t="shared" si="3"/>
        <v>1300</v>
      </c>
      <c r="H73" s="11">
        <f t="shared" si="4"/>
        <v>150</v>
      </c>
      <c r="I73" s="12">
        <f t="shared" si="5"/>
        <v>3750</v>
      </c>
    </row>
    <row r="74">
      <c r="A74" s="4">
        <v>44106.0</v>
      </c>
      <c r="B74" s="5">
        <v>13.0</v>
      </c>
      <c r="C74" s="7">
        <f t="shared" si="1"/>
        <v>325</v>
      </c>
      <c r="D74" s="5">
        <v>13.0</v>
      </c>
      <c r="E74" s="1">
        <f t="shared" si="2"/>
        <v>312</v>
      </c>
      <c r="F74" s="5">
        <v>13.0</v>
      </c>
      <c r="G74" s="1">
        <f t="shared" si="3"/>
        <v>338</v>
      </c>
      <c r="H74" s="11">
        <f t="shared" si="4"/>
        <v>39</v>
      </c>
      <c r="I74" s="12">
        <f t="shared" si="5"/>
        <v>975</v>
      </c>
    </row>
    <row r="75">
      <c r="A75" s="4">
        <v>44137.0</v>
      </c>
      <c r="B75" s="5">
        <v>6.0</v>
      </c>
      <c r="C75" s="7">
        <f t="shared" si="1"/>
        <v>150</v>
      </c>
      <c r="D75" s="5">
        <v>6.0</v>
      </c>
      <c r="E75" s="1">
        <f t="shared" si="2"/>
        <v>144</v>
      </c>
      <c r="F75" s="5">
        <v>6.0</v>
      </c>
      <c r="G75" s="1">
        <f t="shared" si="3"/>
        <v>156</v>
      </c>
      <c r="H75" s="11">
        <f t="shared" si="4"/>
        <v>18</v>
      </c>
      <c r="I75" s="12">
        <f t="shared" si="5"/>
        <v>450</v>
      </c>
    </row>
    <row r="76">
      <c r="A76" s="4">
        <v>44167.0</v>
      </c>
      <c r="B76" s="5">
        <v>3.0</v>
      </c>
      <c r="C76" s="7">
        <f t="shared" si="1"/>
        <v>75</v>
      </c>
      <c r="D76" s="5">
        <v>3.0</v>
      </c>
      <c r="E76" s="1">
        <f t="shared" si="2"/>
        <v>72</v>
      </c>
      <c r="F76" s="5">
        <v>3.0</v>
      </c>
      <c r="G76" s="1">
        <f t="shared" si="3"/>
        <v>78</v>
      </c>
      <c r="H76" s="11">
        <f t="shared" si="4"/>
        <v>9</v>
      </c>
      <c r="I76" s="12">
        <f t="shared" si="5"/>
        <v>225</v>
      </c>
    </row>
    <row r="77">
      <c r="A77" s="5" t="s">
        <v>170</v>
      </c>
      <c r="B77" s="5">
        <v>18.0</v>
      </c>
      <c r="C77" s="7">
        <f t="shared" si="1"/>
        <v>450</v>
      </c>
      <c r="D77" s="5">
        <v>18.0</v>
      </c>
      <c r="E77" s="1">
        <f t="shared" si="2"/>
        <v>432</v>
      </c>
      <c r="F77" s="5">
        <v>18.0</v>
      </c>
      <c r="G77" s="1">
        <f t="shared" si="3"/>
        <v>468</v>
      </c>
      <c r="H77" s="11">
        <f t="shared" si="4"/>
        <v>54</v>
      </c>
      <c r="I77" s="12">
        <f t="shared" si="5"/>
        <v>1350</v>
      </c>
    </row>
    <row r="78">
      <c r="A78" s="5" t="s">
        <v>171</v>
      </c>
      <c r="B78" s="5">
        <v>48.0</v>
      </c>
      <c r="C78" s="7">
        <f t="shared" si="1"/>
        <v>1200</v>
      </c>
      <c r="D78" s="5">
        <v>48.0</v>
      </c>
      <c r="E78" s="1">
        <f t="shared" si="2"/>
        <v>1152</v>
      </c>
      <c r="F78" s="5">
        <v>48.0</v>
      </c>
      <c r="G78" s="1">
        <f t="shared" si="3"/>
        <v>1248</v>
      </c>
      <c r="H78" s="11">
        <f t="shared" si="4"/>
        <v>144</v>
      </c>
      <c r="I78" s="12">
        <f t="shared" si="5"/>
        <v>3600</v>
      </c>
    </row>
    <row r="79">
      <c r="A79" s="5" t="s">
        <v>172</v>
      </c>
      <c r="B79" s="5">
        <v>41.0</v>
      </c>
      <c r="C79" s="7">
        <f t="shared" si="1"/>
        <v>1025</v>
      </c>
      <c r="D79" s="5">
        <v>41.0</v>
      </c>
      <c r="E79" s="1">
        <f t="shared" si="2"/>
        <v>984</v>
      </c>
      <c r="F79" s="5">
        <v>41.0</v>
      </c>
      <c r="G79" s="1">
        <f t="shared" si="3"/>
        <v>1066</v>
      </c>
      <c r="H79" s="11">
        <f t="shared" si="4"/>
        <v>123</v>
      </c>
      <c r="I79" s="12">
        <f t="shared" si="5"/>
        <v>3075</v>
      </c>
    </row>
    <row r="80">
      <c r="A80" s="5" t="s">
        <v>173</v>
      </c>
      <c r="B80" s="5">
        <v>55.0</v>
      </c>
      <c r="C80" s="7">
        <f t="shared" si="1"/>
        <v>1375</v>
      </c>
      <c r="D80" s="5">
        <v>55.0</v>
      </c>
      <c r="E80" s="1">
        <f t="shared" si="2"/>
        <v>1320</v>
      </c>
      <c r="F80" s="5">
        <v>55.0</v>
      </c>
      <c r="G80" s="1">
        <f t="shared" si="3"/>
        <v>1430</v>
      </c>
      <c r="H80" s="11">
        <f t="shared" si="4"/>
        <v>165</v>
      </c>
      <c r="I80" s="12">
        <f t="shared" si="5"/>
        <v>4125</v>
      </c>
    </row>
    <row r="81">
      <c r="A81" s="5" t="s">
        <v>174</v>
      </c>
      <c r="B81" s="5">
        <v>38.0</v>
      </c>
      <c r="C81" s="7">
        <f t="shared" si="1"/>
        <v>950</v>
      </c>
      <c r="D81" s="5">
        <v>38.0</v>
      </c>
      <c r="E81" s="1">
        <f t="shared" si="2"/>
        <v>912</v>
      </c>
      <c r="F81" s="5">
        <v>38.0</v>
      </c>
      <c r="G81" s="1">
        <f t="shared" si="3"/>
        <v>988</v>
      </c>
      <c r="H81" s="11">
        <f t="shared" si="4"/>
        <v>114</v>
      </c>
      <c r="I81" s="12">
        <f t="shared" si="5"/>
        <v>2850</v>
      </c>
    </row>
    <row r="82">
      <c r="A82" s="5" t="s">
        <v>175</v>
      </c>
      <c r="B82" s="5">
        <v>5.0</v>
      </c>
      <c r="C82" s="7">
        <f t="shared" si="1"/>
        <v>125</v>
      </c>
      <c r="D82" s="5">
        <v>5.0</v>
      </c>
      <c r="E82" s="1">
        <f t="shared" si="2"/>
        <v>120</v>
      </c>
      <c r="F82" s="5">
        <v>5.0</v>
      </c>
      <c r="G82" s="1">
        <f t="shared" si="3"/>
        <v>130</v>
      </c>
      <c r="H82" s="11">
        <f t="shared" si="4"/>
        <v>15</v>
      </c>
      <c r="I82" s="12">
        <f t="shared" si="5"/>
        <v>375</v>
      </c>
    </row>
    <row r="83">
      <c r="A83" s="5" t="s">
        <v>176</v>
      </c>
      <c r="B83" s="5">
        <v>40.0</v>
      </c>
      <c r="C83" s="7">
        <f t="shared" si="1"/>
        <v>1000</v>
      </c>
      <c r="D83" s="5">
        <v>40.0</v>
      </c>
      <c r="E83" s="1">
        <f t="shared" si="2"/>
        <v>960</v>
      </c>
      <c r="F83" s="5">
        <v>40.0</v>
      </c>
      <c r="G83" s="1">
        <f t="shared" si="3"/>
        <v>1040</v>
      </c>
      <c r="H83" s="11">
        <f t="shared" si="4"/>
        <v>120</v>
      </c>
      <c r="I83" s="12">
        <f t="shared" si="5"/>
        <v>3000</v>
      </c>
    </row>
    <row r="84">
      <c r="A84" s="5" t="s">
        <v>177</v>
      </c>
      <c r="B84" s="5">
        <v>17.0</v>
      </c>
      <c r="C84" s="7">
        <f t="shared" si="1"/>
        <v>425</v>
      </c>
      <c r="D84" s="5">
        <v>17.0</v>
      </c>
      <c r="E84" s="1">
        <f t="shared" si="2"/>
        <v>408</v>
      </c>
      <c r="F84" s="5">
        <v>17.0</v>
      </c>
      <c r="G84" s="1">
        <f t="shared" si="3"/>
        <v>442</v>
      </c>
      <c r="H84" s="11">
        <f t="shared" si="4"/>
        <v>51</v>
      </c>
      <c r="I84" s="12">
        <f t="shared" si="5"/>
        <v>1275</v>
      </c>
    </row>
    <row r="85">
      <c r="A85" s="5" t="s">
        <v>178</v>
      </c>
      <c r="B85" s="5">
        <v>16.0</v>
      </c>
      <c r="C85" s="7">
        <f t="shared" si="1"/>
        <v>400</v>
      </c>
      <c r="D85" s="5">
        <v>16.0</v>
      </c>
      <c r="E85" s="1">
        <f t="shared" si="2"/>
        <v>384</v>
      </c>
      <c r="F85" s="5">
        <v>16.0</v>
      </c>
      <c r="G85" s="1">
        <f t="shared" si="3"/>
        <v>416</v>
      </c>
      <c r="H85" s="11">
        <f t="shared" si="4"/>
        <v>48</v>
      </c>
      <c r="I85" s="12">
        <f t="shared" si="5"/>
        <v>1200</v>
      </c>
    </row>
    <row r="86">
      <c r="A86" s="5" t="s">
        <v>179</v>
      </c>
      <c r="B86" s="5">
        <v>29.0</v>
      </c>
      <c r="C86" s="7">
        <f t="shared" si="1"/>
        <v>725</v>
      </c>
      <c r="D86" s="5">
        <v>29.0</v>
      </c>
      <c r="E86" s="1">
        <f t="shared" si="2"/>
        <v>696</v>
      </c>
      <c r="F86" s="5">
        <v>29.0</v>
      </c>
      <c r="G86" s="1">
        <f t="shared" si="3"/>
        <v>754</v>
      </c>
      <c r="H86" s="11">
        <f t="shared" si="4"/>
        <v>87</v>
      </c>
      <c r="I86" s="12">
        <f t="shared" si="5"/>
        <v>2175</v>
      </c>
    </row>
    <row r="87">
      <c r="A87" s="5" t="s">
        <v>180</v>
      </c>
      <c r="B87" s="5">
        <v>36.0</v>
      </c>
      <c r="C87" s="7">
        <f t="shared" si="1"/>
        <v>900</v>
      </c>
      <c r="D87" s="5">
        <v>36.0</v>
      </c>
      <c r="E87" s="1">
        <f t="shared" si="2"/>
        <v>864</v>
      </c>
      <c r="F87" s="5">
        <v>36.0</v>
      </c>
      <c r="G87" s="1">
        <f t="shared" si="3"/>
        <v>936</v>
      </c>
      <c r="H87" s="11">
        <f t="shared" si="4"/>
        <v>108</v>
      </c>
      <c r="I87" s="12">
        <f t="shared" si="5"/>
        <v>2700</v>
      </c>
    </row>
    <row r="88">
      <c r="A88" s="5" t="s">
        <v>184</v>
      </c>
      <c r="B88" s="5">
        <v>32.0</v>
      </c>
      <c r="C88" s="7">
        <f t="shared" si="1"/>
        <v>800</v>
      </c>
      <c r="D88" s="5">
        <v>32.0</v>
      </c>
      <c r="E88" s="1">
        <f t="shared" si="2"/>
        <v>768</v>
      </c>
      <c r="F88" s="5">
        <v>32.0</v>
      </c>
      <c r="G88" s="1">
        <f t="shared" si="3"/>
        <v>832</v>
      </c>
      <c r="H88" s="11">
        <f t="shared" si="4"/>
        <v>96</v>
      </c>
      <c r="I88" s="12">
        <f t="shared" si="5"/>
        <v>2400</v>
      </c>
    </row>
    <row r="89">
      <c r="A89" s="5" t="s">
        <v>188</v>
      </c>
      <c r="B89" s="5">
        <v>33.0</v>
      </c>
      <c r="C89" s="7">
        <f t="shared" si="1"/>
        <v>825</v>
      </c>
      <c r="D89" s="5">
        <v>33.0</v>
      </c>
      <c r="E89" s="1">
        <f t="shared" si="2"/>
        <v>792</v>
      </c>
      <c r="F89" s="5">
        <v>33.0</v>
      </c>
      <c r="G89" s="1">
        <f t="shared" si="3"/>
        <v>858</v>
      </c>
      <c r="H89" s="11">
        <f t="shared" si="4"/>
        <v>99</v>
      </c>
      <c r="I89" s="12">
        <f t="shared" si="5"/>
        <v>2475</v>
      </c>
    </row>
    <row r="90">
      <c r="A90" s="5" t="s">
        <v>189</v>
      </c>
      <c r="B90" s="5">
        <v>14.0</v>
      </c>
      <c r="C90" s="7">
        <f t="shared" si="1"/>
        <v>350</v>
      </c>
      <c r="D90" s="5">
        <v>14.0</v>
      </c>
      <c r="E90" s="1">
        <f t="shared" si="2"/>
        <v>336</v>
      </c>
      <c r="F90" s="5">
        <v>14.0</v>
      </c>
      <c r="G90" s="1">
        <f t="shared" si="3"/>
        <v>364</v>
      </c>
      <c r="H90" s="11">
        <f t="shared" si="4"/>
        <v>42</v>
      </c>
      <c r="I90" s="12">
        <f t="shared" si="5"/>
        <v>1050</v>
      </c>
    </row>
    <row r="91">
      <c r="A91" s="5" t="s">
        <v>190</v>
      </c>
      <c r="B91" s="5">
        <v>30.0</v>
      </c>
      <c r="C91" s="7">
        <f t="shared" si="1"/>
        <v>750</v>
      </c>
      <c r="D91" s="5">
        <v>30.0</v>
      </c>
      <c r="E91" s="1">
        <f t="shared" si="2"/>
        <v>720</v>
      </c>
      <c r="F91" s="5">
        <v>30.0</v>
      </c>
      <c r="G91" s="1">
        <f t="shared" si="3"/>
        <v>780</v>
      </c>
      <c r="H91" s="11">
        <f t="shared" si="4"/>
        <v>90</v>
      </c>
      <c r="I91" s="12">
        <f t="shared" si="5"/>
        <v>2250</v>
      </c>
    </row>
    <row r="92">
      <c r="A92" s="5" t="s">
        <v>194</v>
      </c>
      <c r="B92" s="5">
        <v>36.0</v>
      </c>
      <c r="C92" s="7">
        <f t="shared" si="1"/>
        <v>900</v>
      </c>
      <c r="D92" s="5">
        <v>36.0</v>
      </c>
      <c r="E92" s="1">
        <f t="shared" si="2"/>
        <v>864</v>
      </c>
      <c r="F92" s="5">
        <v>36.0</v>
      </c>
      <c r="G92" s="1">
        <f t="shared" si="3"/>
        <v>936</v>
      </c>
      <c r="H92" s="11">
        <f t="shared" si="4"/>
        <v>108</v>
      </c>
      <c r="I92" s="12">
        <f t="shared" si="5"/>
        <v>2700</v>
      </c>
    </row>
    <row r="93">
      <c r="A93" s="5" t="s">
        <v>195</v>
      </c>
      <c r="B93" s="5">
        <v>3.0</v>
      </c>
      <c r="C93" s="7">
        <f t="shared" si="1"/>
        <v>75</v>
      </c>
      <c r="D93" s="5">
        <v>3.0</v>
      </c>
      <c r="E93" s="1">
        <f t="shared" si="2"/>
        <v>72</v>
      </c>
      <c r="F93" s="5">
        <v>3.0</v>
      </c>
      <c r="G93" s="1">
        <f t="shared" si="3"/>
        <v>78</v>
      </c>
      <c r="H93" s="11">
        <f t="shared" si="4"/>
        <v>9</v>
      </c>
      <c r="I93" s="12">
        <f t="shared" si="5"/>
        <v>225</v>
      </c>
    </row>
    <row r="94">
      <c r="A94" s="2"/>
      <c r="B94" s="2">
        <f t="shared" ref="B94:C94" si="17">sum(B4:B93)</f>
        <v>2409</v>
      </c>
      <c r="C94" s="12">
        <f t="shared" si="17"/>
        <v>60225</v>
      </c>
      <c r="D94" s="2"/>
      <c r="E94" s="7">
        <f>sum(E3:E93)</f>
        <v>57816</v>
      </c>
      <c r="F94" s="7"/>
      <c r="G94" s="7">
        <f>sum(G3:G93)</f>
        <v>62634</v>
      </c>
      <c r="H94" s="11">
        <f t="shared" si="4"/>
        <v>0</v>
      </c>
      <c r="I94" s="12">
        <f t="shared" si="5"/>
        <v>180675</v>
      </c>
    </row>
  </sheetData>
  <mergeCells count="3">
    <mergeCell ref="K1:O1"/>
    <mergeCell ref="Q1:U1"/>
    <mergeCell ref="W1:AA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1" max="21" width="22.57"/>
    <col customWidth="1" min="22" max="22" width="18.57"/>
    <col customWidth="1" min="23" max="23" width="22.29"/>
  </cols>
  <sheetData>
    <row r="1">
      <c r="A1" s="1"/>
      <c r="B1" s="1" t="s">
        <v>1</v>
      </c>
      <c r="D1" s="2"/>
      <c r="E1" s="1" t="s">
        <v>2</v>
      </c>
      <c r="F1" s="1"/>
      <c r="G1" s="2"/>
      <c r="H1" s="1" t="s">
        <v>3</v>
      </c>
      <c r="J1" s="2"/>
    </row>
    <row r="2">
      <c r="A2" s="1" t="s">
        <v>4</v>
      </c>
      <c r="B2" s="1" t="s">
        <v>5</v>
      </c>
      <c r="C2" s="1" t="s">
        <v>6</v>
      </c>
      <c r="D2" s="1" t="s">
        <v>0</v>
      </c>
      <c r="E2" s="1" t="s">
        <v>5</v>
      </c>
      <c r="F2" s="1" t="s">
        <v>6</v>
      </c>
      <c r="G2" s="1" t="s">
        <v>0</v>
      </c>
      <c r="H2" s="1" t="s">
        <v>5</v>
      </c>
      <c r="I2" s="1" t="s">
        <v>6</v>
      </c>
      <c r="J2" s="1" t="s">
        <v>0</v>
      </c>
    </row>
    <row r="3">
      <c r="A3" s="4">
        <v>43508.0</v>
      </c>
      <c r="B3" s="5">
        <v>24.0</v>
      </c>
      <c r="C3" s="1">
        <v>25.0</v>
      </c>
      <c r="D3" s="7">
        <v>600.0</v>
      </c>
      <c r="E3" s="5">
        <v>24.0</v>
      </c>
      <c r="F3" s="1">
        <v>24.0</v>
      </c>
      <c r="G3" s="1">
        <v>576.0</v>
      </c>
      <c r="H3" s="5">
        <v>24.0</v>
      </c>
      <c r="I3" s="1">
        <v>26.0</v>
      </c>
      <c r="J3" s="1">
        <v>624.0</v>
      </c>
      <c r="M3" s="22"/>
      <c r="N3" s="39" t="s">
        <v>230</v>
      </c>
      <c r="O3" s="40"/>
      <c r="P3" s="41"/>
      <c r="Q3" s="22"/>
    </row>
    <row r="4">
      <c r="A4" s="4">
        <v>43536.0</v>
      </c>
      <c r="B4" s="5">
        <v>47.0</v>
      </c>
      <c r="C4" s="1">
        <v>25.0</v>
      </c>
      <c r="D4" s="7">
        <v>1175.0</v>
      </c>
      <c r="E4" s="5">
        <v>47.0</v>
      </c>
      <c r="F4" s="1">
        <v>24.0</v>
      </c>
      <c r="G4" s="7">
        <v>1128.0</v>
      </c>
      <c r="H4" s="5">
        <v>47.0</v>
      </c>
      <c r="I4" s="1">
        <v>26.0</v>
      </c>
      <c r="J4" s="7">
        <v>1222.0</v>
      </c>
      <c r="M4" s="22"/>
      <c r="N4" s="22"/>
      <c r="O4" s="22"/>
      <c r="P4" s="22"/>
      <c r="Q4" s="22"/>
    </row>
    <row r="5">
      <c r="A5" s="4">
        <v>43567.0</v>
      </c>
      <c r="B5" s="5">
        <v>15.0</v>
      </c>
      <c r="C5" s="1">
        <v>25.0</v>
      </c>
      <c r="D5" s="7">
        <v>375.0</v>
      </c>
      <c r="E5" s="5">
        <v>15.0</v>
      </c>
      <c r="F5" s="1">
        <v>24.0</v>
      </c>
      <c r="G5" s="1">
        <v>360.0</v>
      </c>
      <c r="H5" s="5">
        <v>15.0</v>
      </c>
      <c r="I5" s="1">
        <v>26.0</v>
      </c>
      <c r="J5" s="1">
        <v>390.0</v>
      </c>
      <c r="M5" s="22"/>
      <c r="N5" s="42" t="s">
        <v>231</v>
      </c>
      <c r="O5" s="42" t="s">
        <v>232</v>
      </c>
      <c r="P5" s="42" t="s">
        <v>233</v>
      </c>
      <c r="Q5" s="42" t="s">
        <v>215</v>
      </c>
    </row>
    <row r="6">
      <c r="A6" s="4">
        <v>43597.0</v>
      </c>
      <c r="B6" s="5">
        <v>7.0</v>
      </c>
      <c r="C6" s="1">
        <v>25.0</v>
      </c>
      <c r="D6" s="7">
        <v>175.0</v>
      </c>
      <c r="E6" s="5">
        <v>7.0</v>
      </c>
      <c r="F6" s="1">
        <v>24.0</v>
      </c>
      <c r="G6" s="1">
        <v>168.0</v>
      </c>
      <c r="H6" s="5">
        <v>7.0</v>
      </c>
      <c r="I6" s="1">
        <v>26.0</v>
      </c>
      <c r="J6" s="1">
        <v>182.0</v>
      </c>
      <c r="M6" s="16" t="s">
        <v>202</v>
      </c>
      <c r="N6" s="43">
        <f>SUM(D3:D32)</f>
        <v>21550</v>
      </c>
      <c r="O6" s="43">
        <f>sum(D33:D63)</f>
        <v>20250</v>
      </c>
      <c r="P6" s="43">
        <f>sum(D64:D92)</f>
        <v>18425</v>
      </c>
      <c r="Q6" s="43">
        <f t="shared" ref="Q6:Q9" si="1">sum(N6:P6)</f>
        <v>60225</v>
      </c>
    </row>
    <row r="7">
      <c r="A7" s="4">
        <v>43628.0</v>
      </c>
      <c r="B7" s="5">
        <v>24.0</v>
      </c>
      <c r="C7" s="1">
        <v>25.0</v>
      </c>
      <c r="D7" s="7">
        <v>600.0</v>
      </c>
      <c r="E7" s="5">
        <v>24.0</v>
      </c>
      <c r="F7" s="1">
        <v>24.0</v>
      </c>
      <c r="G7" s="1">
        <v>576.0</v>
      </c>
      <c r="H7" s="5">
        <v>24.0</v>
      </c>
      <c r="I7" s="1">
        <v>26.0</v>
      </c>
      <c r="J7" s="1">
        <v>624.0</v>
      </c>
      <c r="M7" s="16" t="s">
        <v>204</v>
      </c>
      <c r="N7" s="22">
        <f>sum(G3:G32)</f>
        <v>20688</v>
      </c>
      <c r="O7" s="22">
        <f>sum(G33:G63)</f>
        <v>19440</v>
      </c>
      <c r="P7" s="43">
        <f>sum(G64:G92)</f>
        <v>17688</v>
      </c>
      <c r="Q7" s="22">
        <f t="shared" si="1"/>
        <v>57816</v>
      </c>
    </row>
    <row r="8">
      <c r="A8" s="4">
        <v>43658.0</v>
      </c>
      <c r="B8" s="5">
        <v>55.0</v>
      </c>
      <c r="C8" s="1">
        <v>25.0</v>
      </c>
      <c r="D8" s="7">
        <v>1375.0</v>
      </c>
      <c r="E8" s="5">
        <v>55.0</v>
      </c>
      <c r="F8" s="1">
        <v>24.0</v>
      </c>
      <c r="G8" s="7">
        <v>1320.0</v>
      </c>
      <c r="H8" s="5">
        <v>55.0</v>
      </c>
      <c r="I8" s="1">
        <v>26.0</v>
      </c>
      <c r="J8" s="7">
        <v>1430.0</v>
      </c>
      <c r="M8" s="16" t="s">
        <v>203</v>
      </c>
      <c r="N8" s="22">
        <f>SUM(J3:J32)</f>
        <v>22412</v>
      </c>
      <c r="O8" s="22">
        <f>sum(J33:J63)</f>
        <v>21060</v>
      </c>
      <c r="P8" s="43">
        <f>SUM(J64:J92)</f>
        <v>19162</v>
      </c>
      <c r="Q8" s="22">
        <f t="shared" si="1"/>
        <v>62634</v>
      </c>
    </row>
    <row r="9">
      <c r="A9" s="4">
        <v>43689.0</v>
      </c>
      <c r="B9" s="5">
        <v>20.0</v>
      </c>
      <c r="C9" s="1">
        <v>25.0</v>
      </c>
      <c r="D9" s="7">
        <v>500.0</v>
      </c>
      <c r="E9" s="5">
        <v>20.0</v>
      </c>
      <c r="F9" s="1">
        <v>24.0</v>
      </c>
      <c r="G9" s="1">
        <v>480.0</v>
      </c>
      <c r="H9" s="5">
        <v>20.0</v>
      </c>
      <c r="I9" s="1">
        <v>26.0</v>
      </c>
      <c r="J9" s="1">
        <v>520.0</v>
      </c>
      <c r="M9" s="42" t="s">
        <v>215</v>
      </c>
      <c r="N9" s="43">
        <f>SUM(N6:N8)</f>
        <v>64650</v>
      </c>
      <c r="O9" s="43">
        <f t="shared" ref="O9:P9" si="2">sum(O6:O8)</f>
        <v>60750</v>
      </c>
      <c r="P9" s="43">
        <f t="shared" si="2"/>
        <v>55275</v>
      </c>
      <c r="Q9" s="43">
        <f t="shared" si="1"/>
        <v>180675</v>
      </c>
    </row>
    <row r="10">
      <c r="A10" s="4">
        <v>43720.0</v>
      </c>
      <c r="B10" s="5">
        <v>44.0</v>
      </c>
      <c r="C10" s="1">
        <v>25.0</v>
      </c>
      <c r="D10" s="7">
        <v>1100.0</v>
      </c>
      <c r="E10" s="5">
        <v>44.0</v>
      </c>
      <c r="F10" s="1">
        <v>24.0</v>
      </c>
      <c r="G10" s="7">
        <v>1056.0</v>
      </c>
      <c r="H10" s="5">
        <v>44.0</v>
      </c>
      <c r="I10" s="1">
        <v>26.0</v>
      </c>
      <c r="J10" s="7">
        <v>1144.0</v>
      </c>
    </row>
    <row r="11">
      <c r="A11" s="4">
        <v>43750.0</v>
      </c>
      <c r="B11" s="5">
        <v>28.0</v>
      </c>
      <c r="C11" s="1">
        <v>25.0</v>
      </c>
      <c r="D11" s="7">
        <v>700.0</v>
      </c>
      <c r="E11" s="5">
        <v>28.0</v>
      </c>
      <c r="F11" s="1">
        <v>24.0</v>
      </c>
      <c r="G11" s="1">
        <v>672.0</v>
      </c>
      <c r="H11" s="5">
        <v>28.0</v>
      </c>
      <c r="I11" s="1">
        <v>26.0</v>
      </c>
      <c r="J11" s="1">
        <v>728.0</v>
      </c>
    </row>
    <row r="12">
      <c r="A12" s="4">
        <v>43781.0</v>
      </c>
      <c r="B12" s="5">
        <v>29.0</v>
      </c>
      <c r="C12" s="1">
        <v>25.0</v>
      </c>
      <c r="D12" s="7">
        <v>725.0</v>
      </c>
      <c r="E12" s="5">
        <v>29.0</v>
      </c>
      <c r="F12" s="1">
        <v>24.0</v>
      </c>
      <c r="G12" s="1">
        <v>696.0</v>
      </c>
      <c r="H12" s="5">
        <v>29.0</v>
      </c>
      <c r="I12" s="1">
        <v>26.0</v>
      </c>
      <c r="J12" s="1">
        <v>754.0</v>
      </c>
      <c r="M12" s="22"/>
      <c r="N12" s="39" t="s">
        <v>234</v>
      </c>
      <c r="O12" s="40"/>
      <c r="P12" s="41"/>
      <c r="Q12" s="22"/>
    </row>
    <row r="13">
      <c r="A13" s="4">
        <v>43811.0</v>
      </c>
      <c r="B13" s="5">
        <v>9.0</v>
      </c>
      <c r="C13" s="1">
        <v>25.0</v>
      </c>
      <c r="D13" s="7">
        <v>225.0</v>
      </c>
      <c r="E13" s="5">
        <v>9.0</v>
      </c>
      <c r="F13" s="1">
        <v>24.0</v>
      </c>
      <c r="G13" s="1">
        <v>216.0</v>
      </c>
      <c r="H13" s="5">
        <v>9.0</v>
      </c>
      <c r="I13" s="1">
        <v>26.0</v>
      </c>
      <c r="J13" s="1">
        <v>234.0</v>
      </c>
      <c r="M13" s="22"/>
      <c r="N13" s="42" t="s">
        <v>231</v>
      </c>
      <c r="O13" s="42" t="s">
        <v>232</v>
      </c>
      <c r="P13" s="42" t="s">
        <v>233</v>
      </c>
      <c r="Q13" s="42" t="s">
        <v>215</v>
      </c>
      <c r="T13" s="39" t="s">
        <v>235</v>
      </c>
      <c r="U13" s="40"/>
      <c r="V13" s="40"/>
      <c r="W13" s="40"/>
      <c r="X13" s="41"/>
    </row>
    <row r="14">
      <c r="A14" s="5" t="s">
        <v>37</v>
      </c>
      <c r="B14" s="5">
        <v>34.0</v>
      </c>
      <c r="C14" s="1">
        <v>25.0</v>
      </c>
      <c r="D14" s="7">
        <v>850.0</v>
      </c>
      <c r="E14" s="5">
        <v>34.0</v>
      </c>
      <c r="F14" s="1">
        <v>24.0</v>
      </c>
      <c r="G14" s="1">
        <v>816.0</v>
      </c>
      <c r="H14" s="5">
        <v>34.0</v>
      </c>
      <c r="I14" s="1">
        <v>26.0</v>
      </c>
      <c r="J14" s="1">
        <v>884.0</v>
      </c>
      <c r="M14" s="16" t="s">
        <v>202</v>
      </c>
      <c r="N14" s="22">
        <f t="shared" ref="N14:N16" si="3">$N$32*W15</f>
        <v>20472.5</v>
      </c>
      <c r="O14" s="22">
        <f t="shared" ref="O14:O16" si="4">O32*W15</f>
        <v>19237.5</v>
      </c>
      <c r="P14" s="22">
        <f t="shared" ref="P14:P16" si="5">P32*W15</f>
        <v>17503.75</v>
      </c>
      <c r="Q14" s="22">
        <f t="shared" ref="Q14:Q16" si="6">SUM(N14:P14)</f>
        <v>57213.75</v>
      </c>
      <c r="T14" s="16" t="s">
        <v>236</v>
      </c>
      <c r="U14" s="16" t="s">
        <v>237</v>
      </c>
      <c r="V14" s="16" t="s">
        <v>5</v>
      </c>
      <c r="W14" s="16" t="s">
        <v>238</v>
      </c>
      <c r="X14" s="16" t="s">
        <v>239</v>
      </c>
    </row>
    <row r="15">
      <c r="A15" s="5" t="s">
        <v>41</v>
      </c>
      <c r="B15" s="5">
        <v>21.0</v>
      </c>
      <c r="C15" s="1">
        <v>25.0</v>
      </c>
      <c r="D15" s="7">
        <v>525.0</v>
      </c>
      <c r="E15" s="5">
        <v>21.0</v>
      </c>
      <c r="F15" s="1">
        <v>24.0</v>
      </c>
      <c r="G15" s="1">
        <v>504.0</v>
      </c>
      <c r="H15" s="5">
        <v>21.0</v>
      </c>
      <c r="I15" s="1">
        <v>26.0</v>
      </c>
      <c r="J15" s="1">
        <v>546.0</v>
      </c>
      <c r="M15" s="16" t="s">
        <v>204</v>
      </c>
      <c r="N15" s="22">
        <f t="shared" si="3"/>
        <v>20110.46</v>
      </c>
      <c r="O15" s="22">
        <f t="shared" si="4"/>
        <v>18897.3</v>
      </c>
      <c r="P15" s="22">
        <f t="shared" si="5"/>
        <v>17194.21</v>
      </c>
      <c r="Q15" s="22">
        <f t="shared" si="6"/>
        <v>56201.97</v>
      </c>
      <c r="T15" s="16" t="s">
        <v>217</v>
      </c>
      <c r="U15" s="16">
        <v>2.0</v>
      </c>
      <c r="V15" s="16">
        <v>840.0</v>
      </c>
      <c r="W15" s="16">
        <v>23.75</v>
      </c>
      <c r="X15" s="22">
        <f t="shared" ref="X15:X17" si="7">V15*U15</f>
        <v>1680</v>
      </c>
    </row>
    <row r="16">
      <c r="A16" s="5" t="s">
        <v>45</v>
      </c>
      <c r="B16" s="5">
        <v>41.0</v>
      </c>
      <c r="C16" s="1">
        <v>25.0</v>
      </c>
      <c r="D16" s="7">
        <v>1025.0</v>
      </c>
      <c r="E16" s="5">
        <v>41.0</v>
      </c>
      <c r="F16" s="1">
        <v>24.0</v>
      </c>
      <c r="G16" s="1">
        <v>984.0</v>
      </c>
      <c r="H16" s="5">
        <v>41.0</v>
      </c>
      <c r="I16" s="1">
        <v>26.0</v>
      </c>
      <c r="J16" s="7">
        <v>1066.0</v>
      </c>
      <c r="M16" s="16" t="s">
        <v>203</v>
      </c>
      <c r="N16" s="22">
        <f t="shared" si="3"/>
        <v>21550</v>
      </c>
      <c r="O16" s="22">
        <f t="shared" si="4"/>
        <v>20250</v>
      </c>
      <c r="P16" s="22">
        <f t="shared" si="5"/>
        <v>18425</v>
      </c>
      <c r="Q16" s="22">
        <f t="shared" si="6"/>
        <v>60225</v>
      </c>
      <c r="T16" s="16" t="s">
        <v>218</v>
      </c>
      <c r="U16" s="16">
        <v>2.0</v>
      </c>
      <c r="V16" s="16">
        <v>960.0</v>
      </c>
      <c r="W16" s="16">
        <v>23.33</v>
      </c>
      <c r="X16" s="22">
        <f t="shared" si="7"/>
        <v>1920</v>
      </c>
    </row>
    <row r="17">
      <c r="A17" s="5" t="s">
        <v>49</v>
      </c>
      <c r="B17" s="5">
        <v>54.0</v>
      </c>
      <c r="C17" s="1">
        <v>25.0</v>
      </c>
      <c r="D17" s="7">
        <v>1350.0</v>
      </c>
      <c r="E17" s="5">
        <v>54.0</v>
      </c>
      <c r="F17" s="1">
        <v>24.0</v>
      </c>
      <c r="G17" s="7">
        <v>1296.0</v>
      </c>
      <c r="H17" s="5">
        <v>54.0</v>
      </c>
      <c r="I17" s="1">
        <v>26.0</v>
      </c>
      <c r="J17" s="7">
        <v>1404.0</v>
      </c>
      <c r="M17" s="42" t="s">
        <v>215</v>
      </c>
      <c r="N17" s="22">
        <f t="shared" ref="N17:Q17" si="8">SUM(N14:N16)</f>
        <v>62132.96</v>
      </c>
      <c r="O17" s="22">
        <f t="shared" si="8"/>
        <v>58384.8</v>
      </c>
      <c r="P17" s="22">
        <f t="shared" si="8"/>
        <v>53122.96</v>
      </c>
      <c r="Q17" s="22">
        <f t="shared" si="8"/>
        <v>173640.72</v>
      </c>
      <c r="T17" s="16" t="s">
        <v>219</v>
      </c>
      <c r="U17" s="16">
        <v>2.0</v>
      </c>
      <c r="V17" s="16">
        <v>720.0</v>
      </c>
      <c r="W17" s="16">
        <v>25.0</v>
      </c>
      <c r="X17" s="22">
        <f t="shared" si="7"/>
        <v>1440</v>
      </c>
    </row>
    <row r="18">
      <c r="A18" s="5" t="s">
        <v>53</v>
      </c>
      <c r="B18" s="5">
        <v>48.0</v>
      </c>
      <c r="C18" s="1">
        <v>25.0</v>
      </c>
      <c r="D18" s="7">
        <v>1200.0</v>
      </c>
      <c r="E18" s="5">
        <v>48.0</v>
      </c>
      <c r="F18" s="1">
        <v>24.0</v>
      </c>
      <c r="G18" s="7">
        <v>1152.0</v>
      </c>
      <c r="H18" s="5">
        <v>48.0</v>
      </c>
      <c r="I18" s="1">
        <v>26.0</v>
      </c>
      <c r="J18" s="7">
        <v>1248.0</v>
      </c>
      <c r="M18" s="22"/>
      <c r="N18" s="22"/>
      <c r="O18" s="22"/>
      <c r="P18" s="22"/>
      <c r="Q18" s="22"/>
    </row>
    <row r="19">
      <c r="A19" s="5" t="s">
        <v>57</v>
      </c>
      <c r="B19" s="5">
        <v>52.0</v>
      </c>
      <c r="C19" s="1">
        <v>25.0</v>
      </c>
      <c r="D19" s="7">
        <v>1300.0</v>
      </c>
      <c r="E19" s="5">
        <v>52.0</v>
      </c>
      <c r="F19" s="1">
        <v>24.0</v>
      </c>
      <c r="G19" s="7">
        <v>1248.0</v>
      </c>
      <c r="H19" s="5">
        <v>52.0</v>
      </c>
      <c r="I19" s="1">
        <v>26.0</v>
      </c>
      <c r="J19" s="7">
        <v>1352.0</v>
      </c>
    </row>
    <row r="20">
      <c r="A20" s="5" t="s">
        <v>61</v>
      </c>
      <c r="B20" s="5">
        <v>17.0</v>
      </c>
      <c r="C20" s="1">
        <v>25.0</v>
      </c>
      <c r="D20" s="7">
        <v>425.0</v>
      </c>
      <c r="E20" s="5">
        <v>17.0</v>
      </c>
      <c r="F20" s="1">
        <v>24.0</v>
      </c>
      <c r="G20" s="1">
        <v>408.0</v>
      </c>
      <c r="H20" s="5">
        <v>17.0</v>
      </c>
      <c r="I20" s="1">
        <v>26.0</v>
      </c>
      <c r="J20" s="1">
        <v>442.0</v>
      </c>
    </row>
    <row r="21">
      <c r="A21" s="5" t="s">
        <v>65</v>
      </c>
      <c r="B21" s="5">
        <v>10.0</v>
      </c>
      <c r="C21" s="1">
        <v>25.0</v>
      </c>
      <c r="D21" s="7">
        <v>250.0</v>
      </c>
      <c r="E21" s="5">
        <v>10.0</v>
      </c>
      <c r="F21" s="1">
        <v>24.0</v>
      </c>
      <c r="G21" s="1">
        <v>240.0</v>
      </c>
      <c r="H21" s="5">
        <v>10.0</v>
      </c>
      <c r="I21" s="1">
        <v>26.0</v>
      </c>
      <c r="J21" s="1">
        <v>260.0</v>
      </c>
      <c r="M21" s="22"/>
      <c r="N21" s="39" t="s">
        <v>240</v>
      </c>
      <c r="O21" s="40"/>
      <c r="P21" s="41"/>
      <c r="Q21" s="22"/>
      <c r="S21" s="22"/>
      <c r="T21" s="39" t="s">
        <v>241</v>
      </c>
      <c r="U21" s="40"/>
      <c r="V21" s="41"/>
      <c r="W21" s="22"/>
    </row>
    <row r="22">
      <c r="A22" s="5" t="s">
        <v>69</v>
      </c>
      <c r="B22" s="5">
        <v>23.0</v>
      </c>
      <c r="C22" s="1">
        <v>25.0</v>
      </c>
      <c r="D22" s="7">
        <v>575.0</v>
      </c>
      <c r="E22" s="5">
        <v>23.0</v>
      </c>
      <c r="F22" s="1">
        <v>24.0</v>
      </c>
      <c r="G22" s="1">
        <v>552.0</v>
      </c>
      <c r="H22" s="5">
        <v>23.0</v>
      </c>
      <c r="I22" s="1">
        <v>26.0</v>
      </c>
      <c r="J22" s="1">
        <v>598.0</v>
      </c>
      <c r="M22" s="22"/>
      <c r="N22" s="42" t="s">
        <v>231</v>
      </c>
      <c r="O22" s="42" t="s">
        <v>232</v>
      </c>
      <c r="P22" s="42" t="s">
        <v>233</v>
      </c>
      <c r="Q22" s="42" t="s">
        <v>215</v>
      </c>
      <c r="S22" s="22"/>
      <c r="T22" s="42" t="s">
        <v>231</v>
      </c>
      <c r="U22" s="42" t="s">
        <v>232</v>
      </c>
      <c r="V22" s="42" t="s">
        <v>233</v>
      </c>
      <c r="W22" s="42" t="s">
        <v>215</v>
      </c>
    </row>
    <row r="23">
      <c r="A23" s="5" t="s">
        <v>73</v>
      </c>
      <c r="B23" s="5">
        <v>22.0</v>
      </c>
      <c r="C23" s="1">
        <v>25.0</v>
      </c>
      <c r="D23" s="7">
        <v>550.0</v>
      </c>
      <c r="E23" s="5">
        <v>22.0</v>
      </c>
      <c r="F23" s="1">
        <v>24.0</v>
      </c>
      <c r="G23" s="1">
        <v>528.0</v>
      </c>
      <c r="H23" s="5">
        <v>22.0</v>
      </c>
      <c r="I23" s="1">
        <v>26.0</v>
      </c>
      <c r="J23" s="1">
        <v>572.0</v>
      </c>
      <c r="M23" s="16" t="s">
        <v>202</v>
      </c>
      <c r="N23" s="22">
        <f t="shared" ref="N23:P23" si="9">$X$15</f>
        <v>1680</v>
      </c>
      <c r="O23" s="22">
        <f t="shared" si="9"/>
        <v>1680</v>
      </c>
      <c r="P23" s="22">
        <f t="shared" si="9"/>
        <v>1680</v>
      </c>
      <c r="Q23" s="22">
        <f t="shared" ref="Q23:Q26" si="11">SUM(N23:P23)</f>
        <v>5040</v>
      </c>
      <c r="S23" s="16" t="s">
        <v>202</v>
      </c>
      <c r="T23" s="22">
        <f t="shared" ref="T23:T25" si="12">N23*W15</f>
        <v>39900</v>
      </c>
      <c r="U23" s="22">
        <f t="shared" ref="U23:U25" si="13">O23*W15</f>
        <v>39900</v>
      </c>
      <c r="V23" s="22">
        <f t="shared" ref="V23:V25" si="14">P23*W15</f>
        <v>39900</v>
      </c>
      <c r="W23" s="22">
        <f t="shared" ref="W23:W26" si="15">SUM(T23:V23)</f>
        <v>119700</v>
      </c>
    </row>
    <row r="24">
      <c r="A24" s="5" t="s">
        <v>77</v>
      </c>
      <c r="B24" s="5">
        <v>37.0</v>
      </c>
      <c r="C24" s="1">
        <v>25.0</v>
      </c>
      <c r="D24" s="7">
        <v>925.0</v>
      </c>
      <c r="E24" s="5">
        <v>37.0</v>
      </c>
      <c r="F24" s="1">
        <v>24.0</v>
      </c>
      <c r="G24" s="1">
        <v>888.0</v>
      </c>
      <c r="H24" s="5">
        <v>37.0</v>
      </c>
      <c r="I24" s="1">
        <v>26.0</v>
      </c>
      <c r="J24" s="1">
        <v>962.0</v>
      </c>
      <c r="M24" s="16" t="s">
        <v>204</v>
      </c>
      <c r="N24" s="22">
        <f t="shared" ref="N24:P24" si="10">$X$16</f>
        <v>1920</v>
      </c>
      <c r="O24" s="22">
        <f t="shared" si="10"/>
        <v>1920</v>
      </c>
      <c r="P24" s="22">
        <f t="shared" si="10"/>
        <v>1920</v>
      </c>
      <c r="Q24" s="22">
        <f t="shared" si="11"/>
        <v>5760</v>
      </c>
      <c r="S24" s="16" t="s">
        <v>204</v>
      </c>
      <c r="T24" s="22">
        <f t="shared" si="12"/>
        <v>44793.6</v>
      </c>
      <c r="U24" s="22">
        <f t="shared" si="13"/>
        <v>44793.6</v>
      </c>
      <c r="V24" s="22">
        <f t="shared" si="14"/>
        <v>44793.6</v>
      </c>
      <c r="W24" s="22">
        <f t="shared" si="15"/>
        <v>134380.8</v>
      </c>
    </row>
    <row r="25">
      <c r="A25" s="5" t="s">
        <v>81</v>
      </c>
      <c r="B25" s="5">
        <v>46.0</v>
      </c>
      <c r="C25" s="1">
        <v>25.0</v>
      </c>
      <c r="D25" s="7">
        <v>1150.0</v>
      </c>
      <c r="E25" s="5">
        <v>46.0</v>
      </c>
      <c r="F25" s="1">
        <v>24.0</v>
      </c>
      <c r="G25" s="7">
        <v>1104.0</v>
      </c>
      <c r="H25" s="5">
        <v>46.0</v>
      </c>
      <c r="I25" s="1">
        <v>26.0</v>
      </c>
      <c r="J25" s="7">
        <v>1196.0</v>
      </c>
      <c r="M25" s="16" t="s">
        <v>203</v>
      </c>
      <c r="N25" s="22">
        <f t="shared" ref="N25:P25" si="16">$X$17</f>
        <v>1440</v>
      </c>
      <c r="O25" s="22">
        <f t="shared" si="16"/>
        <v>1440</v>
      </c>
      <c r="P25" s="22">
        <f t="shared" si="16"/>
        <v>1440</v>
      </c>
      <c r="Q25" s="22">
        <f t="shared" si="11"/>
        <v>4320</v>
      </c>
      <c r="S25" s="16" t="s">
        <v>203</v>
      </c>
      <c r="T25" s="22">
        <f t="shared" si="12"/>
        <v>36000</v>
      </c>
      <c r="U25" s="22">
        <f t="shared" si="13"/>
        <v>36000</v>
      </c>
      <c r="V25" s="22">
        <f t="shared" si="14"/>
        <v>36000</v>
      </c>
      <c r="W25" s="22">
        <f t="shared" si="15"/>
        <v>108000</v>
      </c>
    </row>
    <row r="26">
      <c r="A26" s="5" t="s">
        <v>85</v>
      </c>
      <c r="B26" s="5">
        <v>16.0</v>
      </c>
      <c r="C26" s="1">
        <v>25.0</v>
      </c>
      <c r="D26" s="7">
        <v>400.0</v>
      </c>
      <c r="E26" s="5">
        <v>16.0</v>
      </c>
      <c r="F26" s="1">
        <v>24.0</v>
      </c>
      <c r="G26" s="1">
        <v>384.0</v>
      </c>
      <c r="H26" s="5">
        <v>16.0</v>
      </c>
      <c r="I26" s="1">
        <v>26.0</v>
      </c>
      <c r="J26" s="1">
        <v>416.0</v>
      </c>
      <c r="M26" s="42" t="s">
        <v>215</v>
      </c>
      <c r="N26" s="22">
        <f t="shared" ref="N26:P26" si="17">SUM(N23:N25)</f>
        <v>5040</v>
      </c>
      <c r="O26" s="22">
        <f t="shared" si="17"/>
        <v>5040</v>
      </c>
      <c r="P26" s="22">
        <f t="shared" si="17"/>
        <v>5040</v>
      </c>
      <c r="Q26" s="22">
        <f t="shared" si="11"/>
        <v>15120</v>
      </c>
      <c r="S26" s="42" t="s">
        <v>215</v>
      </c>
      <c r="T26" s="22">
        <f t="shared" ref="T26:V26" si="18">SUM(T23:T25)</f>
        <v>120693.6</v>
      </c>
      <c r="U26" s="22">
        <f t="shared" si="18"/>
        <v>120693.6</v>
      </c>
      <c r="V26" s="22">
        <f t="shared" si="18"/>
        <v>120693.6</v>
      </c>
      <c r="W26" s="22">
        <f t="shared" si="15"/>
        <v>362080.8</v>
      </c>
    </row>
    <row r="27">
      <c r="A27" s="5" t="s">
        <v>89</v>
      </c>
      <c r="B27" s="5">
        <v>31.0</v>
      </c>
      <c r="C27" s="1">
        <v>25.0</v>
      </c>
      <c r="D27" s="7">
        <v>775.0</v>
      </c>
      <c r="E27" s="5">
        <v>31.0</v>
      </c>
      <c r="F27" s="1">
        <v>24.0</v>
      </c>
      <c r="G27" s="1">
        <v>744.0</v>
      </c>
      <c r="H27" s="5">
        <v>31.0</v>
      </c>
      <c r="I27" s="1">
        <v>26.0</v>
      </c>
      <c r="J27" s="1">
        <v>806.0</v>
      </c>
      <c r="M27" s="22"/>
      <c r="N27" s="22"/>
      <c r="O27" s="22"/>
      <c r="P27" s="22"/>
      <c r="Q27" s="22"/>
    </row>
    <row r="28">
      <c r="A28" s="5" t="s">
        <v>93</v>
      </c>
      <c r="B28" s="5">
        <v>34.0</v>
      </c>
      <c r="C28" s="1">
        <v>25.0</v>
      </c>
      <c r="D28" s="7">
        <v>850.0</v>
      </c>
      <c r="E28" s="5">
        <v>34.0</v>
      </c>
      <c r="F28" s="1">
        <v>24.0</v>
      </c>
      <c r="G28" s="1">
        <v>816.0</v>
      </c>
      <c r="H28" s="5">
        <v>34.0</v>
      </c>
      <c r="I28" s="1">
        <v>26.0</v>
      </c>
      <c r="J28" s="1">
        <v>884.0</v>
      </c>
    </row>
    <row r="29">
      <c r="A29" s="5" t="s">
        <v>94</v>
      </c>
      <c r="B29" s="5">
        <v>7.0</v>
      </c>
      <c r="C29" s="1">
        <v>25.0</v>
      </c>
      <c r="D29" s="7">
        <v>175.0</v>
      </c>
      <c r="E29" s="5">
        <v>7.0</v>
      </c>
      <c r="F29" s="1">
        <v>24.0</v>
      </c>
      <c r="G29" s="1">
        <v>168.0</v>
      </c>
      <c r="H29" s="5">
        <v>7.0</v>
      </c>
      <c r="I29" s="1">
        <v>26.0</v>
      </c>
      <c r="J29" s="1">
        <v>182.0</v>
      </c>
    </row>
    <row r="30">
      <c r="A30" s="5" t="s">
        <v>95</v>
      </c>
      <c r="B30" s="5">
        <v>6.0</v>
      </c>
      <c r="C30" s="1">
        <v>25.0</v>
      </c>
      <c r="D30" s="7">
        <v>150.0</v>
      </c>
      <c r="E30" s="5">
        <v>6.0</v>
      </c>
      <c r="F30" s="1">
        <v>24.0</v>
      </c>
      <c r="G30" s="1">
        <v>144.0</v>
      </c>
      <c r="H30" s="5">
        <v>6.0</v>
      </c>
      <c r="I30" s="1">
        <v>26.0</v>
      </c>
      <c r="J30" s="1">
        <v>156.0</v>
      </c>
      <c r="M30" s="22"/>
      <c r="N30" s="39" t="s">
        <v>242</v>
      </c>
      <c r="O30" s="40"/>
      <c r="P30" s="41"/>
      <c r="Q30" s="22"/>
      <c r="T30" s="22"/>
      <c r="U30" s="39" t="s">
        <v>243</v>
      </c>
      <c r="V30" s="40"/>
      <c r="W30" s="41"/>
      <c r="X30" s="22"/>
    </row>
    <row r="31">
      <c r="A31" s="5" t="s">
        <v>99</v>
      </c>
      <c r="B31" s="5">
        <v>16.0</v>
      </c>
      <c r="C31" s="1">
        <v>25.0</v>
      </c>
      <c r="D31" s="7">
        <v>400.0</v>
      </c>
      <c r="E31" s="5">
        <v>16.0</v>
      </c>
      <c r="F31" s="1">
        <v>24.0</v>
      </c>
      <c r="G31" s="1">
        <v>384.0</v>
      </c>
      <c r="H31" s="5">
        <v>16.0</v>
      </c>
      <c r="I31" s="1">
        <v>26.0</v>
      </c>
      <c r="J31" s="1">
        <v>416.0</v>
      </c>
      <c r="M31" s="22"/>
      <c r="N31" s="42" t="s">
        <v>231</v>
      </c>
      <c r="O31" s="42" t="s">
        <v>232</v>
      </c>
      <c r="P31" s="42" t="s">
        <v>233</v>
      </c>
      <c r="Q31" s="42" t="s">
        <v>215</v>
      </c>
      <c r="T31" s="22"/>
      <c r="U31" s="44" t="s">
        <v>231</v>
      </c>
      <c r="V31" s="44" t="s">
        <v>232</v>
      </c>
      <c r="W31" s="44" t="s">
        <v>233</v>
      </c>
      <c r="X31" s="44" t="s">
        <v>215</v>
      </c>
    </row>
    <row r="32">
      <c r="A32" s="5" t="s">
        <v>100</v>
      </c>
      <c r="B32" s="5">
        <v>45.0</v>
      </c>
      <c r="C32" s="1">
        <v>25.0</v>
      </c>
      <c r="D32" s="7">
        <v>1125.0</v>
      </c>
      <c r="E32" s="5">
        <v>45.0</v>
      </c>
      <c r="F32" s="1">
        <v>24.0</v>
      </c>
      <c r="G32" s="7">
        <v>1080.0</v>
      </c>
      <c r="H32" s="5">
        <v>45.0</v>
      </c>
      <c r="I32" s="1">
        <v>26.0</v>
      </c>
      <c r="J32" s="7">
        <v>1170.0</v>
      </c>
      <c r="M32" s="16" t="s">
        <v>202</v>
      </c>
      <c r="N32" s="22">
        <f>sum(B3:B32)</f>
        <v>862</v>
      </c>
      <c r="O32" s="22">
        <f t="shared" ref="O32:O34" si="20">SUM($B$33:$B$63)</f>
        <v>810</v>
      </c>
      <c r="P32" s="22">
        <f t="shared" ref="P32:P34" si="21">SUM($B$64:$B$92)</f>
        <v>737</v>
      </c>
      <c r="Q32" s="22">
        <f t="shared" ref="Q32:Q35" si="22">sum(N32:P32)</f>
        <v>2409</v>
      </c>
      <c r="T32" s="44" t="s">
        <v>202</v>
      </c>
      <c r="U32" s="43">
        <f t="shared" ref="U32:W32" si="19">N6-N14</f>
        <v>1077.5</v>
      </c>
      <c r="V32" s="43">
        <f t="shared" si="19"/>
        <v>1012.5</v>
      </c>
      <c r="W32" s="43">
        <f t="shared" si="19"/>
        <v>921.25</v>
      </c>
      <c r="X32" s="43">
        <f t="shared" ref="X32:X34" si="24">sum(U32:W32)</f>
        <v>3011.25</v>
      </c>
    </row>
    <row r="33">
      <c r="A33" s="4">
        <v>43831.0</v>
      </c>
      <c r="B33" s="5">
        <v>9.0</v>
      </c>
      <c r="C33" s="1">
        <v>25.0</v>
      </c>
      <c r="D33" s="7">
        <v>225.0</v>
      </c>
      <c r="E33" s="5">
        <v>9.0</v>
      </c>
      <c r="F33" s="1">
        <v>24.0</v>
      </c>
      <c r="G33" s="1">
        <v>216.0</v>
      </c>
      <c r="H33" s="5">
        <v>9.0</v>
      </c>
      <c r="I33" s="1">
        <v>26.0</v>
      </c>
      <c r="J33" s="1">
        <v>234.0</v>
      </c>
      <c r="M33" s="16" t="s">
        <v>204</v>
      </c>
      <c r="N33" s="22">
        <f>sum(E3:E32)</f>
        <v>862</v>
      </c>
      <c r="O33" s="22">
        <f t="shared" si="20"/>
        <v>810</v>
      </c>
      <c r="P33" s="22">
        <f t="shared" si="21"/>
        <v>737</v>
      </c>
      <c r="Q33" s="22">
        <f t="shared" si="22"/>
        <v>2409</v>
      </c>
      <c r="T33" s="44" t="s">
        <v>204</v>
      </c>
      <c r="U33" s="22">
        <f t="shared" ref="U33:W33" si="23">N7-N15</f>
        <v>577.54</v>
      </c>
      <c r="V33" s="22">
        <f t="shared" si="23"/>
        <v>542.7</v>
      </c>
      <c r="W33" s="43">
        <f t="shared" si="23"/>
        <v>493.79</v>
      </c>
      <c r="X33" s="22">
        <f t="shared" si="24"/>
        <v>1614.03</v>
      </c>
    </row>
    <row r="34">
      <c r="A34" s="4">
        <v>43862.0</v>
      </c>
      <c r="B34" s="5">
        <v>10.0</v>
      </c>
      <c r="C34" s="1">
        <v>25.0</v>
      </c>
      <c r="D34" s="7">
        <v>250.0</v>
      </c>
      <c r="E34" s="5">
        <v>10.0</v>
      </c>
      <c r="F34" s="1">
        <v>24.0</v>
      </c>
      <c r="G34" s="1">
        <v>240.0</v>
      </c>
      <c r="H34" s="5">
        <v>10.0</v>
      </c>
      <c r="I34" s="1">
        <v>26.0</v>
      </c>
      <c r="J34" s="1">
        <v>260.0</v>
      </c>
      <c r="M34" s="16" t="s">
        <v>203</v>
      </c>
      <c r="N34" s="22">
        <f>sum(H3:H32)</f>
        <v>862</v>
      </c>
      <c r="O34" s="22">
        <f t="shared" si="20"/>
        <v>810</v>
      </c>
      <c r="P34" s="22">
        <f t="shared" si="21"/>
        <v>737</v>
      </c>
      <c r="Q34" s="22">
        <f t="shared" si="22"/>
        <v>2409</v>
      </c>
      <c r="T34" s="44" t="s">
        <v>203</v>
      </c>
      <c r="U34" s="22">
        <f t="shared" ref="U34:W34" si="25">N8-N16</f>
        <v>862</v>
      </c>
      <c r="V34" s="22">
        <f t="shared" si="25"/>
        <v>810</v>
      </c>
      <c r="W34" s="43">
        <f t="shared" si="25"/>
        <v>737</v>
      </c>
      <c r="X34" s="22">
        <f t="shared" si="24"/>
        <v>2409</v>
      </c>
    </row>
    <row r="35">
      <c r="A35" s="4">
        <v>43891.0</v>
      </c>
      <c r="B35" s="5">
        <v>8.0</v>
      </c>
      <c r="C35" s="1">
        <v>25.0</v>
      </c>
      <c r="D35" s="7">
        <v>200.0</v>
      </c>
      <c r="E35" s="5">
        <v>8.0</v>
      </c>
      <c r="F35" s="1">
        <v>24.0</v>
      </c>
      <c r="G35" s="1">
        <v>192.0</v>
      </c>
      <c r="H35" s="5">
        <v>8.0</v>
      </c>
      <c r="I35" s="1">
        <v>26.0</v>
      </c>
      <c r="J35" s="1">
        <v>208.0</v>
      </c>
      <c r="M35" s="42" t="s">
        <v>215</v>
      </c>
      <c r="N35" s="22">
        <f t="shared" ref="N35:P35" si="26">sum(N32:N34)</f>
        <v>2586</v>
      </c>
      <c r="O35" s="22">
        <f t="shared" si="26"/>
        <v>2430</v>
      </c>
      <c r="P35" s="22">
        <f t="shared" si="26"/>
        <v>2211</v>
      </c>
      <c r="Q35" s="22">
        <f t="shared" si="22"/>
        <v>7227</v>
      </c>
      <c r="T35" s="44" t="s">
        <v>215</v>
      </c>
      <c r="U35" s="43">
        <f t="shared" ref="U35:X35" si="27">SUM(U32:U34)</f>
        <v>2517.04</v>
      </c>
      <c r="V35" s="43">
        <f t="shared" si="27"/>
        <v>2365.2</v>
      </c>
      <c r="W35" s="43">
        <f t="shared" si="27"/>
        <v>2152.04</v>
      </c>
      <c r="X35" s="43">
        <f t="shared" si="27"/>
        <v>7034.28</v>
      </c>
    </row>
    <row r="36">
      <c r="A36" s="4">
        <v>43922.0</v>
      </c>
      <c r="B36" s="5">
        <v>29.0</v>
      </c>
      <c r="C36" s="1">
        <v>25.0</v>
      </c>
      <c r="D36" s="7">
        <v>725.0</v>
      </c>
      <c r="E36" s="5">
        <v>29.0</v>
      </c>
      <c r="F36" s="1">
        <v>24.0</v>
      </c>
      <c r="G36" s="1">
        <v>696.0</v>
      </c>
      <c r="H36" s="5">
        <v>29.0</v>
      </c>
      <c r="I36" s="1">
        <v>26.0</v>
      </c>
      <c r="J36" s="1">
        <v>754.0</v>
      </c>
      <c r="M36" s="22"/>
      <c r="N36" s="22"/>
      <c r="O36" s="22"/>
      <c r="P36" s="22"/>
      <c r="Q36" s="22"/>
    </row>
    <row r="37">
      <c r="A37" s="4">
        <v>43952.0</v>
      </c>
      <c r="B37" s="5">
        <v>46.0</v>
      </c>
      <c r="C37" s="1">
        <v>25.0</v>
      </c>
      <c r="D37" s="7">
        <v>1150.0</v>
      </c>
      <c r="E37" s="5">
        <v>46.0</v>
      </c>
      <c r="F37" s="1">
        <v>24.0</v>
      </c>
      <c r="G37" s="7">
        <v>1104.0</v>
      </c>
      <c r="H37" s="5">
        <v>46.0</v>
      </c>
      <c r="I37" s="1">
        <v>26.0</v>
      </c>
      <c r="J37" s="7">
        <v>1196.0</v>
      </c>
    </row>
    <row r="38">
      <c r="A38" s="4">
        <v>43983.0</v>
      </c>
      <c r="B38" s="5">
        <v>28.0</v>
      </c>
      <c r="C38" s="1">
        <v>25.0</v>
      </c>
      <c r="D38" s="7">
        <v>700.0</v>
      </c>
      <c r="E38" s="5">
        <v>28.0</v>
      </c>
      <c r="F38" s="1">
        <v>24.0</v>
      </c>
      <c r="G38" s="1">
        <v>672.0</v>
      </c>
      <c r="H38" s="5">
        <v>28.0</v>
      </c>
      <c r="I38" s="1">
        <v>26.0</v>
      </c>
      <c r="J38" s="1">
        <v>728.0</v>
      </c>
    </row>
    <row r="39">
      <c r="A39" s="4">
        <v>44013.0</v>
      </c>
      <c r="B39" s="5">
        <v>18.0</v>
      </c>
      <c r="C39" s="1">
        <v>25.0</v>
      </c>
      <c r="D39" s="7">
        <v>450.0</v>
      </c>
      <c r="E39" s="5">
        <v>18.0</v>
      </c>
      <c r="F39" s="1">
        <v>24.0</v>
      </c>
      <c r="G39" s="1">
        <v>432.0</v>
      </c>
      <c r="H39" s="5">
        <v>18.0</v>
      </c>
      <c r="I39" s="1">
        <v>26.0</v>
      </c>
      <c r="J39" s="1">
        <v>468.0</v>
      </c>
    </row>
    <row r="40">
      <c r="A40" s="4">
        <v>44044.0</v>
      </c>
      <c r="B40" s="5">
        <v>33.0</v>
      </c>
      <c r="C40" s="1">
        <v>25.0</v>
      </c>
      <c r="D40" s="7">
        <v>825.0</v>
      </c>
      <c r="E40" s="5">
        <v>33.0</v>
      </c>
      <c r="F40" s="1">
        <v>24.0</v>
      </c>
      <c r="G40" s="1">
        <v>792.0</v>
      </c>
      <c r="H40" s="5">
        <v>33.0</v>
      </c>
      <c r="I40" s="1">
        <v>26.0</v>
      </c>
      <c r="J40" s="1">
        <v>858.0</v>
      </c>
      <c r="M40" s="22"/>
      <c r="N40" s="39" t="s">
        <v>244</v>
      </c>
      <c r="O40" s="40"/>
      <c r="P40" s="41"/>
      <c r="Q40" s="22"/>
      <c r="T40" s="22"/>
      <c r="U40" s="39" t="s">
        <v>245</v>
      </c>
      <c r="V40" s="40"/>
      <c r="W40" s="41"/>
      <c r="X40" s="22"/>
    </row>
    <row r="41">
      <c r="A41" s="4">
        <v>44075.0</v>
      </c>
      <c r="B41" s="5">
        <v>23.0</v>
      </c>
      <c r="C41" s="1">
        <v>25.0</v>
      </c>
      <c r="D41" s="7">
        <v>575.0</v>
      </c>
      <c r="E41" s="5">
        <v>23.0</v>
      </c>
      <c r="F41" s="1">
        <v>24.0</v>
      </c>
      <c r="G41" s="1">
        <v>552.0</v>
      </c>
      <c r="H41" s="5">
        <v>23.0</v>
      </c>
      <c r="I41" s="1">
        <v>26.0</v>
      </c>
      <c r="J41" s="1">
        <v>598.0</v>
      </c>
      <c r="M41" s="22"/>
      <c r="N41" s="42" t="s">
        <v>231</v>
      </c>
      <c r="O41" s="42" t="s">
        <v>232</v>
      </c>
      <c r="P41" s="42" t="s">
        <v>233</v>
      </c>
      <c r="Q41" s="42" t="s">
        <v>215</v>
      </c>
      <c r="T41" s="22"/>
      <c r="U41" s="42" t="s">
        <v>231</v>
      </c>
      <c r="V41" s="42" t="s">
        <v>232</v>
      </c>
      <c r="W41" s="42" t="s">
        <v>233</v>
      </c>
      <c r="X41" s="42" t="s">
        <v>215</v>
      </c>
    </row>
    <row r="42">
      <c r="A42" s="4">
        <v>44105.0</v>
      </c>
      <c r="B42" s="5">
        <v>50.0</v>
      </c>
      <c r="C42" s="1">
        <v>25.0</v>
      </c>
      <c r="D42" s="7">
        <v>1250.0</v>
      </c>
      <c r="E42" s="5">
        <v>50.0</v>
      </c>
      <c r="F42" s="1">
        <v>24.0</v>
      </c>
      <c r="G42" s="7">
        <v>1200.0</v>
      </c>
      <c r="H42" s="5">
        <v>50.0</v>
      </c>
      <c r="I42" s="1">
        <v>26.0</v>
      </c>
      <c r="J42" s="7">
        <v>1300.0</v>
      </c>
      <c r="M42" s="16" t="s">
        <v>202</v>
      </c>
      <c r="N42" s="22">
        <f t="shared" ref="N42:Q42" si="28">N23-N32</f>
        <v>818</v>
      </c>
      <c r="O42" s="22">
        <f t="shared" si="28"/>
        <v>870</v>
      </c>
      <c r="P42" s="22">
        <f t="shared" si="28"/>
        <v>943</v>
      </c>
      <c r="Q42" s="22">
        <f t="shared" si="28"/>
        <v>2631</v>
      </c>
      <c r="T42" s="16" t="s">
        <v>202</v>
      </c>
      <c r="U42" s="22">
        <f t="shared" ref="U42:U44" si="30">N42*W15</f>
        <v>19427.5</v>
      </c>
      <c r="V42" s="22">
        <f t="shared" ref="V42:V44" si="31">O42*W15</f>
        <v>20662.5</v>
      </c>
      <c r="W42" s="22">
        <f t="shared" ref="W42:W44" si="32">P42*W15</f>
        <v>22396.25</v>
      </c>
      <c r="X42" s="22">
        <f t="shared" ref="X42:X45" si="33">sum(U42:W42)</f>
        <v>62486.25</v>
      </c>
    </row>
    <row r="43">
      <c r="A43" s="4">
        <v>44136.0</v>
      </c>
      <c r="B43" s="5">
        <v>6.0</v>
      </c>
      <c r="C43" s="1">
        <v>25.0</v>
      </c>
      <c r="D43" s="7">
        <v>150.0</v>
      </c>
      <c r="E43" s="5">
        <v>6.0</v>
      </c>
      <c r="F43" s="1">
        <v>24.0</v>
      </c>
      <c r="G43" s="1">
        <v>144.0</v>
      </c>
      <c r="H43" s="5">
        <v>6.0</v>
      </c>
      <c r="I43" s="1">
        <v>26.0</v>
      </c>
      <c r="J43" s="1">
        <v>156.0</v>
      </c>
      <c r="M43" s="16" t="s">
        <v>204</v>
      </c>
      <c r="N43" s="22">
        <f t="shared" ref="N43:Q43" si="29">N24-N33</f>
        <v>1058</v>
      </c>
      <c r="O43" s="22">
        <f t="shared" si="29"/>
        <v>1110</v>
      </c>
      <c r="P43" s="22">
        <f t="shared" si="29"/>
        <v>1183</v>
      </c>
      <c r="Q43" s="22">
        <f t="shared" si="29"/>
        <v>3351</v>
      </c>
      <c r="T43" s="16" t="s">
        <v>204</v>
      </c>
      <c r="U43" s="22">
        <f t="shared" si="30"/>
        <v>24683.14</v>
      </c>
      <c r="V43" s="22">
        <f t="shared" si="31"/>
        <v>25896.3</v>
      </c>
      <c r="W43" s="22">
        <f t="shared" si="32"/>
        <v>27599.39</v>
      </c>
      <c r="X43" s="22">
        <f t="shared" si="33"/>
        <v>78178.83</v>
      </c>
    </row>
    <row r="44">
      <c r="A44" s="4">
        <v>44166.0</v>
      </c>
      <c r="B44" s="5">
        <v>38.0</v>
      </c>
      <c r="C44" s="1">
        <v>25.0</v>
      </c>
      <c r="D44" s="7">
        <v>950.0</v>
      </c>
      <c r="E44" s="5">
        <v>38.0</v>
      </c>
      <c r="F44" s="1">
        <v>24.0</v>
      </c>
      <c r="G44" s="1">
        <v>912.0</v>
      </c>
      <c r="H44" s="5">
        <v>38.0</v>
      </c>
      <c r="I44" s="1">
        <v>26.0</v>
      </c>
      <c r="J44" s="1">
        <v>988.0</v>
      </c>
      <c r="M44" s="16" t="s">
        <v>203</v>
      </c>
      <c r="N44" s="22">
        <f t="shared" ref="N44:Q44" si="34">N25-N34</f>
        <v>578</v>
      </c>
      <c r="O44" s="22">
        <f t="shared" si="34"/>
        <v>630</v>
      </c>
      <c r="P44" s="22">
        <f t="shared" si="34"/>
        <v>703</v>
      </c>
      <c r="Q44" s="22">
        <f t="shared" si="34"/>
        <v>1911</v>
      </c>
      <c r="T44" s="16" t="s">
        <v>203</v>
      </c>
      <c r="U44" s="22">
        <f t="shared" si="30"/>
        <v>14450</v>
      </c>
      <c r="V44" s="22">
        <f t="shared" si="31"/>
        <v>15750</v>
      </c>
      <c r="W44" s="22">
        <f t="shared" si="32"/>
        <v>17575</v>
      </c>
      <c r="X44" s="22">
        <f t="shared" si="33"/>
        <v>47775</v>
      </c>
    </row>
    <row r="45">
      <c r="A45" s="5" t="s">
        <v>118</v>
      </c>
      <c r="B45" s="5">
        <v>44.0</v>
      </c>
      <c r="C45" s="1">
        <v>25.0</v>
      </c>
      <c r="D45" s="7">
        <v>1100.0</v>
      </c>
      <c r="E45" s="5">
        <v>44.0</v>
      </c>
      <c r="F45" s="1">
        <v>24.0</v>
      </c>
      <c r="G45" s="7">
        <v>1056.0</v>
      </c>
      <c r="H45" s="5">
        <v>44.0</v>
      </c>
      <c r="I45" s="1">
        <v>26.0</v>
      </c>
      <c r="J45" s="7">
        <v>1144.0</v>
      </c>
      <c r="M45" s="42" t="s">
        <v>215</v>
      </c>
      <c r="N45" s="22">
        <f t="shared" ref="N45:Q45" si="35">N26-N35</f>
        <v>2454</v>
      </c>
      <c r="O45" s="22">
        <f t="shared" si="35"/>
        <v>2610</v>
      </c>
      <c r="P45" s="22">
        <f t="shared" si="35"/>
        <v>2829</v>
      </c>
      <c r="Q45" s="22">
        <f t="shared" si="35"/>
        <v>7893</v>
      </c>
      <c r="T45" s="42" t="s">
        <v>215</v>
      </c>
      <c r="U45" s="22">
        <f t="shared" ref="U45:W45" si="36">sum(U42:U44)</f>
        <v>58560.64</v>
      </c>
      <c r="V45" s="22">
        <f t="shared" si="36"/>
        <v>62308.8</v>
      </c>
      <c r="W45" s="22">
        <f t="shared" si="36"/>
        <v>67570.64</v>
      </c>
      <c r="X45" s="22">
        <f t="shared" si="33"/>
        <v>188440.08</v>
      </c>
    </row>
    <row r="46">
      <c r="A46" s="5" t="s">
        <v>119</v>
      </c>
      <c r="B46" s="5">
        <v>3.0</v>
      </c>
      <c r="C46" s="1">
        <v>25.0</v>
      </c>
      <c r="D46" s="7">
        <v>75.0</v>
      </c>
      <c r="E46" s="5">
        <v>3.0</v>
      </c>
      <c r="F46" s="1">
        <v>24.0</v>
      </c>
      <c r="G46" s="1">
        <v>72.0</v>
      </c>
      <c r="H46" s="5">
        <v>3.0</v>
      </c>
      <c r="I46" s="1">
        <v>26.0</v>
      </c>
      <c r="J46" s="1">
        <v>78.0</v>
      </c>
      <c r="M46" s="22"/>
      <c r="N46" s="22"/>
      <c r="O46" s="22"/>
      <c r="P46" s="22"/>
      <c r="Q46" s="22"/>
    </row>
    <row r="47">
      <c r="A47" s="5" t="s">
        <v>123</v>
      </c>
      <c r="B47" s="5">
        <v>28.0</v>
      </c>
      <c r="C47" s="1">
        <v>25.0</v>
      </c>
      <c r="D47" s="7">
        <v>700.0</v>
      </c>
      <c r="E47" s="5">
        <v>28.0</v>
      </c>
      <c r="F47" s="1">
        <v>24.0</v>
      </c>
      <c r="G47" s="1">
        <v>672.0</v>
      </c>
      <c r="H47" s="5">
        <v>28.0</v>
      </c>
      <c r="I47" s="1">
        <v>26.0</v>
      </c>
      <c r="J47" s="1">
        <v>728.0</v>
      </c>
    </row>
    <row r="48">
      <c r="A48" s="5" t="s">
        <v>124</v>
      </c>
      <c r="B48" s="5">
        <v>12.0</v>
      </c>
      <c r="C48" s="1">
        <v>25.0</v>
      </c>
      <c r="D48" s="7">
        <v>300.0</v>
      </c>
      <c r="E48" s="5">
        <v>12.0</v>
      </c>
      <c r="F48" s="1">
        <v>24.0</v>
      </c>
      <c r="G48" s="1">
        <v>288.0</v>
      </c>
      <c r="H48" s="5">
        <v>12.0</v>
      </c>
      <c r="I48" s="1">
        <v>26.0</v>
      </c>
      <c r="J48" s="1">
        <v>312.0</v>
      </c>
    </row>
    <row r="49">
      <c r="A49" s="5" t="s">
        <v>128</v>
      </c>
      <c r="B49" s="5">
        <v>28.0</v>
      </c>
      <c r="C49" s="1">
        <v>25.0</v>
      </c>
      <c r="D49" s="7">
        <v>700.0</v>
      </c>
      <c r="E49" s="5">
        <v>28.0</v>
      </c>
      <c r="F49" s="1">
        <v>24.0</v>
      </c>
      <c r="G49" s="1">
        <v>672.0</v>
      </c>
      <c r="H49" s="5">
        <v>28.0</v>
      </c>
      <c r="I49" s="1">
        <v>26.0</v>
      </c>
      <c r="J49" s="1">
        <v>728.0</v>
      </c>
    </row>
    <row r="50">
      <c r="A50" s="5" t="s">
        <v>129</v>
      </c>
      <c r="B50" s="5">
        <v>13.0</v>
      </c>
      <c r="C50" s="1">
        <v>25.0</v>
      </c>
      <c r="D50" s="7">
        <v>325.0</v>
      </c>
      <c r="E50" s="5">
        <v>13.0</v>
      </c>
      <c r="F50" s="1">
        <v>24.0</v>
      </c>
      <c r="G50" s="1">
        <v>312.0</v>
      </c>
      <c r="H50" s="5">
        <v>13.0</v>
      </c>
      <c r="I50" s="1">
        <v>26.0</v>
      </c>
      <c r="J50" s="1">
        <v>338.0</v>
      </c>
    </row>
    <row r="51">
      <c r="A51" s="5" t="s">
        <v>133</v>
      </c>
      <c r="B51" s="5">
        <v>17.0</v>
      </c>
      <c r="C51" s="1">
        <v>25.0</v>
      </c>
      <c r="D51" s="7">
        <v>425.0</v>
      </c>
      <c r="E51" s="5">
        <v>17.0</v>
      </c>
      <c r="F51" s="1">
        <v>24.0</v>
      </c>
      <c r="G51" s="1">
        <v>408.0</v>
      </c>
      <c r="H51" s="5">
        <v>17.0</v>
      </c>
      <c r="I51" s="1">
        <v>26.0</v>
      </c>
      <c r="J51" s="1">
        <v>442.0</v>
      </c>
      <c r="M51" s="22"/>
      <c r="N51" s="39" t="s">
        <v>246</v>
      </c>
      <c r="O51" s="40"/>
      <c r="P51" s="41"/>
      <c r="Q51" s="22"/>
      <c r="T51" s="22"/>
      <c r="U51" s="39" t="s">
        <v>242</v>
      </c>
      <c r="V51" s="40"/>
      <c r="W51" s="41"/>
      <c r="X51" s="22"/>
    </row>
    <row r="52">
      <c r="A52" s="5" t="s">
        <v>134</v>
      </c>
      <c r="B52" s="5">
        <v>5.0</v>
      </c>
      <c r="C52" s="1">
        <v>25.0</v>
      </c>
      <c r="D52" s="7">
        <v>125.0</v>
      </c>
      <c r="E52" s="5">
        <v>5.0</v>
      </c>
      <c r="F52" s="1">
        <v>24.0</v>
      </c>
      <c r="G52" s="1">
        <v>120.0</v>
      </c>
      <c r="H52" s="5">
        <v>5.0</v>
      </c>
      <c r="I52" s="1">
        <v>26.0</v>
      </c>
      <c r="J52" s="1">
        <v>130.0</v>
      </c>
      <c r="M52" s="22"/>
      <c r="N52" s="42" t="s">
        <v>231</v>
      </c>
      <c r="O52" s="42" t="s">
        <v>232</v>
      </c>
      <c r="P52" s="42" t="s">
        <v>233</v>
      </c>
      <c r="Q52" s="42" t="s">
        <v>215</v>
      </c>
      <c r="T52" s="22"/>
      <c r="U52" s="45">
        <v>44531.0</v>
      </c>
      <c r="V52" s="42" t="s">
        <v>232</v>
      </c>
      <c r="W52" s="42" t="s">
        <v>233</v>
      </c>
      <c r="X52" s="42" t="s">
        <v>215</v>
      </c>
    </row>
    <row r="53">
      <c r="A53" s="5" t="s">
        <v>138</v>
      </c>
      <c r="B53" s="5">
        <v>18.0</v>
      </c>
      <c r="C53" s="1">
        <v>25.0</v>
      </c>
      <c r="D53" s="7">
        <v>450.0</v>
      </c>
      <c r="E53" s="5">
        <v>18.0</v>
      </c>
      <c r="F53" s="1">
        <v>24.0</v>
      </c>
      <c r="G53" s="1">
        <v>432.0</v>
      </c>
      <c r="H53" s="5">
        <v>18.0</v>
      </c>
      <c r="I53" s="1">
        <v>26.0</v>
      </c>
      <c r="J53" s="1">
        <v>468.0</v>
      </c>
      <c r="M53" s="16" t="s">
        <v>202</v>
      </c>
      <c r="N53" s="46">
        <f t="shared" ref="N53:Q53" si="37">N32/N23</f>
        <v>0.5130952381</v>
      </c>
      <c r="O53" s="46">
        <f t="shared" si="37"/>
        <v>0.4821428571</v>
      </c>
      <c r="P53" s="46">
        <f t="shared" si="37"/>
        <v>0.4386904762</v>
      </c>
      <c r="Q53" s="46">
        <f t="shared" si="37"/>
        <v>0.4779761905</v>
      </c>
      <c r="T53" s="16" t="s">
        <v>202</v>
      </c>
      <c r="U53" s="22">
        <f>sum(I24:I53)</f>
        <v>780</v>
      </c>
      <c r="V53" s="22">
        <f t="shared" ref="V53:V55" si="39">SUM($B$33:$B$63)</f>
        <v>810</v>
      </c>
      <c r="W53" s="22">
        <f t="shared" ref="W53:W55" si="40">SUM($B$64:$B$92)</f>
        <v>737</v>
      </c>
      <c r="X53" s="22">
        <f t="shared" ref="X53:X56" si="41">sum(U53:W53)</f>
        <v>2327</v>
      </c>
    </row>
    <row r="54">
      <c r="A54" s="5" t="s">
        <v>139</v>
      </c>
      <c r="B54" s="5">
        <v>27.0</v>
      </c>
      <c r="C54" s="1">
        <v>25.0</v>
      </c>
      <c r="D54" s="7">
        <v>675.0</v>
      </c>
      <c r="E54" s="5">
        <v>27.0</v>
      </c>
      <c r="F54" s="1">
        <v>24.0</v>
      </c>
      <c r="G54" s="1">
        <v>648.0</v>
      </c>
      <c r="H54" s="5">
        <v>27.0</v>
      </c>
      <c r="I54" s="1">
        <v>26.0</v>
      </c>
      <c r="J54" s="1">
        <v>702.0</v>
      </c>
      <c r="M54" s="16" t="s">
        <v>204</v>
      </c>
      <c r="N54" s="46">
        <f t="shared" ref="N54:Q54" si="38">N33/N24</f>
        <v>0.4489583333</v>
      </c>
      <c r="O54" s="46">
        <f t="shared" si="38"/>
        <v>0.421875</v>
      </c>
      <c r="P54" s="46">
        <f t="shared" si="38"/>
        <v>0.3838541667</v>
      </c>
      <c r="Q54" s="46">
        <f t="shared" si="38"/>
        <v>0.4182291667</v>
      </c>
      <c r="T54" s="16" t="s">
        <v>204</v>
      </c>
      <c r="U54" s="22">
        <f>sum(L24:L53)</f>
        <v>0</v>
      </c>
      <c r="V54" s="22">
        <f t="shared" si="39"/>
        <v>810</v>
      </c>
      <c r="W54" s="22">
        <f t="shared" si="40"/>
        <v>737</v>
      </c>
      <c r="X54" s="22">
        <f t="shared" si="41"/>
        <v>1547</v>
      </c>
    </row>
    <row r="55">
      <c r="A55" s="5" t="s">
        <v>143</v>
      </c>
      <c r="B55" s="5">
        <v>35.0</v>
      </c>
      <c r="C55" s="1">
        <v>25.0</v>
      </c>
      <c r="D55" s="7">
        <v>875.0</v>
      </c>
      <c r="E55" s="5">
        <v>35.0</v>
      </c>
      <c r="F55" s="1">
        <v>24.0</v>
      </c>
      <c r="G55" s="1">
        <v>840.0</v>
      </c>
      <c r="H55" s="5">
        <v>35.0</v>
      </c>
      <c r="I55" s="1">
        <v>26.0</v>
      </c>
      <c r="J55" s="1">
        <v>910.0</v>
      </c>
      <c r="M55" s="16" t="s">
        <v>203</v>
      </c>
      <c r="N55" s="46">
        <f t="shared" ref="N55:Q55" si="42">N34/N25</f>
        <v>0.5986111111</v>
      </c>
      <c r="O55" s="46">
        <f t="shared" si="42"/>
        <v>0.5625</v>
      </c>
      <c r="P55" s="46">
        <f t="shared" si="42"/>
        <v>0.5118055556</v>
      </c>
      <c r="Q55" s="46">
        <f t="shared" si="42"/>
        <v>0.5576388889</v>
      </c>
      <c r="T55" s="16" t="s">
        <v>203</v>
      </c>
      <c r="U55" s="22">
        <f>sum(O24:O53)</f>
        <v>18480.48214</v>
      </c>
      <c r="V55" s="22">
        <f t="shared" si="39"/>
        <v>810</v>
      </c>
      <c r="W55" s="22">
        <f t="shared" si="40"/>
        <v>737</v>
      </c>
      <c r="X55" s="22">
        <f t="shared" si="41"/>
        <v>20027.48214</v>
      </c>
    </row>
    <row r="56">
      <c r="A56" s="5" t="s">
        <v>147</v>
      </c>
      <c r="B56" s="5">
        <v>31.0</v>
      </c>
      <c r="C56" s="1">
        <v>25.0</v>
      </c>
      <c r="D56" s="7">
        <v>775.0</v>
      </c>
      <c r="E56" s="5">
        <v>31.0</v>
      </c>
      <c r="F56" s="1">
        <v>24.0</v>
      </c>
      <c r="G56" s="1">
        <v>744.0</v>
      </c>
      <c r="H56" s="5">
        <v>31.0</v>
      </c>
      <c r="I56" s="1">
        <v>26.0</v>
      </c>
      <c r="J56" s="1">
        <v>806.0</v>
      </c>
      <c r="M56" s="42" t="s">
        <v>215</v>
      </c>
      <c r="N56" s="46">
        <f t="shared" ref="N56:Q56" si="43">N35/N26</f>
        <v>0.5130952381</v>
      </c>
      <c r="O56" s="46">
        <f t="shared" si="43"/>
        <v>0.4821428571</v>
      </c>
      <c r="P56" s="46">
        <f t="shared" si="43"/>
        <v>0.4386904762</v>
      </c>
      <c r="Q56" s="46">
        <f t="shared" si="43"/>
        <v>0.4779761905</v>
      </c>
      <c r="T56" s="42" t="s">
        <v>215</v>
      </c>
      <c r="U56" s="22">
        <f t="shared" ref="U56:W56" si="44">sum(U53:U55)</f>
        <v>19260.48214</v>
      </c>
      <c r="V56" s="22">
        <f t="shared" si="44"/>
        <v>2430</v>
      </c>
      <c r="W56" s="22">
        <f t="shared" si="44"/>
        <v>2211</v>
      </c>
      <c r="X56" s="22">
        <f t="shared" si="41"/>
        <v>23901.48214</v>
      </c>
    </row>
    <row r="57">
      <c r="A57" s="5" t="s">
        <v>148</v>
      </c>
      <c r="B57" s="5">
        <v>33.0</v>
      </c>
      <c r="C57" s="1">
        <v>25.0</v>
      </c>
      <c r="D57" s="7">
        <v>825.0</v>
      </c>
      <c r="E57" s="5">
        <v>33.0</v>
      </c>
      <c r="F57" s="1">
        <v>24.0</v>
      </c>
      <c r="G57" s="1">
        <v>792.0</v>
      </c>
      <c r="H57" s="5">
        <v>33.0</v>
      </c>
      <c r="I57" s="1">
        <v>26.0</v>
      </c>
      <c r="J57" s="1">
        <v>858.0</v>
      </c>
      <c r="M57" s="22"/>
      <c r="N57" s="22"/>
      <c r="O57" s="22"/>
      <c r="P57" s="22"/>
      <c r="Q57" s="22"/>
      <c r="T57" s="22"/>
      <c r="U57" s="22"/>
      <c r="V57" s="22"/>
      <c r="W57" s="22"/>
      <c r="X57" s="22"/>
    </row>
    <row r="58">
      <c r="A58" s="5" t="s">
        <v>149</v>
      </c>
      <c r="B58" s="5">
        <v>40.0</v>
      </c>
      <c r="C58" s="1">
        <v>25.0</v>
      </c>
      <c r="D58" s="7">
        <v>1000.0</v>
      </c>
      <c r="E58" s="5">
        <v>40.0</v>
      </c>
      <c r="F58" s="1">
        <v>24.0</v>
      </c>
      <c r="G58" s="1">
        <v>960.0</v>
      </c>
      <c r="H58" s="5">
        <v>40.0</v>
      </c>
      <c r="I58" s="1">
        <v>26.0</v>
      </c>
      <c r="J58" s="7">
        <v>1040.0</v>
      </c>
    </row>
    <row r="59">
      <c r="A59" s="5" t="s">
        <v>153</v>
      </c>
      <c r="B59" s="5">
        <v>49.0</v>
      </c>
      <c r="C59" s="1">
        <v>25.0</v>
      </c>
      <c r="D59" s="7">
        <v>1225.0</v>
      </c>
      <c r="E59" s="5">
        <v>49.0</v>
      </c>
      <c r="F59" s="1">
        <v>24.0</v>
      </c>
      <c r="G59" s="7">
        <v>1176.0</v>
      </c>
      <c r="H59" s="5">
        <v>49.0</v>
      </c>
      <c r="I59" s="1">
        <v>26.0</v>
      </c>
      <c r="J59" s="7">
        <v>1274.0</v>
      </c>
    </row>
    <row r="60">
      <c r="A60" s="5" t="s">
        <v>157</v>
      </c>
      <c r="B60" s="5">
        <v>54.0</v>
      </c>
      <c r="C60" s="1">
        <v>25.0</v>
      </c>
      <c r="D60" s="7">
        <v>1350.0</v>
      </c>
      <c r="E60" s="5">
        <v>54.0</v>
      </c>
      <c r="F60" s="1">
        <v>24.0</v>
      </c>
      <c r="G60" s="7">
        <v>1296.0</v>
      </c>
      <c r="H60" s="5">
        <v>54.0</v>
      </c>
      <c r="I60" s="1">
        <v>26.0</v>
      </c>
      <c r="J60" s="7">
        <v>1404.0</v>
      </c>
    </row>
    <row r="61">
      <c r="A61" s="5" t="s">
        <v>158</v>
      </c>
      <c r="B61" s="5">
        <v>50.0</v>
      </c>
      <c r="C61" s="1">
        <v>25.0</v>
      </c>
      <c r="D61" s="7">
        <v>1250.0</v>
      </c>
      <c r="E61" s="5">
        <v>50.0</v>
      </c>
      <c r="F61" s="1">
        <v>24.0</v>
      </c>
      <c r="G61" s="7">
        <v>1200.0</v>
      </c>
      <c r="H61" s="5">
        <v>50.0</v>
      </c>
      <c r="I61" s="1">
        <v>26.0</v>
      </c>
      <c r="J61" s="7">
        <v>1300.0</v>
      </c>
      <c r="N61" s="3"/>
    </row>
    <row r="62">
      <c r="A62" s="5" t="s">
        <v>159</v>
      </c>
      <c r="B62" s="5">
        <v>15.0</v>
      </c>
      <c r="C62" s="1">
        <v>25.0</v>
      </c>
      <c r="D62" s="7">
        <v>375.0</v>
      </c>
      <c r="E62" s="5">
        <v>15.0</v>
      </c>
      <c r="F62" s="1">
        <v>24.0</v>
      </c>
      <c r="G62" s="1">
        <v>360.0</v>
      </c>
      <c r="H62" s="5">
        <v>15.0</v>
      </c>
      <c r="I62" s="1">
        <v>26.0</v>
      </c>
      <c r="J62" s="1">
        <v>390.0</v>
      </c>
    </row>
    <row r="63">
      <c r="A63" s="5" t="s">
        <v>160</v>
      </c>
      <c r="B63" s="5">
        <v>10.0</v>
      </c>
      <c r="C63" s="1">
        <v>25.0</v>
      </c>
      <c r="D63" s="7">
        <v>250.0</v>
      </c>
      <c r="E63" s="5">
        <v>10.0</v>
      </c>
      <c r="F63" s="1">
        <v>24.0</v>
      </c>
      <c r="G63" s="1">
        <v>240.0</v>
      </c>
      <c r="H63" s="5">
        <v>10.0</v>
      </c>
      <c r="I63" s="1">
        <v>26.0</v>
      </c>
      <c r="J63" s="1">
        <v>260.0</v>
      </c>
    </row>
    <row r="64">
      <c r="A64" s="4">
        <v>43832.0</v>
      </c>
      <c r="B64" s="5">
        <v>43.0</v>
      </c>
      <c r="C64" s="1">
        <v>25.0</v>
      </c>
      <c r="D64" s="7">
        <v>1075.0</v>
      </c>
      <c r="E64" s="5">
        <v>43.0</v>
      </c>
      <c r="F64" s="1">
        <v>24.0</v>
      </c>
      <c r="G64" s="7">
        <v>1032.0</v>
      </c>
      <c r="H64" s="5">
        <v>43.0</v>
      </c>
      <c r="I64" s="1">
        <v>26.0</v>
      </c>
      <c r="J64" s="7">
        <v>1118.0</v>
      </c>
    </row>
    <row r="65">
      <c r="A65" s="4">
        <v>43863.0</v>
      </c>
      <c r="B65" s="5">
        <v>14.0</v>
      </c>
      <c r="C65" s="1">
        <v>25.0</v>
      </c>
      <c r="D65" s="7">
        <v>350.0</v>
      </c>
      <c r="E65" s="5">
        <v>14.0</v>
      </c>
      <c r="F65" s="1">
        <v>24.0</v>
      </c>
      <c r="G65" s="1">
        <v>336.0</v>
      </c>
      <c r="H65" s="5">
        <v>14.0</v>
      </c>
      <c r="I65" s="1">
        <v>26.0</v>
      </c>
      <c r="J65" s="1">
        <v>364.0</v>
      </c>
    </row>
    <row r="66">
      <c r="A66" s="4">
        <v>43892.0</v>
      </c>
      <c r="B66" s="5">
        <v>16.0</v>
      </c>
      <c r="C66" s="1">
        <v>25.0</v>
      </c>
      <c r="D66" s="7">
        <v>400.0</v>
      </c>
      <c r="E66" s="5">
        <v>16.0</v>
      </c>
      <c r="F66" s="1">
        <v>24.0</v>
      </c>
      <c r="G66" s="1">
        <v>384.0</v>
      </c>
      <c r="H66" s="5">
        <v>16.0</v>
      </c>
      <c r="I66" s="1">
        <v>26.0</v>
      </c>
      <c r="J66" s="1">
        <v>416.0</v>
      </c>
    </row>
    <row r="67">
      <c r="A67" s="4">
        <v>43923.0</v>
      </c>
      <c r="B67" s="5">
        <v>37.0</v>
      </c>
      <c r="C67" s="1">
        <v>25.0</v>
      </c>
      <c r="D67" s="7">
        <v>925.0</v>
      </c>
      <c r="E67" s="5">
        <v>37.0</v>
      </c>
      <c r="F67" s="1">
        <v>24.0</v>
      </c>
      <c r="G67" s="1">
        <v>888.0</v>
      </c>
      <c r="H67" s="5">
        <v>37.0</v>
      </c>
      <c r="I67" s="1">
        <v>26.0</v>
      </c>
      <c r="J67" s="1">
        <v>962.0</v>
      </c>
    </row>
    <row r="68">
      <c r="A68" s="4">
        <v>43953.0</v>
      </c>
      <c r="B68" s="5">
        <v>19.0</v>
      </c>
      <c r="C68" s="1">
        <v>25.0</v>
      </c>
      <c r="D68" s="7">
        <v>475.0</v>
      </c>
      <c r="E68" s="5">
        <v>19.0</v>
      </c>
      <c r="F68" s="1">
        <v>24.0</v>
      </c>
      <c r="G68" s="1">
        <v>456.0</v>
      </c>
      <c r="H68" s="5">
        <v>19.0</v>
      </c>
      <c r="I68" s="1">
        <v>26.0</v>
      </c>
      <c r="J68" s="1">
        <v>494.0</v>
      </c>
    </row>
    <row r="69">
      <c r="A69" s="4">
        <v>43984.0</v>
      </c>
      <c r="B69" s="5">
        <v>22.0</v>
      </c>
      <c r="C69" s="1">
        <v>25.0</v>
      </c>
      <c r="D69" s="7">
        <v>550.0</v>
      </c>
      <c r="E69" s="5">
        <v>22.0</v>
      </c>
      <c r="F69" s="1">
        <v>24.0</v>
      </c>
      <c r="G69" s="1">
        <v>528.0</v>
      </c>
      <c r="H69" s="5">
        <v>22.0</v>
      </c>
      <c r="I69" s="1">
        <v>26.0</v>
      </c>
      <c r="J69" s="1">
        <v>572.0</v>
      </c>
    </row>
    <row r="70">
      <c r="A70" s="4">
        <v>44014.0</v>
      </c>
      <c r="B70" s="5">
        <v>14.0</v>
      </c>
      <c r="C70" s="1">
        <v>25.0</v>
      </c>
      <c r="D70" s="7">
        <v>350.0</v>
      </c>
      <c r="E70" s="5">
        <v>14.0</v>
      </c>
      <c r="F70" s="1">
        <v>24.0</v>
      </c>
      <c r="G70" s="1">
        <v>336.0</v>
      </c>
      <c r="H70" s="5">
        <v>14.0</v>
      </c>
      <c r="I70" s="1">
        <v>26.0</v>
      </c>
      <c r="J70" s="1">
        <v>364.0</v>
      </c>
    </row>
    <row r="71">
      <c r="A71" s="4">
        <v>44045.0</v>
      </c>
      <c r="B71" s="5">
        <v>9.0</v>
      </c>
      <c r="C71" s="1">
        <v>25.0</v>
      </c>
      <c r="D71" s="7">
        <v>225.0</v>
      </c>
      <c r="E71" s="5">
        <v>9.0</v>
      </c>
      <c r="F71" s="1">
        <v>24.0</v>
      </c>
      <c r="G71" s="1">
        <v>216.0</v>
      </c>
      <c r="H71" s="5">
        <v>9.0</v>
      </c>
      <c r="I71" s="1">
        <v>26.0</v>
      </c>
      <c r="J71" s="1">
        <v>234.0</v>
      </c>
    </row>
    <row r="72">
      <c r="A72" s="4">
        <v>44076.0</v>
      </c>
      <c r="B72" s="5">
        <v>50.0</v>
      </c>
      <c r="C72" s="1">
        <v>25.0</v>
      </c>
      <c r="D72" s="7">
        <v>1250.0</v>
      </c>
      <c r="E72" s="5">
        <v>50.0</v>
      </c>
      <c r="F72" s="1">
        <v>24.0</v>
      </c>
      <c r="G72" s="7">
        <v>1200.0</v>
      </c>
      <c r="H72" s="5">
        <v>50.0</v>
      </c>
      <c r="I72" s="1">
        <v>26.0</v>
      </c>
      <c r="J72" s="7">
        <v>1300.0</v>
      </c>
    </row>
    <row r="73">
      <c r="A73" s="4">
        <v>44106.0</v>
      </c>
      <c r="B73" s="5">
        <v>13.0</v>
      </c>
      <c r="C73" s="1">
        <v>25.0</v>
      </c>
      <c r="D73" s="7">
        <v>325.0</v>
      </c>
      <c r="E73" s="5">
        <v>13.0</v>
      </c>
      <c r="F73" s="1">
        <v>24.0</v>
      </c>
      <c r="G73" s="1">
        <v>312.0</v>
      </c>
      <c r="H73" s="5">
        <v>13.0</v>
      </c>
      <c r="I73" s="1">
        <v>26.0</v>
      </c>
      <c r="J73" s="1">
        <v>338.0</v>
      </c>
    </row>
    <row r="74">
      <c r="A74" s="4">
        <v>44137.0</v>
      </c>
      <c r="B74" s="5">
        <v>6.0</v>
      </c>
      <c r="C74" s="1">
        <v>25.0</v>
      </c>
      <c r="D74" s="7">
        <v>150.0</v>
      </c>
      <c r="E74" s="5">
        <v>6.0</v>
      </c>
      <c r="F74" s="1">
        <v>24.0</v>
      </c>
      <c r="G74" s="1">
        <v>144.0</v>
      </c>
      <c r="H74" s="5">
        <v>6.0</v>
      </c>
      <c r="I74" s="1">
        <v>26.0</v>
      </c>
      <c r="J74" s="1">
        <v>156.0</v>
      </c>
    </row>
    <row r="75">
      <c r="A75" s="4">
        <v>44167.0</v>
      </c>
      <c r="B75" s="5">
        <v>3.0</v>
      </c>
      <c r="C75" s="1">
        <v>25.0</v>
      </c>
      <c r="D75" s="7">
        <v>75.0</v>
      </c>
      <c r="E75" s="5">
        <v>3.0</v>
      </c>
      <c r="F75" s="1">
        <v>24.0</v>
      </c>
      <c r="G75" s="1">
        <v>72.0</v>
      </c>
      <c r="H75" s="5">
        <v>3.0</v>
      </c>
      <c r="I75" s="1">
        <v>26.0</v>
      </c>
      <c r="J75" s="1">
        <v>78.0</v>
      </c>
    </row>
    <row r="76">
      <c r="A76" s="5" t="s">
        <v>170</v>
      </c>
      <c r="B76" s="5">
        <v>18.0</v>
      </c>
      <c r="C76" s="1">
        <v>25.0</v>
      </c>
      <c r="D76" s="7">
        <v>450.0</v>
      </c>
      <c r="E76" s="5">
        <v>18.0</v>
      </c>
      <c r="F76" s="1">
        <v>24.0</v>
      </c>
      <c r="G76" s="1">
        <v>432.0</v>
      </c>
      <c r="H76" s="5">
        <v>18.0</v>
      </c>
      <c r="I76" s="1">
        <v>26.0</v>
      </c>
      <c r="J76" s="1">
        <v>468.0</v>
      </c>
    </row>
    <row r="77">
      <c r="A77" s="5" t="s">
        <v>171</v>
      </c>
      <c r="B77" s="5">
        <v>48.0</v>
      </c>
      <c r="C77" s="1">
        <v>25.0</v>
      </c>
      <c r="D77" s="7">
        <v>1200.0</v>
      </c>
      <c r="E77" s="5">
        <v>48.0</v>
      </c>
      <c r="F77" s="1">
        <v>24.0</v>
      </c>
      <c r="G77" s="7">
        <v>1152.0</v>
      </c>
      <c r="H77" s="5">
        <v>48.0</v>
      </c>
      <c r="I77" s="1">
        <v>26.0</v>
      </c>
      <c r="J77" s="7">
        <v>1248.0</v>
      </c>
    </row>
    <row r="78">
      <c r="A78" s="5" t="s">
        <v>172</v>
      </c>
      <c r="B78" s="5">
        <v>41.0</v>
      </c>
      <c r="C78" s="1">
        <v>25.0</v>
      </c>
      <c r="D78" s="7">
        <v>1025.0</v>
      </c>
      <c r="E78" s="5">
        <v>41.0</v>
      </c>
      <c r="F78" s="1">
        <v>24.0</v>
      </c>
      <c r="G78" s="1">
        <v>984.0</v>
      </c>
      <c r="H78" s="5">
        <v>41.0</v>
      </c>
      <c r="I78" s="1">
        <v>26.0</v>
      </c>
      <c r="J78" s="7">
        <v>1066.0</v>
      </c>
    </row>
    <row r="79">
      <c r="A79" s="5" t="s">
        <v>173</v>
      </c>
      <c r="B79" s="5">
        <v>55.0</v>
      </c>
      <c r="C79" s="1">
        <v>25.0</v>
      </c>
      <c r="D79" s="7">
        <v>1375.0</v>
      </c>
      <c r="E79" s="5">
        <v>55.0</v>
      </c>
      <c r="F79" s="1">
        <v>24.0</v>
      </c>
      <c r="G79" s="7">
        <v>1320.0</v>
      </c>
      <c r="H79" s="5">
        <v>55.0</v>
      </c>
      <c r="I79" s="1">
        <v>26.0</v>
      </c>
      <c r="J79" s="7">
        <v>1430.0</v>
      </c>
    </row>
    <row r="80">
      <c r="A80" s="5" t="s">
        <v>174</v>
      </c>
      <c r="B80" s="5">
        <v>38.0</v>
      </c>
      <c r="C80" s="1">
        <v>25.0</v>
      </c>
      <c r="D80" s="7">
        <v>950.0</v>
      </c>
      <c r="E80" s="5">
        <v>38.0</v>
      </c>
      <c r="F80" s="1">
        <v>24.0</v>
      </c>
      <c r="G80" s="1">
        <v>912.0</v>
      </c>
      <c r="H80" s="5">
        <v>38.0</v>
      </c>
      <c r="I80" s="1">
        <v>26.0</v>
      </c>
      <c r="J80" s="1">
        <v>988.0</v>
      </c>
    </row>
    <row r="81">
      <c r="A81" s="5" t="s">
        <v>175</v>
      </c>
      <c r="B81" s="5">
        <v>5.0</v>
      </c>
      <c r="C81" s="1">
        <v>25.0</v>
      </c>
      <c r="D81" s="7">
        <v>125.0</v>
      </c>
      <c r="E81" s="5">
        <v>5.0</v>
      </c>
      <c r="F81" s="1">
        <v>24.0</v>
      </c>
      <c r="G81" s="1">
        <v>120.0</v>
      </c>
      <c r="H81" s="5">
        <v>5.0</v>
      </c>
      <c r="I81" s="1">
        <v>26.0</v>
      </c>
      <c r="J81" s="1">
        <v>130.0</v>
      </c>
    </row>
    <row r="82">
      <c r="A82" s="5" t="s">
        <v>176</v>
      </c>
      <c r="B82" s="5">
        <v>40.0</v>
      </c>
      <c r="C82" s="1">
        <v>25.0</v>
      </c>
      <c r="D82" s="7">
        <v>1000.0</v>
      </c>
      <c r="E82" s="5">
        <v>40.0</v>
      </c>
      <c r="F82" s="1">
        <v>24.0</v>
      </c>
      <c r="G82" s="1">
        <v>960.0</v>
      </c>
      <c r="H82" s="5">
        <v>40.0</v>
      </c>
      <c r="I82" s="1">
        <v>26.0</v>
      </c>
      <c r="J82" s="7">
        <v>1040.0</v>
      </c>
    </row>
    <row r="83">
      <c r="A83" s="5" t="s">
        <v>177</v>
      </c>
      <c r="B83" s="5">
        <v>17.0</v>
      </c>
      <c r="C83" s="1">
        <v>25.0</v>
      </c>
      <c r="D83" s="7">
        <v>425.0</v>
      </c>
      <c r="E83" s="5">
        <v>17.0</v>
      </c>
      <c r="F83" s="1">
        <v>24.0</v>
      </c>
      <c r="G83" s="1">
        <v>408.0</v>
      </c>
      <c r="H83" s="5">
        <v>17.0</v>
      </c>
      <c r="I83" s="1">
        <v>26.0</v>
      </c>
      <c r="J83" s="1">
        <v>442.0</v>
      </c>
    </row>
    <row r="84">
      <c r="A84" s="5" t="s">
        <v>178</v>
      </c>
      <c r="B84" s="5">
        <v>16.0</v>
      </c>
      <c r="C84" s="1">
        <v>25.0</v>
      </c>
      <c r="D84" s="7">
        <v>400.0</v>
      </c>
      <c r="E84" s="5">
        <v>16.0</v>
      </c>
      <c r="F84" s="1">
        <v>24.0</v>
      </c>
      <c r="G84" s="1">
        <v>384.0</v>
      </c>
      <c r="H84" s="5">
        <v>16.0</v>
      </c>
      <c r="I84" s="1">
        <v>26.0</v>
      </c>
      <c r="J84" s="1">
        <v>416.0</v>
      </c>
    </row>
    <row r="85">
      <c r="A85" s="5" t="s">
        <v>179</v>
      </c>
      <c r="B85" s="5">
        <v>29.0</v>
      </c>
      <c r="C85" s="1">
        <v>25.0</v>
      </c>
      <c r="D85" s="7">
        <v>725.0</v>
      </c>
      <c r="E85" s="5">
        <v>29.0</v>
      </c>
      <c r="F85" s="1">
        <v>24.0</v>
      </c>
      <c r="G85" s="1">
        <v>696.0</v>
      </c>
      <c r="H85" s="5">
        <v>29.0</v>
      </c>
      <c r="I85" s="1">
        <v>26.0</v>
      </c>
      <c r="J85" s="1">
        <v>754.0</v>
      </c>
    </row>
    <row r="86">
      <c r="A86" s="5" t="s">
        <v>180</v>
      </c>
      <c r="B86" s="5">
        <v>36.0</v>
      </c>
      <c r="C86" s="1">
        <v>25.0</v>
      </c>
      <c r="D86" s="7">
        <v>900.0</v>
      </c>
      <c r="E86" s="5">
        <v>36.0</v>
      </c>
      <c r="F86" s="1">
        <v>24.0</v>
      </c>
      <c r="G86" s="1">
        <v>864.0</v>
      </c>
      <c r="H86" s="5">
        <v>36.0</v>
      </c>
      <c r="I86" s="1">
        <v>26.0</v>
      </c>
      <c r="J86" s="1">
        <v>936.0</v>
      </c>
    </row>
    <row r="87">
      <c r="A87" s="5" t="s">
        <v>184</v>
      </c>
      <c r="B87" s="5">
        <v>32.0</v>
      </c>
      <c r="C87" s="1">
        <v>25.0</v>
      </c>
      <c r="D87" s="7">
        <v>800.0</v>
      </c>
      <c r="E87" s="5">
        <v>32.0</v>
      </c>
      <c r="F87" s="1">
        <v>24.0</v>
      </c>
      <c r="G87" s="1">
        <v>768.0</v>
      </c>
      <c r="H87" s="5">
        <v>32.0</v>
      </c>
      <c r="I87" s="1">
        <v>26.0</v>
      </c>
      <c r="J87" s="1">
        <v>832.0</v>
      </c>
    </row>
    <row r="88">
      <c r="A88" s="5" t="s">
        <v>188</v>
      </c>
      <c r="B88" s="5">
        <v>33.0</v>
      </c>
      <c r="C88" s="1">
        <v>25.0</v>
      </c>
      <c r="D88" s="7">
        <v>825.0</v>
      </c>
      <c r="E88" s="5">
        <v>33.0</v>
      </c>
      <c r="F88" s="1">
        <v>24.0</v>
      </c>
      <c r="G88" s="1">
        <v>792.0</v>
      </c>
      <c r="H88" s="5">
        <v>33.0</v>
      </c>
      <c r="I88" s="1">
        <v>26.0</v>
      </c>
      <c r="J88" s="1">
        <v>858.0</v>
      </c>
    </row>
    <row r="89">
      <c r="A89" s="5" t="s">
        <v>189</v>
      </c>
      <c r="B89" s="5">
        <v>14.0</v>
      </c>
      <c r="C89" s="1">
        <v>25.0</v>
      </c>
      <c r="D89" s="7">
        <v>350.0</v>
      </c>
      <c r="E89" s="5">
        <v>14.0</v>
      </c>
      <c r="F89" s="1">
        <v>24.0</v>
      </c>
      <c r="G89" s="1">
        <v>336.0</v>
      </c>
      <c r="H89" s="5">
        <v>14.0</v>
      </c>
      <c r="I89" s="1">
        <v>26.0</v>
      </c>
      <c r="J89" s="1">
        <v>364.0</v>
      </c>
    </row>
    <row r="90">
      <c r="A90" s="5" t="s">
        <v>190</v>
      </c>
      <c r="B90" s="5">
        <v>30.0</v>
      </c>
      <c r="C90" s="1">
        <v>25.0</v>
      </c>
      <c r="D90" s="7">
        <v>750.0</v>
      </c>
      <c r="E90" s="5">
        <v>30.0</v>
      </c>
      <c r="F90" s="1">
        <v>24.0</v>
      </c>
      <c r="G90" s="1">
        <v>720.0</v>
      </c>
      <c r="H90" s="5">
        <v>30.0</v>
      </c>
      <c r="I90" s="1">
        <v>26.0</v>
      </c>
      <c r="J90" s="1">
        <v>780.0</v>
      </c>
    </row>
    <row r="91">
      <c r="A91" s="5" t="s">
        <v>194</v>
      </c>
      <c r="B91" s="5">
        <v>36.0</v>
      </c>
      <c r="C91" s="1">
        <v>25.0</v>
      </c>
      <c r="D91" s="7">
        <v>900.0</v>
      </c>
      <c r="E91" s="5">
        <v>36.0</v>
      </c>
      <c r="F91" s="1">
        <v>24.0</v>
      </c>
      <c r="G91" s="1">
        <v>864.0</v>
      </c>
      <c r="H91" s="5">
        <v>36.0</v>
      </c>
      <c r="I91" s="1">
        <v>26.0</v>
      </c>
      <c r="J91" s="1">
        <v>936.0</v>
      </c>
    </row>
    <row r="92">
      <c r="A92" s="5" t="s">
        <v>195</v>
      </c>
      <c r="B92" s="5">
        <v>3.0</v>
      </c>
      <c r="C92" s="1">
        <v>25.0</v>
      </c>
      <c r="D92" s="7">
        <v>75.0</v>
      </c>
      <c r="E92" s="5">
        <v>3.0</v>
      </c>
      <c r="F92" s="1">
        <v>24.0</v>
      </c>
      <c r="G92" s="1">
        <v>72.0</v>
      </c>
      <c r="H92" s="5">
        <v>3.0</v>
      </c>
      <c r="I92" s="1">
        <v>26.0</v>
      </c>
      <c r="J92" s="1">
        <v>78.0</v>
      </c>
    </row>
    <row r="93">
      <c r="A93" s="2"/>
      <c r="B93" s="2"/>
      <c r="C93" s="2"/>
      <c r="D93" s="1" t="s">
        <v>201</v>
      </c>
      <c r="E93" s="2"/>
      <c r="F93" s="2"/>
      <c r="G93" s="7">
        <v>57816.0</v>
      </c>
      <c r="H93" s="2"/>
      <c r="I93" s="2"/>
      <c r="J93" s="7">
        <v>62634.0</v>
      </c>
    </row>
    <row r="94">
      <c r="D94" s="12">
        <f>sum(D3:D92)</f>
        <v>60225</v>
      </c>
    </row>
  </sheetData>
  <mergeCells count="14">
    <mergeCell ref="N30:P30"/>
    <mergeCell ref="U30:W30"/>
    <mergeCell ref="N40:P40"/>
    <mergeCell ref="U40:W40"/>
    <mergeCell ref="N51:P51"/>
    <mergeCell ref="U51:W51"/>
    <mergeCell ref="N61:P61"/>
    <mergeCell ref="B1:C1"/>
    <mergeCell ref="H1:I1"/>
    <mergeCell ref="N3:P3"/>
    <mergeCell ref="N12:P12"/>
    <mergeCell ref="T13:X13"/>
    <mergeCell ref="N21:P21"/>
    <mergeCell ref="T21:V2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71"/>
    <col customWidth="1" min="2" max="2" width="30.14"/>
    <col customWidth="1" min="3" max="5" width="20.57"/>
    <col customWidth="1" min="6" max="6" width="20.43"/>
    <col customWidth="1" min="9" max="9" width="21.29"/>
    <col customWidth="1" min="10" max="10" width="18.0"/>
    <col customWidth="1" min="11" max="11" width="19.57"/>
    <col customWidth="1" min="12" max="13" width="19.29"/>
    <col customWidth="1" min="16" max="16" width="19.71"/>
    <col customWidth="1" min="17" max="17" width="40.14"/>
    <col customWidth="1" min="18" max="18" width="24.0"/>
    <col customWidth="1" min="19" max="19" width="32.0"/>
    <col customWidth="1" min="20" max="20" width="20.71"/>
    <col customWidth="1" min="21" max="21" width="18.29"/>
  </cols>
  <sheetData>
    <row r="1">
      <c r="A1" s="13" t="s">
        <v>202</v>
      </c>
      <c r="H1" s="13" t="s">
        <v>203</v>
      </c>
      <c r="M1" s="13"/>
      <c r="Q1" s="14" t="s">
        <v>204</v>
      </c>
      <c r="R1" s="15"/>
      <c r="S1" s="15"/>
      <c r="T1" s="15"/>
      <c r="U1" s="15"/>
    </row>
    <row r="2">
      <c r="A2" s="42" t="s">
        <v>4</v>
      </c>
      <c r="B2" s="42" t="s">
        <v>247</v>
      </c>
      <c r="C2" s="42" t="s">
        <v>207</v>
      </c>
      <c r="D2" s="42" t="s">
        <v>208</v>
      </c>
      <c r="E2" s="42"/>
      <c r="F2" s="42" t="s">
        <v>209</v>
      </c>
      <c r="H2" s="42" t="s">
        <v>4</v>
      </c>
      <c r="I2" s="42" t="s">
        <v>206</v>
      </c>
      <c r="J2" s="42" t="s">
        <v>207</v>
      </c>
      <c r="K2" s="42" t="s">
        <v>208</v>
      </c>
      <c r="L2" s="42" t="s">
        <v>209</v>
      </c>
      <c r="M2" s="9"/>
      <c r="Q2" s="47" t="s">
        <v>4</v>
      </c>
      <c r="R2" s="48" t="s">
        <v>206</v>
      </c>
      <c r="S2" s="48" t="s">
        <v>248</v>
      </c>
      <c r="T2" s="48" t="s">
        <v>208</v>
      </c>
      <c r="U2" s="48" t="s">
        <v>209</v>
      </c>
    </row>
    <row r="3">
      <c r="A3" s="49">
        <v>43801.0</v>
      </c>
      <c r="B3" s="16">
        <v>840.0</v>
      </c>
      <c r="C3" s="22"/>
      <c r="D3" s="22"/>
      <c r="E3" s="22"/>
      <c r="F3" s="22"/>
      <c r="H3" s="49">
        <v>43801.0</v>
      </c>
      <c r="I3" s="16">
        <v>720.0</v>
      </c>
      <c r="J3" s="22"/>
      <c r="K3" s="22"/>
      <c r="L3" s="22"/>
      <c r="Q3" s="50">
        <v>43801.0</v>
      </c>
      <c r="R3" s="24">
        <v>960.0</v>
      </c>
      <c r="S3" s="25"/>
      <c r="T3" s="25"/>
      <c r="U3" s="25"/>
    </row>
    <row r="4">
      <c r="A4" s="51">
        <v>43815.0</v>
      </c>
      <c r="B4" s="16">
        <v>840.0</v>
      </c>
      <c r="C4" s="22">
        <v>398.0</v>
      </c>
      <c r="D4" s="22">
        <v>442.0</v>
      </c>
      <c r="E4" s="22"/>
      <c r="F4" s="22"/>
      <c r="H4" s="51">
        <v>43815.0</v>
      </c>
      <c r="I4" s="16">
        <v>720.0</v>
      </c>
      <c r="J4" s="22">
        <v>398.0</v>
      </c>
      <c r="K4" s="22">
        <v>322.0</v>
      </c>
      <c r="L4" s="22"/>
      <c r="Q4" s="52">
        <v>43815.0</v>
      </c>
      <c r="R4" s="24">
        <v>960.0</v>
      </c>
      <c r="S4" s="28">
        <v>398.0</v>
      </c>
      <c r="T4" s="28">
        <v>562.0</v>
      </c>
      <c r="U4" s="25"/>
    </row>
    <row r="5">
      <c r="A5" s="51">
        <v>43829.0</v>
      </c>
      <c r="B5" s="16">
        <v>840.0</v>
      </c>
      <c r="C5" s="22">
        <v>403.0</v>
      </c>
      <c r="D5" s="22">
        <v>39.0</v>
      </c>
      <c r="E5" s="22"/>
      <c r="F5" s="16">
        <v>39.0</v>
      </c>
      <c r="H5" s="51">
        <v>43829.0</v>
      </c>
      <c r="I5" s="16">
        <v>720.0</v>
      </c>
      <c r="J5" s="22">
        <v>403.0</v>
      </c>
      <c r="K5" s="22">
        <v>-81.0</v>
      </c>
      <c r="L5" s="16"/>
      <c r="M5" s="10"/>
      <c r="Q5" s="52">
        <v>43829.0</v>
      </c>
      <c r="R5" s="24">
        <v>960.0</v>
      </c>
      <c r="S5" s="28">
        <v>403.0</v>
      </c>
      <c r="T5" s="28">
        <v>159.0</v>
      </c>
      <c r="U5" s="24">
        <v>159.0</v>
      </c>
    </row>
    <row r="6">
      <c r="A6" s="51">
        <v>43843.0</v>
      </c>
      <c r="B6" s="16">
        <v>840.0</v>
      </c>
      <c r="C6" s="22">
        <v>359.0</v>
      </c>
      <c r="D6" s="22">
        <v>481.0</v>
      </c>
      <c r="E6" s="22"/>
      <c r="F6" s="16">
        <v>481.0</v>
      </c>
      <c r="H6" s="51">
        <v>43843.0</v>
      </c>
      <c r="I6" s="16">
        <v>720.0</v>
      </c>
      <c r="J6" s="22">
        <v>359.0</v>
      </c>
      <c r="K6" s="22">
        <v>280.0</v>
      </c>
      <c r="L6" s="16">
        <v>280.0</v>
      </c>
      <c r="M6" s="10"/>
      <c r="Q6" s="52">
        <v>43843.0</v>
      </c>
      <c r="R6" s="24">
        <v>960.0</v>
      </c>
      <c r="S6" s="28">
        <v>359.0</v>
      </c>
      <c r="T6" s="28">
        <v>601.0</v>
      </c>
      <c r="U6" s="24">
        <v>601.0</v>
      </c>
    </row>
    <row r="7">
      <c r="A7" s="51">
        <v>43857.0</v>
      </c>
      <c r="B7" s="16">
        <v>840.0</v>
      </c>
      <c r="C7" s="22">
        <v>334.0</v>
      </c>
      <c r="D7" s="22">
        <v>506.0</v>
      </c>
      <c r="E7" s="22"/>
      <c r="F7" s="16">
        <v>506.0</v>
      </c>
      <c r="H7" s="51">
        <v>43857.0</v>
      </c>
      <c r="I7" s="16">
        <v>720.0</v>
      </c>
      <c r="J7" s="22">
        <v>334.0</v>
      </c>
      <c r="K7" s="22">
        <v>386.0</v>
      </c>
      <c r="L7" s="16">
        <v>386.0</v>
      </c>
      <c r="M7" s="10"/>
      <c r="Q7" s="52">
        <v>43857.0</v>
      </c>
      <c r="R7" s="24">
        <v>960.0</v>
      </c>
      <c r="S7" s="28">
        <v>334.0</v>
      </c>
      <c r="T7" s="28">
        <v>626.0</v>
      </c>
      <c r="U7" s="24">
        <v>626.0</v>
      </c>
    </row>
    <row r="8">
      <c r="A8" s="51">
        <v>43871.0</v>
      </c>
      <c r="B8" s="16">
        <v>840.0</v>
      </c>
      <c r="C8" s="22">
        <v>402.0</v>
      </c>
      <c r="D8" s="22">
        <v>438.0</v>
      </c>
      <c r="E8" s="22"/>
      <c r="F8" s="16">
        <v>438.0</v>
      </c>
      <c r="H8" s="51">
        <v>43871.0</v>
      </c>
      <c r="I8" s="16">
        <v>720.0</v>
      </c>
      <c r="J8" s="22">
        <v>402.0</v>
      </c>
      <c r="K8" s="22">
        <v>318.0</v>
      </c>
      <c r="L8" s="16">
        <v>318.0</v>
      </c>
      <c r="M8" s="10"/>
      <c r="Q8" s="52">
        <v>43871.0</v>
      </c>
      <c r="R8" s="24">
        <v>960.0</v>
      </c>
      <c r="S8" s="28">
        <v>402.0</v>
      </c>
      <c r="T8" s="28">
        <v>558.0</v>
      </c>
      <c r="U8" s="24">
        <v>558.0</v>
      </c>
    </row>
    <row r="9">
      <c r="A9" s="51">
        <v>43885.0</v>
      </c>
      <c r="B9" s="16">
        <v>840.0</v>
      </c>
      <c r="C9" s="22">
        <v>365.0</v>
      </c>
      <c r="D9" s="22">
        <v>475.0</v>
      </c>
      <c r="E9" s="22"/>
      <c r="F9" s="16">
        <v>475.0</v>
      </c>
      <c r="H9" s="51">
        <v>43885.0</v>
      </c>
      <c r="I9" s="16">
        <v>720.0</v>
      </c>
      <c r="J9" s="22">
        <v>365.0</v>
      </c>
      <c r="K9" s="22">
        <v>355.0</v>
      </c>
      <c r="L9" s="29">
        <v>355.0</v>
      </c>
      <c r="M9" s="53"/>
      <c r="Q9" s="52">
        <v>43885.0</v>
      </c>
      <c r="R9" s="24">
        <v>960.0</v>
      </c>
      <c r="S9" s="28">
        <v>365.0</v>
      </c>
      <c r="T9" s="28">
        <v>595.0</v>
      </c>
      <c r="U9" s="24">
        <v>595.0</v>
      </c>
    </row>
    <row r="10">
      <c r="A10" s="51">
        <v>43899.0</v>
      </c>
      <c r="B10" s="22"/>
      <c r="C10" s="22">
        <v>148.0</v>
      </c>
      <c r="D10" s="54">
        <v>692.0</v>
      </c>
      <c r="E10" s="54"/>
      <c r="F10" s="54" t="s">
        <v>213</v>
      </c>
      <c r="H10" s="51">
        <v>43899.0</v>
      </c>
      <c r="I10" s="16"/>
      <c r="J10" s="22">
        <v>148.0</v>
      </c>
      <c r="K10" s="31">
        <v>572.0</v>
      </c>
      <c r="L10" s="54" t="s">
        <v>213</v>
      </c>
      <c r="M10" s="9"/>
      <c r="Q10" s="51">
        <v>43899.0</v>
      </c>
      <c r="R10" s="34"/>
      <c r="S10" s="28">
        <v>148.0</v>
      </c>
      <c r="T10" s="55">
        <v>812.0</v>
      </c>
      <c r="U10" s="56" t="s">
        <v>213</v>
      </c>
    </row>
    <row r="11">
      <c r="A11" s="51">
        <v>43913.0</v>
      </c>
      <c r="B11" s="22"/>
      <c r="C11" s="22"/>
      <c r="D11" s="54">
        <v>840.0</v>
      </c>
      <c r="E11" s="54"/>
      <c r="F11" s="54" t="s">
        <v>214</v>
      </c>
      <c r="H11" s="51">
        <v>43913.0</v>
      </c>
      <c r="K11" s="31">
        <v>720.0</v>
      </c>
      <c r="L11" s="54" t="s">
        <v>214</v>
      </c>
      <c r="M11" s="9"/>
      <c r="Q11" s="51">
        <v>43913.0</v>
      </c>
      <c r="R11" s="36"/>
      <c r="S11" s="25"/>
      <c r="T11" s="57">
        <v>960.0</v>
      </c>
      <c r="U11" s="56" t="s">
        <v>214</v>
      </c>
    </row>
    <row r="12">
      <c r="A12" s="42" t="s">
        <v>215</v>
      </c>
      <c r="B12" s="22">
        <v>5880.0</v>
      </c>
      <c r="C12" s="22">
        <v>2409.0</v>
      </c>
      <c r="D12" s="22"/>
      <c r="E12" s="22"/>
      <c r="F12" s="58">
        <v>1939.0</v>
      </c>
      <c r="H12" s="42" t="s">
        <v>215</v>
      </c>
      <c r="I12" s="22">
        <v>5040.0</v>
      </c>
      <c r="J12" s="22">
        <v>2409.0</v>
      </c>
      <c r="L12" s="22">
        <v>1339.0</v>
      </c>
      <c r="Q12" s="47" t="s">
        <v>215</v>
      </c>
      <c r="R12" s="28">
        <v>6720.0</v>
      </c>
      <c r="S12" s="28">
        <v>2409.0</v>
      </c>
      <c r="T12" s="34"/>
      <c r="U12" s="28">
        <v>2539.0</v>
      </c>
    </row>
    <row r="14">
      <c r="A14" s="42" t="s">
        <v>220</v>
      </c>
      <c r="B14" s="42" t="s">
        <v>202</v>
      </c>
      <c r="C14" s="42" t="s">
        <v>203</v>
      </c>
      <c r="D14" s="42" t="s">
        <v>204</v>
      </c>
      <c r="E14" s="42" t="s">
        <v>215</v>
      </c>
    </row>
    <row r="15">
      <c r="A15" s="42" t="s">
        <v>249</v>
      </c>
      <c r="B15" s="16">
        <v>213.0</v>
      </c>
      <c r="C15" s="16">
        <v>213.0</v>
      </c>
      <c r="D15" s="16">
        <v>213.0</v>
      </c>
      <c r="E15" s="16">
        <f t="shared" ref="E15:E18" si="1">sum(B15:D15)</f>
        <v>639</v>
      </c>
    </row>
    <row r="16">
      <c r="A16" s="42" t="s">
        <v>250</v>
      </c>
      <c r="B16" s="16">
        <v>357.0</v>
      </c>
      <c r="C16" s="16">
        <v>357.0</v>
      </c>
      <c r="D16" s="16">
        <v>357.0</v>
      </c>
      <c r="E16" s="16">
        <f t="shared" si="1"/>
        <v>1071</v>
      </c>
    </row>
    <row r="17">
      <c r="A17" s="42" t="s">
        <v>251</v>
      </c>
      <c r="B17" s="22">
        <v>570.0</v>
      </c>
      <c r="C17" s="16">
        <v>570.0</v>
      </c>
      <c r="D17" s="16">
        <v>570.0</v>
      </c>
      <c r="E17" s="16">
        <f t="shared" si="1"/>
        <v>1710</v>
      </c>
    </row>
    <row r="18">
      <c r="A18" s="42" t="s">
        <v>252</v>
      </c>
      <c r="B18" s="37">
        <v>962.0</v>
      </c>
      <c r="C18" s="37">
        <v>722.0</v>
      </c>
      <c r="D18" s="37">
        <v>1202.0</v>
      </c>
      <c r="E18" s="54">
        <f t="shared" si="1"/>
        <v>2886</v>
      </c>
    </row>
    <row r="19">
      <c r="B19" s="32"/>
      <c r="C19" s="32"/>
      <c r="D19" s="32"/>
      <c r="E19" s="32"/>
    </row>
    <row r="22">
      <c r="A22" s="42" t="s">
        <v>227</v>
      </c>
      <c r="B22" s="42" t="s">
        <v>228</v>
      </c>
      <c r="C22" s="42" t="s">
        <v>229</v>
      </c>
      <c r="I22" s="39" t="s">
        <v>235</v>
      </c>
      <c r="J22" s="40"/>
      <c r="K22" s="40"/>
      <c r="L22" s="40"/>
      <c r="M22" s="40"/>
      <c r="N22" s="41"/>
      <c r="O22" s="3"/>
      <c r="P22" s="3"/>
    </row>
    <row r="23">
      <c r="A23" s="22">
        <v>398.0</v>
      </c>
      <c r="B23" s="22"/>
      <c r="C23" s="22"/>
      <c r="I23" s="42" t="s">
        <v>236</v>
      </c>
      <c r="J23" s="42" t="s">
        <v>237</v>
      </c>
      <c r="K23" s="42" t="s">
        <v>5</v>
      </c>
      <c r="L23" s="42" t="s">
        <v>238</v>
      </c>
      <c r="M23" s="42"/>
      <c r="N23" s="42" t="s">
        <v>239</v>
      </c>
      <c r="O23" s="42" t="s">
        <v>253</v>
      </c>
      <c r="P23" s="42" t="s">
        <v>254</v>
      </c>
    </row>
    <row r="24">
      <c r="A24" s="22">
        <v>403.0</v>
      </c>
      <c r="B24" s="22">
        <v>0.01256281407035176</v>
      </c>
      <c r="C24" s="22">
        <v>-0.010940639400195629</v>
      </c>
      <c r="I24" s="42" t="s">
        <v>217</v>
      </c>
      <c r="J24" s="16">
        <v>2.0</v>
      </c>
      <c r="K24" s="16">
        <v>840.0</v>
      </c>
      <c r="L24" s="16">
        <v>23.75</v>
      </c>
      <c r="M24" s="16"/>
      <c r="N24" s="22">
        <v>1680.0</v>
      </c>
      <c r="O24" s="16">
        <v>25.0</v>
      </c>
      <c r="P24" s="22">
        <f t="shared" ref="P24:P26" si="2">O24-L24</f>
        <v>1.25</v>
      </c>
    </row>
    <row r="25">
      <c r="A25" s="22">
        <v>359.0</v>
      </c>
      <c r="B25" s="22">
        <v>-0.10918114143920596</v>
      </c>
      <c r="C25" s="22"/>
      <c r="I25" s="42" t="s">
        <v>218</v>
      </c>
      <c r="J25" s="16">
        <v>2.0</v>
      </c>
      <c r="K25" s="16">
        <v>960.0</v>
      </c>
      <c r="L25" s="16">
        <v>23.33</v>
      </c>
      <c r="M25" s="16"/>
      <c r="N25" s="22">
        <v>1920.0</v>
      </c>
      <c r="O25" s="16">
        <v>24.0</v>
      </c>
      <c r="P25" s="22">
        <f t="shared" si="2"/>
        <v>0.67</v>
      </c>
    </row>
    <row r="26">
      <c r="A26" s="22">
        <v>334.0</v>
      </c>
      <c r="B26" s="22">
        <v>-0.06963788300835655</v>
      </c>
      <c r="C26" s="22"/>
      <c r="I26" s="42" t="s">
        <v>219</v>
      </c>
      <c r="J26" s="16">
        <v>2.0</v>
      </c>
      <c r="K26" s="16">
        <v>720.0</v>
      </c>
      <c r="L26" s="16">
        <v>25.0</v>
      </c>
      <c r="M26" s="16"/>
      <c r="N26" s="22">
        <v>1440.0</v>
      </c>
      <c r="O26" s="16">
        <v>26.0</v>
      </c>
      <c r="P26" s="22">
        <f t="shared" si="2"/>
        <v>1</v>
      </c>
    </row>
    <row r="27">
      <c r="A27" s="22">
        <v>402.0</v>
      </c>
      <c r="B27" s="22">
        <v>0.20359281437125748</v>
      </c>
      <c r="C27" s="22"/>
    </row>
    <row r="28">
      <c r="A28" s="22">
        <v>365.0</v>
      </c>
      <c r="B28" s="22">
        <v>-0.09203980099502487</v>
      </c>
      <c r="C28" s="22"/>
    </row>
    <row r="29">
      <c r="J29" s="39" t="s">
        <v>241</v>
      </c>
      <c r="K29" s="40"/>
      <c r="L29" s="41"/>
      <c r="M29" s="3"/>
    </row>
    <row r="30">
      <c r="J30" s="42" t="s">
        <v>231</v>
      </c>
      <c r="K30" s="42" t="s">
        <v>232</v>
      </c>
      <c r="L30" s="42" t="s">
        <v>233</v>
      </c>
      <c r="M30" s="42"/>
      <c r="N30" s="42" t="s">
        <v>215</v>
      </c>
      <c r="O30" s="9"/>
      <c r="P30" s="9"/>
    </row>
    <row r="31">
      <c r="I31" s="42" t="s">
        <v>202</v>
      </c>
      <c r="J31" s="22">
        <v>39900.0</v>
      </c>
      <c r="K31" s="22">
        <v>39900.0</v>
      </c>
      <c r="L31" s="22">
        <v>39900.0</v>
      </c>
      <c r="M31" s="22"/>
      <c r="N31" s="22">
        <v>119700.0</v>
      </c>
    </row>
    <row r="32">
      <c r="A32" s="42" t="s">
        <v>255</v>
      </c>
      <c r="B32" s="42" t="s">
        <v>202</v>
      </c>
      <c r="C32" s="42" t="s">
        <v>204</v>
      </c>
      <c r="D32" s="42" t="s">
        <v>203</v>
      </c>
      <c r="E32" s="42"/>
      <c r="F32" s="42" t="s">
        <v>215</v>
      </c>
      <c r="I32" s="42" t="s">
        <v>204</v>
      </c>
      <c r="J32" s="22">
        <v>44793.6</v>
      </c>
      <c r="K32" s="22">
        <v>44793.6</v>
      </c>
      <c r="L32" s="22">
        <v>44793.6</v>
      </c>
      <c r="M32" s="22"/>
      <c r="N32" s="22">
        <v>134380.8</v>
      </c>
    </row>
    <row r="33">
      <c r="A33" s="42" t="s">
        <v>256</v>
      </c>
      <c r="B33" s="22">
        <f>1939+B18</f>
        <v>2901</v>
      </c>
      <c r="C33" s="22">
        <f>2539+D18</f>
        <v>3741</v>
      </c>
      <c r="D33" s="22">
        <f>1339+C18</f>
        <v>2061</v>
      </c>
      <c r="E33" s="22"/>
      <c r="F33" s="22">
        <f t="shared" ref="F33:F34" si="3">sum(B33:D33)</f>
        <v>8703</v>
      </c>
      <c r="I33" s="42" t="s">
        <v>203</v>
      </c>
      <c r="J33" s="22">
        <v>36000.0</v>
      </c>
      <c r="K33" s="22">
        <v>36000.0</v>
      </c>
      <c r="L33" s="22">
        <v>36000.0</v>
      </c>
      <c r="M33" s="22"/>
      <c r="N33" s="22">
        <v>108000.0</v>
      </c>
    </row>
    <row r="34">
      <c r="A34" s="42" t="s">
        <v>257</v>
      </c>
      <c r="B34" s="37">
        <f>B33*L24</f>
        <v>68898.75</v>
      </c>
      <c r="C34" s="37">
        <f>C33*L25</f>
        <v>87277.53</v>
      </c>
      <c r="D34" s="37">
        <f>D33*L26</f>
        <v>51525</v>
      </c>
      <c r="E34" s="37"/>
      <c r="F34" s="37">
        <f t="shared" si="3"/>
        <v>207701.28</v>
      </c>
      <c r="I34" s="42" t="s">
        <v>215</v>
      </c>
      <c r="J34" s="22">
        <v>120693.6</v>
      </c>
      <c r="K34" s="22">
        <v>120693.6</v>
      </c>
      <c r="L34" s="22">
        <v>120693.6</v>
      </c>
      <c r="M34" s="22"/>
      <c r="N34" s="58">
        <v>362080.80000000005</v>
      </c>
      <c r="O34" s="59"/>
      <c r="P34" s="59"/>
    </row>
    <row r="36">
      <c r="S36" s="42" t="s">
        <v>258</v>
      </c>
    </row>
    <row r="37">
      <c r="I37" s="22"/>
      <c r="J37" s="42" t="s">
        <v>202</v>
      </c>
      <c r="K37" s="42" t="s">
        <v>204</v>
      </c>
      <c r="L37" s="42" t="s">
        <v>203</v>
      </c>
      <c r="M37" s="42" t="s">
        <v>215</v>
      </c>
      <c r="Q37" s="22"/>
      <c r="R37" s="42" t="s">
        <v>202</v>
      </c>
      <c r="S37" s="42" t="s">
        <v>204</v>
      </c>
      <c r="T37" s="42" t="s">
        <v>203</v>
      </c>
      <c r="U37" s="42" t="s">
        <v>215</v>
      </c>
    </row>
    <row r="38">
      <c r="I38" s="42" t="s">
        <v>223</v>
      </c>
      <c r="J38" s="22">
        <v>68898.75</v>
      </c>
      <c r="K38" s="22">
        <v>87277.53</v>
      </c>
      <c r="L38" s="22">
        <v>51525.0</v>
      </c>
      <c r="M38" s="22">
        <f t="shared" ref="M38:M40" si="4">SUM(J38:L38)</f>
        <v>207701.28</v>
      </c>
      <c r="Q38" s="42" t="s">
        <v>223</v>
      </c>
      <c r="R38" s="22">
        <f> (B34-(D15*2*12.5)-(483*12.5))</f>
        <v>57536.25</v>
      </c>
      <c r="S38" s="22">
        <f> (C34-(B15*2*12)-(603*12))</f>
        <v>74929.53</v>
      </c>
      <c r="T38" s="22">
        <f>(D34-(359*13)-(363*13))</f>
        <v>42139</v>
      </c>
      <c r="U38" s="22">
        <f t="shared" ref="U38:U40" si="5">sum(R38:T38)</f>
        <v>174604.78</v>
      </c>
    </row>
    <row r="39">
      <c r="I39" s="42" t="s">
        <v>259</v>
      </c>
      <c r="J39" s="22">
        <f>(C12+B17)*1.25</f>
        <v>3723.75</v>
      </c>
      <c r="K39" s="22">
        <f>(J12+C17)*0.67</f>
        <v>1995.93</v>
      </c>
      <c r="L39" s="22">
        <f>(J12+570)*1</f>
        <v>2979</v>
      </c>
      <c r="M39" s="22">
        <f t="shared" si="4"/>
        <v>8698.68</v>
      </c>
      <c r="Q39" s="42" t="s">
        <v>259</v>
      </c>
      <c r="R39" s="22">
        <v>3723.75</v>
      </c>
      <c r="S39" s="22">
        <v>1995.93</v>
      </c>
      <c r="T39" s="22">
        <v>2979.0</v>
      </c>
      <c r="U39" s="22">
        <f t="shared" si="5"/>
        <v>8698.68</v>
      </c>
    </row>
    <row r="40">
      <c r="B40" s="39" t="s">
        <v>230</v>
      </c>
      <c r="C40" s="40"/>
      <c r="D40" s="41"/>
      <c r="E40" s="3"/>
      <c r="I40" s="42" t="s">
        <v>260</v>
      </c>
      <c r="J40" s="60">
        <f t="shared" ref="J40:L40" si="6">J39/J38</f>
        <v>0.05404669896</v>
      </c>
      <c r="K40" s="60">
        <f t="shared" si="6"/>
        <v>0.02286877275</v>
      </c>
      <c r="L40" s="60">
        <f t="shared" si="6"/>
        <v>0.05781659389</v>
      </c>
      <c r="M40" s="60">
        <f t="shared" si="4"/>
        <v>0.1347320656</v>
      </c>
      <c r="Q40" s="42" t="s">
        <v>261</v>
      </c>
      <c r="R40" s="60">
        <f t="shared" ref="R40:T40" si="7">R39/R38</f>
        <v>0.06472006778</v>
      </c>
      <c r="S40" s="60">
        <f t="shared" si="7"/>
        <v>0.02663742853</v>
      </c>
      <c r="T40" s="60">
        <f t="shared" si="7"/>
        <v>0.07069460595</v>
      </c>
      <c r="U40" s="60">
        <f t="shared" si="5"/>
        <v>0.1620521023</v>
      </c>
    </row>
    <row r="41">
      <c r="B41" s="22"/>
      <c r="C41" s="22"/>
      <c r="D41" s="22"/>
    </row>
    <row r="42">
      <c r="B42" s="42" t="s">
        <v>231</v>
      </c>
      <c r="C42" s="42" t="s">
        <v>232</v>
      </c>
      <c r="D42" s="42" t="s">
        <v>233</v>
      </c>
      <c r="E42" s="42"/>
      <c r="F42" s="42" t="s">
        <v>215</v>
      </c>
    </row>
    <row r="43">
      <c r="A43" s="42" t="s">
        <v>202</v>
      </c>
      <c r="B43" s="43">
        <v>21550.0</v>
      </c>
      <c r="C43" s="43">
        <v>20250.0</v>
      </c>
      <c r="D43" s="43">
        <v>18425.0</v>
      </c>
      <c r="E43" s="43"/>
      <c r="F43" s="43">
        <v>60225.0</v>
      </c>
    </row>
    <row r="44">
      <c r="A44" s="42" t="s">
        <v>204</v>
      </c>
      <c r="B44" s="22">
        <v>20688.0</v>
      </c>
      <c r="C44" s="22">
        <v>19440.0</v>
      </c>
      <c r="D44" s="43">
        <v>17688.0</v>
      </c>
      <c r="E44" s="43"/>
      <c r="F44" s="22">
        <v>57816.0</v>
      </c>
      <c r="I44" s="22"/>
      <c r="J44" s="42" t="s">
        <v>0</v>
      </c>
      <c r="K44" s="42" t="s">
        <v>262</v>
      </c>
      <c r="P44" s="61"/>
    </row>
    <row r="45">
      <c r="A45" s="42" t="s">
        <v>203</v>
      </c>
      <c r="B45" s="22">
        <v>22412.0</v>
      </c>
      <c r="C45" s="22">
        <v>21060.0</v>
      </c>
      <c r="D45" s="43">
        <v>19162.0</v>
      </c>
      <c r="E45" s="43"/>
      <c r="F45" s="22">
        <v>62634.0</v>
      </c>
      <c r="I45" s="51">
        <v>43815.0</v>
      </c>
      <c r="J45" s="22">
        <v>398.0</v>
      </c>
      <c r="K45" s="16">
        <v>0.0</v>
      </c>
    </row>
    <row r="46">
      <c r="A46" s="42" t="s">
        <v>215</v>
      </c>
      <c r="B46" s="62">
        <v>64650.0</v>
      </c>
      <c r="C46" s="62">
        <v>60750.0</v>
      </c>
      <c r="D46" s="62">
        <v>55275.0</v>
      </c>
      <c r="E46" s="62"/>
      <c r="F46" s="63">
        <v>180675.0</v>
      </c>
      <c r="I46" s="51">
        <v>43829.0</v>
      </c>
      <c r="J46" s="22">
        <v>403.0</v>
      </c>
      <c r="K46" s="16">
        <v>0.0</v>
      </c>
      <c r="Q46" s="22"/>
      <c r="R46" s="42" t="s">
        <v>202</v>
      </c>
      <c r="S46" s="42" t="s">
        <v>204</v>
      </c>
      <c r="T46" s="42" t="s">
        <v>203</v>
      </c>
      <c r="U46" s="42" t="s">
        <v>215</v>
      </c>
    </row>
    <row r="47">
      <c r="I47" s="51">
        <v>43843.0</v>
      </c>
      <c r="J47" s="22">
        <v>359.0</v>
      </c>
      <c r="K47" s="16">
        <v>0.0</v>
      </c>
      <c r="Q47" s="42" t="s">
        <v>261</v>
      </c>
      <c r="R47" s="46">
        <v>0.06472006778335397</v>
      </c>
      <c r="S47" s="46">
        <v>0.026637428527844766</v>
      </c>
      <c r="T47" s="46">
        <v>0.07069460594698498</v>
      </c>
      <c r="U47" s="46">
        <v>0.16205210225818373</v>
      </c>
    </row>
    <row r="48">
      <c r="I48" s="51">
        <v>43857.0</v>
      </c>
      <c r="J48" s="22">
        <v>334.0</v>
      </c>
      <c r="K48" s="16">
        <v>0.0</v>
      </c>
      <c r="Q48" s="42" t="s">
        <v>260</v>
      </c>
      <c r="R48" s="46">
        <v>0.054046698960431065</v>
      </c>
      <c r="S48" s="46">
        <v>0.022868772752849445</v>
      </c>
      <c r="T48" s="46">
        <v>0.05781659388646288</v>
      </c>
      <c r="U48" s="46">
        <v>0.13473206559974338</v>
      </c>
    </row>
    <row r="49">
      <c r="B49" s="39" t="s">
        <v>234</v>
      </c>
      <c r="C49" s="40"/>
      <c r="D49" s="41"/>
      <c r="E49" s="3"/>
      <c r="I49" s="51">
        <v>43871.0</v>
      </c>
      <c r="J49" s="22">
        <v>402.0</v>
      </c>
      <c r="K49" s="16">
        <v>0.0</v>
      </c>
      <c r="Q49" s="42" t="s">
        <v>263</v>
      </c>
      <c r="R49" s="64">
        <f t="shared" ref="R49:U49" si="8">(R47-R48)/R48</f>
        <v>0.1974841947</v>
      </c>
      <c r="S49" s="64">
        <f t="shared" si="8"/>
        <v>0.1647948412</v>
      </c>
      <c r="T49" s="64">
        <f t="shared" si="8"/>
        <v>0.2227390304</v>
      </c>
      <c r="U49" s="64">
        <f t="shared" si="8"/>
        <v>0.2027730855</v>
      </c>
    </row>
    <row r="50">
      <c r="B50" s="42" t="s">
        <v>231</v>
      </c>
      <c r="C50" s="42" t="s">
        <v>232</v>
      </c>
      <c r="D50" s="42" t="s">
        <v>233</v>
      </c>
      <c r="E50" s="42"/>
      <c r="F50" s="42" t="s">
        <v>215</v>
      </c>
      <c r="I50" s="51">
        <v>43885.0</v>
      </c>
      <c r="J50" s="22">
        <v>365.0</v>
      </c>
      <c r="K50" s="16">
        <v>0.0</v>
      </c>
    </row>
    <row r="51">
      <c r="A51" s="16" t="s">
        <v>202</v>
      </c>
      <c r="B51" s="22">
        <v>20472.5</v>
      </c>
      <c r="C51" s="22">
        <v>19237.5</v>
      </c>
      <c r="D51" s="22">
        <v>17503.75</v>
      </c>
      <c r="E51" s="22"/>
      <c r="F51" s="22">
        <v>57213.75</v>
      </c>
      <c r="I51" s="51">
        <v>43899.0</v>
      </c>
      <c r="J51" s="22">
        <v>148.0</v>
      </c>
      <c r="K51" s="65">
        <v>213.0</v>
      </c>
      <c r="Q51" s="42" t="s">
        <v>264</v>
      </c>
      <c r="R51" s="42" t="s">
        <v>265</v>
      </c>
      <c r="S51" s="42" t="s">
        <v>266</v>
      </c>
      <c r="T51" s="42" t="s">
        <v>267</v>
      </c>
    </row>
    <row r="52">
      <c r="A52" s="16" t="s">
        <v>204</v>
      </c>
      <c r="B52" s="22">
        <v>20110.46</v>
      </c>
      <c r="C52" s="22">
        <v>18897.3</v>
      </c>
      <c r="D52" s="22">
        <v>17194.21</v>
      </c>
      <c r="E52" s="22"/>
      <c r="F52" s="22">
        <v>56201.969999999994</v>
      </c>
      <c r="I52" s="51">
        <v>43913.0</v>
      </c>
      <c r="J52" s="16">
        <v>0.0</v>
      </c>
      <c r="K52" s="65">
        <v>357.0</v>
      </c>
      <c r="Q52" s="42" t="s">
        <v>268</v>
      </c>
      <c r="R52" s="66">
        <f>U38/((1.25+1+0.67)/3)</f>
        <v>179388.4726</v>
      </c>
      <c r="S52" s="22">
        <f>R52/(357*3)</f>
        <v>167.4962396</v>
      </c>
      <c r="T52" s="67">
        <f t="shared" ref="T52:T53" si="9">S52/(52/2)</f>
        <v>6.442163061</v>
      </c>
    </row>
    <row r="53">
      <c r="A53" s="16" t="s">
        <v>203</v>
      </c>
      <c r="B53" s="22">
        <v>21550.0</v>
      </c>
      <c r="C53" s="22">
        <v>20250.0</v>
      </c>
      <c r="D53" s="22">
        <v>18425.0</v>
      </c>
      <c r="E53" s="22"/>
      <c r="F53" s="22">
        <v>60225.0</v>
      </c>
      <c r="Q53" s="42" t="s">
        <v>269</v>
      </c>
      <c r="R53" s="66">
        <v>139683.824</v>
      </c>
      <c r="S53" s="22">
        <f>R53/(3*357)</f>
        <v>130.4237386</v>
      </c>
      <c r="T53" s="67">
        <f t="shared" si="9"/>
        <v>5.016297637</v>
      </c>
    </row>
    <row r="54">
      <c r="A54" s="42" t="s">
        <v>215</v>
      </c>
      <c r="B54" s="22">
        <v>62132.96</v>
      </c>
      <c r="C54" s="22">
        <v>58384.8</v>
      </c>
      <c r="D54" s="22">
        <v>53122.96</v>
      </c>
      <c r="E54" s="22"/>
      <c r="F54" s="58">
        <v>173640.72</v>
      </c>
    </row>
    <row r="58">
      <c r="B58" s="39" t="s">
        <v>240</v>
      </c>
      <c r="C58" s="40"/>
      <c r="D58" s="41"/>
      <c r="E58" s="3"/>
    </row>
    <row r="59">
      <c r="B59" s="42" t="s">
        <v>231</v>
      </c>
      <c r="C59" s="42" t="s">
        <v>232</v>
      </c>
      <c r="D59" s="42" t="s">
        <v>233</v>
      </c>
      <c r="E59" s="42"/>
      <c r="F59" s="42" t="s">
        <v>215</v>
      </c>
    </row>
    <row r="60">
      <c r="A60" s="42" t="s">
        <v>202</v>
      </c>
      <c r="B60" s="22">
        <v>1680.0</v>
      </c>
      <c r="C60" s="22">
        <v>1680.0</v>
      </c>
      <c r="D60" s="22">
        <v>1680.0</v>
      </c>
      <c r="E60" s="22"/>
      <c r="F60" s="22">
        <v>5040.0</v>
      </c>
    </row>
    <row r="61">
      <c r="A61" s="42" t="s">
        <v>204</v>
      </c>
      <c r="B61" s="22">
        <v>1920.0</v>
      </c>
      <c r="C61" s="22">
        <v>1920.0</v>
      </c>
      <c r="D61" s="22">
        <v>1920.0</v>
      </c>
      <c r="E61" s="22"/>
      <c r="F61" s="22">
        <v>5760.0</v>
      </c>
    </row>
    <row r="62">
      <c r="A62" s="42" t="s">
        <v>203</v>
      </c>
      <c r="B62" s="22">
        <v>1440.0</v>
      </c>
      <c r="C62" s="22">
        <v>1440.0</v>
      </c>
      <c r="D62" s="22">
        <v>1440.0</v>
      </c>
      <c r="E62" s="22"/>
      <c r="F62" s="22">
        <v>4320.0</v>
      </c>
    </row>
    <row r="63">
      <c r="A63" s="42" t="s">
        <v>215</v>
      </c>
      <c r="B63" s="22">
        <v>5040.0</v>
      </c>
      <c r="C63" s="22">
        <v>5040.0</v>
      </c>
      <c r="D63" s="22">
        <v>5040.0</v>
      </c>
      <c r="E63" s="22"/>
      <c r="F63" s="58">
        <v>15120.0</v>
      </c>
    </row>
    <row r="64">
      <c r="A64" s="22"/>
      <c r="B64" s="22"/>
      <c r="C64" s="22"/>
      <c r="D64" s="22"/>
      <c r="E64" s="22"/>
      <c r="F64" s="22"/>
    </row>
    <row r="67">
      <c r="B67" s="39" t="s">
        <v>242</v>
      </c>
      <c r="C67" s="40"/>
      <c r="D67" s="41"/>
      <c r="E67" s="3"/>
    </row>
    <row r="68">
      <c r="A68" s="68"/>
      <c r="B68" s="42" t="s">
        <v>231</v>
      </c>
      <c r="C68" s="42" t="s">
        <v>232</v>
      </c>
      <c r="D68" s="42" t="s">
        <v>233</v>
      </c>
      <c r="E68" s="42"/>
      <c r="F68" s="42" t="s">
        <v>215</v>
      </c>
    </row>
    <row r="69">
      <c r="A69" s="42" t="s">
        <v>202</v>
      </c>
      <c r="B69" s="22">
        <v>862.0</v>
      </c>
      <c r="C69" s="22">
        <v>810.0</v>
      </c>
      <c r="D69" s="22">
        <v>737.0</v>
      </c>
      <c r="E69" s="22"/>
      <c r="F69" s="22">
        <v>2409.0</v>
      </c>
    </row>
    <row r="70">
      <c r="A70" s="42" t="s">
        <v>204</v>
      </c>
      <c r="B70" s="22">
        <v>862.0</v>
      </c>
      <c r="C70" s="22">
        <v>810.0</v>
      </c>
      <c r="D70" s="22">
        <v>737.0</v>
      </c>
      <c r="E70" s="22"/>
      <c r="F70" s="22">
        <v>2409.0</v>
      </c>
    </row>
    <row r="71">
      <c r="A71" s="42" t="s">
        <v>203</v>
      </c>
      <c r="B71" s="22">
        <v>862.0</v>
      </c>
      <c r="C71" s="22">
        <v>810.0</v>
      </c>
      <c r="D71" s="22">
        <v>737.0</v>
      </c>
      <c r="E71" s="22"/>
      <c r="F71" s="22">
        <v>2409.0</v>
      </c>
    </row>
    <row r="72">
      <c r="A72" s="42" t="s">
        <v>215</v>
      </c>
      <c r="B72" s="22">
        <v>2586.0</v>
      </c>
      <c r="C72" s="22">
        <v>2430.0</v>
      </c>
      <c r="D72" s="22">
        <v>2211.0</v>
      </c>
      <c r="E72" s="22"/>
      <c r="F72" s="58">
        <v>7227.0</v>
      </c>
    </row>
    <row r="77">
      <c r="B77" s="39" t="s">
        <v>244</v>
      </c>
      <c r="C77" s="40"/>
      <c r="D77" s="41"/>
      <c r="E77" s="3"/>
    </row>
    <row r="78">
      <c r="A78" s="68"/>
      <c r="B78" s="42" t="s">
        <v>231</v>
      </c>
      <c r="C78" s="42" t="s">
        <v>232</v>
      </c>
      <c r="D78" s="42" t="s">
        <v>233</v>
      </c>
      <c r="E78" s="42"/>
      <c r="F78" s="42" t="s">
        <v>215</v>
      </c>
    </row>
    <row r="79">
      <c r="A79" s="42" t="s">
        <v>202</v>
      </c>
      <c r="B79" s="22">
        <v>818.0</v>
      </c>
      <c r="C79" s="22">
        <v>870.0</v>
      </c>
      <c r="D79" s="22">
        <v>943.0</v>
      </c>
      <c r="E79" s="22"/>
      <c r="F79" s="22">
        <v>2631.0</v>
      </c>
    </row>
    <row r="80">
      <c r="A80" s="42" t="s">
        <v>204</v>
      </c>
      <c r="B80" s="22">
        <v>1058.0</v>
      </c>
      <c r="C80" s="22">
        <v>1110.0</v>
      </c>
      <c r="D80" s="22">
        <v>1183.0</v>
      </c>
      <c r="E80" s="22"/>
      <c r="F80" s="22">
        <v>3351.0</v>
      </c>
    </row>
    <row r="81">
      <c r="A81" s="42" t="s">
        <v>203</v>
      </c>
      <c r="B81" s="22">
        <v>578.0</v>
      </c>
      <c r="C81" s="22">
        <v>630.0</v>
      </c>
      <c r="D81" s="22">
        <v>703.0</v>
      </c>
      <c r="E81" s="22"/>
      <c r="F81" s="22">
        <v>1911.0</v>
      </c>
    </row>
    <row r="82">
      <c r="A82" s="42" t="s">
        <v>215</v>
      </c>
      <c r="B82" s="22">
        <v>2454.0</v>
      </c>
      <c r="C82" s="22">
        <v>2610.0</v>
      </c>
      <c r="D82" s="22">
        <v>2829.0</v>
      </c>
      <c r="E82" s="22"/>
      <c r="F82" s="58">
        <v>7893.0</v>
      </c>
    </row>
    <row r="88">
      <c r="B88" s="39" t="s">
        <v>246</v>
      </c>
      <c r="C88" s="40"/>
      <c r="D88" s="41"/>
      <c r="E88" s="3"/>
    </row>
    <row r="89">
      <c r="B89" s="42" t="s">
        <v>231</v>
      </c>
      <c r="C89" s="42" t="s">
        <v>232</v>
      </c>
      <c r="D89" s="42" t="s">
        <v>233</v>
      </c>
      <c r="E89" s="42"/>
      <c r="F89" s="42" t="s">
        <v>215</v>
      </c>
    </row>
    <row r="90">
      <c r="A90" s="42" t="s">
        <v>202</v>
      </c>
      <c r="B90" s="46">
        <v>0.513095238095238</v>
      </c>
      <c r="C90" s="46">
        <v>0.48214285714285715</v>
      </c>
      <c r="D90" s="46">
        <v>0.4386904761904762</v>
      </c>
      <c r="E90" s="46"/>
      <c r="F90" s="46">
        <v>0.4779761904761905</v>
      </c>
    </row>
    <row r="91">
      <c r="A91" s="42" t="s">
        <v>204</v>
      </c>
      <c r="B91" s="46">
        <v>0.44895833333333335</v>
      </c>
      <c r="C91" s="46">
        <v>0.421875</v>
      </c>
      <c r="D91" s="46">
        <v>0.38385416666666666</v>
      </c>
      <c r="E91" s="46"/>
      <c r="F91" s="46">
        <v>0.41822916666666665</v>
      </c>
    </row>
    <row r="92">
      <c r="A92" s="42" t="s">
        <v>203</v>
      </c>
      <c r="B92" s="46">
        <v>0.5986111111111111</v>
      </c>
      <c r="C92" s="46">
        <v>0.5625</v>
      </c>
      <c r="D92" s="46">
        <v>0.5118055555555555</v>
      </c>
      <c r="E92" s="46"/>
      <c r="F92" s="46">
        <v>0.5576388888888889</v>
      </c>
    </row>
    <row r="93">
      <c r="A93" s="42" t="s">
        <v>215</v>
      </c>
      <c r="B93" s="69">
        <v>0.513095238095238</v>
      </c>
      <c r="C93" s="69">
        <v>0.48214285714285715</v>
      </c>
      <c r="D93" s="69">
        <v>0.4386904761904762</v>
      </c>
      <c r="E93" s="69"/>
      <c r="F93" s="70">
        <v>0.4779761904761905</v>
      </c>
    </row>
    <row r="98">
      <c r="B98" s="3"/>
      <c r="E98" s="3"/>
    </row>
    <row r="99">
      <c r="B99" s="39" t="s">
        <v>242</v>
      </c>
      <c r="C99" s="40"/>
      <c r="D99" s="41"/>
      <c r="E99" s="3"/>
    </row>
    <row r="100">
      <c r="B100" s="45">
        <v>44531.0</v>
      </c>
      <c r="C100" s="42" t="s">
        <v>232</v>
      </c>
      <c r="D100" s="42" t="s">
        <v>233</v>
      </c>
      <c r="E100" s="42"/>
      <c r="F100" s="42" t="s">
        <v>215</v>
      </c>
    </row>
    <row r="101">
      <c r="A101" s="42" t="s">
        <v>202</v>
      </c>
      <c r="B101" s="22">
        <v>780.0</v>
      </c>
      <c r="C101" s="22">
        <v>810.0</v>
      </c>
      <c r="D101" s="22">
        <v>737.0</v>
      </c>
      <c r="E101" s="22"/>
      <c r="F101" s="22">
        <v>2327.0</v>
      </c>
    </row>
    <row r="102">
      <c r="A102" s="42" t="s">
        <v>204</v>
      </c>
      <c r="B102" s="22">
        <v>0.0</v>
      </c>
      <c r="C102" s="22">
        <v>810.0</v>
      </c>
      <c r="D102" s="22">
        <v>737.0</v>
      </c>
      <c r="E102" s="22"/>
      <c r="F102" s="22">
        <v>1547.0</v>
      </c>
    </row>
    <row r="103">
      <c r="A103" s="42" t="s">
        <v>203</v>
      </c>
      <c r="B103" s="22">
        <v>18480.48214285714</v>
      </c>
      <c r="C103" s="22">
        <v>810.0</v>
      </c>
      <c r="D103" s="22">
        <v>737.0</v>
      </c>
      <c r="E103" s="22"/>
      <c r="F103" s="22">
        <v>20027.48214285714</v>
      </c>
    </row>
    <row r="104">
      <c r="A104" s="42" t="s">
        <v>215</v>
      </c>
      <c r="B104" s="22">
        <v>19260.48214285714</v>
      </c>
      <c r="C104" s="22">
        <v>2430.0</v>
      </c>
      <c r="D104" s="22">
        <v>2211.0</v>
      </c>
      <c r="E104" s="22"/>
      <c r="F104" s="58">
        <v>23901.48214285714</v>
      </c>
    </row>
    <row r="108">
      <c r="B108" s="39" t="s">
        <v>245</v>
      </c>
      <c r="C108" s="40"/>
      <c r="D108" s="41"/>
      <c r="E108" s="3"/>
    </row>
    <row r="109">
      <c r="B109" s="42" t="s">
        <v>231</v>
      </c>
      <c r="C109" s="42" t="s">
        <v>232</v>
      </c>
      <c r="D109" s="42" t="s">
        <v>233</v>
      </c>
      <c r="E109" s="42"/>
      <c r="F109" s="42" t="s">
        <v>215</v>
      </c>
    </row>
    <row r="110">
      <c r="A110" s="42" t="s">
        <v>202</v>
      </c>
      <c r="B110" s="22">
        <v>19427.5</v>
      </c>
      <c r="C110" s="22">
        <v>20662.5</v>
      </c>
      <c r="D110" s="22">
        <v>22396.25</v>
      </c>
      <c r="E110" s="22"/>
      <c r="F110" s="22">
        <v>62486.25</v>
      </c>
    </row>
    <row r="111">
      <c r="A111" s="42" t="s">
        <v>204</v>
      </c>
      <c r="B111" s="22">
        <v>24683.14</v>
      </c>
      <c r="C111" s="22">
        <v>25896.3</v>
      </c>
      <c r="D111" s="22">
        <v>27599.39</v>
      </c>
      <c r="E111" s="22"/>
      <c r="F111" s="22">
        <v>78178.83</v>
      </c>
    </row>
    <row r="112">
      <c r="A112" s="42" t="s">
        <v>203</v>
      </c>
      <c r="B112" s="22">
        <v>14450.0</v>
      </c>
      <c r="C112" s="22">
        <v>15750.0</v>
      </c>
      <c r="D112" s="22">
        <v>17575.0</v>
      </c>
      <c r="E112" s="22"/>
      <c r="F112" s="22">
        <v>47775.0</v>
      </c>
    </row>
    <row r="113">
      <c r="A113" s="42" t="s">
        <v>215</v>
      </c>
      <c r="B113" s="22">
        <v>58560.64</v>
      </c>
      <c r="C113" s="22">
        <v>62308.8</v>
      </c>
      <c r="D113" s="22">
        <v>67570.64</v>
      </c>
      <c r="E113" s="22"/>
      <c r="F113" s="58">
        <v>188440.08000000002</v>
      </c>
    </row>
    <row r="116">
      <c r="B116" s="39" t="s">
        <v>243</v>
      </c>
      <c r="C116" s="40"/>
      <c r="D116" s="41"/>
      <c r="E116" s="3"/>
    </row>
    <row r="117">
      <c r="B117" s="44" t="s">
        <v>231</v>
      </c>
      <c r="C117" s="44" t="s">
        <v>232</v>
      </c>
      <c r="D117" s="44" t="s">
        <v>233</v>
      </c>
      <c r="E117" s="44"/>
      <c r="F117" s="44" t="s">
        <v>215</v>
      </c>
    </row>
    <row r="118">
      <c r="A118" s="44" t="s">
        <v>202</v>
      </c>
      <c r="B118" s="43">
        <v>1077.5</v>
      </c>
      <c r="C118" s="43">
        <v>1012.5</v>
      </c>
      <c r="D118" s="43">
        <v>921.25</v>
      </c>
      <c r="E118" s="43"/>
      <c r="F118" s="43">
        <v>3011.25</v>
      </c>
    </row>
    <row r="119">
      <c r="A119" s="44" t="s">
        <v>204</v>
      </c>
      <c r="B119" s="22">
        <v>577.5400000000009</v>
      </c>
      <c r="C119" s="22">
        <v>542.7000000000007</v>
      </c>
      <c r="D119" s="43">
        <v>493.7900000000009</v>
      </c>
      <c r="E119" s="43"/>
      <c r="F119" s="22">
        <v>1614.0300000000025</v>
      </c>
    </row>
    <row r="120">
      <c r="A120" s="44" t="s">
        <v>203</v>
      </c>
      <c r="B120" s="22">
        <v>862.0</v>
      </c>
      <c r="C120" s="22">
        <v>810.0</v>
      </c>
      <c r="D120" s="43">
        <v>737.0</v>
      </c>
      <c r="E120" s="43"/>
      <c r="F120" s="22">
        <v>2409.0</v>
      </c>
    </row>
    <row r="121">
      <c r="A121" s="44" t="s">
        <v>215</v>
      </c>
      <c r="B121" s="62">
        <v>2517.040000000001</v>
      </c>
      <c r="C121" s="62">
        <v>2365.2000000000007</v>
      </c>
      <c r="D121" s="62">
        <v>2152.040000000001</v>
      </c>
      <c r="E121" s="62"/>
      <c r="F121" s="62">
        <v>7034.2800000000025</v>
      </c>
    </row>
  </sheetData>
  <mergeCells count="15">
    <mergeCell ref="B58:D58"/>
    <mergeCell ref="B67:D67"/>
    <mergeCell ref="B77:D77"/>
    <mergeCell ref="B88:D88"/>
    <mergeCell ref="B98:D98"/>
    <mergeCell ref="B99:D99"/>
    <mergeCell ref="B108:D108"/>
    <mergeCell ref="B116:D116"/>
    <mergeCell ref="A1:F1"/>
    <mergeCell ref="H1:L1"/>
    <mergeCell ref="Q1:U1"/>
    <mergeCell ref="I22:N22"/>
    <mergeCell ref="J29:L29"/>
    <mergeCell ref="B40:D40"/>
    <mergeCell ref="B49:D4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