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[2023-WORK]\[МЁБИУС]\[ЦТСС-АППАРЕЛЬ-2]\ОТЧЕТ по этапу №1\"/>
    </mc:Choice>
  </mc:AlternateContent>
  <xr:revisionPtr revIDLastSave="0" documentId="13_ncr:1_{BD9B7081-5223-4881-83BF-9F97F647C69A}" xr6:coauthVersionLast="47" xr6:coauthVersionMax="47" xr10:uidLastSave="{00000000-0000-0000-0000-000000000000}"/>
  <bookViews>
    <workbookView xWindow="-120" yWindow="-120" windowWidth="29040" windowHeight="15840" xr2:uid="{0DEA2C7C-9B9B-48F8-82C6-09A8018453B9}"/>
  </bookViews>
  <sheets>
    <sheet name="Лист8" sheetId="9" r:id="rId1"/>
    <sheet name="СВОД в отчет" sheetId="1" r:id="rId2"/>
    <sheet name="Лист2" sheetId="3" r:id="rId3"/>
    <sheet name="СВОД в отчет (контракты)" sheetId="2" r:id="rId4"/>
    <sheet name="Лист5" sheetId="6" r:id="rId5"/>
    <sheet name="Лист4" sheetId="5" r:id="rId6"/>
    <sheet name="Лист3" sheetId="4" r:id="rId7"/>
    <sheet name="Лист7" sheetId="8" r:id="rId8"/>
    <sheet name="Лист6" sheetId="7" r:id="rId9"/>
  </sheets>
  <definedNames>
    <definedName name="_xlnm._FilterDatabase" localSheetId="1" hidden="1">'СВОД в отчет'!$A$1:$DV$1</definedName>
    <definedName name="_xlnm._FilterDatabase" localSheetId="3" hidden="1">'СВОД в отчет (контракты)'!$A$1:$DW$1</definedName>
  </definedNames>
  <calcPr calcId="191029"/>
  <pivotCaches>
    <pivotCache cacheId="2" r:id="rId10"/>
    <pivotCache cacheId="5" r:id="rId11"/>
    <pivotCache cacheId="8" r:id="rId12"/>
    <pivotCache cacheId="1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4" l="1"/>
  <c r="M15" i="4"/>
  <c r="M16" i="4"/>
  <c r="M17" i="4"/>
  <c r="M18" i="4"/>
  <c r="M19" i="4"/>
  <c r="M14" i="4"/>
  <c r="L20" i="4"/>
  <c r="K20" i="4"/>
  <c r="K22" i="2"/>
  <c r="O22" i="2"/>
  <c r="P22" i="2"/>
  <c r="Q22" i="2"/>
  <c r="R22" i="2"/>
  <c r="S22" i="2"/>
  <c r="T22" i="2"/>
  <c r="AN22" i="2"/>
  <c r="BK22" i="2"/>
  <c r="BL22" i="2" s="1"/>
  <c r="BK4" i="2"/>
  <c r="BL4" i="2" s="1"/>
  <c r="AB4" i="2"/>
  <c r="AA4" i="2"/>
  <c r="Z4" i="2"/>
  <c r="Y4" i="2"/>
  <c r="AE4" i="2" s="1"/>
  <c r="K4" i="2"/>
  <c r="BK51" i="2"/>
  <c r="BL51" i="2" s="1"/>
  <c r="AB51" i="2"/>
  <c r="AA51" i="2"/>
  <c r="Z51" i="2"/>
  <c r="Y51" i="2"/>
  <c r="AE51" i="2" s="1"/>
  <c r="K51" i="2"/>
  <c r="BK50" i="2"/>
  <c r="BL50" i="2" s="1"/>
  <c r="AB50" i="2"/>
  <c r="AA50" i="2"/>
  <c r="Z50" i="2"/>
  <c r="Y50" i="2"/>
  <c r="AE50" i="2" s="1"/>
  <c r="K50" i="2"/>
  <c r="BK73" i="2"/>
  <c r="BL73" i="2" s="1"/>
  <c r="AB73" i="2"/>
  <c r="AA73" i="2"/>
  <c r="Z73" i="2"/>
  <c r="Y73" i="2"/>
  <c r="AE73" i="2" s="1"/>
  <c r="K73" i="2"/>
  <c r="BK26" i="2"/>
  <c r="BL26" i="2" s="1"/>
  <c r="AB26" i="2"/>
  <c r="AA26" i="2"/>
  <c r="Z26" i="2"/>
  <c r="Y26" i="2"/>
  <c r="AE26" i="2" s="1"/>
  <c r="K26" i="2"/>
  <c r="BK10" i="2"/>
  <c r="BL10" i="2" s="1"/>
  <c r="AB10" i="2"/>
  <c r="AA10" i="2"/>
  <c r="Z10" i="2"/>
  <c r="Y10" i="2"/>
  <c r="AE10" i="2" s="1"/>
  <c r="K10" i="2"/>
  <c r="BK17" i="2"/>
  <c r="BL17" i="2" s="1"/>
  <c r="AB17" i="2"/>
  <c r="AA17" i="2"/>
  <c r="Z17" i="2"/>
  <c r="Y17" i="2"/>
  <c r="AE17" i="2" s="1"/>
  <c r="K17" i="2"/>
  <c r="BK14" i="2"/>
  <c r="BL14" i="2" s="1"/>
  <c r="AB14" i="2"/>
  <c r="AA14" i="2"/>
  <c r="Z14" i="2"/>
  <c r="Y14" i="2"/>
  <c r="AE14" i="2" s="1"/>
  <c r="K14" i="2"/>
  <c r="BK18" i="2"/>
  <c r="BL18" i="2" s="1"/>
  <c r="AB18" i="2"/>
  <c r="AA18" i="2"/>
  <c r="Z18" i="2"/>
  <c r="Y18" i="2"/>
  <c r="AE18" i="2" s="1"/>
  <c r="K18" i="2"/>
  <c r="BK53" i="2"/>
  <c r="BL53" i="2" s="1"/>
  <c r="AB53" i="2"/>
  <c r="AA53" i="2"/>
  <c r="Z53" i="2"/>
  <c r="Y53" i="2"/>
  <c r="AE53" i="2" s="1"/>
  <c r="K53" i="2"/>
  <c r="BK3" i="2"/>
  <c r="BL3" i="2" s="1"/>
  <c r="AB3" i="2"/>
  <c r="AA3" i="2"/>
  <c r="Z3" i="2"/>
  <c r="Y3" i="2"/>
  <c r="AE3" i="2" s="1"/>
  <c r="K3" i="2"/>
  <c r="BK44" i="2"/>
  <c r="BL44" i="2" s="1"/>
  <c r="AB44" i="2"/>
  <c r="AA44" i="2"/>
  <c r="Z44" i="2"/>
  <c r="Y44" i="2"/>
  <c r="AE44" i="2" s="1"/>
  <c r="K44" i="2"/>
  <c r="BK2" i="2"/>
  <c r="BL2" i="2" s="1"/>
  <c r="AB2" i="2"/>
  <c r="AA2" i="2"/>
  <c r="Z2" i="2"/>
  <c r="Y2" i="2"/>
  <c r="AE2" i="2" s="1"/>
  <c r="K2" i="2"/>
  <c r="BK34" i="2"/>
  <c r="BL34" i="2" s="1"/>
  <c r="AB34" i="2"/>
  <c r="AA34" i="2"/>
  <c r="Z34" i="2"/>
  <c r="Y34" i="2"/>
  <c r="AE34" i="2" s="1"/>
  <c r="K34" i="2"/>
  <c r="BK57" i="2"/>
  <c r="BL57" i="2" s="1"/>
  <c r="AB57" i="2"/>
  <c r="AA57" i="2"/>
  <c r="Z57" i="2"/>
  <c r="Y57" i="2"/>
  <c r="AE57" i="2" s="1"/>
  <c r="K57" i="2"/>
  <c r="BK8" i="2"/>
  <c r="BL8" i="2" s="1"/>
  <c r="AB8" i="2"/>
  <c r="AA8" i="2"/>
  <c r="Z8" i="2"/>
  <c r="Y8" i="2"/>
  <c r="AE8" i="2" s="1"/>
  <c r="K8" i="2"/>
  <c r="BK29" i="2"/>
  <c r="BL29" i="2" s="1"/>
  <c r="AB29" i="2"/>
  <c r="AA29" i="2"/>
  <c r="Z29" i="2"/>
  <c r="Y29" i="2"/>
  <c r="AE29" i="2" s="1"/>
  <c r="K29" i="2"/>
  <c r="BK15" i="2"/>
  <c r="BL15" i="2" s="1"/>
  <c r="AB15" i="2"/>
  <c r="AA15" i="2"/>
  <c r="Z15" i="2"/>
  <c r="Y15" i="2"/>
  <c r="AE15" i="2" s="1"/>
  <c r="K15" i="2"/>
  <c r="BK45" i="2"/>
  <c r="BL45" i="2" s="1"/>
  <c r="AB45" i="2"/>
  <c r="AA45" i="2"/>
  <c r="Z45" i="2"/>
  <c r="Y45" i="2"/>
  <c r="AE45" i="2" s="1"/>
  <c r="K45" i="2"/>
  <c r="BK55" i="2"/>
  <c r="BL55" i="2" s="1"/>
  <c r="Q55" i="2"/>
  <c r="P55" i="2"/>
  <c r="O55" i="2"/>
  <c r="K55" i="2"/>
  <c r="BK72" i="2"/>
  <c r="BL72" i="2" s="1"/>
  <c r="AB72" i="2"/>
  <c r="AA72" i="2"/>
  <c r="Z72" i="2"/>
  <c r="Y72" i="2"/>
  <c r="AE72" i="2" s="1"/>
  <c r="K72" i="2"/>
  <c r="BK24" i="2"/>
  <c r="BL24" i="2" s="1"/>
  <c r="AB24" i="2"/>
  <c r="AA24" i="2"/>
  <c r="Z24" i="2"/>
  <c r="Y24" i="2"/>
  <c r="AE24" i="2" s="1"/>
  <c r="K24" i="2"/>
  <c r="BK71" i="2"/>
  <c r="BL71" i="2" s="1"/>
  <c r="AB71" i="2"/>
  <c r="AA71" i="2"/>
  <c r="Z71" i="2"/>
  <c r="Y71" i="2"/>
  <c r="AE71" i="2" s="1"/>
  <c r="K71" i="2"/>
  <c r="BK9" i="2"/>
  <c r="BL9" i="2" s="1"/>
  <c r="AB9" i="2"/>
  <c r="AA9" i="2"/>
  <c r="Z9" i="2"/>
  <c r="Y9" i="2"/>
  <c r="AE9" i="2" s="1"/>
  <c r="K9" i="2"/>
  <c r="BK6" i="2"/>
  <c r="BL6" i="2" s="1"/>
  <c r="AB6" i="2"/>
  <c r="AA6" i="2"/>
  <c r="Z6" i="2"/>
  <c r="Y6" i="2"/>
  <c r="AE6" i="2" s="1"/>
  <c r="K6" i="2"/>
  <c r="Q82" i="2"/>
  <c r="P82" i="2"/>
  <c r="O82" i="2"/>
  <c r="J82" i="2"/>
  <c r="BK82" i="2" s="1"/>
  <c r="BL82" i="2" s="1"/>
  <c r="Q81" i="2"/>
  <c r="P81" i="2"/>
  <c r="O81" i="2"/>
  <c r="J81" i="2"/>
  <c r="BK81" i="2" s="1"/>
  <c r="BL81" i="2" s="1"/>
  <c r="Q80" i="2"/>
  <c r="P80" i="2"/>
  <c r="O80" i="2"/>
  <c r="J80" i="2"/>
  <c r="K80" i="2" s="1"/>
  <c r="Q79" i="2"/>
  <c r="P79" i="2"/>
  <c r="O79" i="2"/>
  <c r="J79" i="2"/>
  <c r="K79" i="2" s="1"/>
  <c r="Q78" i="2"/>
  <c r="P78" i="2"/>
  <c r="O78" i="2"/>
  <c r="J78" i="2"/>
  <c r="K78" i="2" s="1"/>
  <c r="BK11" i="2"/>
  <c r="BL11" i="2" s="1"/>
  <c r="AB11" i="2"/>
  <c r="AA11" i="2"/>
  <c r="Z11" i="2"/>
  <c r="Y11" i="2"/>
  <c r="AE11" i="2" s="1"/>
  <c r="K11" i="2"/>
  <c r="BK70" i="2"/>
  <c r="BL70" i="2" s="1"/>
  <c r="AB70" i="2"/>
  <c r="AA70" i="2"/>
  <c r="Z70" i="2"/>
  <c r="Y70" i="2"/>
  <c r="AE70" i="2" s="1"/>
  <c r="K70" i="2"/>
  <c r="BK35" i="2"/>
  <c r="BL35" i="2" s="1"/>
  <c r="AB35" i="2"/>
  <c r="AA35" i="2"/>
  <c r="Z35" i="2"/>
  <c r="Y35" i="2"/>
  <c r="AE35" i="2" s="1"/>
  <c r="K35" i="2"/>
  <c r="BK69" i="2"/>
  <c r="BL69" i="2" s="1"/>
  <c r="AB69" i="2"/>
  <c r="AA69" i="2"/>
  <c r="Z69" i="2"/>
  <c r="Y69" i="2"/>
  <c r="AE69" i="2" s="1"/>
  <c r="K69" i="2"/>
  <c r="BK54" i="2"/>
  <c r="BL54" i="2" s="1"/>
  <c r="AB54" i="2"/>
  <c r="AA54" i="2"/>
  <c r="Z54" i="2"/>
  <c r="Y54" i="2"/>
  <c r="AE54" i="2" s="1"/>
  <c r="K54" i="2"/>
  <c r="BK27" i="2"/>
  <c r="BL27" i="2" s="1"/>
  <c r="AB27" i="2"/>
  <c r="AA27" i="2"/>
  <c r="Z27" i="2"/>
  <c r="Y27" i="2"/>
  <c r="AE27" i="2" s="1"/>
  <c r="K27" i="2"/>
  <c r="BK60" i="2"/>
  <c r="BL60" i="2" s="1"/>
  <c r="AB60" i="2"/>
  <c r="AA60" i="2"/>
  <c r="Z60" i="2"/>
  <c r="Y60" i="2"/>
  <c r="AE60" i="2" s="1"/>
  <c r="K60" i="2"/>
  <c r="BK83" i="2"/>
  <c r="BL83" i="2" s="1"/>
  <c r="AB83" i="2"/>
  <c r="AA83" i="2"/>
  <c r="Z83" i="2"/>
  <c r="Y83" i="2"/>
  <c r="AE83" i="2" s="1"/>
  <c r="K83" i="2"/>
  <c r="BK31" i="2"/>
  <c r="BL31" i="2" s="1"/>
  <c r="AB31" i="2"/>
  <c r="AA31" i="2"/>
  <c r="Z31" i="2"/>
  <c r="Y31" i="2"/>
  <c r="AE31" i="2" s="1"/>
  <c r="K31" i="2"/>
  <c r="BK46" i="2"/>
  <c r="BL46" i="2" s="1"/>
  <c r="AB46" i="2"/>
  <c r="AA46" i="2"/>
  <c r="Z46" i="2"/>
  <c r="Y46" i="2"/>
  <c r="AE46" i="2" s="1"/>
  <c r="K46" i="2"/>
  <c r="BK76" i="2"/>
  <c r="BL76" i="2" s="1"/>
  <c r="AB76" i="2"/>
  <c r="AA76" i="2"/>
  <c r="Z76" i="2"/>
  <c r="Y76" i="2"/>
  <c r="AE76" i="2" s="1"/>
  <c r="K76" i="2"/>
  <c r="BK43" i="2"/>
  <c r="BL43" i="2" s="1"/>
  <c r="AB43" i="2"/>
  <c r="AA43" i="2"/>
  <c r="Z43" i="2"/>
  <c r="Y43" i="2"/>
  <c r="AE43" i="2" s="1"/>
  <c r="K43" i="2"/>
  <c r="BK28" i="2"/>
  <c r="BL28" i="2" s="1"/>
  <c r="AB28" i="2"/>
  <c r="AA28" i="2"/>
  <c r="Z28" i="2"/>
  <c r="Y28" i="2"/>
  <c r="AE28" i="2" s="1"/>
  <c r="K28" i="2"/>
  <c r="BK12" i="2"/>
  <c r="BL12" i="2" s="1"/>
  <c r="AB12" i="2"/>
  <c r="AA12" i="2"/>
  <c r="Z12" i="2"/>
  <c r="Y12" i="2"/>
  <c r="AE12" i="2" s="1"/>
  <c r="K12" i="2"/>
  <c r="BK66" i="2"/>
  <c r="BL66" i="2" s="1"/>
  <c r="AB66" i="2"/>
  <c r="AA66" i="2"/>
  <c r="Z66" i="2"/>
  <c r="Y66" i="2"/>
  <c r="AE66" i="2" s="1"/>
  <c r="K66" i="2"/>
  <c r="BK77" i="2"/>
  <c r="BL77" i="2" s="1"/>
  <c r="AB77" i="2"/>
  <c r="AA77" i="2"/>
  <c r="Z77" i="2"/>
  <c r="Y77" i="2"/>
  <c r="K77" i="2"/>
  <c r="BK16" i="2"/>
  <c r="BL16" i="2" s="1"/>
  <c r="AB16" i="2"/>
  <c r="AA16" i="2"/>
  <c r="Z16" i="2"/>
  <c r="Y16" i="2"/>
  <c r="AE16" i="2" s="1"/>
  <c r="K16" i="2"/>
  <c r="BK5" i="2"/>
  <c r="BL5" i="2" s="1"/>
  <c r="AB5" i="2"/>
  <c r="AA5" i="2"/>
  <c r="Z5" i="2"/>
  <c r="Y5" i="2"/>
  <c r="K5" i="2"/>
  <c r="BK58" i="2"/>
  <c r="BL58" i="2" s="1"/>
  <c r="AB58" i="2"/>
  <c r="AA58" i="2"/>
  <c r="Z58" i="2"/>
  <c r="Y58" i="2"/>
  <c r="AE58" i="2" s="1"/>
  <c r="K58" i="2"/>
  <c r="BK25" i="2"/>
  <c r="BL25" i="2" s="1"/>
  <c r="AB25" i="2"/>
  <c r="AA25" i="2"/>
  <c r="Z25" i="2"/>
  <c r="Y25" i="2"/>
  <c r="AE25" i="2" s="1"/>
  <c r="K25" i="2"/>
  <c r="BK13" i="2"/>
  <c r="BL13" i="2" s="1"/>
  <c r="AB13" i="2"/>
  <c r="AA13" i="2"/>
  <c r="Z13" i="2"/>
  <c r="Y13" i="2"/>
  <c r="AE13" i="2" s="1"/>
  <c r="K13" i="2"/>
  <c r="BK49" i="2"/>
  <c r="BL49" i="2" s="1"/>
  <c r="AB49" i="2"/>
  <c r="AA49" i="2"/>
  <c r="Z49" i="2"/>
  <c r="Y49" i="2"/>
  <c r="AE49" i="2" s="1"/>
  <c r="K49" i="2"/>
  <c r="BK67" i="2"/>
  <c r="BL67" i="2" s="1"/>
  <c r="AB67" i="2"/>
  <c r="AA67" i="2"/>
  <c r="Z67" i="2"/>
  <c r="Y67" i="2"/>
  <c r="AE67" i="2" s="1"/>
  <c r="K67" i="2"/>
  <c r="BK48" i="2"/>
  <c r="BL48" i="2" s="1"/>
  <c r="AB48" i="2"/>
  <c r="AA48" i="2"/>
  <c r="Z48" i="2"/>
  <c r="Y48" i="2"/>
  <c r="AE48" i="2" s="1"/>
  <c r="K48" i="2"/>
  <c r="BK23" i="2"/>
  <c r="BL23" i="2" s="1"/>
  <c r="AB23" i="2"/>
  <c r="AA23" i="2"/>
  <c r="Z23" i="2"/>
  <c r="Y23" i="2"/>
  <c r="AE23" i="2" s="1"/>
  <c r="K23" i="2"/>
  <c r="BK62" i="2"/>
  <c r="BL62" i="2" s="1"/>
  <c r="AB62" i="2"/>
  <c r="AA62" i="2"/>
  <c r="Z62" i="2"/>
  <c r="Y62" i="2"/>
  <c r="AE62" i="2" s="1"/>
  <c r="K62" i="2"/>
  <c r="BK75" i="2"/>
  <c r="BL75" i="2" s="1"/>
  <c r="AB75" i="2"/>
  <c r="AA75" i="2"/>
  <c r="Z75" i="2"/>
  <c r="Y75" i="2"/>
  <c r="AE75" i="2" s="1"/>
  <c r="K75" i="2"/>
  <c r="BK39" i="2"/>
  <c r="BL39" i="2" s="1"/>
  <c r="AB39" i="2"/>
  <c r="AA39" i="2"/>
  <c r="Z39" i="2"/>
  <c r="Y39" i="2"/>
  <c r="AE39" i="2" s="1"/>
  <c r="K39" i="2"/>
  <c r="BK32" i="2"/>
  <c r="BL32" i="2" s="1"/>
  <c r="AB32" i="2"/>
  <c r="AA32" i="2"/>
  <c r="Z32" i="2"/>
  <c r="Y32" i="2"/>
  <c r="AE32" i="2" s="1"/>
  <c r="K32" i="2"/>
  <c r="BK19" i="2"/>
  <c r="BL19" i="2" s="1"/>
  <c r="AB19" i="2"/>
  <c r="AA19" i="2"/>
  <c r="Z19" i="2"/>
  <c r="Y19" i="2"/>
  <c r="AE19" i="2" s="1"/>
  <c r="K19" i="2"/>
  <c r="BK38" i="2"/>
  <c r="BL38" i="2" s="1"/>
  <c r="AB38" i="2"/>
  <c r="AA38" i="2"/>
  <c r="Z38" i="2"/>
  <c r="Y38" i="2"/>
  <c r="AE38" i="2" s="1"/>
  <c r="K38" i="2"/>
  <c r="BK37" i="2"/>
  <c r="BL37" i="2" s="1"/>
  <c r="AB37" i="2"/>
  <c r="AA37" i="2"/>
  <c r="Z37" i="2"/>
  <c r="Y37" i="2"/>
  <c r="AE37" i="2" s="1"/>
  <c r="K37" i="2"/>
  <c r="BK41" i="2"/>
  <c r="BL41" i="2" s="1"/>
  <c r="AB41" i="2"/>
  <c r="AA41" i="2"/>
  <c r="Z41" i="2"/>
  <c r="Y41" i="2"/>
  <c r="AE41" i="2" s="1"/>
  <c r="K41" i="2"/>
  <c r="BK68" i="2"/>
  <c r="BL68" i="2" s="1"/>
  <c r="AB68" i="2"/>
  <c r="AA68" i="2"/>
  <c r="Z68" i="2"/>
  <c r="Y68" i="2"/>
  <c r="AE68" i="2" s="1"/>
  <c r="K68" i="2"/>
  <c r="BK36" i="2"/>
  <c r="BL36" i="2" s="1"/>
  <c r="AB36" i="2"/>
  <c r="AA36" i="2"/>
  <c r="Z36" i="2"/>
  <c r="Y36" i="2"/>
  <c r="AE36" i="2" s="1"/>
  <c r="K36" i="2"/>
  <c r="BK56" i="2"/>
  <c r="BL56" i="2" s="1"/>
  <c r="AB56" i="2"/>
  <c r="AA56" i="2"/>
  <c r="Z56" i="2"/>
  <c r="Y56" i="2"/>
  <c r="AE56" i="2" s="1"/>
  <c r="K56" i="2"/>
  <c r="BK52" i="2"/>
  <c r="BL52" i="2" s="1"/>
  <c r="AB52" i="2"/>
  <c r="AA52" i="2"/>
  <c r="Z52" i="2"/>
  <c r="Y52" i="2"/>
  <c r="AE52" i="2" s="1"/>
  <c r="K52" i="2"/>
  <c r="BK42" i="2"/>
  <c r="BL42" i="2" s="1"/>
  <c r="AB42" i="2"/>
  <c r="AA42" i="2"/>
  <c r="Z42" i="2"/>
  <c r="Y42" i="2"/>
  <c r="AE42" i="2" s="1"/>
  <c r="K42" i="2"/>
  <c r="BK21" i="2"/>
  <c r="BL21" i="2" s="1"/>
  <c r="AB21" i="2"/>
  <c r="AA21" i="2"/>
  <c r="Z21" i="2"/>
  <c r="Y21" i="2"/>
  <c r="AE21" i="2" s="1"/>
  <c r="K21" i="2"/>
  <c r="BK61" i="2"/>
  <c r="BL61" i="2" s="1"/>
  <c r="AB61" i="2"/>
  <c r="AA61" i="2"/>
  <c r="Z61" i="2"/>
  <c r="Y61" i="2"/>
  <c r="AE61" i="2" s="1"/>
  <c r="K61" i="2"/>
  <c r="BK64" i="2"/>
  <c r="BL64" i="2" s="1"/>
  <c r="AB64" i="2"/>
  <c r="AA64" i="2"/>
  <c r="Z64" i="2"/>
  <c r="Y64" i="2"/>
  <c r="AE64" i="2" s="1"/>
  <c r="K64" i="2"/>
  <c r="BK33" i="2"/>
  <c r="BL33" i="2" s="1"/>
  <c r="AB33" i="2"/>
  <c r="AA33" i="2"/>
  <c r="Z33" i="2"/>
  <c r="Y33" i="2"/>
  <c r="AE33" i="2" s="1"/>
  <c r="K33" i="2"/>
  <c r="BK40" i="2"/>
  <c r="BL40" i="2" s="1"/>
  <c r="AB40" i="2"/>
  <c r="AA40" i="2"/>
  <c r="Z40" i="2"/>
  <c r="Y40" i="2"/>
  <c r="AE40" i="2" s="1"/>
  <c r="K40" i="2"/>
  <c r="BK20" i="2"/>
  <c r="BL20" i="2" s="1"/>
  <c r="AB20" i="2"/>
  <c r="AA20" i="2"/>
  <c r="Z20" i="2"/>
  <c r="Y20" i="2"/>
  <c r="AE20" i="2" s="1"/>
  <c r="K20" i="2"/>
  <c r="BK47" i="2"/>
  <c r="BL47" i="2" s="1"/>
  <c r="AA47" i="2"/>
  <c r="Z47" i="2"/>
  <c r="Y47" i="2"/>
  <c r="AE47" i="2" s="1"/>
  <c r="K47" i="2"/>
  <c r="BK65" i="2"/>
  <c r="BL65" i="2" s="1"/>
  <c r="AB65" i="2"/>
  <c r="AA65" i="2"/>
  <c r="Z65" i="2"/>
  <c r="Y65" i="2"/>
  <c r="AE65" i="2" s="1"/>
  <c r="K65" i="2"/>
  <c r="BK63" i="2"/>
  <c r="BL63" i="2" s="1"/>
  <c r="AB63" i="2"/>
  <c r="AA63" i="2"/>
  <c r="Z63" i="2"/>
  <c r="Y63" i="2"/>
  <c r="AE63" i="2" s="1"/>
  <c r="K63" i="2"/>
  <c r="BK7" i="2"/>
  <c r="BL7" i="2" s="1"/>
  <c r="AB7" i="2"/>
  <c r="AA7" i="2"/>
  <c r="Z7" i="2"/>
  <c r="Y7" i="2"/>
  <c r="AE7" i="2" s="1"/>
  <c r="K7" i="2"/>
  <c r="BK30" i="2"/>
  <c r="BL30" i="2" s="1"/>
  <c r="AB30" i="2"/>
  <c r="AA30" i="2"/>
  <c r="Z30" i="2"/>
  <c r="Y30" i="2"/>
  <c r="AE30" i="2" s="1"/>
  <c r="K30" i="2"/>
  <c r="BK74" i="2"/>
  <c r="BL74" i="2" s="1"/>
  <c r="AB74" i="2"/>
  <c r="AA74" i="2"/>
  <c r="Z74" i="2"/>
  <c r="Y74" i="2"/>
  <c r="AE74" i="2" s="1"/>
  <c r="K74" i="2"/>
  <c r="BK59" i="2"/>
  <c r="BL59" i="2" s="1"/>
  <c r="AB59" i="2"/>
  <c r="AA59" i="2"/>
  <c r="Z59" i="2"/>
  <c r="Y59" i="2"/>
  <c r="AE59" i="2" s="1"/>
  <c r="K59" i="2"/>
  <c r="BK76" i="1"/>
  <c r="BL76" i="1" s="1"/>
  <c r="AN7" i="1"/>
  <c r="T7" i="1"/>
  <c r="S7" i="1"/>
  <c r="R7" i="1"/>
  <c r="Q7" i="1"/>
  <c r="P7" i="1"/>
  <c r="O7" i="1"/>
  <c r="AB7" i="1" s="1"/>
  <c r="J83" i="1"/>
  <c r="K83" i="1" s="1"/>
  <c r="J84" i="1"/>
  <c r="BK84" i="1" s="1"/>
  <c r="BL84" i="1" s="1"/>
  <c r="J85" i="1"/>
  <c r="BK85" i="1" s="1"/>
  <c r="BL85" i="1" s="1"/>
  <c r="J86" i="1"/>
  <c r="K86" i="1" s="1"/>
  <c r="J82" i="1"/>
  <c r="BK82" i="1" s="1"/>
  <c r="BL82" i="1" s="1"/>
  <c r="Q83" i="1"/>
  <c r="Q84" i="1"/>
  <c r="Q85" i="1"/>
  <c r="Q86" i="1"/>
  <c r="Q82" i="1"/>
  <c r="O83" i="1"/>
  <c r="O84" i="1"/>
  <c r="O85" i="1"/>
  <c r="O86" i="1"/>
  <c r="P83" i="1"/>
  <c r="P84" i="1"/>
  <c r="P85" i="1"/>
  <c r="P86" i="1"/>
  <c r="P82" i="1"/>
  <c r="O82" i="1"/>
  <c r="BK123" i="1"/>
  <c r="BL123" i="1" s="1"/>
  <c r="AB123" i="1"/>
  <c r="AA123" i="1"/>
  <c r="Z123" i="1"/>
  <c r="Y123" i="1"/>
  <c r="AE123" i="1" s="1"/>
  <c r="K123" i="1"/>
  <c r="BK122" i="1"/>
  <c r="BL122" i="1" s="1"/>
  <c r="AB122" i="1"/>
  <c r="AA122" i="1"/>
  <c r="Z122" i="1"/>
  <c r="Y122" i="1"/>
  <c r="AE122" i="1" s="1"/>
  <c r="K122" i="1"/>
  <c r="BK121" i="1"/>
  <c r="BL121" i="1" s="1"/>
  <c r="AB121" i="1"/>
  <c r="AA121" i="1"/>
  <c r="Z121" i="1"/>
  <c r="Y121" i="1"/>
  <c r="AE121" i="1" s="1"/>
  <c r="K121" i="1"/>
  <c r="BK120" i="1"/>
  <c r="BL120" i="1" s="1"/>
  <c r="AB120" i="1"/>
  <c r="AA120" i="1"/>
  <c r="Z120" i="1"/>
  <c r="Y120" i="1"/>
  <c r="AE120" i="1" s="1"/>
  <c r="K120" i="1"/>
  <c r="BK119" i="1"/>
  <c r="BL119" i="1" s="1"/>
  <c r="AB119" i="1"/>
  <c r="AA119" i="1"/>
  <c r="Z119" i="1"/>
  <c r="Y119" i="1"/>
  <c r="AE119" i="1" s="1"/>
  <c r="K119" i="1"/>
  <c r="BK118" i="1"/>
  <c r="BL118" i="1" s="1"/>
  <c r="AB118" i="1"/>
  <c r="AA118" i="1"/>
  <c r="Z118" i="1"/>
  <c r="Y118" i="1"/>
  <c r="AE118" i="1" s="1"/>
  <c r="K118" i="1"/>
  <c r="BK117" i="1"/>
  <c r="BL117" i="1" s="1"/>
  <c r="AB117" i="1"/>
  <c r="AA117" i="1"/>
  <c r="Z117" i="1"/>
  <c r="Y117" i="1"/>
  <c r="AE117" i="1" s="1"/>
  <c r="K117" i="1"/>
  <c r="BK116" i="1"/>
  <c r="BL116" i="1" s="1"/>
  <c r="AB116" i="1"/>
  <c r="AA116" i="1"/>
  <c r="Z116" i="1"/>
  <c r="Y116" i="1"/>
  <c r="AE116" i="1" s="1"/>
  <c r="K116" i="1"/>
  <c r="BK115" i="1"/>
  <c r="BL115" i="1" s="1"/>
  <c r="AB115" i="1"/>
  <c r="AA115" i="1"/>
  <c r="Z115" i="1"/>
  <c r="Y115" i="1"/>
  <c r="AE115" i="1" s="1"/>
  <c r="K115" i="1"/>
  <c r="BK114" i="1"/>
  <c r="BL114" i="1" s="1"/>
  <c r="AB114" i="1"/>
  <c r="AA114" i="1"/>
  <c r="Z114" i="1"/>
  <c r="Y114" i="1"/>
  <c r="AE114" i="1" s="1"/>
  <c r="K114" i="1"/>
  <c r="BK113" i="1"/>
  <c r="BL113" i="1" s="1"/>
  <c r="AB113" i="1"/>
  <c r="AA113" i="1"/>
  <c r="Z113" i="1"/>
  <c r="Y113" i="1"/>
  <c r="AE113" i="1" s="1"/>
  <c r="K113" i="1"/>
  <c r="BK112" i="1"/>
  <c r="BL112" i="1" s="1"/>
  <c r="AB112" i="1"/>
  <c r="AA112" i="1"/>
  <c r="Z112" i="1"/>
  <c r="Y112" i="1"/>
  <c r="AE112" i="1" s="1"/>
  <c r="K112" i="1"/>
  <c r="BK111" i="1"/>
  <c r="BL111" i="1" s="1"/>
  <c r="AB111" i="1"/>
  <c r="AA111" i="1"/>
  <c r="Z111" i="1"/>
  <c r="Y111" i="1"/>
  <c r="AE111" i="1" s="1"/>
  <c r="K111" i="1"/>
  <c r="BK110" i="1"/>
  <c r="BL110" i="1" s="1"/>
  <c r="AB110" i="1"/>
  <c r="AA110" i="1"/>
  <c r="Z110" i="1"/>
  <c r="Y110" i="1"/>
  <c r="AE110" i="1" s="1"/>
  <c r="K110" i="1"/>
  <c r="BK109" i="1"/>
  <c r="BL109" i="1" s="1"/>
  <c r="AB109" i="1"/>
  <c r="AA109" i="1"/>
  <c r="Z109" i="1"/>
  <c r="Y109" i="1"/>
  <c r="AE109" i="1" s="1"/>
  <c r="K109" i="1"/>
  <c r="BK108" i="1"/>
  <c r="BL108" i="1" s="1"/>
  <c r="AB108" i="1"/>
  <c r="AA108" i="1"/>
  <c r="Z108" i="1"/>
  <c r="Y108" i="1"/>
  <c r="AE108" i="1" s="1"/>
  <c r="K108" i="1"/>
  <c r="BK107" i="1"/>
  <c r="BL107" i="1" s="1"/>
  <c r="AB107" i="1"/>
  <c r="AA107" i="1"/>
  <c r="Z107" i="1"/>
  <c r="Y107" i="1"/>
  <c r="AE107" i="1" s="1"/>
  <c r="K107" i="1"/>
  <c r="BK106" i="1"/>
  <c r="BL106" i="1" s="1"/>
  <c r="AB106" i="1"/>
  <c r="AA106" i="1"/>
  <c r="Z106" i="1"/>
  <c r="Y106" i="1"/>
  <c r="AE106" i="1" s="1"/>
  <c r="K106" i="1"/>
  <c r="BK105" i="1"/>
  <c r="BL105" i="1" s="1"/>
  <c r="AB105" i="1"/>
  <c r="AA105" i="1"/>
  <c r="Z105" i="1"/>
  <c r="Y105" i="1"/>
  <c r="AE105" i="1" s="1"/>
  <c r="K105" i="1"/>
  <c r="BK104" i="1"/>
  <c r="BL104" i="1" s="1"/>
  <c r="AB104" i="1"/>
  <c r="AA104" i="1"/>
  <c r="Z104" i="1"/>
  <c r="Y104" i="1"/>
  <c r="AE104" i="1" s="1"/>
  <c r="K104" i="1"/>
  <c r="BK103" i="1"/>
  <c r="BL103" i="1" s="1"/>
  <c r="AB103" i="1"/>
  <c r="AA103" i="1"/>
  <c r="Z103" i="1"/>
  <c r="Y103" i="1"/>
  <c r="AE103" i="1" s="1"/>
  <c r="K103" i="1"/>
  <c r="BK102" i="1"/>
  <c r="BL102" i="1" s="1"/>
  <c r="AB102" i="1"/>
  <c r="AA102" i="1"/>
  <c r="Z102" i="1"/>
  <c r="Y102" i="1"/>
  <c r="AE102" i="1" s="1"/>
  <c r="K102" i="1"/>
  <c r="BK101" i="1"/>
  <c r="BL101" i="1" s="1"/>
  <c r="AB101" i="1"/>
  <c r="AA101" i="1"/>
  <c r="Z101" i="1"/>
  <c r="Y101" i="1"/>
  <c r="AE101" i="1" s="1"/>
  <c r="K101" i="1"/>
  <c r="BK100" i="1"/>
  <c r="BL100" i="1" s="1"/>
  <c r="AB100" i="1"/>
  <c r="AA100" i="1"/>
  <c r="Z100" i="1"/>
  <c r="Y100" i="1"/>
  <c r="AE100" i="1" s="1"/>
  <c r="K100" i="1"/>
  <c r="BK99" i="1"/>
  <c r="BL99" i="1" s="1"/>
  <c r="AB99" i="1"/>
  <c r="AA99" i="1"/>
  <c r="Z99" i="1"/>
  <c r="Y99" i="1"/>
  <c r="AE99" i="1" s="1"/>
  <c r="K99" i="1"/>
  <c r="BK98" i="1"/>
  <c r="BL98" i="1" s="1"/>
  <c r="AB98" i="1"/>
  <c r="AA98" i="1"/>
  <c r="Z98" i="1"/>
  <c r="Y98" i="1"/>
  <c r="AE98" i="1" s="1"/>
  <c r="K98" i="1"/>
  <c r="BK97" i="1"/>
  <c r="BL97" i="1" s="1"/>
  <c r="AB97" i="1"/>
  <c r="AA97" i="1"/>
  <c r="Z97" i="1"/>
  <c r="Y97" i="1"/>
  <c r="AE97" i="1" s="1"/>
  <c r="K97" i="1"/>
  <c r="BK96" i="1"/>
  <c r="BL96" i="1" s="1"/>
  <c r="Q96" i="1"/>
  <c r="P96" i="1"/>
  <c r="O96" i="1"/>
  <c r="K96" i="1"/>
  <c r="BK95" i="1"/>
  <c r="BL95" i="1" s="1"/>
  <c r="AB95" i="1"/>
  <c r="AA95" i="1"/>
  <c r="Z95" i="1"/>
  <c r="Y95" i="1"/>
  <c r="AE95" i="1" s="1"/>
  <c r="K95" i="1"/>
  <c r="BK94" i="1"/>
  <c r="BL94" i="1" s="1"/>
  <c r="AB94" i="1"/>
  <c r="AA94" i="1"/>
  <c r="Z94" i="1"/>
  <c r="Y94" i="1"/>
  <c r="K94" i="1"/>
  <c r="BK93" i="1"/>
  <c r="BL93" i="1" s="1"/>
  <c r="AB93" i="1"/>
  <c r="AA93" i="1"/>
  <c r="Z93" i="1"/>
  <c r="Y93" i="1"/>
  <c r="AE93" i="1" s="1"/>
  <c r="K93" i="1"/>
  <c r="BK92" i="1"/>
  <c r="BL92" i="1" s="1"/>
  <c r="AB92" i="1"/>
  <c r="AA92" i="1"/>
  <c r="Z92" i="1"/>
  <c r="Y92" i="1"/>
  <c r="AE92" i="1" s="1"/>
  <c r="K92" i="1"/>
  <c r="BK91" i="1"/>
  <c r="BL91" i="1" s="1"/>
  <c r="AB91" i="1"/>
  <c r="AA91" i="1"/>
  <c r="Z91" i="1"/>
  <c r="Y91" i="1"/>
  <c r="AE91" i="1" s="1"/>
  <c r="K91" i="1"/>
  <c r="BK90" i="1"/>
  <c r="BL90" i="1" s="1"/>
  <c r="AB90" i="1"/>
  <c r="AA90" i="1"/>
  <c r="Z90" i="1"/>
  <c r="Y90" i="1"/>
  <c r="AE90" i="1" s="1"/>
  <c r="K90" i="1"/>
  <c r="BK89" i="1"/>
  <c r="BL89" i="1" s="1"/>
  <c r="AB89" i="1"/>
  <c r="AA89" i="1"/>
  <c r="Z89" i="1"/>
  <c r="Y89" i="1"/>
  <c r="AE89" i="1" s="1"/>
  <c r="K89" i="1"/>
  <c r="BK88" i="1"/>
  <c r="BL88" i="1" s="1"/>
  <c r="AB88" i="1"/>
  <c r="AA88" i="1"/>
  <c r="Z88" i="1"/>
  <c r="Y88" i="1"/>
  <c r="AE88" i="1" s="1"/>
  <c r="K88" i="1"/>
  <c r="BK87" i="1"/>
  <c r="BL87" i="1" s="1"/>
  <c r="AB87" i="1"/>
  <c r="AA87" i="1"/>
  <c r="Z87" i="1"/>
  <c r="Y87" i="1"/>
  <c r="AE87" i="1" s="1"/>
  <c r="K87" i="1"/>
  <c r="BK83" i="1"/>
  <c r="BL83" i="1" s="1"/>
  <c r="AA82" i="1"/>
  <c r="BK81" i="1"/>
  <c r="BL81" i="1" s="1"/>
  <c r="K81" i="1"/>
  <c r="BK80" i="1"/>
  <c r="BL80" i="1" s="1"/>
  <c r="K80" i="1"/>
  <c r="BK79" i="1"/>
  <c r="BL79" i="1" s="1"/>
  <c r="AB79" i="1"/>
  <c r="AA79" i="1"/>
  <c r="Z79" i="1"/>
  <c r="Y79" i="1"/>
  <c r="AE79" i="1" s="1"/>
  <c r="K79" i="1"/>
  <c r="AB78" i="1"/>
  <c r="AA78" i="1"/>
  <c r="Z78" i="1"/>
  <c r="Y78" i="1"/>
  <c r="AE78" i="1" s="1"/>
  <c r="K78" i="1"/>
  <c r="BK77" i="1"/>
  <c r="BL77" i="1" s="1"/>
  <c r="AB77" i="1"/>
  <c r="AA77" i="1"/>
  <c r="Z77" i="1"/>
  <c r="Y77" i="1"/>
  <c r="AE77" i="1" s="1"/>
  <c r="K77" i="1"/>
  <c r="AB76" i="1"/>
  <c r="AA76" i="1"/>
  <c r="Z76" i="1"/>
  <c r="Y76" i="1"/>
  <c r="AE76" i="1" s="1"/>
  <c r="K76" i="1"/>
  <c r="AB75" i="1"/>
  <c r="AA75" i="1"/>
  <c r="Z75" i="1"/>
  <c r="Y75" i="1"/>
  <c r="AE75" i="1" s="1"/>
  <c r="K75" i="1"/>
  <c r="BK74" i="1"/>
  <c r="BL74" i="1" s="1"/>
  <c r="AB74" i="1"/>
  <c r="AA74" i="1"/>
  <c r="Z74" i="1"/>
  <c r="Y74" i="1"/>
  <c r="AE74" i="1" s="1"/>
  <c r="K74" i="1"/>
  <c r="BK73" i="1"/>
  <c r="BL73" i="1" s="1"/>
  <c r="AB73" i="1"/>
  <c r="AA73" i="1"/>
  <c r="Z73" i="1"/>
  <c r="Y73" i="1"/>
  <c r="AE73" i="1" s="1"/>
  <c r="K73" i="1"/>
  <c r="BK72" i="1"/>
  <c r="BL72" i="1" s="1"/>
  <c r="AB72" i="1"/>
  <c r="AA72" i="1"/>
  <c r="Z72" i="1"/>
  <c r="Y72" i="1"/>
  <c r="AE72" i="1" s="1"/>
  <c r="K72" i="1"/>
  <c r="BK71" i="1"/>
  <c r="BL71" i="1" s="1"/>
  <c r="AB71" i="1"/>
  <c r="AA71" i="1"/>
  <c r="Z71" i="1"/>
  <c r="Y71" i="1"/>
  <c r="AE71" i="1" s="1"/>
  <c r="K71" i="1"/>
  <c r="BK70" i="1"/>
  <c r="BL70" i="1" s="1"/>
  <c r="AB70" i="1"/>
  <c r="AA70" i="1"/>
  <c r="Z70" i="1"/>
  <c r="Y70" i="1"/>
  <c r="AE70" i="1" s="1"/>
  <c r="K70" i="1"/>
  <c r="BK69" i="1"/>
  <c r="BL69" i="1" s="1"/>
  <c r="AB69" i="1"/>
  <c r="AA69" i="1"/>
  <c r="Z69" i="1"/>
  <c r="Y69" i="1"/>
  <c r="AE69" i="1" s="1"/>
  <c r="K69" i="1"/>
  <c r="BK68" i="1"/>
  <c r="BL68" i="1" s="1"/>
  <c r="AB68" i="1"/>
  <c r="AA68" i="1"/>
  <c r="Z68" i="1"/>
  <c r="Y68" i="1"/>
  <c r="AE68" i="1" s="1"/>
  <c r="K68" i="1"/>
  <c r="BK67" i="1"/>
  <c r="BL67" i="1" s="1"/>
  <c r="AB67" i="1"/>
  <c r="AA67" i="1"/>
  <c r="Z67" i="1"/>
  <c r="Y67" i="1"/>
  <c r="AE67" i="1" s="1"/>
  <c r="K67" i="1"/>
  <c r="BK66" i="1"/>
  <c r="BL66" i="1" s="1"/>
  <c r="AB66" i="1"/>
  <c r="AA66" i="1"/>
  <c r="Z66" i="1"/>
  <c r="Y66" i="1"/>
  <c r="AE66" i="1" s="1"/>
  <c r="K66" i="1"/>
  <c r="BK65" i="1"/>
  <c r="BL65" i="1" s="1"/>
  <c r="AB65" i="1"/>
  <c r="AA65" i="1"/>
  <c r="Z65" i="1"/>
  <c r="Y65" i="1"/>
  <c r="AE65" i="1" s="1"/>
  <c r="K65" i="1"/>
  <c r="BK64" i="1"/>
  <c r="BL64" i="1" s="1"/>
  <c r="AB64" i="1"/>
  <c r="AA64" i="1"/>
  <c r="Z64" i="1"/>
  <c r="Y64" i="1"/>
  <c r="AE64" i="1" s="1"/>
  <c r="K64" i="1"/>
  <c r="BK63" i="1"/>
  <c r="BL63" i="1" s="1"/>
  <c r="AB63" i="1"/>
  <c r="AA63" i="1"/>
  <c r="Z63" i="1"/>
  <c r="Y63" i="1"/>
  <c r="AE63" i="1" s="1"/>
  <c r="K63" i="1"/>
  <c r="BK62" i="1"/>
  <c r="BL62" i="1" s="1"/>
  <c r="AB62" i="1"/>
  <c r="AA62" i="1"/>
  <c r="Z62" i="1"/>
  <c r="Y62" i="1"/>
  <c r="AE62" i="1" s="1"/>
  <c r="K62" i="1"/>
  <c r="BK61" i="1"/>
  <c r="BL61" i="1" s="1"/>
  <c r="AB61" i="1"/>
  <c r="AA61" i="1"/>
  <c r="Z61" i="1"/>
  <c r="Y61" i="1"/>
  <c r="AE61" i="1" s="1"/>
  <c r="K61" i="1"/>
  <c r="BK60" i="1"/>
  <c r="BL60" i="1" s="1"/>
  <c r="AB60" i="1"/>
  <c r="AA60" i="1"/>
  <c r="Z60" i="1"/>
  <c r="Y60" i="1"/>
  <c r="AE60" i="1" s="1"/>
  <c r="K60" i="1"/>
  <c r="BK59" i="1"/>
  <c r="BL59" i="1" s="1"/>
  <c r="AB59" i="1"/>
  <c r="AA59" i="1"/>
  <c r="Z59" i="1"/>
  <c r="Y59" i="1"/>
  <c r="AE59" i="1" s="1"/>
  <c r="K59" i="1"/>
  <c r="BK58" i="1"/>
  <c r="BL58" i="1" s="1"/>
  <c r="AB58" i="1"/>
  <c r="AA58" i="1"/>
  <c r="Z58" i="1"/>
  <c r="Y58" i="1"/>
  <c r="AE58" i="1" s="1"/>
  <c r="K58" i="1"/>
  <c r="BK57" i="1"/>
  <c r="BL57" i="1" s="1"/>
  <c r="AB57" i="1"/>
  <c r="AA57" i="1"/>
  <c r="Z57" i="1"/>
  <c r="Y57" i="1"/>
  <c r="AE57" i="1" s="1"/>
  <c r="K57" i="1"/>
  <c r="BK56" i="1"/>
  <c r="BL56" i="1" s="1"/>
  <c r="AB56" i="1"/>
  <c r="AA56" i="1"/>
  <c r="Z56" i="1"/>
  <c r="Y56" i="1"/>
  <c r="AE56" i="1" s="1"/>
  <c r="K56" i="1"/>
  <c r="BK55" i="1"/>
  <c r="BL55" i="1" s="1"/>
  <c r="AB55" i="1"/>
  <c r="AA55" i="1"/>
  <c r="Z55" i="1"/>
  <c r="Y55" i="1"/>
  <c r="AE55" i="1" s="1"/>
  <c r="K55" i="1"/>
  <c r="BK54" i="1"/>
  <c r="BL54" i="1" s="1"/>
  <c r="AB54" i="1"/>
  <c r="AA54" i="1"/>
  <c r="Z54" i="1"/>
  <c r="Y54" i="1"/>
  <c r="AE54" i="1" s="1"/>
  <c r="K54" i="1"/>
  <c r="BK53" i="1"/>
  <c r="BL53" i="1" s="1"/>
  <c r="AB53" i="1"/>
  <c r="AA53" i="1"/>
  <c r="Z53" i="1"/>
  <c r="Y53" i="1"/>
  <c r="AE53" i="1" s="1"/>
  <c r="K53" i="1"/>
  <c r="BK52" i="1"/>
  <c r="BL52" i="1" s="1"/>
  <c r="AB52" i="1"/>
  <c r="AA52" i="1"/>
  <c r="Z52" i="1"/>
  <c r="Y52" i="1"/>
  <c r="AE52" i="1" s="1"/>
  <c r="K52" i="1"/>
  <c r="BK51" i="1"/>
  <c r="BL51" i="1" s="1"/>
  <c r="AB51" i="1"/>
  <c r="AA51" i="1"/>
  <c r="Z51" i="1"/>
  <c r="Y51" i="1"/>
  <c r="AE51" i="1" s="1"/>
  <c r="K51" i="1"/>
  <c r="BK50" i="1"/>
  <c r="BL50" i="1" s="1"/>
  <c r="AB50" i="1"/>
  <c r="AA50" i="1"/>
  <c r="Z50" i="1"/>
  <c r="Y50" i="1"/>
  <c r="AE50" i="1" s="1"/>
  <c r="K50" i="1"/>
  <c r="BK49" i="1"/>
  <c r="BL49" i="1" s="1"/>
  <c r="AB49" i="1"/>
  <c r="AA49" i="1"/>
  <c r="Z49" i="1"/>
  <c r="Y49" i="1"/>
  <c r="AE49" i="1" s="1"/>
  <c r="K49" i="1"/>
  <c r="BK48" i="1"/>
  <c r="BL48" i="1" s="1"/>
  <c r="AB48" i="1"/>
  <c r="AA48" i="1"/>
  <c r="Z48" i="1"/>
  <c r="Y48" i="1"/>
  <c r="AE48" i="1" s="1"/>
  <c r="K48" i="1"/>
  <c r="BK47" i="1"/>
  <c r="BL47" i="1" s="1"/>
  <c r="AB47" i="1"/>
  <c r="AA47" i="1"/>
  <c r="Z47" i="1"/>
  <c r="Y47" i="1"/>
  <c r="AE47" i="1" s="1"/>
  <c r="K47" i="1"/>
  <c r="BK46" i="1"/>
  <c r="BL46" i="1" s="1"/>
  <c r="AB46" i="1"/>
  <c r="AA46" i="1"/>
  <c r="Z46" i="1"/>
  <c r="Y46" i="1"/>
  <c r="AE46" i="1" s="1"/>
  <c r="K46" i="1"/>
  <c r="BK45" i="1"/>
  <c r="BL45" i="1" s="1"/>
  <c r="AB45" i="1"/>
  <c r="AA45" i="1"/>
  <c r="Z45" i="1"/>
  <c r="Y45" i="1"/>
  <c r="AE45" i="1" s="1"/>
  <c r="K45" i="1"/>
  <c r="BK44" i="1"/>
  <c r="BL44" i="1" s="1"/>
  <c r="AB44" i="1"/>
  <c r="AA44" i="1"/>
  <c r="Z44" i="1"/>
  <c r="Y44" i="1"/>
  <c r="AE44" i="1" s="1"/>
  <c r="K44" i="1"/>
  <c r="BK43" i="1"/>
  <c r="BL43" i="1" s="1"/>
  <c r="AB43" i="1"/>
  <c r="AA43" i="1"/>
  <c r="Z43" i="1"/>
  <c r="Y43" i="1"/>
  <c r="AE43" i="1" s="1"/>
  <c r="K43" i="1"/>
  <c r="BK42" i="1"/>
  <c r="BL42" i="1" s="1"/>
  <c r="AB42" i="1"/>
  <c r="AA42" i="1"/>
  <c r="Z42" i="1"/>
  <c r="Y42" i="1"/>
  <c r="AE42" i="1" s="1"/>
  <c r="K42" i="1"/>
  <c r="BK41" i="1"/>
  <c r="BL41" i="1" s="1"/>
  <c r="AB41" i="1"/>
  <c r="AA41" i="1"/>
  <c r="Z41" i="1"/>
  <c r="Y41" i="1"/>
  <c r="AE41" i="1" s="1"/>
  <c r="K41" i="1"/>
  <c r="BK40" i="1"/>
  <c r="BL40" i="1" s="1"/>
  <c r="AB40" i="1"/>
  <c r="AA40" i="1"/>
  <c r="Z40" i="1"/>
  <c r="Y40" i="1"/>
  <c r="AE40" i="1" s="1"/>
  <c r="K40" i="1"/>
  <c r="BK39" i="1"/>
  <c r="BL39" i="1" s="1"/>
  <c r="AB39" i="1"/>
  <c r="AA39" i="1"/>
  <c r="Z39" i="1"/>
  <c r="Y39" i="1"/>
  <c r="AE39" i="1" s="1"/>
  <c r="K39" i="1"/>
  <c r="BK38" i="1"/>
  <c r="BL38" i="1" s="1"/>
  <c r="AB38" i="1"/>
  <c r="AA38" i="1"/>
  <c r="Z38" i="1"/>
  <c r="Y38" i="1"/>
  <c r="AE38" i="1" s="1"/>
  <c r="K38" i="1"/>
  <c r="BK37" i="1"/>
  <c r="BL37" i="1" s="1"/>
  <c r="AB37" i="1"/>
  <c r="AA37" i="1"/>
  <c r="Z37" i="1"/>
  <c r="Y37" i="1"/>
  <c r="K37" i="1"/>
  <c r="BK36" i="1"/>
  <c r="BL36" i="1" s="1"/>
  <c r="AB36" i="1"/>
  <c r="AA36" i="1"/>
  <c r="Z36" i="1"/>
  <c r="Y36" i="1"/>
  <c r="AE36" i="1" s="1"/>
  <c r="K36" i="1"/>
  <c r="BK35" i="1"/>
  <c r="BL35" i="1" s="1"/>
  <c r="AB35" i="1"/>
  <c r="AA35" i="1"/>
  <c r="Z35" i="1"/>
  <c r="Y35" i="1"/>
  <c r="AE35" i="1" s="1"/>
  <c r="K35" i="1"/>
  <c r="BK34" i="1"/>
  <c r="BL34" i="1" s="1"/>
  <c r="AB34" i="1"/>
  <c r="AA34" i="1"/>
  <c r="Z34" i="1"/>
  <c r="Y34" i="1"/>
  <c r="AE34" i="1" s="1"/>
  <c r="K34" i="1"/>
  <c r="BK33" i="1"/>
  <c r="BL33" i="1" s="1"/>
  <c r="AB33" i="1"/>
  <c r="AA33" i="1"/>
  <c r="Z33" i="1"/>
  <c r="Y33" i="1"/>
  <c r="AE33" i="1" s="1"/>
  <c r="K33" i="1"/>
  <c r="BK32" i="1"/>
  <c r="BL32" i="1" s="1"/>
  <c r="AB32" i="1"/>
  <c r="AA32" i="1"/>
  <c r="Z32" i="1"/>
  <c r="Y32" i="1"/>
  <c r="AE32" i="1" s="1"/>
  <c r="K32" i="1"/>
  <c r="BK31" i="1"/>
  <c r="BL31" i="1" s="1"/>
  <c r="AB31" i="1"/>
  <c r="AA31" i="1"/>
  <c r="Z31" i="1"/>
  <c r="Y31" i="1"/>
  <c r="AE31" i="1" s="1"/>
  <c r="K31" i="1"/>
  <c r="BK30" i="1"/>
  <c r="BL30" i="1" s="1"/>
  <c r="AB30" i="1"/>
  <c r="AA30" i="1"/>
  <c r="Z30" i="1"/>
  <c r="Y30" i="1"/>
  <c r="AE30" i="1" s="1"/>
  <c r="K30" i="1"/>
  <c r="BK29" i="1"/>
  <c r="BL29" i="1" s="1"/>
  <c r="AB29" i="1"/>
  <c r="AA29" i="1"/>
  <c r="Z29" i="1"/>
  <c r="Y29" i="1"/>
  <c r="K29" i="1"/>
  <c r="BK28" i="1"/>
  <c r="BL28" i="1" s="1"/>
  <c r="AB28" i="1"/>
  <c r="AA28" i="1"/>
  <c r="Z28" i="1"/>
  <c r="Y28" i="1"/>
  <c r="AE28" i="1" s="1"/>
  <c r="K28" i="1"/>
  <c r="BK27" i="1"/>
  <c r="BL27" i="1" s="1"/>
  <c r="AB27" i="1"/>
  <c r="AA27" i="1"/>
  <c r="Z27" i="1"/>
  <c r="Y27" i="1"/>
  <c r="AE27" i="1" s="1"/>
  <c r="K27" i="1"/>
  <c r="BK26" i="1"/>
  <c r="BL26" i="1" s="1"/>
  <c r="AB26" i="1"/>
  <c r="AA26" i="1"/>
  <c r="Z26" i="1"/>
  <c r="Y26" i="1"/>
  <c r="AE26" i="1" s="1"/>
  <c r="K26" i="1"/>
  <c r="BK25" i="1"/>
  <c r="BL25" i="1" s="1"/>
  <c r="AB25" i="1"/>
  <c r="AA25" i="1"/>
  <c r="Z25" i="1"/>
  <c r="Y25" i="1"/>
  <c r="AE25" i="1" s="1"/>
  <c r="K25" i="1"/>
  <c r="BK24" i="1"/>
  <c r="BL24" i="1" s="1"/>
  <c r="AB24" i="1"/>
  <c r="AA24" i="1"/>
  <c r="Z24" i="1"/>
  <c r="Y24" i="1"/>
  <c r="AE24" i="1" s="1"/>
  <c r="K24" i="1"/>
  <c r="BK23" i="1"/>
  <c r="BL23" i="1" s="1"/>
  <c r="AB23" i="1"/>
  <c r="AA23" i="1"/>
  <c r="Z23" i="1"/>
  <c r="Y23" i="1"/>
  <c r="AE23" i="1" s="1"/>
  <c r="K23" i="1"/>
  <c r="BK22" i="1"/>
  <c r="BL22" i="1" s="1"/>
  <c r="AB22" i="1"/>
  <c r="AA22" i="1"/>
  <c r="Z22" i="1"/>
  <c r="Y22" i="1"/>
  <c r="AE22" i="1" s="1"/>
  <c r="K22" i="1"/>
  <c r="BK21" i="1"/>
  <c r="BL21" i="1" s="1"/>
  <c r="AB21" i="1"/>
  <c r="AA21" i="1"/>
  <c r="Z21" i="1"/>
  <c r="Y21" i="1"/>
  <c r="AE21" i="1" s="1"/>
  <c r="K21" i="1"/>
  <c r="BK20" i="1"/>
  <c r="BL20" i="1" s="1"/>
  <c r="AB20" i="1"/>
  <c r="AA20" i="1"/>
  <c r="Z20" i="1"/>
  <c r="Y20" i="1"/>
  <c r="AE20" i="1" s="1"/>
  <c r="K20" i="1"/>
  <c r="BK19" i="1"/>
  <c r="BL19" i="1" s="1"/>
  <c r="AB19" i="1"/>
  <c r="AA19" i="1"/>
  <c r="Z19" i="1"/>
  <c r="Y19" i="1"/>
  <c r="AE19" i="1" s="1"/>
  <c r="K19" i="1"/>
  <c r="BK18" i="1"/>
  <c r="BL18" i="1" s="1"/>
  <c r="AB18" i="1"/>
  <c r="AA18" i="1"/>
  <c r="Z18" i="1"/>
  <c r="Y18" i="1"/>
  <c r="AE18" i="1" s="1"/>
  <c r="K18" i="1"/>
  <c r="BK17" i="1"/>
  <c r="BL17" i="1" s="1"/>
  <c r="AB17" i="1"/>
  <c r="AA17" i="1"/>
  <c r="Z17" i="1"/>
  <c r="Y17" i="1"/>
  <c r="AE17" i="1" s="1"/>
  <c r="K17" i="1"/>
  <c r="BK16" i="1"/>
  <c r="BL16" i="1" s="1"/>
  <c r="AB16" i="1"/>
  <c r="AA16" i="1"/>
  <c r="Z16" i="1"/>
  <c r="Y16" i="1"/>
  <c r="AE16" i="1" s="1"/>
  <c r="K16" i="1"/>
  <c r="BK15" i="1"/>
  <c r="BL15" i="1" s="1"/>
  <c r="AB15" i="1"/>
  <c r="AA15" i="1"/>
  <c r="Z15" i="1"/>
  <c r="Y15" i="1"/>
  <c r="AE15" i="1" s="1"/>
  <c r="K15" i="1"/>
  <c r="BK14" i="1"/>
  <c r="BL14" i="1" s="1"/>
  <c r="AB14" i="1"/>
  <c r="AA14" i="1"/>
  <c r="Z14" i="1"/>
  <c r="Y14" i="1"/>
  <c r="AE14" i="1" s="1"/>
  <c r="K14" i="1"/>
  <c r="BK13" i="1"/>
  <c r="BL13" i="1" s="1"/>
  <c r="AB13" i="1"/>
  <c r="AA13" i="1"/>
  <c r="Z13" i="1"/>
  <c r="Y13" i="1"/>
  <c r="AE13" i="1" s="1"/>
  <c r="K13" i="1"/>
  <c r="BK12" i="1"/>
  <c r="BL12" i="1" s="1"/>
  <c r="AA12" i="1"/>
  <c r="Z12" i="1"/>
  <c r="Y12" i="1"/>
  <c r="AE12" i="1" s="1"/>
  <c r="K12" i="1"/>
  <c r="BK11" i="1"/>
  <c r="BL11" i="1" s="1"/>
  <c r="AB11" i="1"/>
  <c r="AA11" i="1"/>
  <c r="Z11" i="1"/>
  <c r="Y11" i="1"/>
  <c r="AE11" i="1" s="1"/>
  <c r="K11" i="1"/>
  <c r="BK10" i="1"/>
  <c r="BL10" i="1" s="1"/>
  <c r="AB10" i="1"/>
  <c r="AA10" i="1"/>
  <c r="Z10" i="1"/>
  <c r="Y10" i="1"/>
  <c r="AE10" i="1" s="1"/>
  <c r="K10" i="1"/>
  <c r="BK9" i="1"/>
  <c r="BL9" i="1" s="1"/>
  <c r="AB9" i="1"/>
  <c r="AA9" i="1"/>
  <c r="Z9" i="1"/>
  <c r="Y9" i="1"/>
  <c r="AE9" i="1" s="1"/>
  <c r="K9" i="1"/>
  <c r="BK8" i="1"/>
  <c r="BL8" i="1" s="1"/>
  <c r="AB8" i="1"/>
  <c r="AA8" i="1"/>
  <c r="Z8" i="1"/>
  <c r="Y8" i="1"/>
  <c r="AE8" i="1" s="1"/>
  <c r="K8" i="1"/>
  <c r="BK7" i="1"/>
  <c r="BL7" i="1" s="1"/>
  <c r="K7" i="1"/>
  <c r="BK6" i="1"/>
  <c r="BL6" i="1" s="1"/>
  <c r="AB6" i="1"/>
  <c r="AA6" i="1"/>
  <c r="Z6" i="1"/>
  <c r="Y6" i="1"/>
  <c r="AE6" i="1" s="1"/>
  <c r="K6" i="1"/>
  <c r="BK5" i="1"/>
  <c r="BL5" i="1" s="1"/>
  <c r="AB5" i="1"/>
  <c r="AA5" i="1"/>
  <c r="Z5" i="1"/>
  <c r="Y5" i="1"/>
  <c r="AE5" i="1" s="1"/>
  <c r="K5" i="1"/>
  <c r="BK4" i="1"/>
  <c r="BL4" i="1" s="1"/>
  <c r="AB4" i="1"/>
  <c r="AA4" i="1"/>
  <c r="Z4" i="1"/>
  <c r="Y4" i="1"/>
  <c r="AE4" i="1" s="1"/>
  <c r="K4" i="1"/>
  <c r="BK3" i="1"/>
  <c r="BL3" i="1" s="1"/>
  <c r="AB3" i="1"/>
  <c r="AA3" i="1"/>
  <c r="Z3" i="1"/>
  <c r="Y3" i="1"/>
  <c r="AE3" i="1" s="1"/>
  <c r="K3" i="1"/>
  <c r="BK2" i="1"/>
  <c r="BL2" i="1" s="1"/>
  <c r="AB2" i="1"/>
  <c r="AA2" i="1"/>
  <c r="Z2" i="1"/>
  <c r="Y2" i="1"/>
  <c r="AE2" i="1" s="1"/>
  <c r="K2" i="1"/>
  <c r="AA22" i="2" l="1"/>
  <c r="AB22" i="2"/>
  <c r="Y22" i="2"/>
  <c r="AE22" i="2" s="1"/>
  <c r="Z22" i="2"/>
  <c r="AC16" i="2"/>
  <c r="AC48" i="2"/>
  <c r="AC49" i="2"/>
  <c r="AC60" i="2"/>
  <c r="AC52" i="2"/>
  <c r="AC46" i="2"/>
  <c r="BK79" i="2"/>
  <c r="BL79" i="2" s="1"/>
  <c r="AC5" i="2"/>
  <c r="AA55" i="2"/>
  <c r="AC75" i="2"/>
  <c r="AC35" i="2"/>
  <c r="AC32" i="2"/>
  <c r="AB79" i="2"/>
  <c r="AC77" i="2"/>
  <c r="AB82" i="2"/>
  <c r="AC23" i="2"/>
  <c r="AC7" i="2"/>
  <c r="AC20" i="2"/>
  <c r="AC27" i="2"/>
  <c r="AB80" i="2"/>
  <c r="AC42" i="2"/>
  <c r="AC39" i="2"/>
  <c r="AB78" i="2"/>
  <c r="AC74" i="2"/>
  <c r="AC15" i="2"/>
  <c r="AC8" i="2"/>
  <c r="AA78" i="2"/>
  <c r="AC25" i="2"/>
  <c r="Z78" i="2"/>
  <c r="BK80" i="2"/>
  <c r="BL80" i="2" s="1"/>
  <c r="AC26" i="2"/>
  <c r="AE5" i="2"/>
  <c r="K81" i="2"/>
  <c r="AC67" i="2"/>
  <c r="AC28" i="2"/>
  <c r="Z79" i="2"/>
  <c r="AB81" i="2"/>
  <c r="AC63" i="2"/>
  <c r="AC19" i="2"/>
  <c r="AC76" i="2"/>
  <c r="AC31" i="2"/>
  <c r="AC70" i="2"/>
  <c r="Y79" i="2"/>
  <c r="AE79" i="2" s="1"/>
  <c r="AC3" i="2"/>
  <c r="AA82" i="2"/>
  <c r="AC54" i="2"/>
  <c r="Z55" i="2"/>
  <c r="AC38" i="2"/>
  <c r="AC64" i="2"/>
  <c r="AC41" i="2"/>
  <c r="AC13" i="2"/>
  <c r="AC66" i="2"/>
  <c r="AC69" i="2"/>
  <c r="AC2" i="2"/>
  <c r="AC17" i="2"/>
  <c r="AC30" i="2"/>
  <c r="AC21" i="2"/>
  <c r="AC36" i="2"/>
  <c r="AC4" i="2"/>
  <c r="AC9" i="2"/>
  <c r="AC33" i="2"/>
  <c r="AE77" i="2"/>
  <c r="AC11" i="2"/>
  <c r="AC59" i="2"/>
  <c r="AC83" i="2"/>
  <c r="AC68" i="2"/>
  <c r="AC37" i="2"/>
  <c r="AC65" i="2"/>
  <c r="AC71" i="2"/>
  <c r="AC24" i="2"/>
  <c r="AC29" i="2"/>
  <c r="AC34" i="2"/>
  <c r="AC14" i="2"/>
  <c r="AC73" i="2"/>
  <c r="AC40" i="2"/>
  <c r="AC61" i="2"/>
  <c r="Y78" i="2"/>
  <c r="AE78" i="2" s="1"/>
  <c r="K82" i="2"/>
  <c r="AB55" i="2"/>
  <c r="Y80" i="2"/>
  <c r="AE80" i="2" s="1"/>
  <c r="AA79" i="2"/>
  <c r="Z80" i="2"/>
  <c r="Y81" i="2"/>
  <c r="AE81" i="2" s="1"/>
  <c r="AA80" i="2"/>
  <c r="Z81" i="2"/>
  <c r="Y82" i="2"/>
  <c r="AE82" i="2" s="1"/>
  <c r="AA81" i="2"/>
  <c r="Z82" i="2"/>
  <c r="AC6" i="2"/>
  <c r="AC44" i="2"/>
  <c r="AC10" i="2"/>
  <c r="BK78" i="2"/>
  <c r="BL78" i="2" s="1"/>
  <c r="Y55" i="2"/>
  <c r="AE55" i="2" s="1"/>
  <c r="Z86" i="1"/>
  <c r="AB83" i="1"/>
  <c r="Z7" i="1"/>
  <c r="AA7" i="1"/>
  <c r="Y7" i="1"/>
  <c r="AE7" i="1" s="1"/>
  <c r="AA83" i="1"/>
  <c r="AB85" i="1"/>
  <c r="AB82" i="1"/>
  <c r="K82" i="1"/>
  <c r="Z83" i="1"/>
  <c r="Z84" i="1"/>
  <c r="Y84" i="1"/>
  <c r="AE84" i="1" s="1"/>
  <c r="AA84" i="1"/>
  <c r="Y82" i="1"/>
  <c r="AE82" i="1" s="1"/>
  <c r="Y86" i="1"/>
  <c r="AE86" i="1" s="1"/>
  <c r="AB84" i="1"/>
  <c r="Z82" i="1"/>
  <c r="Y83" i="1"/>
  <c r="AE83" i="1" s="1"/>
  <c r="K84" i="1"/>
  <c r="K85" i="1"/>
  <c r="BK86" i="1"/>
  <c r="BL86" i="1" s="1"/>
  <c r="AB86" i="1"/>
  <c r="AA86" i="1"/>
  <c r="Y85" i="1"/>
  <c r="AE85" i="1" s="1"/>
  <c r="Z85" i="1"/>
  <c r="AA85" i="1"/>
  <c r="AC29" i="1"/>
  <c r="AC26" i="1"/>
  <c r="AC30" i="1"/>
  <c r="AC5" i="1"/>
  <c r="AC17" i="1"/>
  <c r="AC19" i="1"/>
  <c r="AC21" i="1"/>
  <c r="AC58" i="1"/>
  <c r="AC54" i="1"/>
  <c r="AC102" i="1"/>
  <c r="AC56" i="1"/>
  <c r="AC23" i="1"/>
  <c r="AC116" i="1"/>
  <c r="AC87" i="1"/>
  <c r="AC89" i="1"/>
  <c r="AC48" i="1"/>
  <c r="AC33" i="1"/>
  <c r="AC78" i="1"/>
  <c r="AC91" i="1"/>
  <c r="AC45" i="1"/>
  <c r="AC107" i="1"/>
  <c r="AC94" i="1"/>
  <c r="AC11" i="1"/>
  <c r="AC13" i="1"/>
  <c r="AC38" i="1"/>
  <c r="AC57" i="1"/>
  <c r="AB96" i="1"/>
  <c r="AC73" i="1"/>
  <c r="AC27" i="1"/>
  <c r="AC47" i="1"/>
  <c r="AC64" i="1"/>
  <c r="AC76" i="1"/>
  <c r="AC9" i="1"/>
  <c r="AC31" i="1"/>
  <c r="AC46" i="1"/>
  <c r="AC70" i="1"/>
  <c r="AC75" i="1"/>
  <c r="AC32" i="1"/>
  <c r="AC43" i="1"/>
  <c r="AC114" i="1"/>
  <c r="AC3" i="1"/>
  <c r="AC34" i="1"/>
  <c r="AC51" i="1"/>
  <c r="AC79" i="1"/>
  <c r="AC55" i="1"/>
  <c r="AC118" i="1"/>
  <c r="AC24" i="1"/>
  <c r="AC4" i="1"/>
  <c r="AC35" i="1"/>
  <c r="AC37" i="1"/>
  <c r="AC61" i="1"/>
  <c r="AC10" i="1"/>
  <c r="AE37" i="1"/>
  <c r="AC44" i="1"/>
  <c r="AC62" i="1"/>
  <c r="AC69" i="1"/>
  <c r="AC119" i="1"/>
  <c r="AC36" i="1"/>
  <c r="AC59" i="1"/>
  <c r="AC71" i="1"/>
  <c r="AC109" i="1"/>
  <c r="AC123" i="1"/>
  <c r="AC7" i="1"/>
  <c r="AC16" i="1"/>
  <c r="AC18" i="1"/>
  <c r="AC50" i="1"/>
  <c r="AC99" i="1"/>
  <c r="AC2" i="1"/>
  <c r="AE29" i="1"/>
  <c r="AC52" i="1"/>
  <c r="AC68" i="1"/>
  <c r="AC77" i="1"/>
  <c r="AE94" i="1"/>
  <c r="AC115" i="1"/>
  <c r="AC66" i="1"/>
  <c r="AC98" i="1"/>
  <c r="AC108" i="1"/>
  <c r="AC6" i="1"/>
  <c r="AC15" i="1"/>
  <c r="AC40" i="1"/>
  <c r="AC65" i="1"/>
  <c r="AC72" i="1"/>
  <c r="AC8" i="1"/>
  <c r="AC14" i="1"/>
  <c r="AC20" i="1"/>
  <c r="AC42" i="1"/>
  <c r="AC49" i="1"/>
  <c r="AC93" i="1"/>
  <c r="AC28" i="1"/>
  <c r="AC67" i="1"/>
  <c r="AC74" i="1"/>
  <c r="AC105" i="1"/>
  <c r="AC110" i="1"/>
  <c r="AC117" i="1"/>
  <c r="Y96" i="1"/>
  <c r="AE96" i="1" s="1"/>
  <c r="AC104" i="1"/>
  <c r="AC122" i="1"/>
  <c r="Z96" i="1"/>
  <c r="AA96" i="1"/>
  <c r="AC22" i="2" l="1"/>
  <c r="AC79" i="2"/>
  <c r="AC82" i="2"/>
  <c r="AC80" i="2"/>
  <c r="AC78" i="2"/>
  <c r="AC55" i="2"/>
  <c r="BK85" i="2"/>
  <c r="AC81" i="2"/>
  <c r="BK125" i="1"/>
  <c r="AC82" i="1"/>
  <c r="AC84" i="1"/>
  <c r="AC86" i="1"/>
  <c r="AC83" i="1"/>
  <c r="AC85" i="1"/>
  <c r="AC9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Леонид Померанец</author>
    <author>Gyuzel</author>
  </authors>
  <commentList>
    <comment ref="I2" authorId="0" shapeId="0" xr:uid="{52970415-3DDA-47E1-B938-F86ED5D4636C}">
      <text>
        <r>
          <rPr>
            <b/>
            <sz val="9"/>
            <color indexed="81"/>
            <rFont val="Tahoma"/>
            <family val="2"/>
            <charset val="204"/>
          </rPr>
          <t>Леонид Померанец:</t>
        </r>
        <r>
          <rPr>
            <sz val="9"/>
            <color indexed="81"/>
            <rFont val="Tahoma"/>
            <family val="2"/>
            <charset val="204"/>
          </rPr>
          <t xml:space="preserve">
Начальная (максимальная) цена контракта сформирована  заказчиком методом сопоставимых рыночных цен (анализа рынка) в соответствии с требованиями статьи 22 Федерального закона от 05.04.2013  № 44-ФЗ «О контрактной системе в сфере закупок товаров, работ, услуг для обеспечения государственных и муниципальных нужд» и Методических рекомендаций по применению методов определения начальной (максимальной) цены контракта, утверждённых приказом Министерства экономического развития Российской Федерации от 02.10.2013 № 567 «Об утверждении методических рекомендаций по применению методов определения начальной (максимальной) цены контракта, цены контракта, заключаемого с единственным поставщиком (подрядчиком, исполнителем)» с учётом расходов на перевозку до места назначения, страхование, уплату таможенных пошлин, налогов и других обязательных платежей, в том числе НДС.
</t>
        </r>
      </text>
    </comment>
    <comment ref="I6" authorId="0" shapeId="0" xr:uid="{8785835C-EC98-4BB6-A47A-F069A85B2F76}">
      <text>
        <r>
          <rPr>
            <b/>
            <sz val="9"/>
            <color indexed="81"/>
            <rFont val="Tahoma"/>
            <family val="2"/>
            <charset val="204"/>
          </rPr>
          <t>Леонид Померанец:</t>
        </r>
        <r>
          <rPr>
            <sz val="9"/>
            <color indexed="81"/>
            <rFont val="Tahoma"/>
            <family val="2"/>
            <charset val="204"/>
          </rPr>
          <t xml:space="preserve">
Документация о закупке должна содержать сведения о начальной (максимальной) цене договора (цене лота), либо формулу цены, устанавливающую правила расчета сумм, подлежащих уплате заказчиком поставщику (исполнителю, подрядчику) в ходе исполнения договора, и максимальное значение цены договора, либо цена единицы товара, работы, услуги и максимальное значение цены договора (п. 5 ч. 10 ст. 4 закона № 223-ФЗ), а также порядок формирования цены договора (цены лота) с учетом или без учета расходов на перевозку, страхование, уплату таможенных пошлин налогов и других обязательных платежей (п. 7 ч. 10 ст. 4 закона N 223-ФЗ)
Министерство финансов РФ в письме № 24-01-09/37717 от 16.06.2017 года рекомендует заказчикам, осуществляющим закупочную деятельность по нормам закона № 223-ФЗ, при разработке методики обоснования НМЦД в Положении о закупках, руководствоваться методами и порядком, установленным в Приказе Министерства экономического развития РФ от 02.10.2013 года № 567 «Об утверждении Методических рекомендаций по применению методов определения начальной (максимальной) цены контракта, цены контракта, заключаемого с единственным поставщиком».</t>
        </r>
      </text>
    </comment>
    <comment ref="O6" authorId="1" shapeId="0" xr:uid="{256F3E79-BC61-4059-B359-E79EB0894712}">
      <text>
        <r>
          <rPr>
            <b/>
            <sz val="9"/>
            <color indexed="81"/>
            <rFont val="Tahoma"/>
            <family val="2"/>
            <charset val="204"/>
          </rPr>
          <t>была поправка к цене , изначальная цена 87000000 руб</t>
        </r>
      </text>
    </comment>
    <comment ref="S6" authorId="1" shapeId="0" xr:uid="{E8E30337-8060-49D9-A762-59AD200D7C8B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ТКП № 5 от 16.11.2022 исключено из расчета НМЦД в связи с тем, что оно содержит предварительную цену, которая может быть уточнена только после разработки проекта катера. Срок разработки проекта – 8 месяцев.</t>
        </r>
      </text>
    </comment>
    <comment ref="J7" authorId="0" shapeId="0" xr:uid="{AC80108E-E64D-46B0-A7BE-A7FF06A18722}">
      <text>
        <r>
          <rPr>
            <b/>
            <sz val="9"/>
            <color indexed="81"/>
            <rFont val="Tahoma"/>
            <family val="2"/>
            <charset val="204"/>
          </rPr>
          <t>Леонид Померанец:</t>
        </r>
        <r>
          <rPr>
            <sz val="9"/>
            <color indexed="81"/>
            <rFont val="Tahoma"/>
            <family val="2"/>
            <charset val="204"/>
          </rPr>
          <t xml:space="preserve">
Предложенные в рамках коммерческих предложений паромы удовлетворяют техническим требованиям ФГУП «Росморпорт». Наименьшая цена заявлена в  ТКП № 6 – 6 880 000 (шесть миллионов восемьсот восемьдесят тысяч) евро. По курсу ЦБ РФ на 12.01.2023 цена в рублях составляет 510 056 368 (пятьсот десять миллионов пятьдесят шесть тысяч триста шестьдесят восемь) рублей с НДС (если применимо).</t>
        </r>
      </text>
    </comment>
    <comment ref="O7" authorId="1" shapeId="0" xr:uid="{9C8E1E9B-CBD9-4926-894F-BB0291E8CC30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в евро</t>
        </r>
      </text>
    </comment>
    <comment ref="AK7" authorId="0" shapeId="0" xr:uid="{24CE02C3-AEA8-4135-B18C-3C7D8A500AE1}">
      <text>
        <r>
          <rPr>
            <b/>
            <sz val="9"/>
            <color indexed="81"/>
            <rFont val="Tahoma"/>
            <family val="2"/>
            <charset val="204"/>
          </rPr>
          <t>Леонид Померанец:</t>
        </r>
        <r>
          <rPr>
            <sz val="9"/>
            <color indexed="81"/>
            <rFont val="Tahoma"/>
            <family val="2"/>
            <charset val="204"/>
          </rPr>
          <t xml:space="preserve">
евро</t>
        </r>
      </text>
    </comment>
    <comment ref="AN7" authorId="0" shapeId="0" xr:uid="{51DED595-018F-4CBF-A05C-71FE396B1518}">
      <text>
        <r>
          <rPr>
            <b/>
            <sz val="9"/>
            <color indexed="81"/>
            <rFont val="Tahoma"/>
            <family val="2"/>
            <charset val="204"/>
          </rPr>
          <t>Леонид Померанец:</t>
        </r>
        <r>
          <rPr>
            <sz val="9"/>
            <color indexed="81"/>
            <rFont val="Tahoma"/>
            <family val="2"/>
            <charset val="204"/>
          </rPr>
          <t xml:space="preserve">
евро</t>
        </r>
      </text>
    </comment>
    <comment ref="O9" authorId="1" shapeId="0" xr:uid="{6BEAD757-B905-4A80-BA46-FF48983720BC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в евро</t>
        </r>
      </text>
    </comment>
    <comment ref="H14" authorId="0" shapeId="0" xr:uid="{F325F04D-5794-4035-A193-B85307A25329}">
      <text>
        <r>
          <rPr>
            <b/>
            <sz val="9"/>
            <color indexed="81"/>
            <rFont val="Tahoma"/>
            <family val="2"/>
            <charset val="204"/>
          </rPr>
          <t>Леонид Померанец:</t>
        </r>
        <r>
          <rPr>
            <sz val="9"/>
            <color indexed="81"/>
            <rFont val="Tahoma"/>
            <family val="2"/>
            <charset val="204"/>
          </rPr>
          <t xml:space="preserve">
1 Маломерное моторное судно
2 Лодка гребная</t>
        </r>
      </text>
    </comment>
    <comment ref="O14" authorId="1" shapeId="0" xr:uid="{C15396F0-E8CD-4B23-B9D6-4A828F589EA2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судно + лодка</t>
        </r>
      </text>
    </comment>
    <comment ref="BO21" authorId="0" shapeId="0" xr:uid="{AE4E52DA-503D-4641-A396-ABB81611BFBA}">
      <text>
        <r>
          <rPr>
            <b/>
            <sz val="9"/>
            <color indexed="81"/>
            <rFont val="Tahoma"/>
            <family val="2"/>
            <charset val="204"/>
          </rPr>
          <t>Леонид Померанец:</t>
        </r>
        <r>
          <rPr>
            <sz val="9"/>
            <color indexed="81"/>
            <rFont val="Tahoma"/>
            <family val="2"/>
            <charset val="204"/>
          </rPr>
          <t xml:space="preserve">
ООО «Белогородская судоверфь»</t>
        </r>
      </text>
    </comment>
    <comment ref="O22" authorId="1" shapeId="0" xr:uid="{ECD93B42-CFB1-4F44-95BD-9C91251F7A88}">
      <text>
        <r>
          <rPr>
            <b/>
            <sz val="9"/>
            <color indexed="81"/>
            <rFont val="Tahoma"/>
            <family val="2"/>
            <charset val="204"/>
          </rPr>
          <t>Gyuzel:
изначальная цена 180 000 000</t>
        </r>
      </text>
    </comment>
    <comment ref="J41" authorId="1" shapeId="0" xr:uid="{F552A49E-4A2D-4AA1-83F9-574D31F68E29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2 ед</t>
        </r>
      </text>
    </comment>
    <comment ref="J42" authorId="1" shapeId="0" xr:uid="{FE3C4704-F1A2-4731-B82F-039391D2760A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2 ед</t>
        </r>
      </text>
    </comment>
    <comment ref="O42" authorId="1" shapeId="0" xr:uid="{CACDFBFC-5879-4744-98BC-AC5DB55C26D4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общ цена за 2 ед</t>
        </r>
      </text>
    </comment>
    <comment ref="J43" authorId="1" shapeId="0" xr:uid="{7F8D75B0-2138-4B9A-8805-BF7C2BBB6A6F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2 ед</t>
        </r>
      </text>
    </comment>
    <comment ref="J46" authorId="1" shapeId="0" xr:uid="{314AA359-1F52-42BE-B859-09C3B2567E80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2 ед</t>
        </r>
      </text>
    </comment>
    <comment ref="O46" authorId="1" shapeId="0" xr:uid="{2F5BF403-37C1-430C-901D-600340D2B7A5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2 ед</t>
        </r>
      </text>
    </comment>
    <comment ref="J48" authorId="1" shapeId="0" xr:uid="{0C31A6AE-9E54-4170-9868-C75239731856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3 ед</t>
        </r>
      </text>
    </comment>
    <comment ref="O48" authorId="1" shapeId="0" xr:uid="{BB12AE11-F208-46E0-AF40-94F9010C8025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1 ед</t>
        </r>
      </text>
    </comment>
    <comment ref="J49" authorId="1" shapeId="0" xr:uid="{320D6067-73C8-409E-B22F-6B13C65AFF94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2 ед</t>
        </r>
      </text>
    </comment>
    <comment ref="O49" authorId="1" shapeId="0" xr:uid="{88AE567B-E4EA-4E43-9123-FC86D7E7D80D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1 ед</t>
        </r>
      </text>
    </comment>
    <comment ref="J50" authorId="1" shapeId="0" xr:uid="{C0DA7302-ACA3-4949-B535-2DF12F80A3DA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2 ед</t>
        </r>
      </text>
    </comment>
    <comment ref="O50" authorId="1" shapeId="0" xr:uid="{7484B9FF-54EC-44C0-8ED7-B0119976EFD8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1 ед</t>
        </r>
      </text>
    </comment>
    <comment ref="J51" authorId="1" shapeId="0" xr:uid="{DF3AD3A0-8E28-48CE-AA99-CEEF74BB5196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3 ед</t>
        </r>
      </text>
    </comment>
    <comment ref="O51" authorId="1" shapeId="0" xr:uid="{14F25E86-A2F8-4D2C-9BEF-9CA584B670FD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1 ед</t>
        </r>
      </text>
    </comment>
    <comment ref="H53" authorId="0" shapeId="0" xr:uid="{1F784D1A-F36B-42FF-B58C-11609D227225}">
      <text>
        <r>
          <rPr>
            <b/>
            <sz val="9"/>
            <color indexed="81"/>
            <rFont val="Tahoma"/>
            <family val="2"/>
            <charset val="204"/>
          </rPr>
          <t>Леонид Померанец:</t>
        </r>
        <r>
          <rPr>
            <sz val="9"/>
            <color indexed="81"/>
            <rFont val="Tahoma"/>
            <family val="2"/>
            <charset val="204"/>
          </rPr>
          <t xml:space="preserve">
2+5 разных</t>
        </r>
      </text>
    </comment>
    <comment ref="J53" authorId="1" shapeId="0" xr:uid="{144595B4-98B1-424B-84BB-9AD2F8DA8286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общая цена за 2 судна вмест. 20 чел и 5 судн вмест. 8 чел</t>
        </r>
      </text>
    </comment>
    <comment ref="O53" authorId="1" shapeId="0" xr:uid="{38BBC90D-0F42-4CAB-B887-E122666A0AA7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1 судно вмест. 20 чел
8000000 цена за 1 судно вмест. 8 чел</t>
        </r>
      </text>
    </comment>
    <comment ref="J54" authorId="1" shapeId="0" xr:uid="{3BDF5DED-4562-4922-85ED-433EA68149C9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2 ед</t>
        </r>
      </text>
    </comment>
    <comment ref="O54" authorId="1" shapeId="0" xr:uid="{E5200656-FE5A-41F9-80D1-BAE74DCAD5B0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1 ед</t>
        </r>
      </text>
    </comment>
    <comment ref="J57" authorId="1" shapeId="0" xr:uid="{B8570355-5D53-422E-9F9A-1E51ACB16193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2 ед </t>
        </r>
      </text>
    </comment>
    <comment ref="O57" authorId="1" shapeId="0" xr:uid="{ACE87F8B-6B65-4C14-8D48-1B89193B5986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1 ед </t>
        </r>
      </text>
    </comment>
    <comment ref="J67" authorId="1" shapeId="0" xr:uid="{8C1FC04C-A0A0-4501-AF46-DD835E16F08D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2 ед</t>
        </r>
      </text>
    </comment>
    <comment ref="O67" authorId="1" shapeId="0" xr:uid="{D1FEBB33-7801-4FF9-A43D-EBD4A37C2A9D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за 1 ед</t>
        </r>
      </text>
    </comment>
    <comment ref="J70" authorId="1" shapeId="0" xr:uid="{87FB99E4-F306-4670-B1FF-AD5FCD5CC062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3 ед</t>
        </r>
      </text>
    </comment>
    <comment ref="O70" authorId="1" shapeId="0" xr:uid="{CEEC9DF6-16DC-4881-BD38-AE768EF89999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1 ед</t>
        </r>
      </text>
    </comment>
    <comment ref="J80" authorId="0" shapeId="0" xr:uid="{15866738-016B-42E4-AE08-0978B7B8F276}">
      <text>
        <r>
          <rPr>
            <b/>
            <sz val="9"/>
            <color indexed="81"/>
            <rFont val="Tahoma"/>
            <family val="2"/>
            <charset val="204"/>
          </rPr>
          <t>Леонид Померанец:</t>
        </r>
        <r>
          <rPr>
            <sz val="9"/>
            <color indexed="81"/>
            <rFont val="Tahoma"/>
            <family val="2"/>
            <charset val="204"/>
          </rPr>
          <t xml:space="preserve">
2021 год – 225 000 000 (двести двадцать пять миллионов) рублей 00 копеек;
2022 год – 7 000 000 (семь миллионов) рублей 00 копеек;
2023 год – 115 681 832 (сто пятнадцать миллионов шестьсот восемьдесят одна тысяча восемьсот тридцать два) рубля 93 копейки;
2024 год – 6 757 935 (шесть миллионов семьсот пятьдесят семь тысяч девятьсот тридцать пять) рублей 07 копеек; 
2025 год – 123 076 102 (сто двадцать три миллиона семьдесят шесть тысяч сто два) рубля 15 копеек.</t>
        </r>
      </text>
    </comment>
    <comment ref="J81" authorId="0" shapeId="0" xr:uid="{31FAAD49-D27A-44EF-8DFE-0BC01C4B79CB}">
      <text>
        <r>
          <rPr>
            <b/>
            <sz val="9"/>
            <color indexed="81"/>
            <rFont val="Tahoma"/>
            <family val="2"/>
            <charset val="204"/>
          </rPr>
          <t>Леонид Померанец:</t>
        </r>
        <r>
          <rPr>
            <sz val="9"/>
            <color indexed="81"/>
            <rFont val="Tahoma"/>
            <family val="2"/>
            <charset val="204"/>
          </rPr>
          <t xml:space="preserve">
2021 год - 198 703 000 руб. 00 коп.
2022 год - 2 831 360 900 руб. 00 коп.
2023 год - 2 903 116 100 руб. 00 коп.
2024 год - 1 134 000 000 руб. 00 коп.</t>
        </r>
      </text>
    </comment>
    <comment ref="J82" authorId="1" shapeId="0" xr:uid="{99EB5DD5-C293-4E88-B440-E594D8C53747}">
      <text>
        <r>
          <rPr>
            <b/>
            <sz val="9"/>
            <color indexed="81"/>
            <rFont val="Tahoma"/>
            <family val="2"/>
            <charset val="204"/>
          </rPr>
          <t xml:space="preserve">Gyuzel:
</t>
        </r>
        <r>
          <rPr>
            <sz val="9"/>
            <color indexed="81"/>
            <rFont val="Tahoma"/>
            <family val="2"/>
            <charset val="204"/>
          </rPr>
          <t>8 784 000 евро
769 463 467,20 руб на 22.07.21
760 255 200 рублей на 24.05.23</t>
        </r>
      </text>
    </comment>
    <comment ref="O82" authorId="1" shapeId="0" xr:uid="{CD863C02-6B83-42DA-9E77-4E39728309BA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все в евро по курсу 87,5983 на 22.07.2021</t>
        </r>
      </text>
    </comment>
    <comment ref="J83" authorId="1" shapeId="0" xr:uid="{1912BF12-3ADD-46C2-9568-31444472253E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евро
769463467,20 руб на 22.07.21
760 255 200 рублей на 24.05.23</t>
        </r>
      </text>
    </comment>
    <comment ref="O83" authorId="1" shapeId="0" xr:uid="{ACFB65B2-C12A-4030-AC48-3B1A13FA8DF3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все в евро</t>
        </r>
      </text>
    </comment>
    <comment ref="J84" authorId="1" shapeId="0" xr:uid="{EDC839B7-1D03-49A9-9D71-E02F659E2118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евро
769463467,20 руб на 22.07.21
760 255 200 рублей на 24.05.23</t>
        </r>
      </text>
    </comment>
    <comment ref="O84" authorId="1" shapeId="0" xr:uid="{436F71EC-5A50-4A82-B3FE-AAC0DC5739F2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все в евро</t>
        </r>
      </text>
    </comment>
    <comment ref="J85" authorId="1" shapeId="0" xr:uid="{E429533C-207A-4958-ABAE-B570681494AC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евро
769463467,20 руб на 22.07.21
760 255 200 рублей на 24.05.23</t>
        </r>
      </text>
    </comment>
    <comment ref="O85" authorId="1" shapeId="0" xr:uid="{38F3DECB-CFE8-4640-B59A-1A63A6037E24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все в евро</t>
        </r>
      </text>
    </comment>
    <comment ref="J86" authorId="1" shapeId="0" xr:uid="{4CEEF80F-DF84-4674-A179-9A48AEE7FEE2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евро
769463467,20 руб на 22.07.21
760 255 200 рублей на 24.05.23</t>
        </r>
      </text>
    </comment>
    <comment ref="O86" authorId="1" shapeId="0" xr:uid="{03B24F34-DC51-4F5F-A5A2-8E80DA6E22F4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все в евро</t>
        </r>
      </text>
    </comment>
    <comment ref="J88" authorId="0" shapeId="0" xr:uid="{6577D625-9D72-43DC-8B3D-E2BB29119954}">
      <text>
        <r>
          <rPr>
            <b/>
            <sz val="9"/>
            <color indexed="81"/>
            <rFont val="Tahoma"/>
            <family val="2"/>
            <charset val="204"/>
          </rPr>
          <t>Леонид Померанец:</t>
        </r>
        <r>
          <rPr>
            <sz val="9"/>
            <color indexed="81"/>
            <rFont val="Tahoma"/>
            <family val="2"/>
            <charset val="204"/>
          </rPr>
          <t xml:space="preserve">
2021 год – 225 000 000 (двести двадцать пять миллионов) рублей 00 копеек;
2022 год – 7 000 000 (семь миллионов) рублей 00 копеек;
2023 год – 115 681 832 (сто пятнадцать миллионов шестьсот восемьдесят одна тысяча восемьсот тридцать два) рубля 93 копейки;
2024 год – 6 757 935 (шесть миллионов семьсот пятьдесят семь тысяч девятьсот тридцать пять) рублей 07 копеек; 
2025 год – 123 076 102 (сто двадцать три миллиона семьдесят шесть тысяч сто два) рубля 15 копеек.</t>
        </r>
      </text>
    </comment>
    <comment ref="J89" authorId="1" shapeId="0" xr:uid="{D01FBA91-4C98-482F-B224-F9684B26631D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2 ед.
на 2021 год – 70 140 000,00 (семьдесят миллионов сто сорок тысяч) рублей 00 коп.;
на 2022 год – 163 660 000,00 (сто шестьдесят три миллиона шестьсот шестьдесят тысяч) рублей 00 коп.</t>
        </r>
      </text>
    </comment>
    <comment ref="O89" authorId="1" shapeId="0" xr:uid="{A700F38C-6CB9-4D45-8B45-E4C1A6B54C96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1 ед</t>
        </r>
      </text>
    </comment>
    <comment ref="J90" authorId="1" shapeId="0" xr:uid="{60B5B203-823A-4F8E-81C7-4FBC13ACCB5B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2 ед</t>
        </r>
      </text>
    </comment>
    <comment ref="J92" authorId="0" shapeId="0" xr:uid="{A33FB9C3-1E3B-438E-989F-5A40B3344899}">
      <text>
        <r>
          <rPr>
            <b/>
            <sz val="9"/>
            <color indexed="81"/>
            <rFont val="Tahoma"/>
            <family val="2"/>
            <charset val="204"/>
          </rPr>
          <t>Леонид Померанец:</t>
        </r>
        <r>
          <rPr>
            <sz val="9"/>
            <color indexed="81"/>
            <rFont val="Tahoma"/>
            <family val="2"/>
            <charset val="204"/>
          </rPr>
          <t xml:space="preserve">
2021 год - 198 703 000 руб. 00 коп.
2022 год - 2 831 360 900 руб. 00 коп.
2023 год - 2 903 116 100 руб. 00 коп.
2024 год - 1 134 000 000 руб. 00 коп.</t>
        </r>
      </text>
    </comment>
    <comment ref="J93" authorId="0" shapeId="0" xr:uid="{1B87626B-F710-47AC-8B6C-59CDA6BEF564}">
      <text>
        <r>
          <rPr>
            <b/>
            <sz val="9"/>
            <color indexed="81"/>
            <rFont val="Tahoma"/>
            <family val="2"/>
            <charset val="204"/>
          </rPr>
          <t>Леонид Померанец:</t>
        </r>
        <r>
          <rPr>
            <sz val="9"/>
            <color indexed="81"/>
            <rFont val="Tahoma"/>
            <family val="2"/>
            <charset val="204"/>
          </rPr>
          <t xml:space="preserve">
2021 г. – 165 000 000,00 руб.
2022 г. – 165 000 000,00 руб.
2023 г. – 165 000 000,00 руб.</t>
        </r>
      </text>
    </comment>
    <comment ref="J96" authorId="1" shapeId="0" xr:uid="{22B95EE8-FFCF-4E3C-8935-60CB30ED37C7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2 ед</t>
        </r>
      </text>
    </comment>
    <comment ref="O96" authorId="1" shapeId="0" xr:uid="{37DB1F40-A7E1-4B76-83F9-AF5AFB6D76B9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общая цена за 2 ед</t>
        </r>
      </text>
    </comment>
    <comment ref="J98" authorId="1" shapeId="0" xr:uid="{8E14AE3B-C550-436B-85A3-3B95B76DA8BD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2 ед</t>
        </r>
      </text>
    </comment>
    <comment ref="O98" authorId="1" shapeId="0" xr:uid="{4E95DF4E-D5B0-46D3-8C94-C02B8CDC3820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2 ед</t>
        </r>
      </text>
    </comment>
    <comment ref="J100" authorId="1" shapeId="0" xr:uid="{0674D326-B6FE-4337-A13E-5938D793E16F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за ед товара 20 922 502,69 руб</t>
        </r>
      </text>
    </comment>
    <comment ref="J101" authorId="0" shapeId="0" xr:uid="{A7F0DC33-5B6F-4EA4-A52E-4777BE45D026}">
      <text>
        <r>
          <rPr>
            <b/>
            <sz val="9"/>
            <color indexed="81"/>
            <rFont val="Tahoma"/>
            <family val="2"/>
            <charset val="204"/>
          </rPr>
          <t>Леонид Померанец:</t>
        </r>
        <r>
          <rPr>
            <sz val="9"/>
            <color indexed="81"/>
            <rFont val="Tahoma"/>
            <family val="2"/>
            <charset val="204"/>
          </rPr>
          <t xml:space="preserve">
2021 год - 198 703 000 руб. 00 коп.
2022 год - 2 831 360 900 руб. 00 коп.
2023 год - 2 903 116 100 руб. 00 коп.
2024 год - 1 134 000 000 руб. 00 коп.</t>
        </r>
      </text>
    </comment>
    <comment ref="J104" authorId="1" shapeId="0" xr:uid="{216794BB-EB9D-4DBF-86FB-CA7DB6D3E259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общая цена</t>
        </r>
      </text>
    </comment>
    <comment ref="BD110" authorId="0" shapeId="0" xr:uid="{59BA42F9-B13D-43C6-955F-A2A1C8D339D8}">
      <text>
        <r>
          <rPr>
            <b/>
            <sz val="9"/>
            <color indexed="81"/>
            <rFont val="Tahoma"/>
            <family val="2"/>
            <charset val="204"/>
          </rPr>
          <t>Леонид Померанец:</t>
        </r>
        <r>
          <rPr>
            <sz val="9"/>
            <color indexed="81"/>
            <rFont val="Tahoma"/>
            <family val="2"/>
            <charset val="204"/>
          </rPr>
          <t xml:space="preserve">
АО «Судостроительный Завод Имени Б.Е. Бутомы»</t>
        </r>
      </text>
    </comment>
    <comment ref="J111" authorId="0" shapeId="0" xr:uid="{88CD874F-0D27-48DF-94EE-40123F566525}">
      <text>
        <r>
          <rPr>
            <b/>
            <sz val="9"/>
            <color indexed="81"/>
            <rFont val="Tahoma"/>
            <family val="2"/>
            <charset val="204"/>
          </rPr>
          <t>Леонид Померанец:</t>
        </r>
        <r>
          <rPr>
            <sz val="9"/>
            <color indexed="81"/>
            <rFont val="Tahoma"/>
            <family val="2"/>
            <charset val="204"/>
          </rPr>
          <t xml:space="preserve">
НМЦК, определенная на основе метода сопоставимых рыночных цен (анализа рынка) за 1 ед. товара, руб. 136 221 183,33
НМЦК, определённая затратным методом за 1 ед. товара, руб. 110 000 000,00
НМЦК (среднее арифметическое цен контракта, полученных на основе двух методов) за 1 ед. товара, руб. 123 110 591,70
НМЦК (сметная стоимость контракта) за 3 ед. товара, руб. 369331775,00
Начальная (максимальная) цена Контракта, руб. Учитывая лимит бюджетного финансирования заказчика на закупку СПК «Валдай - 45Р» предлагается начальная (максимальная) цена 330 000 000,00 (Триста тридцать миллионов) рублей 00 копеек.
</t>
        </r>
      </text>
    </comment>
    <comment ref="J121" authorId="1" shapeId="0" xr:uid="{78680A4B-1277-45EA-B876-754E2E74D705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евро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Леонид Померанец</author>
    <author>Gyuzel</author>
  </authors>
  <commentList>
    <comment ref="BD3" authorId="0" shapeId="0" xr:uid="{EF9F9CD3-0418-48E0-A751-308EE8902614}">
      <text>
        <r>
          <rPr>
            <b/>
            <sz val="9"/>
            <color indexed="81"/>
            <rFont val="Tahoma"/>
            <family val="2"/>
            <charset val="204"/>
          </rPr>
          <t>Леонид Померанец:</t>
        </r>
        <r>
          <rPr>
            <sz val="9"/>
            <color indexed="81"/>
            <rFont val="Tahoma"/>
            <family val="2"/>
            <charset val="204"/>
          </rPr>
          <t xml:space="preserve">
АО «Судостроительный Завод Имени Б.Е. Бутомы»</t>
        </r>
      </text>
    </comment>
    <comment ref="J5" authorId="1" shapeId="0" xr:uid="{D97192E8-6D3B-4C2E-8F6B-81B0DA590BFA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2 ед</t>
        </r>
      </text>
    </comment>
    <comment ref="O5" authorId="1" shapeId="0" xr:uid="{1AD02D4C-153A-4686-8FEE-A9A82EFF82C3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1 ед</t>
        </r>
      </text>
    </comment>
    <comment ref="J8" authorId="1" shapeId="0" xr:uid="{BE1D429A-C93D-40D3-955F-14726852F853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общая цена</t>
        </r>
      </text>
    </comment>
    <comment ref="J9" authorId="1" shapeId="0" xr:uid="{DFC4134F-B587-4C60-A068-276159E8460D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2 ед.
на 2021 год – 70 140 000,00 (семьдесят миллионов сто сорок тысяч) рублей 00 коп.;
на 2022 год – 163 660 000,00 (сто шестьдесят три миллиона шестьсот шестьдесят тысяч) рублей 00 коп.</t>
        </r>
      </text>
    </comment>
    <comment ref="O9" authorId="1" shapeId="0" xr:uid="{EFE7998E-5B2B-4120-BA23-89EC33FF5F5B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1 ед</t>
        </r>
      </text>
    </comment>
    <comment ref="J13" authorId="1" shapeId="0" xr:uid="{0701B5DB-D274-4651-B153-CB85C396A9A4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2 ед</t>
        </r>
      </text>
    </comment>
    <comment ref="O13" authorId="1" shapeId="0" xr:uid="{FE53F0A8-FB9E-43ED-8801-524359094154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1 ед</t>
        </r>
      </text>
    </comment>
    <comment ref="J16" authorId="1" shapeId="0" xr:uid="{C8BA134F-278A-42D8-ADC0-DD9E9F1E3E2B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2 ед </t>
        </r>
      </text>
    </comment>
    <comment ref="O16" authorId="1" shapeId="0" xr:uid="{67F25F3C-DE7A-4C44-BF42-3AF76174677A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1 ед </t>
        </r>
      </text>
    </comment>
    <comment ref="J22" authorId="0" shapeId="0" xr:uid="{9C2471D9-788D-433C-B738-4299AA805E80}">
      <text>
        <r>
          <rPr>
            <b/>
            <sz val="9"/>
            <color indexed="81"/>
            <rFont val="Tahoma"/>
            <family val="2"/>
            <charset val="204"/>
          </rPr>
          <t>Леонид Померанец:</t>
        </r>
        <r>
          <rPr>
            <sz val="9"/>
            <color indexed="81"/>
            <rFont val="Tahoma"/>
            <family val="2"/>
            <charset val="204"/>
          </rPr>
          <t xml:space="preserve">
Предложенные в рамках коммерческих предложений паромы удовлетворяют техническим требованиям ФГУП «Росморпорт». Наименьшая цена заявлена в  ТКП № 6 – 6 880 000 (шесть миллионов восемьсот восемьдесят тысяч) евро. По курсу ЦБ РФ на 12.01.2023 цена в рублях составляет 510 056 368 (пятьсот десять миллионов пятьдесят шесть тысяч триста шестьдесят восемь) рублей с НДС (если применимо).</t>
        </r>
      </text>
    </comment>
    <comment ref="O22" authorId="1" shapeId="0" xr:uid="{4FD36707-8673-409B-AC9D-60A6C222677A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в евро</t>
        </r>
      </text>
    </comment>
    <comment ref="AK22" authorId="0" shapeId="0" xr:uid="{2BFB916C-88E7-44D8-AE12-DD3F3203538C}">
      <text>
        <r>
          <rPr>
            <b/>
            <sz val="9"/>
            <color indexed="81"/>
            <rFont val="Tahoma"/>
            <family val="2"/>
            <charset val="204"/>
          </rPr>
          <t>Леонид Померанец:</t>
        </r>
        <r>
          <rPr>
            <sz val="9"/>
            <color indexed="81"/>
            <rFont val="Tahoma"/>
            <family val="2"/>
            <charset val="204"/>
          </rPr>
          <t xml:space="preserve">
евро</t>
        </r>
      </text>
    </comment>
    <comment ref="AN22" authorId="0" shapeId="0" xr:uid="{82106129-4691-4E12-AB46-0769699C30DA}">
      <text>
        <r>
          <rPr>
            <b/>
            <sz val="9"/>
            <color indexed="81"/>
            <rFont val="Tahoma"/>
            <family val="2"/>
            <charset val="204"/>
          </rPr>
          <t>Леонид Померанец:</t>
        </r>
        <r>
          <rPr>
            <sz val="9"/>
            <color indexed="81"/>
            <rFont val="Tahoma"/>
            <family val="2"/>
            <charset val="204"/>
          </rPr>
          <t xml:space="preserve">
евро</t>
        </r>
      </text>
    </comment>
    <comment ref="J23" authorId="1" shapeId="0" xr:uid="{9DBD9E7B-5925-4CD5-8AEE-A29EC1F64F53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2 ед</t>
        </r>
      </text>
    </comment>
    <comment ref="O23" authorId="1" shapeId="0" xr:uid="{D0B60F2E-1769-4227-9379-546187FFE197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общ цена за 2 ед</t>
        </r>
      </text>
    </comment>
    <comment ref="J24" authorId="0" shapeId="0" xr:uid="{A85ACEB6-E434-4FD8-A644-A9125B3716EB}">
      <text>
        <r>
          <rPr>
            <b/>
            <sz val="9"/>
            <color indexed="81"/>
            <rFont val="Tahoma"/>
            <family val="2"/>
            <charset val="204"/>
          </rPr>
          <t>Леонид Померанец:</t>
        </r>
        <r>
          <rPr>
            <sz val="9"/>
            <color indexed="81"/>
            <rFont val="Tahoma"/>
            <family val="2"/>
            <charset val="204"/>
          </rPr>
          <t xml:space="preserve">
2021 г. – 165 000 000,00 руб.
2022 г. – 165 000 000,00 руб.
2023 г. – 165 000 000,00 руб.</t>
        </r>
      </text>
    </comment>
    <comment ref="J27" authorId="1" shapeId="0" xr:uid="{4B0EDDDB-2B98-4848-8B8F-F2AAD3F476BA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3 ед</t>
        </r>
      </text>
    </comment>
    <comment ref="O27" authorId="1" shapeId="0" xr:uid="{9B188B5A-0E59-493F-B594-1A165D8752EE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1 ед</t>
        </r>
      </text>
    </comment>
    <comment ref="I30" authorId="0" shapeId="0" xr:uid="{0A079A87-4A5E-400D-A13C-63C860F20B02}">
      <text>
        <r>
          <rPr>
            <b/>
            <sz val="9"/>
            <color indexed="81"/>
            <rFont val="Tahoma"/>
            <family val="2"/>
            <charset val="204"/>
          </rPr>
          <t>Леонид Померанец:</t>
        </r>
        <r>
          <rPr>
            <sz val="9"/>
            <color indexed="81"/>
            <rFont val="Tahoma"/>
            <family val="2"/>
            <charset val="204"/>
          </rPr>
          <t xml:space="preserve">
Документация о закупке должна содержать сведения о начальной (максимальной) цене договора (цене лота), либо формулу цены, устанавливающую правила расчета сумм, подлежащих уплате заказчиком поставщику (исполнителю, подрядчику) в ходе исполнения договора, и максимальное значение цены договора, либо цена единицы товара, работы, услуги и максимальное значение цены договора (п. 5 ч. 10 ст. 4 закона № 223-ФЗ), а также порядок формирования цены договора (цены лота) с учетом или без учета расходов на перевозку, страхование, уплату таможенных пошлин налогов и других обязательных платежей (п. 7 ч. 10 ст. 4 закона N 223-ФЗ)
Министерство финансов РФ в письме № 24-01-09/37717 от 16.06.2017 года рекомендует заказчикам, осуществляющим закупочную деятельность по нормам закона № 223-ФЗ, при разработке методики обоснования НМЦД в Положении о закупках, руководствоваться методами и порядком, установленным в Приказе Министерства экономического развития РФ от 02.10.2013 года № 567 «Об утверждении Методических рекомендаций по применению методов определения начальной (максимальной) цены контракта, цены контракта, заключаемого с единственным поставщиком».</t>
        </r>
      </text>
    </comment>
    <comment ref="O30" authorId="1" shapeId="0" xr:uid="{4CA9E95C-7935-4ADA-9780-7B27BDDA7445}">
      <text>
        <r>
          <rPr>
            <b/>
            <sz val="9"/>
            <color indexed="81"/>
            <rFont val="Tahoma"/>
            <family val="2"/>
            <charset val="204"/>
          </rPr>
          <t>была поправка к цене , изначальная цена 87000000 руб</t>
        </r>
      </text>
    </comment>
    <comment ref="S30" authorId="1" shapeId="0" xr:uid="{66847CA7-E84C-46BF-8013-E5CBE51CB46A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ТКП № 5 от 16.11.2022 исключено из расчета НМЦД в связи с тем, что оно содержит предварительную цену, которая может быть уточнена только после разработки проекта катера. Срок разработки проекта – 8 месяцев.</t>
        </r>
      </text>
    </comment>
    <comment ref="J31" authorId="1" shapeId="0" xr:uid="{838C5F51-B557-4BDC-B312-E8D2C27157E4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2 ед</t>
        </r>
      </text>
    </comment>
    <comment ref="O31" authorId="1" shapeId="0" xr:uid="{8FC54B55-5C90-4141-BB02-4BAD0EB3FE76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за 1 ед</t>
        </r>
      </text>
    </comment>
    <comment ref="H40" authorId="0" shapeId="0" xr:uid="{576E0673-1EE5-4A33-96D8-64C340F0AFF0}">
      <text>
        <r>
          <rPr>
            <b/>
            <sz val="9"/>
            <color indexed="81"/>
            <rFont val="Tahoma"/>
            <family val="2"/>
            <charset val="204"/>
          </rPr>
          <t>Леонид Померанец:</t>
        </r>
        <r>
          <rPr>
            <sz val="9"/>
            <color indexed="81"/>
            <rFont val="Tahoma"/>
            <family val="2"/>
            <charset val="204"/>
          </rPr>
          <t xml:space="preserve">
1 Маломерное моторное судно
2 Лодка гребная</t>
        </r>
      </text>
    </comment>
    <comment ref="O40" authorId="1" shapeId="0" xr:uid="{93E7B762-6206-466A-A8B3-71EA4DD52E80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судно + лодка</t>
        </r>
      </text>
    </comment>
    <comment ref="J49" authorId="1" shapeId="0" xr:uid="{61FB55B2-2550-49BF-9864-69137EA838A6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3 ед</t>
        </r>
      </text>
    </comment>
    <comment ref="O49" authorId="1" shapeId="0" xr:uid="{AACB9608-F68E-44D0-8FA2-62A96419B01F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1 ед</t>
        </r>
      </text>
    </comment>
    <comment ref="J51" authorId="1" shapeId="0" xr:uid="{0927791F-DA00-4B3A-86EC-FC3983C9E6E6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евро</t>
        </r>
      </text>
    </comment>
    <comment ref="BP52" authorId="0" shapeId="0" xr:uid="{C7E29856-6D51-4BEB-A1DD-7FC7161B5574}">
      <text>
        <r>
          <rPr>
            <b/>
            <sz val="9"/>
            <color indexed="81"/>
            <rFont val="Tahoma"/>
            <family val="2"/>
            <charset val="204"/>
          </rPr>
          <t>Леонид Померанец:</t>
        </r>
        <r>
          <rPr>
            <sz val="9"/>
            <color indexed="81"/>
            <rFont val="Tahoma"/>
            <family val="2"/>
            <charset val="204"/>
          </rPr>
          <t xml:space="preserve">
ООО «Белогородская судоверфь»</t>
        </r>
      </text>
    </comment>
    <comment ref="J53" authorId="0" shapeId="0" xr:uid="{988E6D1F-F678-40FD-BFF7-88FB896A5456}">
      <text>
        <r>
          <rPr>
            <b/>
            <sz val="9"/>
            <color indexed="81"/>
            <rFont val="Tahoma"/>
            <family val="2"/>
            <charset val="204"/>
          </rPr>
          <t>Леонид Померанец:</t>
        </r>
        <r>
          <rPr>
            <sz val="9"/>
            <color indexed="81"/>
            <rFont val="Tahoma"/>
            <family val="2"/>
            <charset val="204"/>
          </rPr>
          <t xml:space="preserve">
НМЦК, определенная на основе метода сопоставимых рыночных цен (анализа рынка) за 1 ед. товара, руб. 136 221 183,33
НМЦК, определённая затратным методом за 1 ед. товара, руб. 110 000 000,00
НМЦК (среднее арифметическое цен контракта, полученных на основе двух методов) за 1 ед. товара, руб. 123 110 591,70
НМЦК (сметная стоимость контракта) за 3 ед. товара, руб. 369331775,00
Начальная (максимальная) цена Контракта, руб. Учитывая лимит бюджетного финансирования заказчика на закупку СПК «Валдай - 45Р» предлагается начальная (максимальная) цена 330 000 000,00 (Триста тридцать миллионов) рублей 00 копеек.
</t>
        </r>
      </text>
    </comment>
    <comment ref="J55" authorId="1" shapeId="0" xr:uid="{96AC62DB-6F0B-4D60-9D10-E22A9B543F2A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2 ед</t>
        </r>
      </text>
    </comment>
    <comment ref="O55" authorId="1" shapeId="0" xr:uid="{3F1B6B01-D783-4B61-9DB4-46FA627F0490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общая цена за 2 ед</t>
        </r>
      </text>
    </comment>
    <comment ref="O56" authorId="1" shapeId="0" xr:uid="{65552C60-24C0-498F-8E4E-008A1D1F63BB}">
      <text>
        <r>
          <rPr>
            <b/>
            <sz val="9"/>
            <color indexed="81"/>
            <rFont val="Tahoma"/>
            <family val="2"/>
            <charset val="204"/>
          </rPr>
          <t>Gyuzel:
изначальная цена 180 000 000</t>
        </r>
      </text>
    </comment>
    <comment ref="H58" authorId="0" shapeId="0" xr:uid="{F2DDB383-4699-481E-A053-A5EF8182936A}">
      <text>
        <r>
          <rPr>
            <b/>
            <sz val="9"/>
            <color indexed="81"/>
            <rFont val="Tahoma"/>
            <family val="2"/>
            <charset val="204"/>
          </rPr>
          <t>Леонид Померанец:</t>
        </r>
        <r>
          <rPr>
            <sz val="9"/>
            <color indexed="81"/>
            <rFont val="Tahoma"/>
            <family val="2"/>
            <charset val="204"/>
          </rPr>
          <t xml:space="preserve">
2+5 разных</t>
        </r>
      </text>
    </comment>
    <comment ref="J58" authorId="1" shapeId="0" xr:uid="{4D3281D6-2C66-4D29-AA3D-135AEE4961FC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общая цена за 2 судна вмест. 20 чел и 5 судн вмест. 8 чел</t>
        </r>
      </text>
    </comment>
    <comment ref="O58" authorId="1" shapeId="0" xr:uid="{EAE557BB-237B-4C58-811D-1D830512A3DB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1 судно вмест. 20 чел
8000000 цена за 1 судно вмест. 8 чел</t>
        </r>
      </text>
    </comment>
    <comment ref="J62" authorId="1" shapeId="0" xr:uid="{AFA2AC18-DDC8-4896-B233-CEF55D215351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цена за 2 ед</t>
        </r>
      </text>
    </comment>
    <comment ref="J78" authorId="1" shapeId="0" xr:uid="{A719D8AB-5259-47B7-9F32-82158B23F5D9}">
      <text>
        <r>
          <rPr>
            <b/>
            <sz val="9"/>
            <color indexed="81"/>
            <rFont val="Tahoma"/>
            <family val="2"/>
            <charset val="204"/>
          </rPr>
          <t xml:space="preserve">Gyuzel:
</t>
        </r>
        <r>
          <rPr>
            <sz val="9"/>
            <color indexed="81"/>
            <rFont val="Tahoma"/>
            <family val="2"/>
            <charset val="204"/>
          </rPr>
          <t>8 784 000 евро
769 463 467,20 руб на 22.07.21
760 255 200 рублей на 24.05.23</t>
        </r>
      </text>
    </comment>
    <comment ref="O78" authorId="1" shapeId="0" xr:uid="{142A0D5A-788D-4654-A7CB-C6E0B42705D1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все в евро по курсу 87,5983 на 22.07.2021</t>
        </r>
      </text>
    </comment>
    <comment ref="J79" authorId="1" shapeId="0" xr:uid="{23E6AB96-3E98-4775-8FE0-387662402FA9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евро
769463467,20 руб на 22.07.21
760 255 200 рублей на 24.05.23</t>
        </r>
      </text>
    </comment>
    <comment ref="O79" authorId="1" shapeId="0" xr:uid="{5C8CBE2A-8EDA-4B2C-B6C7-9FD7594EDD0F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все в евро</t>
        </r>
      </text>
    </comment>
    <comment ref="J80" authorId="1" shapeId="0" xr:uid="{0447B3DE-0A4C-4928-8C60-1525E2247707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евро
769463467,20 руб на 22.07.21
760 255 200 рублей на 24.05.23</t>
        </r>
      </text>
    </comment>
    <comment ref="O80" authorId="1" shapeId="0" xr:uid="{E32FFC45-AE21-4EAC-92D6-865928AD2A2B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все в евро</t>
        </r>
      </text>
    </comment>
    <comment ref="J81" authorId="1" shapeId="0" xr:uid="{D551F4CF-E20C-4723-B2F1-1623B1CA8B11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евро
769463467,20 руб на 22.07.21
760 255 200 рублей на 24.05.23</t>
        </r>
      </text>
    </comment>
    <comment ref="O81" authorId="1" shapeId="0" xr:uid="{B6D57B3D-B330-4AC4-A1FC-3E871EB9E807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все в евро</t>
        </r>
      </text>
    </comment>
    <comment ref="J82" authorId="1" shapeId="0" xr:uid="{1B6B4AB5-B272-46D7-B273-4F9103D9CF27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евро
769463467,20 руб на 22.07.21
760 255 200 рублей на 24.05.23</t>
        </r>
      </text>
    </comment>
    <comment ref="O82" authorId="1" shapeId="0" xr:uid="{34CF077B-E540-4930-9D9F-EFACACE08DB2}">
      <text>
        <r>
          <rPr>
            <b/>
            <sz val="9"/>
            <color indexed="81"/>
            <rFont val="Tahoma"/>
            <family val="2"/>
            <charset val="204"/>
          </rPr>
          <t>Gyuzel:</t>
        </r>
        <r>
          <rPr>
            <sz val="9"/>
            <color indexed="81"/>
            <rFont val="Tahoma"/>
            <family val="2"/>
            <charset val="204"/>
          </rPr>
          <t xml:space="preserve">
все в евро</t>
        </r>
      </text>
    </comment>
  </commentList>
</comments>
</file>

<file path=xl/sharedStrings.xml><?xml version="1.0" encoding="utf-8"?>
<sst xmlns="http://schemas.openxmlformats.org/spreadsheetml/2006/main" count="3521" uniqueCount="793">
  <si>
    <t>№пп</t>
  </si>
  <si>
    <t>№закупки</t>
  </si>
  <si>
    <t>Дата размещения закупки</t>
  </si>
  <si>
    <t>№ФЗ</t>
  </si>
  <si>
    <t>Тип закупки</t>
  </si>
  <si>
    <t>Объект закупки</t>
  </si>
  <si>
    <t>Заказчик закупки</t>
  </si>
  <si>
    <t>Ед.</t>
  </si>
  <si>
    <t>метод определения НМЦК</t>
  </si>
  <si>
    <t>НМЦК закупки</t>
  </si>
  <si>
    <t>НМЦК за ед.</t>
  </si>
  <si>
    <t>Дата обоснования НМЦК</t>
  </si>
  <si>
    <t>Количество запросов</t>
  </si>
  <si>
    <t>Количество ответов</t>
  </si>
  <si>
    <t>ТКП №1</t>
  </si>
  <si>
    <t>ТКП №2</t>
  </si>
  <si>
    <t>ТКП №3</t>
  </si>
  <si>
    <t>ТКП №4</t>
  </si>
  <si>
    <t>ТКП №5</t>
  </si>
  <si>
    <t>ТКП №6</t>
  </si>
  <si>
    <t>ТКП №7</t>
  </si>
  <si>
    <t>ТКП №8</t>
  </si>
  <si>
    <t>ТКП №9</t>
  </si>
  <si>
    <t>ТКП №10</t>
  </si>
  <si>
    <t>Среднее значение цены</t>
  </si>
  <si>
    <t>Минималльная цена</t>
  </si>
  <si>
    <t>Максимальная цена</t>
  </si>
  <si>
    <t>Среднее квадратичное отклонение</t>
  </si>
  <si>
    <t>Коэффициент вариации</t>
  </si>
  <si>
    <t>НМЦК рыночная</t>
  </si>
  <si>
    <t>Лимит финансирования</t>
  </si>
  <si>
    <t>Статус закупки</t>
  </si>
  <si>
    <t>Общее количество заявок</t>
  </si>
  <si>
    <t>Общее количество допущенных заявок</t>
  </si>
  <si>
    <t>Общее количество отклоненных заявок</t>
  </si>
  <si>
    <t>Ценовое предложение №1</t>
  </si>
  <si>
    <t>Заявитель №1</t>
  </si>
  <si>
    <t>Статус заявителя №1</t>
  </si>
  <si>
    <t>Ценовое предложение №2</t>
  </si>
  <si>
    <t>Зявитель №2</t>
  </si>
  <si>
    <t>Статус заявителя №2</t>
  </si>
  <si>
    <t>Ценовое предложение №3</t>
  </si>
  <si>
    <t>Заявитель №3</t>
  </si>
  <si>
    <t>Статус заявителя №3</t>
  </si>
  <si>
    <t>Ценовое предложение №4</t>
  </si>
  <si>
    <t>Заявитель №4</t>
  </si>
  <si>
    <t>Статус заявителя №4</t>
  </si>
  <si>
    <t>Ценовое предложение №5</t>
  </si>
  <si>
    <t>Заявитель №5</t>
  </si>
  <si>
    <t>Статус заявителя №5</t>
  </si>
  <si>
    <t>Ценовое предложение №6</t>
  </si>
  <si>
    <t>Заявитель №6</t>
  </si>
  <si>
    <t>Статус заявителя №6</t>
  </si>
  <si>
    <t>Заказчик по контракту</t>
  </si>
  <si>
    <t>Победитель-исполнитель контракта</t>
  </si>
  <si>
    <t>Идентификатор договора</t>
  </si>
  <si>
    <t>Реестровый номер договора</t>
  </si>
  <si>
    <t>№ договора</t>
  </si>
  <si>
    <t>Цена договора</t>
  </si>
  <si>
    <t>Дата начала/подписания</t>
  </si>
  <si>
    <t>Дата окончания/исполнения</t>
  </si>
  <si>
    <t>НМЦК-цена договора</t>
  </si>
  <si>
    <t>Снижение НМЦК, %%</t>
  </si>
  <si>
    <t>ПРОЕКТ СУДНА</t>
  </si>
  <si>
    <t>Заводской номер заказа №1</t>
  </si>
  <si>
    <t>Заводское название заказа №1</t>
  </si>
  <si>
    <t>Дата закладки заказа №1</t>
  </si>
  <si>
    <t>Дата спуска заказа №1</t>
  </si>
  <si>
    <t>Дата сдачи заказа №1</t>
  </si>
  <si>
    <t>Заводской номер заказа №2</t>
  </si>
  <si>
    <t>Заводское название заказа №2</t>
  </si>
  <si>
    <t>Дата закладки заказа №2</t>
  </si>
  <si>
    <t>Дата спуска заказа №2</t>
  </si>
  <si>
    <t>Дата сдачи заказа №2</t>
  </si>
  <si>
    <t>Заводской номер заказа №3</t>
  </si>
  <si>
    <t>Заводское название заказа №3</t>
  </si>
  <si>
    <t>Дата закладки заказа №3</t>
  </si>
  <si>
    <t>Дата спуска заказа №3</t>
  </si>
  <si>
    <t>Дата сдачи заказа №3</t>
  </si>
  <si>
    <t>Заводской номер заказа №4</t>
  </si>
  <si>
    <t>Заводское название заказа №4</t>
  </si>
  <si>
    <t>Дата закладки заказа №4</t>
  </si>
  <si>
    <t>Дата спуска заказа №4</t>
  </si>
  <si>
    <t>Дата сдачи заказа №4</t>
  </si>
  <si>
    <t>Заводской номер заказа №5</t>
  </si>
  <si>
    <t>Заводское название заказа №5</t>
  </si>
  <si>
    <t>Дата закладки заказа №5</t>
  </si>
  <si>
    <t>Дата спуска заказа №5</t>
  </si>
  <si>
    <t>Дата сдачи заказа №5</t>
  </si>
  <si>
    <t>Заводской номер заказа №6</t>
  </si>
  <si>
    <t>Заводское название заказа №6</t>
  </si>
  <si>
    <t>Дата закладки заказа №6</t>
  </si>
  <si>
    <t>Дата спуска заказа №6</t>
  </si>
  <si>
    <t>Дата сдачи заказа №6</t>
  </si>
  <si>
    <t>Заводской номер заказа №7</t>
  </si>
  <si>
    <t>Заводское название заказа №7</t>
  </si>
  <si>
    <t>Дата закладки заказа №7</t>
  </si>
  <si>
    <t>Дата спуска заказа №7</t>
  </si>
  <si>
    <t>Дата сдачи заказа №7</t>
  </si>
  <si>
    <t>Заводской номер заказа №8</t>
  </si>
  <si>
    <t>Заводское название заказа №8</t>
  </si>
  <si>
    <t>Дата закладки заказа №8</t>
  </si>
  <si>
    <t>Дата спуска заказа №8</t>
  </si>
  <si>
    <t>Дата сдачи заказа №8</t>
  </si>
  <si>
    <t>Заводской номер заказа №9</t>
  </si>
  <si>
    <t>Заводское название заказа №9</t>
  </si>
  <si>
    <t>Дата закладки заказа №9</t>
  </si>
  <si>
    <t>Дата спуска заказа №9</t>
  </si>
  <si>
    <t>Дата сдачи заказа №9</t>
  </si>
  <si>
    <t>Заводской номер заказа №10</t>
  </si>
  <si>
    <t>Заводское название заказа №10</t>
  </si>
  <si>
    <t>Дата закладки заказа №10</t>
  </si>
  <si>
    <t>Дата спуска заказа №10</t>
  </si>
  <si>
    <t>Дата сдачи заказа №10</t>
  </si>
  <si>
    <t>Заводской номер заказа №11</t>
  </si>
  <si>
    <t>Заводское название заказа №11</t>
  </si>
  <si>
    <t>Дата закладки заказа №11</t>
  </si>
  <si>
    <t>Дата спуска заказа №11</t>
  </si>
  <si>
    <t>Дата сдачи заказа №11</t>
  </si>
  <si>
    <t>Заводской номер заказа №12</t>
  </si>
  <si>
    <t>Заводское название заказа №12</t>
  </si>
  <si>
    <t>Дата закладки заказа №12</t>
  </si>
  <si>
    <t>Дата спуска заказа №12</t>
  </si>
  <si>
    <t>Дата сдачи заказа №12</t>
  </si>
  <si>
    <t>№0372200084223000040</t>
  </si>
  <si>
    <t>Электронный аукцион</t>
  </si>
  <si>
    <t>Выполнение работ по строительству спасательного маломерного моторного судна с прицепом для обеспечения деятельности Санкт-Петербургского государственного казенного учреждения «Поисково-спасательная служба Санкт-Петербурга»</t>
  </si>
  <si>
    <t>САНКТ-ПЕТЕРБУРГСКОЕ ГОСУДАРСТВЕННОЕ КАЗЕННОЕ УЧРЕЖДЕНИЕ "ПОИСКОВО-СПАСАТЕЛЬНАЯ СЛУЖБА САНКТ-ПЕТЕРБУРГА"</t>
  </si>
  <si>
    <t>электронный аукцион признан несостоявшимся</t>
  </si>
  <si>
    <t>не подано предложений</t>
  </si>
  <si>
    <t>№0172200002523000160</t>
  </si>
  <si>
    <t>Поставка судна для государственных нужд Санкт-Петербурга в 2023 году</t>
  </si>
  <si>
    <t>КОМИТЕТ ПО ГОСУДАРСТВЕННОМУ ЗАКАЗУ САНКТ-ПЕТЕРБУРГА</t>
  </si>
  <si>
    <t>Определение поставщика завершено</t>
  </si>
  <si>
    <t>ОБЩЕСТВО С ОГРАНИЧЕННОЙ ОТВЕТСТВЕННОСТЬЮ "ОЗЕРНАЯ ВЕРФЬ"</t>
  </si>
  <si>
    <t>заключен контракт</t>
  </si>
  <si>
    <t>27838444751 23 000072</t>
  </si>
  <si>
    <t>№146/23</t>
  </si>
  <si>
    <t>пр.Laky 15MJ</t>
  </si>
  <si>
    <t>№0122300017023000012</t>
  </si>
  <si>
    <t>Поставка маломерного спасательного судна, для нужд городского поселения "Город Амурск"</t>
  </si>
  <si>
    <t>АДМИНИСТРАЦИЯ ГОРОДСКОГО ПОСЕЛЕНИЯ "ГОРОД АМУРСК" АМУРСКОГО МУНИЦИПАЛЬНОГО РАЙОНА ХАБАРОВСКОГО КРАЯ</t>
  </si>
  <si>
    <t>ОБЩЕСТВО С ОГРАНИЧЕННОЙ ОТВЕТСТВЕННОСТЬЮ "БОГАЧЕВА ДВ"</t>
  </si>
  <si>
    <t>32706026117 23 000020</t>
  </si>
  <si>
    <t>01223000170230000120001</t>
  </si>
  <si>
    <t>№0372200084223000012</t>
  </si>
  <si>
    <t>Поставка продукции судостроительной промышленности – спасательного маломерного моторного судна с прицепом для обеспечения деятельности Санкт-Петербургского государственного казенного учреждения «Поисково-спасательная служба Санкт-Петербурга</t>
  </si>
  <si>
    <t>№32312098080</t>
  </si>
  <si>
    <t>№223-ФЗ</t>
  </si>
  <si>
    <t>Запрос котировок в электронной форме (№ ЦА 83-22) по выбору организации на право заключения договора на выполнение работ по строительству разъездного катера для Астраханского филиала ФГУП «Росморпорт»</t>
  </si>
  <si>
    <t>ФЕДЕРАЛЬНОЕ ГОСУДАРСТВЕННОЕ УНИТАРНОЕ ПРЕДПРИЯТИЕ "РОСМОРПОРТ"</t>
  </si>
  <si>
    <t>Закупка завершена</t>
  </si>
  <si>
    <t>АО "КСМЗ"</t>
  </si>
  <si>
    <t>допущен</t>
  </si>
  <si>
    <t>ООО "КМЗ"</t>
  </si>
  <si>
    <t>не допущен</t>
  </si>
  <si>
    <t xml:space="preserve">ФЕДЕРАЛЬНОЕ ГОСУДАРСТВЕННОЕ УНИТАРНОЕ ПРЕДПРИЯТИЕ "РОСМОРПОРТ" </t>
  </si>
  <si>
    <t>№57702352454230004660000</t>
  </si>
  <si>
    <t xml:space="preserve">№178/ОПЭД-23 </t>
  </si>
  <si>
    <t>№32312031225</t>
  </si>
  <si>
    <t>Запрос цен</t>
  </si>
  <si>
    <t>Запрос цен (№ ЦА 01-23) по выбору организации на право заключения договора на поставку автомобильно-пассажирского парома для нужд ФГУП «Росморпорт»</t>
  </si>
  <si>
    <t>н/д</t>
  </si>
  <si>
    <t>Сведения отсутствуют</t>
  </si>
  <si>
    <t>№32312023607</t>
  </si>
  <si>
    <t>Запрос котировок в электронной форме (№ ЦА 62-22) по выбору организации на право заключения договора на выполнение работ по проектированию и строительству судна обеспечения работы земснаряда для Астраханского филиала ФГУП «Росморпорт»</t>
  </si>
  <si>
    <t>ООО «СК «Р-Флот»</t>
  </si>
  <si>
    <t>ООО «Завод металлоконструкций»</t>
  </si>
  <si>
    <t>ООО «Городецкий судоремонтный механический завод»</t>
  </si>
  <si>
    <t>ООО "Стройлидерплюс"</t>
  </si>
  <si>
    <t xml:space="preserve">ФГУП "РОСМОРПОРТ" </t>
  </si>
  <si>
    <t>№57702352454230003670000</t>
  </si>
  <si>
    <t xml:space="preserve">№155/ОПЭД-23 </t>
  </si>
  <si>
    <t>№32211982691</t>
  </si>
  <si>
    <t>Запрос котировок в электронной форме (№ ЦА 86-22) по выбору организации на право заключения договора на поставку автомобильно-пассажирского парома для нужд ФГУП «Росморпорт»</t>
  </si>
  <si>
    <t>№0319300010122000854</t>
  </si>
  <si>
    <t>Поставка судна на воздушной подушке</t>
  </si>
  <si>
    <t>МУНИЦИПАЛЬНОЕ КАЗЕННОЕ УЧРЕЖДЕНИЕ "УПРАВЛЕНИЕ МУНИЦИПАЛЬНЫХ ЗАКУПОК"</t>
  </si>
  <si>
    <t>Исполнение</t>
  </si>
  <si>
    <t>ОБЩЕСТВО С ОГРАНИЧЕННОЙ ОТВЕТСТВЕННОСТЬЮ "ФЛОТ-С"</t>
  </si>
  <si>
    <t>32457071269 22 000102</t>
  </si>
  <si>
    <t>31.08.2023 </t>
  </si>
  <si>
    <t>№0342100023622000020</t>
  </si>
  <si>
    <t>Поставка судна на воздушной подушке с прицепом и оборудованием</t>
  </si>
  <si>
    <t>СРЕДНЕВОЛЖСКОЕ ЛИНЕЙНОЕ УПРАВЛЕНИЕ МИНИСТЕРСТВА ВНУТРЕННИХ ДЕЛ РОССИЙСКОЙ ФЕДЕРАЦИИ НА ТРАНСПОРТЕ</t>
  </si>
  <si>
    <t>Исполнение завершено</t>
  </si>
  <si>
    <t>ОБЩЕСТВО С ОГРАНИЧЕННОЙ ОТВЕТСТВЕННОСТЬЮ "АМФИБИЙНАЯ ТЕХНИКА"</t>
  </si>
  <si>
    <t>16317021642 22 000033</t>
  </si>
  <si>
    <t>342100023622000000</t>
  </si>
  <si>
    <t>№0572100000222000004</t>
  </si>
  <si>
    <t>№44-ФЗ</t>
  </si>
  <si>
    <t>Строительство головного гидрографического лоцмейстерского судна ледового класса Arc7</t>
  </si>
  <si>
    <t xml:space="preserve">ГК "РОСАТОМ", ФГУП «Гидрографическое предприятие» </t>
  </si>
  <si>
    <t>расчетный</t>
  </si>
  <si>
    <t>нет</t>
  </si>
  <si>
    <t>Контракт заключен</t>
  </si>
  <si>
    <t>ГК "РОСАТОМ"</t>
  </si>
  <si>
    <t>АО "РУСАТОМ АСУ"</t>
  </si>
  <si>
    <t>№05721000002220000040001</t>
  </si>
  <si>
    <t>№1770641334822000222</t>
  </si>
  <si>
    <t>№ 775/1875-Д</t>
  </si>
  <si>
    <t>пр.HSV05 ARC7</t>
  </si>
  <si>
    <t>№32211827029</t>
  </si>
  <si>
    <t>выполнение работ по строительству судна специального назначения для нужд ФГБУ «АМП Западной Арктики»</t>
  </si>
  <si>
    <t>ФЕДЕРАЛЬНОЕ ГОСУДАРСТВЕННОЕ БЮДЖЕТНОЕ УЧРЕЖДЕНИЕ "АДМИНИСТРАЦИЯ МОРСКИХ ПОРТОВ ЗАПАДНОЙ АРКТИКИ"</t>
  </si>
  <si>
    <t>ООО "Озерная Верфь"</t>
  </si>
  <si>
    <t>№0828200001822000016</t>
  </si>
  <si>
    <t>Запрос котировок в электронной форме</t>
  </si>
  <si>
    <t>Поставка маломерного моторного судна и лодки гребной для обеспечения нужд государственного казенного учреждения Владимирской области «Служба гражданской обороны, пожарной безопасности, защиты населения и территорий от чрезвычайных ситуаций Владимирской области»</t>
  </si>
  <si>
    <t>ГОСУДАРСТВЕННОЕ КАЗЕННОЕ УЧРЕЖДЕНИЕ ВЛАДИМИРСКОЙ ОБЛАСТИ "СЛУЖБА ГРАЖДАНСКОЙ ОБОРОНЫ, ПОЖАРНОЙ БЕЗОПАСНОСТИ, ЗАЩИТЫ НАСЕЛЕНИЯ И ТЕРРИТОРИЙ ОТ ЧРЕЗВЫЧАЙНЫХ СИТУАЦИЙ ВЛАДИМИРСКОЙ ОБЛАСТИ"</t>
  </si>
  <si>
    <t>ОБЩЕСТВО С ОГРАНИЧЕННОЙ ОТВЕТСТВЕННОСТЬЮ "ВОЛНА"</t>
  </si>
  <si>
    <t>Н/Д</t>
  </si>
  <si>
    <t>23328480152 22 000059</t>
  </si>
  <si>
    <t>0828200001822000016_274388</t>
  </si>
  <si>
    <t>№0187200001722001231</t>
  </si>
  <si>
    <t>Поставка судна</t>
  </si>
  <si>
    <t>ДЕПАРТАМЕНТ ГОСУДАРСТВЕННОГО ЗАКАЗА ХАНТЫ-МАНСИЙСКОГО АВТОНОМНОГО ОКРУГА - ЮГРЫ</t>
  </si>
  <si>
    <t xml:space="preserve">закупка признана несостоявшейся </t>
  </si>
  <si>
    <t>№0319300003422000510</t>
  </si>
  <si>
    <t>Поставка маломерного судна с подвесными моторами (среди СМП и СОНО)</t>
  </si>
  <si>
    <t>УПРАВЛЕНИЕ МУНИЦИПАЛЬНОГО ЗАКАЗА И ПОТРЕБИТЕЛЬСКОГО РЫНКА АДМИНИСТРАЦИИ ТАЙМЫРСКОГО ДОЛГАНО-НЕНЕЦКОГО МУНИЦИПАЛЬНОГО РАЙОНА</t>
  </si>
  <si>
    <t>ПРУДНИКОВ АНДРЕЙ МИХАЙЛОВИЧ </t>
  </si>
  <si>
    <t>38401011445 22 000064</t>
  </si>
  <si>
    <t>МК-91/22</t>
  </si>
  <si>
    <t>№0372200084222000107</t>
  </si>
  <si>
    <t>Поставка продукции судостроительной промышленности – судна особой конструкции на воздушной подушке с прицепом и оборудованием для обеспечения деятельности санкт-петербургского государственного казенного учреждения «Поисково-спасательная служба Санкт-Петербурга»</t>
  </si>
  <si>
    <t>27805481814 22 000116</t>
  </si>
  <si>
    <t>№0860200000822006663</t>
  </si>
  <si>
    <t>Поставка маломерного судна для производства поисково-спасательных и водолазных работ</t>
  </si>
  <si>
    <t>ГОСУДАРСТВЕННОЕ КАЗЕННОЕ УЧРЕЖДЕНИЕ САРАТОВСКОЙ ОБЛАСТИ "ГОСУДАРСТВЕННОЕ АГЕНТСТВО ПО ЦЕНТРАЛИЗАЦИИ ЗАКУПОК"</t>
  </si>
  <si>
    <t>ОБЩЕСТВО С ОГРАНИЧЕННОЙ ОТВЕТСТВЕННОСТЬЮ "АВАНГАРД"</t>
  </si>
  <si>
    <t>26454060330 22 000046</t>
  </si>
  <si>
    <t>0860200000822006663_69548</t>
  </si>
  <si>
    <t>№0860200000822006619</t>
  </si>
  <si>
    <t>Поставка многокорпусного маломерного судна для производства водолазных работ</t>
  </si>
  <si>
    <t>ОБЩЕСТВО С ОГРАНИЧЕННОЙ ОТВЕТСТВЕННОСТЬЮ "СУДОСТРОИТЕЛЬНАЯ ВЕРФЬ "РПР"</t>
  </si>
  <si>
    <t>26454060330 22 000047</t>
  </si>
  <si>
    <t>0860200000822006619_69548</t>
  </si>
  <si>
    <t>№0373100119622000001</t>
  </si>
  <si>
    <t>Строительство многофункциональных аварийно-спасательных судов ледового  класса. Многофункциональное аварийно-спасательное судно мощностью 7 МВт. Проект MPSV06M</t>
  </si>
  <si>
    <t>ФЕДЕРАЛЬНОЕ КАЗЕННОЕ УЧРЕЖДЕНИЕ "ДИРЕКЦИЯ ГОСУДАРСТВЕННОГО ЗАКАЗЧИКА ПРОГРАММ РАЗВИТИЯ МОРСКОГО ТРАНСПОРТА"</t>
  </si>
  <si>
    <t>АКЦИОНЕРНОЕ ОБЩЕСТВО "ПРИБАЛТИЙСКИЙ СУДОСТРОИТЕЛЬНЫЙ ЗАВОД "ЯНТАРЬ"</t>
  </si>
  <si>
    <t>03731001196220000010001</t>
  </si>
  <si>
    <t>1770201740022000003</t>
  </si>
  <si>
    <t>№КИ-356-2022</t>
  </si>
  <si>
    <t>пр.MPSV06M</t>
  </si>
  <si>
    <t>№3006</t>
  </si>
  <si>
    <t>Певек</t>
  </si>
  <si>
    <t>№4006</t>
  </si>
  <si>
    <t>Анадырь</t>
  </si>
  <si>
    <t>№0373100134122000020</t>
  </si>
  <si>
    <t>Открытый конкурс в электронной форме</t>
  </si>
  <si>
    <t>Выполнение работ по строительству научно-исследовательского судна проекта ТСК.550</t>
  </si>
  <si>
    <t>ФЕДЕРАЛЬНОЕ ГОСУДАРСТВЕННОЕ БЮДЖЕТНОЕ НАУЧНОЕ УЧРЕЖДЕНИЕ "ВСЕРОССИЙСКИЙ НАУЧНО-ИССЛЕДОВАТЕЛЬСКИЙ ИНСТИТУТ РЫБНОГО ХОЗЯЙСТВА И ОКЕАНОГРАФИИ"</t>
  </si>
  <si>
    <t>АО "ОНЕЖСКИЙ СУДОСТРОИТЕЛЬНО-СУДОРЕМОНТНЫЙ ЗАВОД"</t>
  </si>
  <si>
    <t>АКЦИОНЕРНОЕ ОБЩЕСТВО "ОНЕЖСКИЙ СУДОСТРОИТЕЛЬНО-СУДОРЕМОНТНЫЙ ЗАВОД"</t>
  </si>
  <si>
    <t>03731001341220000200001</t>
  </si>
  <si>
    <t>17708245723 22 000913</t>
  </si>
  <si>
    <t>пр.ТСК.550</t>
  </si>
  <si>
    <t>№521</t>
  </si>
  <si>
    <t>Викентий Зайцев</t>
  </si>
  <si>
    <t>№32211659411</t>
  </si>
  <si>
    <t>Запрос котировок в электронной форме (№ ЦА 45-22) по выбору организации на право заключения договора на выполнение работ по проектированию и строительству многофункционального накатного судна для нужд ФГУП «Росморпорт»</t>
  </si>
  <si>
    <t>ООО "Рекламика"</t>
  </si>
  <si>
    <t>3/ОПЭД-23</t>
  </si>
  <si>
    <t>№0373100134122000016</t>
  </si>
  <si>
    <t>№0318100071822000050</t>
  </si>
  <si>
    <t>Приобретение судна маломерного</t>
  </si>
  <si>
    <t>ФЕДЕРАЛЬНОЕ ГОСУДАРСТВЕННОЕ БЮДЖЕТНОЕ УЧРЕЖДЕНИЕ "ТРЕНИРОВОЧНЫЙ ЦЕНТР СПОРТИВНОЙ ПОДГОТОВКИ СБОРНЫХ КОМАНД РОССИИ "КРЫМСКИЙ"</t>
  </si>
  <si>
    <t>Загорская М. В.</t>
  </si>
  <si>
    <t>12319055992 22 000067</t>
  </si>
  <si>
    <t>22-231/ЭА</t>
  </si>
  <si>
    <t>№32211569555</t>
  </si>
  <si>
    <t>выполнение работ по проектированию и строительству многофункционального накатного судна для нужд ФГУП «Росморпорт» (ЦА 21-22)</t>
  </si>
  <si>
    <t>Комментарий</t>
  </si>
  <si>
    <t>№0373100134122000010</t>
  </si>
  <si>
    <t>№0334100031622000016</t>
  </si>
  <si>
    <t>Поставка многоцелевого маломерного судна на воздушной подушке</t>
  </si>
  <si>
    <t>ФЕДЕРАЛЬНОЕ ГОСУДАРСТВЕННОЕ БЮДЖЕТНОЕ УЧРЕЖДЕНИЕ "ОБЪЕДИНЕННАЯ ДИРЕКЦИЯ ГОСУДАРСТВЕННОГО ПРИРОДНОГО ЗАПОВЕДНИКА "БАЙКАЛО-ЛЕНСКИЙ" И ПРИБАЙКАЛЬСКОГО НАЦИОНАЛЬНОГО ПАРКА"</t>
  </si>
  <si>
    <t>ОБЩЕСТВО С ОГРАНИЧЕННОЙ ОТВЕТСТВЕННОСТЬЮ "ГАЛС</t>
  </si>
  <si>
    <t>13811176554 22 000014</t>
  </si>
  <si>
    <t>8/2022</t>
  </si>
  <si>
    <t>№0318100071822000027</t>
  </si>
  <si>
    <t>№0167200003422003392</t>
  </si>
  <si>
    <t>Поставка судна прогулочного и спортивного</t>
  </si>
  <si>
    <t>УПРАВЛЕНИЕ ГОСУДАРСТВЕННЫХ ЗАКУПОК ТЮМЕНСКОЙ ОБЛАСТИ</t>
  </si>
  <si>
    <t>ОБЩЕСТВО С ОГРАНИЧЕННОЙ ОТВЕТСТВЕННОСТЬЮ "УРАЛ ТРЕЙД"</t>
  </si>
  <si>
    <t>27203530831 22 000028</t>
  </si>
  <si>
    <t>44-К/22</t>
  </si>
  <si>
    <t>№0128200000122002354</t>
  </si>
  <si>
    <t>Поставка многоцелевого судна на воздушной подушке для нужд государственного казенного учреждения Владимирской области «Служба гражданской обороны, пожарной безопасности, защиты населения и территорий от чрезвычайных ситуаций Владимирской области»</t>
  </si>
  <si>
    <t>ДЕПАРТАМЕНТ ИМУЩЕСТВЕННЫХ И ЗЕМЕЛЬНЫХ ОТНОШЕНИЙ ВЛАДИМИРСКОЙ ОБЛАСТИ</t>
  </si>
  <si>
    <t>23328480152 22 000025</t>
  </si>
  <si>
    <t>0128200000122002354_274388</t>
  </si>
  <si>
    <t>№0320100031222000006</t>
  </si>
  <si>
    <t>Поставка маломерного судна (многофункционального катера) для нужд ФГБУ "Земля леопарда"</t>
  </si>
  <si>
    <t>ФЕДЕРАЛЬНОЕ ГОСУДАРСТВЕННОЕ БЮДЖЕТНОЕ УЧРЕЖДЕНИЕ "ОБЪЕДИНЕННАЯ ДИРЕКЦИЯ ГОСУДАРСТВЕННОГО ПРИРОДНОГО БИОСФЕРНОГО ЗАПОВЕДНИКА "КЕДРОВАЯ ПАДЬ" И НАЦИОНАЛЬНОГО ПАРКА "ЗЕМЛЯ ЛЕОПАРДА" ИМЕНИ Н.Н. ВОРОНЦОВА"</t>
  </si>
  <si>
    <t>ОБЩЕСТВО С ОГРАНИЧЕННОЙ ОТВЕТСТВЕННОСТЬЮ "КОРВЕТ"</t>
  </si>
  <si>
    <t>12531003388 22 000017</t>
  </si>
  <si>
    <t>4А-22</t>
  </si>
  <si>
    <t>№0338100004622000020</t>
  </si>
  <si>
    <t>Приобретение служебно-разъездного судна длиной 19-20 метров</t>
  </si>
  <si>
    <t>ФЕДЕРАЛЬНОЕ ГОСУДАРСТВЕННОЕ БЮДЖЕТНОЕ УЧРЕЖДЕНИЕ "КАМЧАТСКАЯ ДИРЕКЦИЯ ПО ТЕХНИЧЕСКОМУ ОБЕСПЕЧЕНИЮ НАДЗОРА НА МОРЕ"</t>
  </si>
  <si>
    <t>221410102046641010100100290013011406</t>
  </si>
  <si>
    <t>№32211312294</t>
  </si>
  <si>
    <t>Открытый конкурс</t>
  </si>
  <si>
    <t>Поставка маломерного судна для нужд ФГБУ "АМП Западной Арктики"</t>
  </si>
  <si>
    <t>№32211306070</t>
  </si>
  <si>
    <t>Открытый конкурс (№ ЦА 90-21) по выбору организации на право заключения договора на выполнение работ по строительству несамоходного фрезерного земснаряда для нужд ФГУП «Росморпорт»</t>
  </si>
  <si>
    <t>259/ОПЭД-22</t>
  </si>
  <si>
    <t>№0350100002322000004</t>
  </si>
  <si>
    <t>Поставка многофункционального самоходного фрезерного земснаряда-амфибия</t>
  </si>
  <si>
    <t>ФЕДЕРАЛЬНОЕ ГОСУДАРСТВЕННОЕ БЮДЖЕТНОЕ УЧРЕЖДЕНИЕ "НАЦИОНАЛЬНЫЙ ПАРК "ВАЛДАЙСКИЙ"</t>
  </si>
  <si>
    <t>№0319300003422000081</t>
  </si>
  <si>
    <t>Поставка судна на воздушной подушке для нужд Таймырского Долгано-Ненецкого муниципального района</t>
  </si>
  <si>
    <t>№0124200000622000387</t>
  </si>
  <si>
    <t>Поставка Маломерного судна</t>
  </si>
  <si>
    <t>КОНТРАКТНОЕ АГЕНТСТВО АРХАНГЕЛЬСКОЙ ОБЛАСТИ</t>
  </si>
  <si>
    <t>№0301300247622000133</t>
  </si>
  <si>
    <t>Поставка амфибийного маломерного судна для поисково-спасательных мероприятий</t>
  </si>
  <si>
    <t>МУНИЦИПАЛЬНОЕ КАЗЕННОЕ УЧРЕЖДЕНИЕ "ЦЕНТР ОРГАНИЗАЦИИ И ПРОВЕДЕНИЯ КОНКУРСНЫХ ПРОЦЕДУР" ГОРОДСКОГО ОКРУГА ГОРОД УФА РЕСПУБЛИКИ БАШКОРТОСТАН</t>
  </si>
  <si>
    <t>ОБЩЕСТВО С ОГРАНИЧЕННОЙ ОТВЕТСТВЕННОСТЬЮ "СЕВЕРБОАТ"</t>
  </si>
  <si>
    <t>30276924698 22 000021</t>
  </si>
  <si>
    <t>0301300247622000133</t>
  </si>
  <si>
    <t>№32211164013</t>
  </si>
  <si>
    <t>АКЦИОНЕРНОЕ ОБЩЕСТВО "АЛМАЗЫ АНАБАРА"</t>
  </si>
  <si>
    <t>№0372200084222000007</t>
  </si>
  <si>
    <t>Поставка судна особой конструкции для обеспечения деятельности Санкт-Петербургского государственного казенного учреждения «Поисково-спасательная служба Санкт-Петербурга»</t>
  </si>
  <si>
    <t>ОБЩЕСТВО С ОГРАНИЧЕННОЙ ОТВЕТСТВЕННОСТЬЮ "ПРОИЗВОДСТВЕННО-КОММЕРЧЕСКАЯ ФИРМА МНЕВ И К"</t>
  </si>
  <si>
    <t>27805481814 22 000033</t>
  </si>
  <si>
    <t>№32211114740</t>
  </si>
  <si>
    <t>Открытый запрос предложений</t>
  </si>
  <si>
    <t>Изготовление и поставка пассажирского судна на воздушной подушке амфибийного типа для использования в коммерческих целях в количестве 2 (двух) единиц</t>
  </si>
  <si>
    <t>ОБЩЕСТВО С ОГРАНИЧЕННОЙ ОТВЕТСТВЕННОСТЬЮ "САМАРСКОЕ РЕЧНОЕ ПАССАЖИРСКОЕ ПРЕДПРИЯТИЕ"</t>
  </si>
  <si>
    <t>данный открытый запрос предложений признается несостоявшимся</t>
  </si>
  <si>
    <t xml:space="preserve">Общество с ограниченной ответственностью 
«Судоверфь Парящие машины» </t>
  </si>
  <si>
    <t>№32211089202</t>
  </si>
  <si>
    <t>Открытый конкурс (до 01.07.18)</t>
  </si>
  <si>
    <t>Поставка маломерного судна в комплекте с транспортно-технологической тележкой</t>
  </si>
  <si>
    <t>Общество с ограниченной ответсвенностю "Кингисеппский машиност оительный завод"</t>
  </si>
  <si>
    <t>58 600 000, 00</t>
  </si>
  <si>
    <t>Общество с ограниченной ответственностью «Озерная Верфь»</t>
  </si>
  <si>
    <t>№32111001294</t>
  </si>
  <si>
    <t>строительство и поставка пассажирского судна СПК «Олимпия»</t>
  </si>
  <si>
    <t>АКЦИОНЕРНОЕ ОБЩЕСТВО "ГОСУДАРСТВЕННАЯ ТРАНСПОРТНАЯ ЛИЗИНГОВАЯ КОМПАНИЯ"</t>
  </si>
  <si>
    <t>Закупка признана несостоявшейся</t>
  </si>
  <si>
    <t>Общество с ограниченной ответственностью «Костромская верфь»</t>
  </si>
  <si>
    <t>№32111001508</t>
  </si>
  <si>
    <t>Строительство и поставка судов СПК типа «Метеор»</t>
  </si>
  <si>
    <t>АО «ЦКБ по СПК им. Р.Е. Алексеева»</t>
  </si>
  <si>
    <t>0691/ФМП3/7</t>
  </si>
  <si>
    <t> 31.12.2023</t>
  </si>
  <si>
    <t>№32111001581</t>
  </si>
  <si>
    <t>строительство и поставка пассажирского судна RPV 8714</t>
  </si>
  <si>
    <t>32111001581.</t>
  </si>
  <si>
    <t>№0324100010421000163</t>
  </si>
  <si>
    <t>Приобретение в собственность Российской Федерации недвижимого имущества (самоходного роторно-ковшевого земснаряда  с фрезерным рыхлителем) на условиях  финансовой аренды (лизинга)</t>
  </si>
  <si>
    <t>ФЕДЕРАЛЬНОЕ БЮДЖЕТНОЕ УЧРЕЖДЕНИЕ "АДМИНИСТРАЦИЯ ДВИНСКО-ПЕЧОРСКОГО БАССЕЙНА ВНУТРЕННИХ ВОДНЫХ ПУТЕЙ"</t>
  </si>
  <si>
    <t>Не поданна ни одна заявка</t>
  </si>
  <si>
    <t>№0372200084221000120</t>
  </si>
  <si>
    <t>Поставка продукции судостроительной промышленности – судна особой конструкции на воздушной подушке с прицепом и оборудованием для обеспечения деятельности Санкт-Петербургского государственного казенного учреждения «Поисково-спасательная служба Санкт-Петербурга».</t>
  </si>
  <si>
    <t>27805481814 21 000130</t>
  </si>
  <si>
    <t>№32110871009</t>
  </si>
  <si>
    <t>строительство и поставка Несамоходного мелкосидящего земснаряда</t>
  </si>
  <si>
    <t>Акционерное общество «Цимлянский судомеханический завод»</t>
  </si>
  <si>
    <t>Акционерное общество «Чкаловская судоверфь»</t>
  </si>
  <si>
    <t>32110871009.</t>
  </si>
  <si>
    <t>№0691/ФМГ3/1</t>
  </si>
  <si>
    <t>№32110871227</t>
  </si>
  <si>
    <t>Строительство и поставка Самоходного земснаряда 93.159</t>
  </si>
  <si>
    <t>АО «ССЗ «Лотос»</t>
  </si>
  <si>
    <t>ЗАО «Нефтефлот»</t>
  </si>
  <si>
    <t>32110871227.</t>
  </si>
  <si>
    <t>0691/ФМГ3/2</t>
  </si>
  <si>
    <t> 30.09.2024</t>
  </si>
  <si>
    <t>пр.93.159</t>
  </si>
  <si>
    <t>№32110871447</t>
  </si>
  <si>
    <t>№32110871799</t>
  </si>
  <si>
    <t>Акционерное общество «Центральное конструкторское бюро по судам на подводных крыльях имени Р.Е. Алексеева»</t>
  </si>
  <si>
    <t> АКЦИОНЕРНОЕ ОБЩЕСТВО "ГОСУДАРСТВЕННАЯ ТРАНСПОРТНАЯ ЛИЗИНГОВАЯ КОМПАНИЯ"</t>
  </si>
  <si>
    <t>№32110871910</t>
  </si>
  <si>
    <t>строительство и поставка Морского грузопассажирского судна</t>
  </si>
  <si>
    <t>№0691/ФМП3/4</t>
  </si>
  <si>
    <t>№32110872040</t>
  </si>
  <si>
    <t>Строительство и поставка Пассажирского скегового СВП</t>
  </si>
  <si>
    <t>Общество с ограниченной ответственностью «Судостроительная верфь РПР»</t>
  </si>
  <si>
    <t>Акционерное общество «Центральное конструкторское бюро «Нептун»</t>
  </si>
  <si>
    <t>№0691/ФМП3/3</t>
  </si>
  <si>
    <t>№32110872115</t>
  </si>
  <si>
    <t>строительство и поставка Универсального пассажирского судна (МПКС)</t>
  </si>
  <si>
    <t>Общество с ограниченной ответственностью «Верфь братьев Нобель»</t>
  </si>
  <si>
    <t>Общество с ограниченной ответственностью Судостроительный комплекс «Р-Флот»</t>
  </si>
  <si>
    <t>Коллективный участник в составе: Закрытое акционерное общество «Нефтефлот»</t>
  </si>
  <si>
    <t>Общество с ограниченной ответственностью «Белгородская судоверфь»</t>
  </si>
  <si>
    <t>32110872115.</t>
  </si>
  <si>
    <t>0691/ФМП3/2</t>
  </si>
  <si>
    <t>№32110872199</t>
  </si>
  <si>
    <t>пр.RPV 8714</t>
  </si>
  <si>
    <t>№0372200084221000115</t>
  </si>
  <si>
    <t>Поставка продукции судостроительной промышленности – маломерного спасательного судна для обеспечения деятельности Санкт-Петербургского государственного казенного учреждения «Поисково-спасательная служба Санкт-Петербурга»</t>
  </si>
  <si>
    <t>№0324100019021000015</t>
  </si>
  <si>
    <t>приобретение служебно-вспомогательного судна длиной 19-20 метров - 2 единицы</t>
  </si>
  <si>
    <t>ФЕДЕРАЛЬНОЕ ГОСУДАРСТВЕННОЕ БЮДЖЕТНОЕ УЧРЕЖДЕНИЕ "АРКТИЧЕСКАЯ ДИРЕКЦИЯ ПО ТЕХНИЧЕСКОМУ ОБЕСПЕЧЕНИЮ НАДЗОРА НА МОРЕ"</t>
  </si>
  <si>
    <t>140000000.00</t>
  </si>
  <si>
    <t>ПУБЛИЧНОЕ АКЦИОНЕРНОЕ ОБЩЕСТВО "ЯРОСЛАВСКИЙ СУДОСТРОИТЕЛЬНЫЙ ЗАВОД"</t>
  </si>
  <si>
    <t>118900000.00</t>
  </si>
  <si>
    <t>ОБЩЕСТВО С ОГРАНИЧЕННОЙ ОТВЕТСТВЕННОСТЬЮ "КИНГИСЕППСКИЙ МАШИНОСТРОИТЕЛЬНЫЙ ЗАВОД"</t>
  </si>
  <si>
    <t>135000000.00</t>
  </si>
  <si>
    <t>ОБЩЕСТВО С ОГРАНИЧЕННОЙ ОТВЕТСТВЕННОСТЬЮ "ПКФ "ТЕХМЕТТОРГ"</t>
  </si>
  <si>
    <t>2/ФАИП</t>
  </si>
  <si>
    <t>№0126300035821000944</t>
  </si>
  <si>
    <t>Поставка маломерного судна</t>
  </si>
  <si>
    <t>УПРАВЛЕНИЕ МУНИЦИПАЛЬНОГО ЗАКАЗА АДМИНИСТРАЦИИ ГОРОДА БЕЛГОРОДА</t>
  </si>
  <si>
    <t>ОБЩЕСТВО С ОГРАНИЧЕННОЙ ОТВЕТСТВЕННОСТЬЮ "МОТО-ТАЙМ"</t>
  </si>
  <si>
    <t>33123042990 21 000026</t>
  </si>
  <si>
    <t>25-21/ГОЧС</t>
  </si>
  <si>
    <t>№0316100008521000001</t>
  </si>
  <si>
    <t>Поставка маломерного амфибийного судна на воздушной подушке проекта А8</t>
  </si>
  <si>
    <t>ФЕДЕРАЛЬНОЕ ГОСУДАРСТВЕННОЕ БЮДЖЕТНОЕ УЧРЕЖДЕНИЕ "ГОСУДАРСТВЕННЫЙ ПРИРОДНЫЙ ЗАПОВЕДНИК "ОЛЕКМИНСКИЙ"</t>
  </si>
  <si>
    <t>пр.А8 Хивус-10</t>
  </si>
  <si>
    <t>№32110763914</t>
  </si>
  <si>
    <t>на право заключения договоров поставки земснаряда для нужд ОСП Рефтинская ГРЭС АО «Кузбассэнерго» (Закупка №0108-2022-Реф).</t>
  </si>
  <si>
    <t>КУЗБАССКОЕ АКЦИОНЕРНОЕ ОБЩЕСТВО ЭНЕРГЕТИКИ И ЭЛЕКТРИФИКАЦИИ</t>
  </si>
  <si>
    <t>РЕФГРЭС-22/102</t>
  </si>
  <si>
    <t>№0372200084221000107</t>
  </si>
  <si>
    <t>ОБЩЕСТВО С ОГРАНИЧЕННОЙ ОТВЕТСТВЕННОСТЬЮ "НПО ВИКТОРИЯ"</t>
  </si>
  <si>
    <t>№0126200000421004544</t>
  </si>
  <si>
    <t>Поставка многофункционального самоходного земснаряда</t>
  </si>
  <si>
    <t>УПРАВЛЕНИЕ ГОСУДАРСТВЕННОГО ЗАКАЗА И ЛИЦЕНЗИРОВАНИЯ БЕЛГОРОДСКОЙ ОБЛАСТИ</t>
  </si>
  <si>
    <t> электронный аукцион признается несостоявшимся.</t>
  </si>
  <si>
    <t>ОБЩЕСТВО С ОГРАНИЧЕННОЙ ОТВЕТСТВЕННОСТЬЮ "МАШМЕТ"</t>
  </si>
  <si>
    <t>126200000421004000</t>
  </si>
  <si>
    <t>№32110737619</t>
  </si>
  <si>
    <t>Право заключения договора на выполнение работ по строительству и доставке модернизированных плавучих энергоблоков (ОКПД 2 – 30.11.33.190 «Суда прочие»; ОКПД 2 – 42.22.13.200 «Электростанции атомные»)</t>
  </si>
  <si>
    <t>ФЕДЕРАЛЬНОЕ ГОСУДАРСТВЕННОЕ УНИТАРНОЕ ПРЕДПРИЯТИЕ АТОМНОГО ФЛОТА</t>
  </si>
  <si>
    <t>«Исполнение прекращено - расторжение»</t>
  </si>
  <si>
    <t xml:space="preserve">АО «Атомэнергомаш» </t>
  </si>
  <si>
    <t>33/8156-Д/213/4394-Д</t>
  </si>
  <si>
    <t>№0372200084221000104</t>
  </si>
  <si>
    <t>Поставка продукции судостроительной промышленности – маломерного моторного спасательного судна с прицепом для обеспечения деятельности Санкт-Петербургского государственного казенного учреждения «Поисково-спасательная служба Санкт-Петербурга»</t>
  </si>
  <si>
    <t>27805481814 21 000116</t>
  </si>
  <si>
    <t>№0142200001321022634</t>
  </si>
  <si>
    <t>Поставка маломерного судна на воздушной подушке для нужд ГКУ "Поисково-спасательная служба Самарской области"</t>
  </si>
  <si>
    <t>ГЛАВНОЕ УПРАВЛЕНИЕ ОРГАНИЗАЦИИ ТОРГОВ САМАРСКОЙ ОБЛАСТИ</t>
  </si>
  <si>
    <t>Определение поставщика (подрядчика, исполнителя) отменено</t>
  </si>
  <si>
    <t>№0573100002021000014</t>
  </si>
  <si>
    <t>Выполнение строительных работ по объекту "Ледокол мощностью 18 МВт ледового класса Icebreaker 7 для морских портов Северо-Западного (Балтийского) бассейна"</t>
  </si>
  <si>
    <t>ПУБЛИЧНОЕ АКЦИОНЕРНОЕ ОБЩЕСТВО "ВЫБОРГСКИЙ СУДОСТРОИТЕЛЬНЫЙ ЗАВОД"</t>
  </si>
  <si>
    <t>05731000020210000140001</t>
  </si>
  <si>
    <t>273/ОПЭД-21</t>
  </si>
  <si>
    <t>№32110689896</t>
  </si>
  <si>
    <t>Запрос предложений</t>
  </si>
  <si>
    <t>Поставка разъездного маломерного судна</t>
  </si>
  <si>
    <t>АКЦИОНЕРНОЕ ОБЩЕСТВО "СРЕДНЕ-НЕВСКИЙ СУДОСТРОИТЕЛЬНЫЙ ЗАВОД"</t>
  </si>
  <si>
    <t>ИНУ 27267</t>
  </si>
  <si>
    <t>ИНУ 63268</t>
  </si>
  <si>
    <t>ИНУ 59850</t>
  </si>
  <si>
    <t>0000000010319P0J0002/337-СН/42-2021</t>
  </si>
  <si>
    <t>№0373100089321000257</t>
  </si>
  <si>
    <t>Многофункциональный земснаряд</t>
  </si>
  <si>
    <t>ФЕДЕРАЛЬНОЕ ГОСУДАРСТВЕННОЕ БЮДЖЕТНОЕ ВОДОХОЗЯЙСТВЕННОЕ УЧРЕЖДЕНИЕ "ЦЕНТРРЕГИОНВОДХОЗ"</t>
  </si>
  <si>
    <t>ООО "МАШМЕТ"</t>
  </si>
  <si>
    <t>ООО "ЗИС"</t>
  </si>
  <si>
    <t>№ 0257</t>
  </si>
  <si>
    <t>№0157300021021000237</t>
  </si>
  <si>
    <t>Поставка самоходного парома (идентификационный номер: 155-А-МЗ-17)</t>
  </si>
  <si>
    <t>Уполномоченный орган АДМИНИСТРАЦИЯ ПЕЧОРСКОГО РАЙОНА</t>
  </si>
  <si>
    <t>ЗАКРЫТОЕ АКЦИОНЕРНОЕ ОБЩЕСТВО "ЭКСПЕРИМЕНТАЛЬНАЯ СУДОВЕРФЬ"</t>
  </si>
  <si>
    <t>Уполномоченный орган
АДМИНИСТРАЦИЯ ПЕЧОРСКОГО РАЙОНА</t>
  </si>
  <si>
    <t>36015001449 21 000108</t>
  </si>
  <si>
    <t>№ 0157300021021000237 </t>
  </si>
  <si>
    <t>№0825500000621000110</t>
  </si>
  <si>
    <t>Поставка трех единиц несамоходных паромов</t>
  </si>
  <si>
    <t>ГОСУДАРСТВЕННОЕ КАЗЕННОЕ УЧРЕЖДЕНИЕ АСТРАХАНСКОЙ ОБЛАСТИ "УПРАВЛЕНИЕ АВТОМОБИЛЬНЫМИ ДОРОГАМИ ОБЩЕГО ПОЛЬЗОВАНИЯ "АСТРАХАНЬАВТОДОР"</t>
  </si>
  <si>
    <t>ОБЩЕСТВО С ОГРАНИЧЕННОЙ ОТВЕТСТВЕННОСТЬЮ "ПРОМЫШЛЕННАЯ ГРУППА "СЛИП"</t>
  </si>
  <si>
    <t>139411800.00</t>
  </si>
  <si>
    <t>ОБЩЕСТВО С ОГРАНИЧЕННОЙ ОТВЕТСТВЕННОСТЬЮ "СТРОЙЛИДЕРПЛЮС"</t>
  </si>
  <si>
    <t>140115900.00</t>
  </si>
  <si>
    <t>ОБЩЕСТВО С ОГРАНИЧЕННОЙ ОТВЕТСТВЕННОСТЬЮ "КЕССОН"</t>
  </si>
  <si>
    <t>825500000621000000</t>
  </si>
  <si>
    <t>№32110592994</t>
  </si>
  <si>
    <t>Поставка нефтемусоросборного судна</t>
  </si>
  <si>
    <t>ФЕДЕРАЛЬНОЕ ГОСУДАРСТВЕННОЕ БЮДЖЕТНОЕ УЧРЕЖДЕНИЕ "МОРСКАЯ СПАСАТЕЛЬНАЯ СЛУЖБА"</t>
  </si>
  <si>
    <t>Общество с ограниченной ответственностью
«ЛИНК»</t>
  </si>
  <si>
    <t>Общество с ограниченной ответственностью "ЛИНК"</t>
  </si>
  <si>
    <t>МСС-477/2021</t>
  </si>
  <si>
    <t>№0115100003821000043</t>
  </si>
  <si>
    <t>Приобретение маломерного судна особой конструкции (аэролодка) с трейлером для транспортировки</t>
  </si>
  <si>
    <t>ГЛАВНОЕ УПРАВЛЕНИЕ МИНИСТЕРСТВА РОССИЙСКОЙ ФЕДЕРАЦИИ ПО ДЕЛАМ ГРАЖДАНСКОЙ ОБОРОНЫ, ЧРЕЗВЫЧАЙНЫМ СИТУАЦИЯМ И ЛИКВИДАЦИИ ПОСЛЕДСТВИЙ СТИХИЙНЫХ БЕДСТВИЙ ПО ЧУВАШСКОЙ РЕСПУБЛИКЕ - ЧУВАШИИ</t>
  </si>
  <si>
    <t>12128056868 21 000075</t>
  </si>
  <si>
    <t>№0318300008821000393</t>
  </si>
  <si>
    <t>Поставка судна прогулочного прочего.</t>
  </si>
  <si>
    <t>МУНИЦИПАЛЬНОЕ КАЗЕННОЕ УЧРЕЖДЕНИЕ "МУНИЦИПАЛЬНЫЙ ЗАКАЗ" МУНИЦИПАЛЬНОГО ОБРАЗОВАНИЯ ТЕМРЮКСКИЙ РАЙОН</t>
  </si>
  <si>
    <t>Индивидуальный предприниматель ЛЮБАРЕЦ НИКОЛАЙ ИВАНОВИЧ</t>
  </si>
  <si>
    <t>32352049227 21 000012</t>
  </si>
  <si>
    <t>03183000088210003930001</t>
  </si>
  <si>
    <t>№0308100006621000031</t>
  </si>
  <si>
    <t>Приобретение основных средств: маломерное судно особой конструкции (аэробот)</t>
  </si>
  <si>
    <t>ГЛАВНОЕ УПРАВЛЕНИЕ МИНИСТЕРСТВА РОССИЙСКОЙ ФЕДЕРАЦИИ ПО ДЕЛАМ ГРАЖДАНСКОЙ ОБОРОНЫ, ЧРЕЗВЫЧАЙНЫМ СИТУАЦИЯМ И ЛИКВИДАЦИИ ПОСЛЕДСТВИЙ СТИХИЙНЫХ БЕДСТВИЙ ПО РЕСПУБЛИКЕ МАРИЙ ЭЛ</t>
  </si>
  <si>
    <t>11215098830 21 000089</t>
  </si>
  <si>
    <t>№0324100019021000014</t>
  </si>
  <si>
    <t>приобретение служебно-вспомогательного судна длиной 19-20 метров</t>
  </si>
  <si>
    <t>№0324100019021000013</t>
  </si>
  <si>
    <t>приобретение служебно-разъездного судна длиной 19-20 метров</t>
  </si>
  <si>
    <t>№0573100002021000011</t>
  </si>
  <si>
    <t>Запрос предложений в электронной форме</t>
  </si>
  <si>
    <t>Ледокол мощностью 18 МВт ледового класса Icebreaker7 для морских портов  Северо-Западного (Балтийского) бассейна</t>
  </si>
  <si>
    <t>ЗАКРЫТОЕ АКЦИОНЕРНОЕ ОБЩЕСТВО "НЕФТЕФЛОТ</t>
  </si>
  <si>
    <t>Контракт не заключен</t>
  </si>
  <si>
    <t>№0324100019021000012</t>
  </si>
  <si>
    <t>№32110522546</t>
  </si>
  <si>
    <t>н\д</t>
  </si>
  <si>
    <t>№0173100004521001430</t>
  </si>
  <si>
    <t>Закрытый аукцион</t>
  </si>
  <si>
    <t>Поставка «Проект 705бм – рейдовый буксир для восточного региона (сдача 1 единицы в 2023 году, 1 единицы в 2025 году)»</t>
  </si>
  <si>
    <t>МИНИСТЕРСТВО ОБОРОНЫ РОССИЙСКОЙ ФЕДЕРАЦИИ</t>
  </si>
  <si>
    <t>закрытый аукцион</t>
  </si>
  <si>
    <t>№0572100000221000004</t>
  </si>
  <si>
    <t>ФЕДЕРАЛЬНОЕ ГОСУДАРСТВЕННОЕ УНИТАРНОЕ ГИДРОГРАФИЧЕСКОЕ ПРЕДПРИЯТИЕ</t>
  </si>
  <si>
    <t>электронный аукцион признан несостоявшимся.</t>
  </si>
  <si>
    <t>№32110500609</t>
  </si>
  <si>
    <t>Право заключения контракта на выполнение работ по строительству и поставке портового буксира ледового класса ARC4 (ОКПД 2 - 30.11.32.113 «Буксиры портовые») (стр. № 512630)</t>
  </si>
  <si>
    <t>Damen Shipyards Gorinchem B.V.</t>
  </si>
  <si>
    <t>№32110501454</t>
  </si>
  <si>
    <t>Право заключения контракта на выполнение работ по строительству и поставке портового буксира ледового класса ARC4 (ОКПД 2 - 30.11.32.113 «Буксиры портовые») (стр. № 512631)</t>
  </si>
  <si>
    <t>№32110502103</t>
  </si>
  <si>
    <t>Право заключения контракта на выполнение работ по строительству и поставке портового буксира ледового класса ARC4 (ОКПД 2 - 30.11.32.113 «Буксиры портовые») (стр. № 512632)</t>
  </si>
  <si>
    <t>№32110502355</t>
  </si>
  <si>
    <t>Право заключения контракта на выполнение работ по строительству и поставке портового буксира ледового класса ARC4 (ОКПД 2 - 30.11.32.113 «Буксиры портовые») (стр. № 512633)</t>
  </si>
  <si>
    <t>№32110502413</t>
  </si>
  <si>
    <t>Право заключения контракта на выполнение работ по строительству и поставке портового буксира ледового класса ARC4 (ОКПД 2 - 30.11.32.113 «Буксиры портовые») (стр. № 512634)</t>
  </si>
  <si>
    <t>№32110484691</t>
  </si>
  <si>
    <t>Открытый конкурс (№ ЦА 43-21) по выбору организации на право заключения договора на выполнение работ по строительству буксира для нужд ФГУП «Росморпорт»</t>
  </si>
  <si>
    <t>ФЕДЕРАЛЬНОЕ ГОСУДАРСТВЕННОЕ УНИТАРНОЕ ПРЕДПРИЯТИЕ "РОСМОРПОРТ</t>
  </si>
  <si>
    <t>277/ОПЭД-21</t>
  </si>
  <si>
    <t>№0173100004521001247</t>
  </si>
  <si>
    <t>Подача заявок</t>
  </si>
  <si>
    <t>№0348100046521000089</t>
  </si>
  <si>
    <t>Пожарный катер</t>
  </si>
  <si>
    <t>ФЕДЕРАЛЬНОЕ КАЗЕННОЕ УЧРЕЖДЕНИЕ "ЦЕНТРАЛЬНАЯ БАЗА ИЗМЕРИТЕЛЬНОЙ ТЕХНИКИ МИНИСТЕРСТВА РОССИЙСКОЙ ФЕДЕРАЦИИ ПО ДЕЛАМ ГРАЖДАНСКОЙ ОБОРОНЫ, ЧРЕЗВЫЧАЙНЫМ СИТУАЦИЯМ И ЛИКВИДАЦИИ ПОСЛЕДСТВИЙ СТИХИЙНЫХ БЕДСТВИЙ"</t>
  </si>
  <si>
    <t>Контракт расторгнут</t>
  </si>
  <si>
    <t>АКЦИОНЕРНОЕ ОБЩЕСТВО "КОСТРОМСКОЙ СУДОМЕХАНИЧЕСКИЙ ЗАВОД"</t>
  </si>
  <si>
    <t>ОБЩЕСТВО С ОГРАНИЧЕННОЙ ОТВЕТСТВЕННОСТЬЮ "КРАСТ"</t>
  </si>
  <si>
    <t>2122177101922000000000000/192</t>
  </si>
  <si>
    <t>№32110430402</t>
  </si>
  <si>
    <t>Несостоявшаяся закупкка</t>
  </si>
  <si>
    <t>№0171100003721000040</t>
  </si>
  <si>
    <t>Поставка маломерного судна особой конструкции (аэробот) (УБВО)</t>
  </si>
  <si>
    <t>ГЛАВНОЕ УПРАВЛЕНИЕ МИНИСТЕРСТВА РОССИЙСКОЙ ФЕДЕРАЦИИ ПО ДЕЛАМ ГРАЖДАНСКОЙ ОБОРОНЫ, ЧРЕЗВЫЧАЙНЫМ СИТУАЦИЯМ И ЛИКВИДАЦИИ ПОСЛЕДСТВИЙ СТИХИЙНЫХ БЕДСТВИЙ ПО ЯРОСЛАВСКОЙ ОБЛАСТИ</t>
  </si>
  <si>
    <t>17604071046 21 000063</t>
  </si>
  <si>
    <t>№0572100000221000003</t>
  </si>
  <si>
    <t>№0138200003121000008</t>
  </si>
  <si>
    <t>Строительство автомобильно-пассажирского парома для организации паромного сообщения через протоку «Озерная» в Усть-Камчатском муниципальном районе</t>
  </si>
  <si>
    <t>МИНИСТЕРСТВО ТРАНСПОРТА И ДОРОЖНОГО СТРОИТЕЛЬСТВА КАМЧАТСКОГО КРАЯ</t>
  </si>
  <si>
    <t>ОБЩЕСТВО С ОГРАНИЧЕННОЙ ОТВЕТСТВЕННОСТЬЮ "ЛИВАДИЙСКИЙ РЕМОНТНО-СУДОСТРОИТЕЛЬНЫЙ ЗАВОД"</t>
  </si>
  <si>
    <t>OБЩECTBO C ОГPAHИЧEHHOЙ OTBETCTBEHHOCTЬЮ "ΠPИMTEXCEPBИC"</t>
  </si>
  <si>
    <t>AKЦИOHEPHOE OБЩECTBO "XAБAPOBCKИЙ CУДOCTPOИTEЛЬHЬIИ 3ABOД"</t>
  </si>
  <si>
    <t>№ 08-2021</t>
  </si>
  <si>
    <t>№0373100119621000005</t>
  </si>
  <si>
    <t>Строительство многофункциональных аварийно-спасательных судов ледового класса. Многофункциональное аварийно-спасательное судно мощностью 18 МВт. Проект IBSV02</t>
  </si>
  <si>
    <t>ПРЕДСТАВИТЕЛЬСТВО "СЕФИНЕ ДЕНИЗДЖИЛИК ТЕРСАНЕДЖИЛИК ТУРИЗМ САНАЙИ ВЕ ТИДЖАРЕТ А.Ш."</t>
  </si>
  <si>
    <t>№1020600000221000005</t>
  </si>
  <si>
    <t>судно для перевозки пассажиров</t>
  </si>
  <si>
    <t>МУНИЦИПАЛЬНОЕ АВТОНОМНОЕ УЧРЕЖДЕНИЕ "РАСЧЁТНО-КАССОВЫЙ ЦЕНТР" ГОРОДСКОГО ОКРУГА ЗАТО ГОРОД ФОКИНО</t>
  </si>
  <si>
    <t>проектно-сметный</t>
  </si>
  <si>
    <t>ОБЩЕСТВО С ОГРАНИЧЕННОЙ ОТВЕТСТВЕННОСТЬЮ "СУДОСТРОЕНИЕ СУДОРЕМОНТ"</t>
  </si>
  <si>
    <t>№32110391630</t>
  </si>
  <si>
    <t>Поставка маломерных судов для нужд ФГБУ «АМП Западной Арктики»</t>
  </si>
  <si>
    <t>Общество с ограниченной ответственностью
«Торговая компания
«Сильвер СевероЗапад»</t>
  </si>
  <si>
    <t>№32110380691</t>
  </si>
  <si>
    <t>Закупка у единственного поставщика</t>
  </si>
  <si>
    <t>Сухогрузное судно проекта RSD59</t>
  </si>
  <si>
    <t>ПАО «Завод «Красное Сормово»</t>
  </si>
  <si>
    <t>ЗКС-0691</t>
  </si>
  <si>
    <t>№0324100010421000092</t>
  </si>
  <si>
    <t>ФЕДЕРАЛЬНОЕ БЮДЖЕТНОЕ УЧРЕЖДЕНИЕ "АДМИНИСТРАЦИЯ СЕВЕРО-ДВИНСКОГО БАССЕЙНА ВНУТРЕННИХ ВОДНЫХ ПУТЕЙ"</t>
  </si>
  <si>
    <t>№0373100024621000007</t>
  </si>
  <si>
    <t>Выполнение строительных работ по объекту «Строительство многофункциональных аварийно-спасательных судов ледового класса. Буксирно-спасательное судно ледового класса Arc4. Проект NE025»</t>
  </si>
  <si>
    <t>АКЦИОНЕРНОЕ ОБЩЕСТВО "ОКСКАЯ СУДОВЕРФЬ"</t>
  </si>
  <si>
    <t>МСС-358/2021</t>
  </si>
  <si>
    <t>№0373100064621000383</t>
  </si>
  <si>
    <t>Закупка катера БЛ-860К (спецификация 2) для обеспечения государственных нужд в 2021 году</t>
  </si>
  <si>
    <t xml:space="preserve">ФЕДЕРАЛЬНОЕ ГОСУДАРСТВЕННОЕ КАЗЕННОЕ УЧРЕЖДЕНИЕ "ВОЙСКОВАЯ ЧАСТЬ 55056" </t>
  </si>
  <si>
    <t>катер БЛ 860</t>
  </si>
  <si>
    <t>№0572100000221000001</t>
  </si>
  <si>
    <t>№0348100046521000066</t>
  </si>
  <si>
    <t>Маломерное судно класса «М»</t>
  </si>
  <si>
    <t>ОБЩЕСТВО С ОГРАНИЧЕННОЙ ОТВЕТСТВЕННОСТЬЮ "ЛЕНИНГРАДСКИЙ ЗАВОД ТОЧНОГО МАШИНОСТРОЕНИЯ"</t>
  </si>
  <si>
    <t>2121177101702000000000000/170</t>
  </si>
  <si>
    <t>№1020600000221000004</t>
  </si>
  <si>
    <t>№0348100046521000064</t>
  </si>
  <si>
    <t>Маломерное судно длиной до 5 метров</t>
  </si>
  <si>
    <t xml:space="preserve">ПП РФ от 02.12.2017 №1465 </t>
  </si>
  <si>
    <t>ОБЩЕСТВО С ОГРАНИЧЕННОЙ ОТВЕТСТВЕННОСТЬЮ "КИНГИСЕППСКИЙ МАШИНОСТРОИТЕЛЬНЫЙ ЗАВОД</t>
  </si>
  <si>
    <t>2121177101212000000000000/121</t>
  </si>
  <si>
    <t>31.12.2023 </t>
  </si>
  <si>
    <t>№0573100002021000005</t>
  </si>
  <si>
    <t>Выполнение строительных работ по объекту "Ледокол мощностью 18 МВт ледового класса Icebreaker 7 для морских портов Северо-Западного (Балтийского) бассейна</t>
  </si>
  <si>
    <t>№0173200001421000699</t>
  </si>
  <si>
    <t>Выполнение работ по строительству ледокола-буксира для нужд ГУП "Мосгортранс"</t>
  </si>
  <si>
    <t>ДЕПАРТАМЕНТ ГОРОДА МОСКВЫ ПО КОНКУРЕНТНОЙ ПОЛИТИКЕ</t>
  </si>
  <si>
    <t>затратный метод</t>
  </si>
  <si>
    <t>ОБЩЕСТВО С ОГРАНИЧЕННОЙ ОТВЕТСТВЕННОСТЬЮ "БАЛАКОВСКИЙ СУДОСТРОИТЕЛЬНО-СУДОРЕМОНТНЫЙ ЗАВОД"</t>
  </si>
  <si>
    <t>27705002602 21 000262</t>
  </si>
  <si>
    <t>МГТ0133-21</t>
  </si>
  <si>
    <t>пр.БР29</t>
  </si>
  <si>
    <t>№75</t>
  </si>
  <si>
    <t>№0373100119621000004</t>
  </si>
  <si>
    <t>Строительство многофункциональных аварийно-спасательных судов ледового класса. Многофункциональное аварийно-спасательное судно мощностью 7 МВт. Проект MPSV06M</t>
  </si>
  <si>
    <t>17702017400 21 000003</t>
  </si>
  <si>
    <t>КИ-353-2021</t>
  </si>
  <si>
    <t>№0373100119621000003</t>
  </si>
  <si>
    <t>Строительство многофункциональных аварийно-спасательных судов ледового класса. Многоцелевой морской буксир проекта Т3150</t>
  </si>
  <si>
    <t>АКЦИОНЕРНОЕ ОБЩЕСТВО "ЗЕЛЕНОДОЛЬСКИЙ ЗАВОД ИМЕНИ А.М. ГОРЬКОГО"</t>
  </si>
  <si>
    <t>17702017400 21 000004</t>
  </si>
  <si>
    <t>КИ-354-2021</t>
  </si>
  <si>
    <t>№0573100002021000004</t>
  </si>
  <si>
    <t>Выполнение строительных работ по объекту "Строительство вспомогательного ледокола мощностью 12-14 МВт ледового класса  Icebreaker7 (2 ед.)"</t>
  </si>
  <si>
    <t>17707516988 21 000023</t>
  </si>
  <si>
    <t>233/ОПЭД-21</t>
  </si>
  <si>
    <t>№0373100119621000002</t>
  </si>
  <si>
    <t>Строительство многофункциональных аварийно-спасательных судов ледового класса. Многофункциональное аварийно-спасательное судно мощностью 4 МВт. Проект MPSV07</t>
  </si>
  <si>
    <t>АКЦИОНЕРНОЕ ОБЩЕСТВО
«ОБЪЕДИНЕННАЯ СУДОСТРОИТЕЛЬНАЯ
КОРПОРАЦИЯ»</t>
  </si>
  <si>
    <t>17702017400 21 000002</t>
  </si>
  <si>
    <t>КИ-352-2021</t>
  </si>
  <si>
    <t>№0173100009521000052</t>
  </si>
  <si>
    <t>Закупка пассажирских судов на подводных крыльях СПК "Валдай - 45Р" для нужд Чувашской Республики за счет средств резервного фонда Правительства Российской Федерации (бюджетные инвестиции на приобретение объектов недвижимого имущества)</t>
  </si>
  <si>
    <t>МИНИСТЕРСТВО ПРОМЫШЛЕННОСТИ И ТОРГОВЛИ РОССИЙСКОЙ ФЕДЕРАЦИИ</t>
  </si>
  <si>
    <t>АКЦИОНЕРНОЕ ОБЩЕСТВО "ЦЕНТРАЛЬНОЕ КОНСТРУКТОРСКОЕ БЮРО ПО СУДАМ НА ПОДВОДНЫХ КРЫЛЬЯХ ИМЕНИ Р.Е.АЛЕКСЕЕВА"</t>
  </si>
  <si>
    <t>17705596339 21 000066</t>
  </si>
  <si>
    <t>21412.1840192016.09.001</t>
  </si>
  <si>
    <t>23180, тип Валдай 45Р</t>
  </si>
  <si>
    <t>С-511</t>
  </si>
  <si>
    <t>Академик Крылов</t>
  </si>
  <si>
    <t>С-512</t>
  </si>
  <si>
    <t>Александр Ежевский</t>
  </si>
  <si>
    <t>С-513</t>
  </si>
  <si>
    <t>Мая Костина</t>
  </si>
  <si>
    <t>№32110216328</t>
  </si>
  <si>
    <t xml:space="preserve">ОБЩЕСТВО С ОГРАНИЧЕННОЙ ОТВЕТСТВЕННОСТЬЮ "ГТЛК - ФИНАНС" </t>
  </si>
  <si>
    <t>«Исполнение прекращено - расторжение».</t>
  </si>
  <si>
    <t>ОБЩЕСТВО С ОГРАНИЧЕННОЙ ОТВЕТСТВЕННОСТЬЮ "САПФИР-7452"</t>
  </si>
  <si>
    <t>№32110216494</t>
  </si>
  <si>
    <t>Открытый конкурс (№ ЦА 21-21) по выбору организации на право заключения договора на строительство судна с функциями нефтемусоросборщика для нужд ФГУП «Росморпорт»</t>
  </si>
  <si>
    <t>201/ОПЭД-21</t>
  </si>
  <si>
    <t>№0373100119821000001</t>
  </si>
  <si>
    <t>Несамоходный землесос класса "*О 2,0 (лед 10) А" проекта № 4395</t>
  </si>
  <si>
    <t>ФЕДЕРАЛЬНОЕ КАЗЕННОЕ УЧРЕЖДЕНИЕ "РЕЧВОДПУТЬ"</t>
  </si>
  <si>
    <t>ПУБЛИЧНОЕ АКЦИОНЕРНОЕ ОБЩЕСТВО "СУДОРЕМОНТНО-СУДОСТРОИТЕЛЬНАЯ КОРПОРАЦИЯ"</t>
  </si>
  <si>
    <t>АО «порт КОЛОМНА“</t>
  </si>
  <si>
    <t>АО "ЗЕЛЕНОДОЛЬСКИЙ ЗАВОД ИМЕНИ А.М. Горького"</t>
  </si>
  <si>
    <t>АО "ОКСКАЯ СУОВЕРФЬ“</t>
  </si>
  <si>
    <t>17707231510 21 000001</t>
  </si>
  <si>
    <t>01Ф/07-ГК/2021</t>
  </si>
  <si>
    <t>№32110192592</t>
  </si>
  <si>
    <t>Поставка маломерного судна для нужд ФГБУ «АМП Западной Арктики»</t>
  </si>
  <si>
    <t>ООО «Озерная Верфь»</t>
  </si>
  <si>
    <t> 30.07.2021</t>
  </si>
  <si>
    <t>№0373100119621000001</t>
  </si>
  <si>
    <t>Строительство многофункциональных аварийно-спасательных судов ледового класса. Многофункциональный буксир-спасатель мощностью 2,5-3 МВт. Проект MPSV12.</t>
  </si>
  <si>
    <t>ОБЩЕСТВО С ОГРАНИЧЕННОЙ ОТВЕТСТВЕННОСТЬЮ «НЕВСКИЙ
СУДОСТРОИТЕЛЬНО-СУДОРЕМОНТНЫЙ ЗАВОД»</t>
  </si>
  <si>
    <t>17702017400 21 000001</t>
  </si>
  <si>
    <t>КИ-351-2021</t>
  </si>
  <si>
    <t>№0373100089321000161</t>
  </si>
  <si>
    <t>Поставка многофункционального земснаряда</t>
  </si>
  <si>
    <t>ООО"ЗИС"</t>
  </si>
  <si>
    <t>15008028127 21 000807</t>
  </si>
  <si>
    <t>№1071600004021000002</t>
  </si>
  <si>
    <t>Покупка объекта недвижимого имущества в муниципальную собственность - пассажирского судна</t>
  </si>
  <si>
    <t>МУНИЦИПАЛЬНОЕ АВТОНОМНОЕ УЧРЕЖДЕНИЕ ГОРОДСКОГО ОКРУГА ГОРОД РЫБИНСК "ТУРИСТСКО-ИНФОРМАЦИОННЫЙ ЦЕНТР"</t>
  </si>
  <si>
    <t>АКЦИОНЕРНОЕ ОБЩЕСТВО "УЛЬЯНОВСККУРОРТ"</t>
  </si>
  <si>
    <t>37610131110 21 000001</t>
  </si>
  <si>
    <t>31.12.2021 </t>
  </si>
  <si>
    <t>№1071600004021000001</t>
  </si>
  <si>
    <t>МУНИЦИПАЛЬНОЕ АВТОНОМНОЕ УЧРЕЖДЕНИЕ ГОРОДСКОГО ОКРУГА ГОРОД РЫБИНСК "ТУРИСТСКО-ИНФОРМАЦИОННЫЙ ЦЕНТР</t>
  </si>
  <si>
    <t>№32110026807</t>
  </si>
  <si>
    <t>Приобретение многоцелевого буксира-якорезаводчика</t>
  </si>
  <si>
    <t>Акционерное общество «Газпромбанк лизинг»</t>
  </si>
  <si>
    <t>МСС-090/2021</t>
  </si>
  <si>
    <t>№32110004421</t>
  </si>
  <si>
    <t>Поставка двухвинтового буксира ледового класса с поворотными движительно-рулевыми колонками, в количестве одной единицы</t>
  </si>
  <si>
    <t>АКЦИОНЕРНОЕ ОБЩЕСТВО "НАХОДКИНСКИЙ МОРСКОЙ ТОРГОВЫЙ ПОРТ"</t>
  </si>
  <si>
    <t>21-89/ПБ</t>
  </si>
  <si>
    <t>№32109982903</t>
  </si>
  <si>
    <t>Запрос котировок в электронной форме (№ ЦА 04-21) по выбору организации на право заключения договора на выполнение работ по проектированию и строительству двух судов сборщиков льяльных вод для нужд ФГУП «Росморпорт»</t>
  </si>
  <si>
    <t>АО «ОКСКАЯ СУДОВЕРФЬ»</t>
  </si>
  <si>
    <t xml:space="preserve">ЗАО «НЕФТЕФЛОТ» </t>
  </si>
  <si>
    <t>143/ОПЭД-21</t>
  </si>
  <si>
    <t>№32109917185</t>
  </si>
  <si>
    <t>Право заключения договора на выполнение работ по строительству и поставку плавучего дока для ФГУП «Атомфлот»</t>
  </si>
  <si>
    <t>ООО "СтройКапитал XX1"</t>
  </si>
  <si>
    <t>EPIC DENIZCILIK VE GEMI INSAAT A.S.</t>
  </si>
  <si>
    <t xml:space="preserve">ООО "ГОРОДСКАЯ НЕДВИЖИМОСТЬ "АО «КУЗЕЙ СТАР ШИПЯРД 
ДЕНИЗДЖИЛИК САНАЙИ ВЕ ТИДЖАРЕТ АНОНИМ ШИРКЕТИ» </t>
  </si>
  <si>
    <t>213/4104-Д</t>
  </si>
  <si>
    <t>по ТТХ</t>
  </si>
  <si>
    <t>СВП Спутник 12</t>
  </si>
  <si>
    <t xml:space="preserve">пр.Фактория 1000 </t>
  </si>
  <si>
    <t>пр.T-REX 40</t>
  </si>
  <si>
    <t>пр.RIB Stormline</t>
  </si>
  <si>
    <t>не заключен</t>
  </si>
  <si>
    <t>пр.Фрегат 280ЕК</t>
  </si>
  <si>
    <t>пр.СВП СЛАВИР 12</t>
  </si>
  <si>
    <t>пр.Laky 14М</t>
  </si>
  <si>
    <t>пр.Раптор M-550A</t>
  </si>
  <si>
    <t>пр.03580 Метеор 120Р</t>
  </si>
  <si>
    <t>пр. Ц490ДА</t>
  </si>
  <si>
    <t>№137</t>
  </si>
  <si>
    <t>№С-705</t>
  </si>
  <si>
    <t>№138</t>
  </si>
  <si>
    <t>№С-706</t>
  </si>
  <si>
    <t>№139</t>
  </si>
  <si>
    <t>№С-707</t>
  </si>
  <si>
    <t>СПК Олимпия</t>
  </si>
  <si>
    <t>коллективная заявка ЗАО «Нефтефлот» и АО ОССЗ
судостроительно-судоремонтный завод»</t>
  </si>
  <si>
    <t>пр.PV27</t>
  </si>
  <si>
    <t>пр.ТП.900.1 и ТП.900.2</t>
  </si>
  <si>
    <t>пр.МПКС-У</t>
  </si>
  <si>
    <t>МПКС01</t>
  </si>
  <si>
    <t>МПКС02</t>
  </si>
  <si>
    <t>пр.Вьюга - 500</t>
  </si>
  <si>
    <t>пр.С-42-Н</t>
  </si>
  <si>
    <t>пр.21900М</t>
  </si>
  <si>
    <t>для пр.А45-90.2</t>
  </si>
  <si>
    <t>пр.Watermaster Classic V</t>
  </si>
  <si>
    <t>пр.HSV05.02</t>
  </si>
  <si>
    <t>пр.705бм</t>
  </si>
  <si>
    <t>DAMEN TUG 3010Arc4</t>
  </si>
  <si>
    <t>пр.20220А</t>
  </si>
  <si>
    <t>№05</t>
  </si>
  <si>
    <t>пр.IBSV02</t>
  </si>
  <si>
    <t>пр.RSD59</t>
  </si>
  <si>
    <t>Сергей Волков</t>
  </si>
  <si>
    <t>Санкт-Петербург</t>
  </si>
  <si>
    <t>Александр Пятов</t>
  </si>
  <si>
    <t>Николай Орлов</t>
  </si>
  <si>
    <t>Александр Удалов</t>
  </si>
  <si>
    <t>ок. 03.2022</t>
  </si>
  <si>
    <t>Николай Анищенков</t>
  </si>
  <si>
    <t>№06034</t>
  </si>
  <si>
    <t>№06030</t>
  </si>
  <si>
    <t>№06031</t>
  </si>
  <si>
    <t>№06032</t>
  </si>
  <si>
    <t>№06033</t>
  </si>
  <si>
    <t>№06035</t>
  </si>
  <si>
    <t>Вячеслав Пайщиков</t>
  </si>
  <si>
    <t>№06036</t>
  </si>
  <si>
    <t>Иван Белов</t>
  </si>
  <si>
    <t>№06037</t>
  </si>
  <si>
    <t>Стр.№06037</t>
  </si>
  <si>
    <t>ок. 12.2022</t>
  </si>
  <si>
    <t>№06039</t>
  </si>
  <si>
    <t>Михаил Юрьев</t>
  </si>
  <si>
    <t>№06038</t>
  </si>
  <si>
    <t>Стр.№06038</t>
  </si>
  <si>
    <t>№06040</t>
  </si>
  <si>
    <t>Дмитрий Бенардаки</t>
  </si>
  <si>
    <t>пр.NE025</t>
  </si>
  <si>
    <t>№2501</t>
  </si>
  <si>
    <t>Тиман</t>
  </si>
  <si>
    <t>№32502</t>
  </si>
  <si>
    <t>Тепсей</t>
  </si>
  <si>
    <t>№2503</t>
  </si>
  <si>
    <t>Печак</t>
  </si>
  <si>
    <t>№02504</t>
  </si>
  <si>
    <t>Стр.№02504</t>
  </si>
  <si>
    <t>№2505</t>
  </si>
  <si>
    <t>Стр.№2505</t>
  </si>
  <si>
    <t>пр.23620</t>
  </si>
  <si>
    <t>пр.MPSV07</t>
  </si>
  <si>
    <t>№113</t>
  </si>
  <si>
    <t>Стр. №2101</t>
  </si>
  <si>
    <t>пр.MPSV12</t>
  </si>
  <si>
    <t>пр.4395</t>
  </si>
  <si>
    <t>№452</t>
  </si>
  <si>
    <t>пр.Т3150-3Д</t>
  </si>
  <si>
    <t>нет данных</t>
  </si>
  <si>
    <t>конкурс в электронной форме</t>
  </si>
  <si>
    <t xml:space="preserve">анализ рынка ст.22 №44-ФЗ </t>
  </si>
  <si>
    <t xml:space="preserve">анализ рынка ст.4 №223-ФЗ </t>
  </si>
  <si>
    <t>анализ рынка по Положению ГТЛК</t>
  </si>
  <si>
    <t>Закупка у единственного поставщика (до 01.07.18)</t>
  </si>
  <si>
    <t>Аукцион в электронной форме, только СМиСП</t>
  </si>
  <si>
    <t>ЕП</t>
  </si>
  <si>
    <t>№1519040824221000015</t>
  </si>
  <si>
    <t>№ 1/ФАИП</t>
  </si>
  <si>
    <t>отмена</t>
  </si>
  <si>
    <t>Названия строк</t>
  </si>
  <si>
    <t>Общий итог</t>
  </si>
  <si>
    <t>Количество по полю №223-ФЗ</t>
  </si>
  <si>
    <t>фз</t>
  </si>
  <si>
    <t>Количество по полю фз</t>
  </si>
  <si>
    <t>(пусто)</t>
  </si>
  <si>
    <t>Количество по полю Общее количество отклоненных заявок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</si>
</sst>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#,##0.00\ &quot;₽&quot;"/>
    <numFmt numFmtId="165" formatCode="0.000%"/>
    <numFmt numFmtId="166" formatCode="_-* #,##0.00\ [$₽-419]_-;\-* #,##0.00\ [$₽-419]_-;_-* &quot;-&quot;??\ [$₽-419]_-;_-@_-"/>
    <numFmt numFmtId="167" formatCode="0.00000%"/>
    <numFmt numFmtId="169" formatCode="_-* #,##0_-;\-* #,##0_-;_-* &quot;-&quot;??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rgb="FF334059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8">
    <xf numFmtId="0" fontId="0" fillId="0" borderId="0" xfId="0"/>
    <xf numFmtId="0" fontId="2" fillId="2" borderId="0" xfId="0" applyFont="1" applyFill="1" applyAlignment="1">
      <alignment horizontal="right"/>
    </xf>
    <xf numFmtId="1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 vertical="top"/>
    </xf>
    <xf numFmtId="0" fontId="2" fillId="2" borderId="0" xfId="0" applyFont="1" applyFill="1" applyAlignment="1">
      <alignment horizontal="left" vertical="top"/>
    </xf>
    <xf numFmtId="1" fontId="2" fillId="2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14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right" vertical="top"/>
    </xf>
    <xf numFmtId="0" fontId="3" fillId="3" borderId="0" xfId="0" applyFont="1" applyFill="1" applyAlignment="1">
      <alignment horizontal="left" vertical="top"/>
    </xf>
    <xf numFmtId="1" fontId="3" fillId="3" borderId="0" xfId="0" applyNumberFormat="1" applyFont="1" applyFill="1" applyAlignment="1">
      <alignment horizontal="right"/>
    </xf>
    <xf numFmtId="164" fontId="3" fillId="3" borderId="0" xfId="2" applyNumberFormat="1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14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right" vertical="top"/>
    </xf>
    <xf numFmtId="0" fontId="3" fillId="4" borderId="0" xfId="0" applyFont="1" applyFill="1" applyAlignment="1">
      <alignment horizontal="left" vertical="top"/>
    </xf>
    <xf numFmtId="1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49" fontId="3" fillId="4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1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horizontal="right" vertical="top"/>
    </xf>
    <xf numFmtId="0" fontId="3" fillId="5" borderId="0" xfId="0" applyFont="1" applyFill="1" applyAlignment="1">
      <alignment horizontal="left" vertical="top"/>
    </xf>
    <xf numFmtId="1" fontId="3" fillId="5" borderId="0" xfId="0" applyNumberFormat="1" applyFont="1" applyFill="1" applyAlignment="1">
      <alignment horizontal="right"/>
    </xf>
    <xf numFmtId="164" fontId="3" fillId="5" borderId="0" xfId="1" applyNumberFormat="1" applyFont="1" applyFill="1" applyBorder="1" applyAlignment="1">
      <alignment horizontal="right"/>
    </xf>
    <xf numFmtId="2" fontId="3" fillId="4" borderId="0" xfId="0" applyNumberFormat="1" applyFont="1" applyFill="1" applyAlignment="1">
      <alignment horizontal="right"/>
    </xf>
    <xf numFmtId="0" fontId="5" fillId="4" borderId="0" xfId="0" applyFont="1" applyFill="1" applyAlignment="1">
      <alignment horizontal="right"/>
    </xf>
    <xf numFmtId="0" fontId="5" fillId="4" borderId="0" xfId="0" applyFont="1" applyFill="1" applyAlignment="1">
      <alignment horizontal="left" vertical="top"/>
    </xf>
    <xf numFmtId="0" fontId="5" fillId="4" borderId="0" xfId="0" applyFont="1" applyFill="1" applyAlignment="1">
      <alignment horizontal="right" vertical="top"/>
    </xf>
    <xf numFmtId="164" fontId="3" fillId="4" borderId="0" xfId="2" applyNumberFormat="1" applyFont="1" applyFill="1" applyBorder="1" applyAlignment="1">
      <alignment horizontal="right"/>
    </xf>
    <xf numFmtId="49" fontId="3" fillId="3" borderId="0" xfId="0" applyNumberFormat="1" applyFont="1" applyFill="1" applyAlignment="1">
      <alignment horizontal="right"/>
    </xf>
    <xf numFmtId="164" fontId="5" fillId="3" borderId="0" xfId="0" applyNumberFormat="1" applyFont="1" applyFill="1" applyAlignment="1">
      <alignment horizontal="right"/>
    </xf>
    <xf numFmtId="0" fontId="6" fillId="4" borderId="0" xfId="0" applyFont="1" applyFill="1" applyAlignment="1">
      <alignment horizontal="right"/>
    </xf>
    <xf numFmtId="14" fontId="6" fillId="4" borderId="0" xfId="0" applyNumberFormat="1" applyFont="1" applyFill="1" applyAlignment="1">
      <alignment horizontal="right"/>
    </xf>
    <xf numFmtId="0" fontId="6" fillId="4" borderId="0" xfId="0" applyFont="1" applyFill="1" applyAlignment="1">
      <alignment horizontal="left"/>
    </xf>
    <xf numFmtId="0" fontId="6" fillId="4" borderId="0" xfId="0" applyFont="1" applyFill="1" applyAlignment="1">
      <alignment horizontal="right" vertical="top"/>
    </xf>
    <xf numFmtId="0" fontId="6" fillId="4" borderId="0" xfId="0" applyFont="1" applyFill="1" applyAlignment="1">
      <alignment horizontal="left" vertical="top"/>
    </xf>
    <xf numFmtId="1" fontId="6" fillId="4" borderId="0" xfId="0" applyNumberFormat="1" applyFont="1" applyFill="1" applyAlignment="1">
      <alignment horizontal="right"/>
    </xf>
    <xf numFmtId="49" fontId="6" fillId="4" borderId="0" xfId="0" applyNumberFormat="1" applyFont="1" applyFill="1" applyAlignment="1">
      <alignment horizontal="right"/>
    </xf>
    <xf numFmtId="164" fontId="6" fillId="4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right"/>
    </xf>
    <xf numFmtId="14" fontId="6" fillId="3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left" vertical="top"/>
    </xf>
    <xf numFmtId="1" fontId="6" fillId="3" borderId="0" xfId="0" applyNumberFormat="1" applyFont="1" applyFill="1" applyAlignment="1">
      <alignment horizontal="right"/>
    </xf>
    <xf numFmtId="164" fontId="6" fillId="3" borderId="0" xfId="0" applyNumberFormat="1" applyFont="1" applyFill="1" applyAlignment="1">
      <alignment horizontal="right"/>
    </xf>
    <xf numFmtId="0" fontId="3" fillId="6" borderId="0" xfId="0" applyFont="1" applyFill="1" applyAlignment="1">
      <alignment horizontal="right"/>
    </xf>
    <xf numFmtId="14" fontId="3" fillId="6" borderId="0" xfId="0" applyNumberFormat="1" applyFont="1" applyFill="1" applyAlignment="1">
      <alignment horizontal="right"/>
    </xf>
    <xf numFmtId="0" fontId="3" fillId="6" borderId="0" xfId="0" applyFont="1" applyFill="1" applyAlignment="1">
      <alignment horizontal="left"/>
    </xf>
    <xf numFmtId="0" fontId="3" fillId="6" borderId="0" xfId="0" applyFont="1" applyFill="1" applyAlignment="1">
      <alignment horizontal="right" vertical="top"/>
    </xf>
    <xf numFmtId="0" fontId="3" fillId="6" borderId="0" xfId="0" applyFont="1" applyFill="1" applyAlignment="1">
      <alignment horizontal="left" vertical="top"/>
    </xf>
    <xf numFmtId="1" fontId="3" fillId="6" borderId="0" xfId="0" applyNumberFormat="1" applyFont="1" applyFill="1" applyAlignment="1">
      <alignment horizontal="right"/>
    </xf>
    <xf numFmtId="164" fontId="3" fillId="6" borderId="0" xfId="0" applyNumberFormat="1" applyFont="1" applyFill="1" applyAlignment="1">
      <alignment horizontal="right"/>
    </xf>
    <xf numFmtId="0" fontId="3" fillId="7" borderId="0" xfId="0" applyFont="1" applyFill="1" applyAlignment="1">
      <alignment horizontal="right"/>
    </xf>
    <xf numFmtId="14" fontId="3" fillId="7" borderId="0" xfId="0" applyNumberFormat="1" applyFont="1" applyFill="1" applyAlignment="1">
      <alignment horizontal="right"/>
    </xf>
    <xf numFmtId="0" fontId="3" fillId="7" borderId="0" xfId="0" applyFont="1" applyFill="1" applyAlignment="1">
      <alignment horizontal="left"/>
    </xf>
    <xf numFmtId="0" fontId="3" fillId="7" borderId="0" xfId="0" applyFont="1" applyFill="1" applyAlignment="1">
      <alignment horizontal="right" vertical="top"/>
    </xf>
    <xf numFmtId="0" fontId="3" fillId="7" borderId="0" xfId="0" applyFont="1" applyFill="1" applyAlignment="1">
      <alignment horizontal="left" vertical="top"/>
    </xf>
    <xf numFmtId="1" fontId="3" fillId="7" borderId="0" xfId="0" applyNumberFormat="1" applyFont="1" applyFill="1" applyAlignment="1">
      <alignment horizontal="right"/>
    </xf>
    <xf numFmtId="164" fontId="3" fillId="7" borderId="0" xfId="0" applyNumberFormat="1" applyFont="1" applyFill="1" applyAlignment="1">
      <alignment horizontal="right"/>
    </xf>
    <xf numFmtId="14" fontId="4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right" vertical="top"/>
    </xf>
    <xf numFmtId="0" fontId="4" fillId="3" borderId="0" xfId="0" applyFont="1" applyFill="1" applyAlignment="1">
      <alignment horizontal="left" vertical="top"/>
    </xf>
    <xf numFmtId="1" fontId="4" fillId="3" borderId="0" xfId="0" applyNumberFormat="1" applyFont="1" applyFill="1" applyAlignment="1">
      <alignment horizontal="right"/>
    </xf>
    <xf numFmtId="164" fontId="4" fillId="3" borderId="0" xfId="0" applyNumberFormat="1" applyFont="1" applyFill="1" applyAlignment="1">
      <alignment horizontal="right"/>
    </xf>
    <xf numFmtId="0" fontId="8" fillId="4" borderId="0" xfId="0" applyFont="1" applyFill="1" applyAlignment="1">
      <alignment horizontal="right"/>
    </xf>
    <xf numFmtId="164" fontId="8" fillId="4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164" fontId="2" fillId="2" borderId="0" xfId="1" applyNumberFormat="1" applyFont="1" applyFill="1" applyBorder="1" applyAlignment="1">
      <alignment horizontal="right"/>
    </xf>
    <xf numFmtId="164" fontId="3" fillId="3" borderId="0" xfId="1" applyNumberFormat="1" applyFont="1" applyFill="1" applyBorder="1" applyAlignment="1">
      <alignment horizontal="right"/>
    </xf>
    <xf numFmtId="164" fontId="2" fillId="3" borderId="0" xfId="0" applyNumberFormat="1" applyFont="1" applyFill="1" applyAlignment="1">
      <alignment horizontal="right"/>
    </xf>
    <xf numFmtId="164" fontId="3" fillId="4" borderId="0" xfId="1" applyNumberFormat="1" applyFont="1" applyFill="1" applyBorder="1" applyAlignment="1">
      <alignment horizontal="right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164" fontId="2" fillId="4" borderId="0" xfId="1" applyNumberFormat="1" applyFont="1" applyFill="1" applyBorder="1" applyAlignment="1">
      <alignment horizontal="right"/>
    </xf>
    <xf numFmtId="164" fontId="6" fillId="4" borderId="0" xfId="1" applyNumberFormat="1" applyFont="1" applyFill="1" applyBorder="1" applyAlignment="1">
      <alignment horizontal="right"/>
    </xf>
    <xf numFmtId="164" fontId="7" fillId="4" borderId="0" xfId="0" applyNumberFormat="1" applyFont="1" applyFill="1" applyAlignment="1">
      <alignment horizontal="right"/>
    </xf>
    <xf numFmtId="164" fontId="6" fillId="3" borderId="0" xfId="1" applyNumberFormat="1" applyFont="1" applyFill="1" applyBorder="1" applyAlignment="1">
      <alignment horizontal="right"/>
    </xf>
    <xf numFmtId="164" fontId="7" fillId="3" borderId="0" xfId="0" applyNumberFormat="1" applyFont="1" applyFill="1" applyAlignment="1">
      <alignment horizontal="right"/>
    </xf>
    <xf numFmtId="164" fontId="3" fillId="6" borderId="0" xfId="1" applyNumberFormat="1" applyFont="1" applyFill="1" applyBorder="1" applyAlignment="1">
      <alignment horizontal="right"/>
    </xf>
    <xf numFmtId="164" fontId="2" fillId="6" borderId="0" xfId="0" applyNumberFormat="1" applyFont="1" applyFill="1" applyAlignment="1">
      <alignment horizontal="right"/>
    </xf>
    <xf numFmtId="164" fontId="3" fillId="7" borderId="0" xfId="1" applyNumberFormat="1" applyFont="1" applyFill="1" applyBorder="1" applyAlignment="1">
      <alignment horizontal="right"/>
    </xf>
    <xf numFmtId="164" fontId="2" fillId="7" borderId="0" xfId="0" applyNumberFormat="1" applyFont="1" applyFill="1" applyAlignment="1">
      <alignment horizontal="right"/>
    </xf>
    <xf numFmtId="164" fontId="2" fillId="4" borderId="0" xfId="0" applyNumberFormat="1" applyFont="1" applyFill="1" applyAlignment="1">
      <alignment horizontal="right" vertical="top"/>
    </xf>
    <xf numFmtId="164" fontId="4" fillId="3" borderId="0" xfId="1" applyNumberFormat="1" applyFont="1" applyFill="1" applyBorder="1" applyAlignment="1">
      <alignment horizontal="right"/>
    </xf>
    <xf numFmtId="164" fontId="8" fillId="3" borderId="0" xfId="0" applyNumberFormat="1" applyFont="1" applyFill="1" applyAlignment="1">
      <alignment horizontal="right"/>
    </xf>
    <xf numFmtId="43" fontId="2" fillId="2" borderId="0" xfId="1" applyFont="1" applyFill="1" applyBorder="1" applyAlignment="1">
      <alignment horizontal="right"/>
    </xf>
    <xf numFmtId="165" fontId="2" fillId="2" borderId="0" xfId="3" applyNumberFormat="1" applyFont="1" applyFill="1" applyAlignment="1">
      <alignment horizontal="right"/>
    </xf>
    <xf numFmtId="164" fontId="2" fillId="2" borderId="0" xfId="2" applyNumberFormat="1" applyFont="1" applyFill="1" applyAlignment="1">
      <alignment horizontal="right"/>
    </xf>
    <xf numFmtId="166" fontId="2" fillId="2" borderId="0" xfId="0" applyNumberFormat="1" applyFont="1" applyFill="1" applyAlignment="1">
      <alignment horizontal="right"/>
    </xf>
    <xf numFmtId="10" fontId="2" fillId="2" borderId="0" xfId="3" applyNumberFormat="1" applyFont="1" applyFill="1" applyAlignment="1">
      <alignment horizontal="right"/>
    </xf>
    <xf numFmtId="165" fontId="3" fillId="3" borderId="0" xfId="3" applyNumberFormat="1" applyFont="1" applyFill="1" applyBorder="1" applyAlignment="1">
      <alignment horizontal="right"/>
    </xf>
    <xf numFmtId="166" fontId="3" fillId="3" borderId="0" xfId="0" applyNumberFormat="1" applyFont="1" applyFill="1" applyAlignment="1">
      <alignment horizontal="right"/>
    </xf>
    <xf numFmtId="10" fontId="3" fillId="3" borderId="0" xfId="3" applyNumberFormat="1" applyFont="1" applyFill="1" applyBorder="1" applyAlignment="1">
      <alignment horizontal="right"/>
    </xf>
    <xf numFmtId="165" fontId="3" fillId="4" borderId="0" xfId="3" applyNumberFormat="1" applyFont="1" applyFill="1" applyBorder="1" applyAlignment="1">
      <alignment horizontal="right"/>
    </xf>
    <xf numFmtId="164" fontId="3" fillId="4" borderId="0" xfId="2" applyNumberFormat="1" applyFont="1" applyFill="1" applyAlignment="1">
      <alignment horizontal="right"/>
    </xf>
    <xf numFmtId="166" fontId="3" fillId="4" borderId="0" xfId="0" applyNumberFormat="1" applyFont="1" applyFill="1" applyAlignment="1">
      <alignment horizontal="right"/>
    </xf>
    <xf numFmtId="10" fontId="3" fillId="4" borderId="0" xfId="3" applyNumberFormat="1" applyFont="1" applyFill="1" applyBorder="1" applyAlignment="1">
      <alignment horizontal="right"/>
    </xf>
    <xf numFmtId="164" fontId="3" fillId="4" borderId="0" xfId="1" applyNumberFormat="1" applyFont="1" applyFill="1" applyAlignment="1">
      <alignment horizontal="right"/>
    </xf>
    <xf numFmtId="0" fontId="3" fillId="4" borderId="0" xfId="2" applyNumberFormat="1" applyFont="1" applyFill="1" applyBorder="1" applyAlignment="1">
      <alignment horizontal="right"/>
    </xf>
    <xf numFmtId="0" fontId="2" fillId="4" borderId="0" xfId="0" applyFont="1" applyFill="1" applyAlignment="1">
      <alignment horizontal="right"/>
    </xf>
    <xf numFmtId="165" fontId="3" fillId="5" borderId="0" xfId="3" applyNumberFormat="1" applyFont="1" applyFill="1" applyBorder="1" applyAlignment="1">
      <alignment horizontal="right"/>
    </xf>
    <xf numFmtId="164" fontId="3" fillId="5" borderId="0" xfId="0" applyNumberFormat="1" applyFont="1" applyFill="1" applyAlignment="1">
      <alignment horizontal="right"/>
    </xf>
    <xf numFmtId="164" fontId="3" fillId="5" borderId="0" xfId="2" applyNumberFormat="1" applyFont="1" applyFill="1" applyAlignment="1">
      <alignment horizontal="right"/>
    </xf>
    <xf numFmtId="166" fontId="3" fillId="5" borderId="0" xfId="0" applyNumberFormat="1" applyFont="1" applyFill="1" applyAlignment="1">
      <alignment horizontal="right"/>
    </xf>
    <xf numFmtId="10" fontId="3" fillId="5" borderId="0" xfId="3" applyNumberFormat="1" applyFont="1" applyFill="1" applyBorder="1" applyAlignment="1">
      <alignment horizontal="right"/>
    </xf>
    <xf numFmtId="0" fontId="2" fillId="5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165" fontId="3" fillId="4" borderId="0" xfId="3" applyNumberFormat="1" applyFont="1" applyFill="1" applyAlignment="1">
      <alignment horizontal="right"/>
    </xf>
    <xf numFmtId="166" fontId="4" fillId="4" borderId="0" xfId="0" applyNumberFormat="1" applyFont="1" applyFill="1" applyAlignment="1">
      <alignment horizontal="right"/>
    </xf>
    <xf numFmtId="10" fontId="4" fillId="4" borderId="0" xfId="3" applyNumberFormat="1" applyFont="1" applyFill="1" applyBorder="1" applyAlignment="1">
      <alignment horizontal="right"/>
    </xf>
    <xf numFmtId="167" fontId="3" fillId="4" borderId="0" xfId="3" applyNumberFormat="1" applyFont="1" applyFill="1" applyBorder="1" applyAlignment="1">
      <alignment horizontal="right"/>
    </xf>
    <xf numFmtId="164" fontId="5" fillId="4" borderId="0" xfId="2" applyNumberFormat="1" applyFont="1" applyFill="1" applyAlignment="1">
      <alignment horizontal="right"/>
    </xf>
    <xf numFmtId="165" fontId="3" fillId="3" borderId="0" xfId="3" applyNumberFormat="1" applyFont="1" applyFill="1" applyAlignment="1">
      <alignment horizontal="right"/>
    </xf>
    <xf numFmtId="14" fontId="2" fillId="4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 vertical="top"/>
    </xf>
    <xf numFmtId="165" fontId="6" fillId="4" borderId="0" xfId="3" applyNumberFormat="1" applyFont="1" applyFill="1" applyBorder="1" applyAlignment="1">
      <alignment horizontal="right"/>
    </xf>
    <xf numFmtId="164" fontId="6" fillId="4" borderId="0" xfId="2" applyNumberFormat="1" applyFont="1" applyFill="1" applyAlignment="1">
      <alignment horizontal="right"/>
    </xf>
    <xf numFmtId="166" fontId="6" fillId="4" borderId="0" xfId="0" applyNumberFormat="1" applyFont="1" applyFill="1" applyAlignment="1">
      <alignment horizontal="right"/>
    </xf>
    <xf numFmtId="10" fontId="6" fillId="4" borderId="0" xfId="3" applyNumberFormat="1" applyFont="1" applyFill="1" applyBorder="1" applyAlignment="1">
      <alignment horizontal="right"/>
    </xf>
    <xf numFmtId="165" fontId="6" fillId="3" borderId="0" xfId="3" applyNumberFormat="1" applyFont="1" applyFill="1" applyBorder="1" applyAlignment="1">
      <alignment horizontal="right"/>
    </xf>
    <xf numFmtId="164" fontId="6" fillId="3" borderId="0" xfId="2" applyNumberFormat="1" applyFont="1" applyFill="1" applyAlignment="1">
      <alignment horizontal="right"/>
    </xf>
    <xf numFmtId="166" fontId="6" fillId="3" borderId="0" xfId="0" applyNumberFormat="1" applyFont="1" applyFill="1" applyAlignment="1">
      <alignment horizontal="right"/>
    </xf>
    <xf numFmtId="10" fontId="6" fillId="3" borderId="0" xfId="3" applyNumberFormat="1" applyFont="1" applyFill="1" applyBorder="1" applyAlignment="1">
      <alignment horizontal="right"/>
    </xf>
    <xf numFmtId="0" fontId="7" fillId="3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165" fontId="3" fillId="6" borderId="0" xfId="3" applyNumberFormat="1" applyFont="1" applyFill="1" applyBorder="1" applyAlignment="1">
      <alignment horizontal="right"/>
    </xf>
    <xf numFmtId="164" fontId="3" fillId="6" borderId="0" xfId="2" applyNumberFormat="1" applyFont="1" applyFill="1" applyAlignment="1">
      <alignment horizontal="right"/>
    </xf>
    <xf numFmtId="166" fontId="3" fillId="6" borderId="0" xfId="0" applyNumberFormat="1" applyFont="1" applyFill="1" applyAlignment="1">
      <alignment horizontal="right"/>
    </xf>
    <xf numFmtId="10" fontId="3" fillId="6" borderId="0" xfId="3" applyNumberFormat="1" applyFont="1" applyFill="1" applyBorder="1" applyAlignment="1">
      <alignment horizontal="right"/>
    </xf>
    <xf numFmtId="0" fontId="2" fillId="6" borderId="0" xfId="0" applyFont="1" applyFill="1" applyAlignment="1">
      <alignment horizontal="right"/>
    </xf>
    <xf numFmtId="165" fontId="3" fillId="7" borderId="0" xfId="3" applyNumberFormat="1" applyFont="1" applyFill="1" applyBorder="1" applyAlignment="1">
      <alignment horizontal="right"/>
    </xf>
    <xf numFmtId="166" fontId="3" fillId="7" borderId="0" xfId="0" applyNumberFormat="1" applyFont="1" applyFill="1" applyAlignment="1">
      <alignment horizontal="right"/>
    </xf>
    <xf numFmtId="10" fontId="3" fillId="7" borderId="0" xfId="3" applyNumberFormat="1" applyFont="1" applyFill="1" applyBorder="1" applyAlignment="1">
      <alignment horizontal="right"/>
    </xf>
    <xf numFmtId="0" fontId="2" fillId="7" borderId="0" xfId="0" applyFont="1" applyFill="1" applyAlignment="1">
      <alignment horizontal="right"/>
    </xf>
    <xf numFmtId="165" fontId="3" fillId="6" borderId="0" xfId="3" applyNumberFormat="1" applyFont="1" applyFill="1" applyAlignment="1">
      <alignment horizontal="right"/>
    </xf>
    <xf numFmtId="165" fontId="4" fillId="3" borderId="0" xfId="3" applyNumberFormat="1" applyFont="1" applyFill="1" applyAlignment="1">
      <alignment horizontal="right"/>
    </xf>
    <xf numFmtId="164" fontId="4" fillId="3" borderId="0" xfId="2" applyNumberFormat="1" applyFont="1" applyFill="1" applyAlignment="1">
      <alignment horizontal="right"/>
    </xf>
    <xf numFmtId="166" fontId="4" fillId="3" borderId="0" xfId="0" applyNumberFormat="1" applyFont="1" applyFill="1" applyAlignment="1">
      <alignment horizontal="right"/>
    </xf>
    <xf numFmtId="10" fontId="4" fillId="3" borderId="0" xfId="3" applyNumberFormat="1" applyFont="1" applyFill="1" applyBorder="1" applyAlignment="1">
      <alignment horizontal="right"/>
    </xf>
    <xf numFmtId="0" fontId="8" fillId="3" borderId="0" xfId="0" applyFont="1" applyFill="1" applyAlignment="1">
      <alignment horizontal="right"/>
    </xf>
    <xf numFmtId="0" fontId="5" fillId="4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4" fontId="3" fillId="4" borderId="0" xfId="0" applyNumberFormat="1" applyFont="1" applyFill="1" applyAlignment="1">
      <alignment vertical="center"/>
    </xf>
    <xf numFmtId="14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3" fillId="0" borderId="0" xfId="3" applyNumberFormat="1" applyFont="1" applyAlignment="1">
      <alignment horizontal="right"/>
    </xf>
    <xf numFmtId="164" fontId="3" fillId="0" borderId="0" xfId="2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0" fontId="3" fillId="0" borderId="0" xfId="3" applyNumberFormat="1" applyFont="1" applyAlignment="1">
      <alignment horizontal="right"/>
    </xf>
    <xf numFmtId="1" fontId="2" fillId="2" borderId="0" xfId="0" applyNumberFormat="1" applyFont="1" applyFill="1" applyAlignment="1">
      <alignment horizontal="left"/>
    </xf>
    <xf numFmtId="1" fontId="3" fillId="3" borderId="0" xfId="0" applyNumberFormat="1" applyFont="1" applyFill="1" applyAlignment="1">
      <alignment horizontal="left"/>
    </xf>
    <xf numFmtId="1" fontId="3" fillId="4" borderId="0" xfId="0" applyNumberFormat="1" applyFont="1" applyFill="1" applyAlignment="1">
      <alignment horizontal="left"/>
    </xf>
    <xf numFmtId="1" fontId="6" fillId="3" borderId="0" xfId="0" applyNumberFormat="1" applyFont="1" applyFill="1" applyAlignment="1">
      <alignment horizontal="left"/>
    </xf>
    <xf numFmtId="1" fontId="6" fillId="6" borderId="0" xfId="0" applyNumberFormat="1" applyFont="1" applyFill="1" applyAlignment="1">
      <alignment horizontal="left"/>
    </xf>
    <xf numFmtId="1" fontId="3" fillId="7" borderId="0" xfId="0" applyNumberFormat="1" applyFont="1" applyFill="1" applyAlignment="1">
      <alignment horizontal="left"/>
    </xf>
    <xf numFmtId="1" fontId="6" fillId="4" borderId="0" xfId="0" applyNumberFormat="1" applyFont="1" applyFill="1" applyAlignment="1">
      <alignment horizontal="left"/>
    </xf>
    <xf numFmtId="1" fontId="3" fillId="0" borderId="0" xfId="0" applyNumberFormat="1" applyFont="1" applyAlignment="1">
      <alignment horizontal="left"/>
    </xf>
    <xf numFmtId="164" fontId="6" fillId="4" borderId="0" xfId="2" applyNumberFormat="1" applyFont="1" applyFill="1" applyBorder="1" applyAlignment="1">
      <alignment horizontal="right"/>
    </xf>
    <xf numFmtId="164" fontId="3" fillId="3" borderId="0" xfId="2" applyNumberFormat="1" applyFont="1" applyFill="1" applyAlignment="1">
      <alignment horizontal="left"/>
    </xf>
    <xf numFmtId="14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left" vertical="top"/>
    </xf>
    <xf numFmtId="1" fontId="4" fillId="4" borderId="0" xfId="0" applyNumberFormat="1" applyFont="1" applyFill="1" applyAlignment="1">
      <alignment horizontal="right"/>
    </xf>
    <xf numFmtId="164" fontId="4" fillId="4" borderId="0" xfId="1" applyNumberFormat="1" applyFont="1" applyFill="1" applyBorder="1" applyAlignment="1">
      <alignment horizontal="right"/>
    </xf>
    <xf numFmtId="165" fontId="4" fillId="4" borderId="0" xfId="3" applyNumberFormat="1" applyFont="1" applyFill="1" applyAlignment="1">
      <alignment horizontal="right"/>
    </xf>
    <xf numFmtId="164" fontId="4" fillId="4" borderId="0" xfId="0" applyNumberFormat="1" applyFont="1" applyFill="1" applyAlignment="1">
      <alignment horizontal="right"/>
    </xf>
    <xf numFmtId="164" fontId="4" fillId="4" borderId="0" xfId="2" applyNumberFormat="1" applyFont="1" applyFill="1" applyAlignment="1">
      <alignment horizontal="right"/>
    </xf>
    <xf numFmtId="0" fontId="4" fillId="4" borderId="0" xfId="0" applyFont="1" applyFill="1" applyAlignment="1">
      <alignment horizontal="right" vertical="top"/>
    </xf>
    <xf numFmtId="1" fontId="4" fillId="4" borderId="0" xfId="0" applyNumberFormat="1" applyFont="1" applyFill="1" applyAlignment="1">
      <alignment horizontal="left"/>
    </xf>
    <xf numFmtId="165" fontId="4" fillId="4" borderId="0" xfId="3" applyNumberFormat="1" applyFont="1" applyFill="1" applyBorder="1" applyAlignment="1">
      <alignment horizontal="right"/>
    </xf>
    <xf numFmtId="4" fontId="3" fillId="0" borderId="0" xfId="0" applyNumberFormat="1" applyFont="1" applyAlignment="1">
      <alignment horizontal="right"/>
    </xf>
    <xf numFmtId="164" fontId="4" fillId="4" borderId="0" xfId="0" applyNumberFormat="1" applyFont="1" applyFill="1" applyAlignment="1">
      <alignment horizontal="right" vertical="top"/>
    </xf>
    <xf numFmtId="44" fontId="4" fillId="4" borderId="0" xfId="2" applyFont="1" applyFill="1" applyBorder="1" applyAlignment="1">
      <alignment horizontal="right"/>
    </xf>
    <xf numFmtId="164" fontId="3" fillId="5" borderId="0" xfId="2" applyNumberFormat="1" applyFont="1" applyFill="1" applyBorder="1" applyAlignment="1">
      <alignment horizontal="right"/>
    </xf>
    <xf numFmtId="164" fontId="3" fillId="0" borderId="0" xfId="2" applyNumberFormat="1" applyFont="1"/>
    <xf numFmtId="0" fontId="2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169" fontId="3" fillId="4" borderId="0" xfId="1" applyNumberFormat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3" applyNumberFormat="1" applyFont="1"/>
    <xf numFmtId="2" fontId="6" fillId="0" borderId="0" xfId="0" applyNumberFormat="1" applyFont="1" applyBorder="1" applyAlignment="1">
      <alignment horizontal="center" vertical="center" wrapText="1"/>
    </xf>
    <xf numFmtId="2" fontId="0" fillId="0" borderId="0" xfId="0" applyNumberFormat="1" applyBorder="1"/>
  </cellXfs>
  <cellStyles count="4">
    <cellStyle name="Денежный" xfId="2" builtinId="4"/>
    <cellStyle name="Обычный" xfId="0" builtinId="0"/>
    <cellStyle name="Процентный" xfId="3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Леонид Померанец" refreshedDate="45173.503705902775" createdVersion="8" refreshedVersion="8" minRefreshableVersion="3" recordCount="40" xr:uid="{7657B98B-AFDE-42DF-B231-B1071D3D7B3D}">
  <cacheSource type="worksheet">
    <worksheetSource ref="BN43:BN83" sheet="СВОД в отчет (контракты)"/>
  </cacheSource>
  <cacheFields count="1">
    <cacheField name="№223-ФЗ" numFmtId="0">
      <sharedItems count="2">
        <s v="№44-ФЗ"/>
        <s v="№223-ФЗ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Леонид Померанец" refreshedDate="45173.504653356482" createdVersion="8" refreshedVersion="8" minRefreshableVersion="3" recordCount="41" xr:uid="{FCF559AF-316B-43D7-A519-5B80FC8A73C9}">
  <cacheSource type="worksheet">
    <worksheetSource ref="A1:A42" sheet="Лист3"/>
  </cacheSource>
  <cacheFields count="1">
    <cacheField name="фз" numFmtId="0">
      <sharedItems count="2">
        <s v="№223-ФЗ"/>
        <s v="№44-ФЗ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Леонид Померанец" refreshedDate="45173.584729282411" createdVersion="8" refreshedVersion="8" minRefreshableVersion="3" recordCount="125" xr:uid="{9A2686B9-C55C-455D-A429-FAF4FC461FE3}">
  <cacheSource type="worksheet">
    <worksheetSource ref="C1:C1048576" sheet="Лист6"/>
  </cacheSource>
  <cacheFields count="1">
    <cacheField name="Общее количество отклоненных заявок" numFmtId="0">
      <sharedItems containsBlank="1" containsMixedTypes="1" containsNumber="1" containsInteger="1" minValue="0" maxValue="4" count="8">
        <n v="0"/>
        <n v="1"/>
        <n v="3"/>
        <m/>
        <n v="2"/>
        <n v="4"/>
        <s v="ЕП"/>
        <s v="отмена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Леонид Померанец" refreshedDate="45173.587192708335" createdVersion="8" refreshedVersion="8" minRefreshableVersion="3" recordCount="125" xr:uid="{1BE76998-4550-431F-A642-28A924CD6EFE}">
  <cacheSource type="worksheet">
    <worksheetSource ref="AJ1:AJ1048576" sheet="СВОД в отчет"/>
  </cacheSource>
  <cacheFields count="1">
    <cacheField name="Общее количество отклоненных заявок" numFmtId="0">
      <sharedItems containsBlank="1" containsMixedTypes="1" containsNumber="1" containsInteger="1" minValue="0" maxValue="4" count="8">
        <n v="0"/>
        <n v="1"/>
        <n v="3"/>
        <n v="2"/>
        <n v="4"/>
        <s v="ЕП"/>
        <s v="отмена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x v="0"/>
  </r>
  <r>
    <x v="0"/>
  </r>
  <r>
    <x v="0"/>
  </r>
  <r>
    <x v="0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3"/>
  </r>
  <r>
    <x v="4"/>
  </r>
  <r>
    <x v="3"/>
  </r>
  <r>
    <x v="0"/>
  </r>
  <r>
    <x v="0"/>
  </r>
  <r>
    <x v="3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5"/>
  </r>
  <r>
    <x v="0"/>
  </r>
  <r>
    <x v="0"/>
  </r>
  <r>
    <x v="0"/>
  </r>
  <r>
    <x v="0"/>
  </r>
  <r>
    <x v="0"/>
  </r>
  <r>
    <x v="1"/>
  </r>
  <r>
    <x v="1"/>
  </r>
  <r>
    <x v="1"/>
  </r>
  <r>
    <x v="6"/>
  </r>
  <r>
    <x v="0"/>
  </r>
  <r>
    <x v="0"/>
  </r>
  <r>
    <x v="0"/>
  </r>
  <r>
    <x v="4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7"/>
  </r>
  <r>
    <x v="1"/>
  </r>
  <r>
    <x v="0"/>
  </r>
  <r>
    <x v="0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3"/>
  </r>
  <r>
    <x v="3"/>
  </r>
  <r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x v="0"/>
  </r>
  <r>
    <x v="0"/>
  </r>
  <r>
    <x v="0"/>
  </r>
  <r>
    <x v="0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4"/>
  </r>
  <r>
    <x v="0"/>
  </r>
  <r>
    <x v="0"/>
  </r>
  <r>
    <x v="0"/>
  </r>
  <r>
    <x v="0"/>
  </r>
  <r>
    <x v="0"/>
  </r>
  <r>
    <x v="1"/>
  </r>
  <r>
    <x v="1"/>
  </r>
  <r>
    <x v="1"/>
  </r>
  <r>
    <x v="5"/>
  </r>
  <r>
    <x v="0"/>
  </r>
  <r>
    <x v="0"/>
  </r>
  <r>
    <x v="0"/>
  </r>
  <r>
    <x v="3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6"/>
  </r>
  <r>
    <x v="1"/>
  </r>
  <r>
    <x v="0"/>
  </r>
  <r>
    <x v="0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7"/>
  </r>
  <r>
    <x v="7"/>
  </r>
  <r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380DA8-AD86-4E57-A3F2-AECF433F4A72}" name="Сводная таблица4" cacheId="1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2" firstHeaderRow="1" firstDataRow="1" firstDataCol="1"/>
  <pivotFields count="1">
    <pivotField axis="axisRow" dataField="1" showAll="0">
      <items count="9">
        <item x="0"/>
        <item x="1"/>
        <item x="3"/>
        <item x="2"/>
        <item x="4"/>
        <item x="5"/>
        <item x="6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Количество по полю Общее количество отклоненных заявок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E4568-0000-4313-B9CE-DAF614778447}" name="Сводная таблица1" cacheId="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6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№223-ФЗ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0FCFC3-9D92-4F79-940F-D18371AE5291}" name="Сводная таблица2" cacheId="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6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фз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78CBCB-1E9F-4E9C-A9DF-F5D74F196DAD}" name="Сводная таблица3" cacheId="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2" firstHeaderRow="1" firstDataRow="1" firstDataCol="1"/>
  <pivotFields count="1">
    <pivotField axis="axisRow" dataField="1" showAll="0">
      <items count="9">
        <item x="0"/>
        <item x="1"/>
        <item x="4"/>
        <item x="2"/>
        <item x="5"/>
        <item x="6"/>
        <item x="7"/>
        <item x="3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Количество по полю Общее количество отклоненных заявок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8153-E64B-4CC8-B81C-4772709FA567}">
  <dimension ref="A3:B12"/>
  <sheetViews>
    <sheetView tabSelected="1" workbookViewId="0">
      <selection activeCell="B14" sqref="B14"/>
    </sheetView>
  </sheetViews>
  <sheetFormatPr defaultRowHeight="15" x14ac:dyDescent="0.25"/>
  <cols>
    <col min="1" max="1" width="17.28515625" bestFit="1" customWidth="1"/>
    <col min="2" max="2" width="58.42578125" bestFit="1" customWidth="1"/>
  </cols>
  <sheetData>
    <row r="3" spans="1:2" x14ac:dyDescent="0.25">
      <c r="A3" s="192" t="s">
        <v>786</v>
      </c>
      <c r="B3" t="s">
        <v>792</v>
      </c>
    </row>
    <row r="4" spans="1:2" x14ac:dyDescent="0.25">
      <c r="A4" s="193">
        <v>0</v>
      </c>
      <c r="B4" s="194">
        <v>92</v>
      </c>
    </row>
    <row r="5" spans="1:2" x14ac:dyDescent="0.25">
      <c r="A5" s="193">
        <v>1</v>
      </c>
      <c r="B5" s="194">
        <v>16</v>
      </c>
    </row>
    <row r="6" spans="1:2" x14ac:dyDescent="0.25">
      <c r="A6" s="193">
        <v>2</v>
      </c>
      <c r="B6" s="194">
        <v>5</v>
      </c>
    </row>
    <row r="7" spans="1:2" x14ac:dyDescent="0.25">
      <c r="A7" s="193">
        <v>3</v>
      </c>
      <c r="B7" s="194">
        <v>1</v>
      </c>
    </row>
    <row r="8" spans="1:2" x14ac:dyDescent="0.25">
      <c r="A8" s="193">
        <v>4</v>
      </c>
      <c r="B8" s="194">
        <v>1</v>
      </c>
    </row>
    <row r="9" spans="1:2" x14ac:dyDescent="0.25">
      <c r="A9" s="193" t="s">
        <v>782</v>
      </c>
      <c r="B9" s="194">
        <v>6</v>
      </c>
    </row>
    <row r="10" spans="1:2" x14ac:dyDescent="0.25">
      <c r="A10" s="193" t="s">
        <v>785</v>
      </c>
      <c r="B10" s="194">
        <v>1</v>
      </c>
    </row>
    <row r="11" spans="1:2" x14ac:dyDescent="0.25">
      <c r="A11" s="193" t="s">
        <v>791</v>
      </c>
      <c r="B11" s="194"/>
    </row>
    <row r="12" spans="1:2" x14ac:dyDescent="0.25">
      <c r="A12" s="193" t="s">
        <v>787</v>
      </c>
      <c r="B12" s="194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86377-BED2-43F1-8B99-C4C2545C8224}">
  <sheetPr>
    <pageSetUpPr fitToPage="1"/>
  </sheetPr>
  <dimension ref="A1:DV125"/>
  <sheetViews>
    <sheetView topLeftCell="L1" zoomScale="98" zoomScaleNormal="98" workbookViewId="0">
      <pane ySplit="1" topLeftCell="A18" activePane="bottomLeft" state="frozen"/>
      <selection activeCell="C85" sqref="C85"/>
      <selection pane="bottomLeft" activeCell="AJ1" sqref="AJ1:AJ1048576"/>
    </sheetView>
  </sheetViews>
  <sheetFormatPr defaultColWidth="8.85546875" defaultRowHeight="15.75" x14ac:dyDescent="0.25"/>
  <cols>
    <col min="1" max="1" width="5.85546875" style="190" bestFit="1" customWidth="1"/>
    <col min="2" max="2" width="24.5703125" style="78" bestFit="1" customWidth="1"/>
    <col min="3" max="3" width="15.7109375" style="155" customWidth="1"/>
    <col min="4" max="4" width="10.7109375" style="78" customWidth="1"/>
    <col min="5" max="5" width="24.42578125" style="153" customWidth="1"/>
    <col min="6" max="6" width="62.85546875" style="153" customWidth="1"/>
    <col min="7" max="7" width="33.85546875" style="153" customWidth="1"/>
    <col min="8" max="8" width="8.85546875" style="156" customWidth="1"/>
    <col min="9" max="9" width="38.7109375" style="169" customWidth="1"/>
    <col min="10" max="11" width="25.42578125" style="157" customWidth="1"/>
    <col min="12" max="12" width="13.140625" style="78" customWidth="1"/>
    <col min="13" max="14" width="8.85546875" style="78" customWidth="1"/>
    <col min="15" max="17" width="23.7109375" style="78" hidden="1" customWidth="1"/>
    <col min="18" max="24" width="23.7109375" style="157" hidden="1" customWidth="1"/>
    <col min="25" max="28" width="24.5703125" style="157" hidden="1" customWidth="1"/>
    <col min="29" max="29" width="24.5703125" style="158" hidden="1" customWidth="1"/>
    <col min="30" max="30" width="10.7109375" style="78" hidden="1" customWidth="1"/>
    <col min="31" max="32" width="24.5703125" style="157" hidden="1" customWidth="1"/>
    <col min="33" max="33" width="38.5703125" style="78" hidden="1" customWidth="1"/>
    <col min="34" max="36" width="14.5703125" style="78" customWidth="1"/>
    <col min="37" max="37" width="25.42578125" style="159" customWidth="1"/>
    <col min="38" max="39" width="25.42578125" style="78" customWidth="1"/>
    <col min="40" max="40" width="25.42578125" style="157" customWidth="1"/>
    <col min="41" max="42" width="25.42578125" style="78" customWidth="1"/>
    <col min="43" max="43" width="25.42578125" style="157" customWidth="1"/>
    <col min="44" max="45" width="25.42578125" style="78" customWidth="1"/>
    <col min="46" max="46" width="25.42578125" style="157" customWidth="1"/>
    <col min="47" max="48" width="25.42578125" style="78" customWidth="1"/>
    <col min="49" max="49" width="25.42578125" style="157" customWidth="1"/>
    <col min="50" max="51" width="25.42578125" style="78" customWidth="1"/>
    <col min="52" max="52" width="25.42578125" style="157" customWidth="1"/>
    <col min="53" max="54" width="25.42578125" style="78" customWidth="1"/>
    <col min="55" max="55" width="31.42578125" style="78" customWidth="1"/>
    <col min="56" max="56" width="31.42578125" style="153" customWidth="1"/>
    <col min="57" max="58" width="31.42578125" style="78" customWidth="1"/>
    <col min="59" max="59" width="49.42578125" style="78" customWidth="1"/>
    <col min="60" max="60" width="31.42578125" style="157" customWidth="1"/>
    <col min="61" max="62" width="31.42578125" style="78" customWidth="1"/>
    <col min="63" max="63" width="31.42578125" style="160" customWidth="1"/>
    <col min="64" max="64" width="31.42578125" style="161" customWidth="1"/>
    <col min="65" max="65" width="10.7109375" style="78" customWidth="1"/>
    <col min="66" max="66" width="23.5703125" style="78" bestFit="1" customWidth="1"/>
    <col min="67" max="67" width="11.42578125" style="78" customWidth="1"/>
    <col min="68" max="68" width="17.7109375" style="78" customWidth="1"/>
    <col min="69" max="72" width="12.42578125" style="78" customWidth="1"/>
    <col min="73" max="73" width="16.28515625" style="78" customWidth="1"/>
    <col min="74" max="77" width="12.42578125" style="78" customWidth="1"/>
    <col min="78" max="78" width="18.7109375" style="78" customWidth="1"/>
    <col min="79" max="126" width="12.42578125" style="78" customWidth="1"/>
    <col min="127" max="16384" width="8.85546875" style="78"/>
  </cols>
  <sheetData>
    <row r="1" spans="1:126" s="1" customFormat="1" x14ac:dyDescent="0.25">
      <c r="A1" s="188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5" t="s">
        <v>5</v>
      </c>
      <c r="G1" s="5" t="s">
        <v>6</v>
      </c>
      <c r="H1" s="6" t="s">
        <v>7</v>
      </c>
      <c r="I1" s="162" t="s">
        <v>8</v>
      </c>
      <c r="J1" s="79" t="s">
        <v>9</v>
      </c>
      <c r="K1" s="79" t="s">
        <v>10</v>
      </c>
      <c r="L1" s="1" t="s">
        <v>11</v>
      </c>
      <c r="M1" s="1" t="s">
        <v>12</v>
      </c>
      <c r="N1" s="1" t="s">
        <v>13</v>
      </c>
      <c r="O1" s="97" t="s">
        <v>14</v>
      </c>
      <c r="P1" s="97" t="s">
        <v>15</v>
      </c>
      <c r="Q1" s="97" t="s">
        <v>16</v>
      </c>
      <c r="R1" s="79" t="s">
        <v>17</v>
      </c>
      <c r="S1" s="79" t="s">
        <v>18</v>
      </c>
      <c r="T1" s="79" t="s">
        <v>19</v>
      </c>
      <c r="U1" s="79" t="s">
        <v>20</v>
      </c>
      <c r="V1" s="79" t="s">
        <v>21</v>
      </c>
      <c r="W1" s="79" t="s">
        <v>22</v>
      </c>
      <c r="X1" s="79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98" t="s">
        <v>28</v>
      </c>
      <c r="AD1" s="1" t="s">
        <v>3</v>
      </c>
      <c r="AE1" s="7" t="s">
        <v>29</v>
      </c>
      <c r="AF1" s="7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99" t="s">
        <v>35</v>
      </c>
      <c r="AL1" s="4" t="s">
        <v>36</v>
      </c>
      <c r="AM1" s="1" t="s">
        <v>37</v>
      </c>
      <c r="AN1" s="7" t="s">
        <v>38</v>
      </c>
      <c r="AO1" s="4" t="s">
        <v>39</v>
      </c>
      <c r="AP1" s="1" t="s">
        <v>40</v>
      </c>
      <c r="AQ1" s="7" t="s">
        <v>41</v>
      </c>
      <c r="AR1" s="4" t="s">
        <v>42</v>
      </c>
      <c r="AS1" s="1" t="s">
        <v>43</v>
      </c>
      <c r="AT1" s="7" t="s">
        <v>44</v>
      </c>
      <c r="AU1" s="4" t="s">
        <v>45</v>
      </c>
      <c r="AV1" s="1" t="s">
        <v>46</v>
      </c>
      <c r="AW1" s="7" t="s">
        <v>47</v>
      </c>
      <c r="AX1" s="4" t="s">
        <v>48</v>
      </c>
      <c r="AY1" s="1" t="s">
        <v>49</v>
      </c>
      <c r="AZ1" s="7" t="s">
        <v>50</v>
      </c>
      <c r="BA1" s="4" t="s">
        <v>51</v>
      </c>
      <c r="BB1" s="1" t="s">
        <v>52</v>
      </c>
      <c r="BC1" s="4" t="s">
        <v>53</v>
      </c>
      <c r="BD1" s="3" t="s">
        <v>54</v>
      </c>
      <c r="BE1" s="1" t="s">
        <v>55</v>
      </c>
      <c r="BF1" s="1" t="s">
        <v>56</v>
      </c>
      <c r="BG1" s="1" t="s">
        <v>57</v>
      </c>
      <c r="BH1" s="7" t="s">
        <v>58</v>
      </c>
      <c r="BI1" s="1" t="s">
        <v>59</v>
      </c>
      <c r="BJ1" s="1" t="s">
        <v>60</v>
      </c>
      <c r="BK1" s="100" t="s">
        <v>61</v>
      </c>
      <c r="BL1" s="101" t="s">
        <v>62</v>
      </c>
      <c r="BM1" s="1" t="s">
        <v>3</v>
      </c>
      <c r="BN1" s="8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</row>
    <row r="2" spans="1:126" s="18" customFormat="1" x14ac:dyDescent="0.25">
      <c r="A2" s="189">
        <v>1</v>
      </c>
      <c r="B2" s="10" t="s">
        <v>124</v>
      </c>
      <c r="C2" s="11">
        <v>45030</v>
      </c>
      <c r="D2" s="10" t="s">
        <v>190</v>
      </c>
      <c r="E2" s="12" t="s">
        <v>125</v>
      </c>
      <c r="F2" s="14" t="s">
        <v>126</v>
      </c>
      <c r="G2" s="14" t="s">
        <v>127</v>
      </c>
      <c r="H2" s="15">
        <v>1</v>
      </c>
      <c r="I2" s="163" t="s">
        <v>777</v>
      </c>
      <c r="J2" s="80">
        <v>12173709.99</v>
      </c>
      <c r="K2" s="80">
        <f t="shared" ref="K2:K33" si="0">J2/H2</f>
        <v>12173709.99</v>
      </c>
      <c r="L2" s="10"/>
      <c r="M2" s="10">
        <v>3</v>
      </c>
      <c r="N2" s="10">
        <v>3</v>
      </c>
      <c r="O2" s="80">
        <v>11820980</v>
      </c>
      <c r="P2" s="80">
        <v>12163710</v>
      </c>
      <c r="Q2" s="80">
        <v>12536440</v>
      </c>
      <c r="R2" s="26"/>
      <c r="S2" s="26"/>
      <c r="T2" s="26"/>
      <c r="U2" s="26"/>
      <c r="V2" s="26"/>
      <c r="W2" s="26"/>
      <c r="X2" s="26"/>
      <c r="Y2" s="80">
        <f t="shared" ref="Y2:Y33" si="1">AVERAGE(O2:X2)</f>
        <v>12173710</v>
      </c>
      <c r="Z2" s="80">
        <f t="shared" ref="Z2:Z33" si="2">MINA(O2:X2)</f>
        <v>11820980</v>
      </c>
      <c r="AA2" s="80">
        <f t="shared" ref="AA2:AA33" si="3">MAX(O2:X2)</f>
        <v>12536440</v>
      </c>
      <c r="AB2" s="80">
        <f t="shared" ref="AB2:AB11" si="4">_xlfn.STDEV.S(O2:X2)</f>
        <v>357834.81230869645</v>
      </c>
      <c r="AC2" s="102">
        <f t="shared" ref="AC2:AC11" si="5">AB2/Y2</f>
        <v>2.9394064119212339E-2</v>
      </c>
      <c r="AD2" s="10" t="s">
        <v>190</v>
      </c>
      <c r="AE2" s="26">
        <f t="shared" ref="AE2:AE33" si="6">Y2</f>
        <v>12173710</v>
      </c>
      <c r="AF2" s="81"/>
      <c r="AG2" s="10" t="s">
        <v>128</v>
      </c>
      <c r="AH2" s="10">
        <v>0</v>
      </c>
      <c r="AI2" s="10">
        <v>0</v>
      </c>
      <c r="AJ2" s="10">
        <v>0</v>
      </c>
      <c r="AK2" s="16" t="s">
        <v>129</v>
      </c>
      <c r="AL2" s="16" t="s">
        <v>129</v>
      </c>
      <c r="AM2" s="16" t="s">
        <v>129</v>
      </c>
      <c r="AN2" s="16" t="s">
        <v>129</v>
      </c>
      <c r="AO2" s="16" t="s">
        <v>129</v>
      </c>
      <c r="AP2" s="16" t="s">
        <v>129</v>
      </c>
      <c r="AQ2" s="16" t="s">
        <v>129</v>
      </c>
      <c r="AR2" s="16" t="s">
        <v>129</v>
      </c>
      <c r="AS2" s="16" t="s">
        <v>129</v>
      </c>
      <c r="AT2" s="16" t="s">
        <v>129</v>
      </c>
      <c r="AU2" s="16" t="s">
        <v>129</v>
      </c>
      <c r="AV2" s="16" t="s">
        <v>129</v>
      </c>
      <c r="AW2" s="16" t="s">
        <v>129</v>
      </c>
      <c r="AX2" s="16" t="s">
        <v>129</v>
      </c>
      <c r="AY2" s="16" t="s">
        <v>129</v>
      </c>
      <c r="AZ2" s="16" t="s">
        <v>129</v>
      </c>
      <c r="BA2" s="16" t="s">
        <v>129</v>
      </c>
      <c r="BB2" s="16" t="s">
        <v>129</v>
      </c>
      <c r="BC2" s="13" t="s">
        <v>127</v>
      </c>
      <c r="BD2" s="171" t="s">
        <v>129</v>
      </c>
      <c r="BE2" s="16" t="s">
        <v>129</v>
      </c>
      <c r="BF2" s="16" t="s">
        <v>129</v>
      </c>
      <c r="BG2" s="16" t="s">
        <v>129</v>
      </c>
      <c r="BH2" s="16"/>
      <c r="BI2" s="16" t="s">
        <v>129</v>
      </c>
      <c r="BJ2" s="16" t="s">
        <v>129</v>
      </c>
      <c r="BK2" s="103">
        <f t="shared" ref="BK2:BK33" si="7">IF(BH2=0,0,J2-BH2)</f>
        <v>0</v>
      </c>
      <c r="BL2" s="104">
        <f t="shared" ref="BL2:BL33" si="8">BK2/J2</f>
        <v>0</v>
      </c>
      <c r="BM2" s="10" t="s">
        <v>190</v>
      </c>
      <c r="BN2" s="10" t="s">
        <v>694</v>
      </c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</row>
    <row r="3" spans="1:126" s="18" customFormat="1" x14ac:dyDescent="0.25">
      <c r="A3" s="189">
        <v>2</v>
      </c>
      <c r="B3" s="18" t="s">
        <v>130</v>
      </c>
      <c r="C3" s="19">
        <v>45029</v>
      </c>
      <c r="D3" s="18" t="s">
        <v>190</v>
      </c>
      <c r="E3" s="20" t="s">
        <v>125</v>
      </c>
      <c r="F3" s="22" t="s">
        <v>131</v>
      </c>
      <c r="G3" s="22" t="s">
        <v>132</v>
      </c>
      <c r="H3" s="23">
        <v>1</v>
      </c>
      <c r="I3" s="164" t="s">
        <v>777</v>
      </c>
      <c r="J3" s="82">
        <v>100050000</v>
      </c>
      <c r="K3" s="82">
        <f t="shared" si="0"/>
        <v>100050000</v>
      </c>
      <c r="L3" s="19">
        <v>45028</v>
      </c>
      <c r="M3" s="18">
        <v>3</v>
      </c>
      <c r="N3" s="18">
        <v>3</v>
      </c>
      <c r="O3" s="82">
        <v>101000000</v>
      </c>
      <c r="P3" s="82">
        <v>94150000</v>
      </c>
      <c r="Q3" s="82">
        <v>105000000</v>
      </c>
      <c r="R3" s="24"/>
      <c r="S3" s="24"/>
      <c r="T3" s="24"/>
      <c r="U3" s="24"/>
      <c r="V3" s="24"/>
      <c r="W3" s="24"/>
      <c r="X3" s="24"/>
      <c r="Y3" s="82">
        <f t="shared" si="1"/>
        <v>100050000</v>
      </c>
      <c r="Z3" s="82">
        <f t="shared" si="2"/>
        <v>94150000</v>
      </c>
      <c r="AA3" s="82">
        <f t="shared" si="3"/>
        <v>105000000</v>
      </c>
      <c r="AB3" s="82">
        <f t="shared" si="4"/>
        <v>5487030.1621186668</v>
      </c>
      <c r="AC3" s="105">
        <f t="shared" si="5"/>
        <v>5.4842880181096121E-2</v>
      </c>
      <c r="AD3" s="18" t="s">
        <v>190</v>
      </c>
      <c r="AE3" s="24">
        <f t="shared" si="6"/>
        <v>100050000</v>
      </c>
      <c r="AF3" s="83"/>
      <c r="AG3" s="18" t="s">
        <v>133</v>
      </c>
      <c r="AH3" s="18">
        <v>1</v>
      </c>
      <c r="AI3" s="18">
        <v>1</v>
      </c>
      <c r="AJ3" s="18">
        <v>0</v>
      </c>
      <c r="AK3" s="106">
        <v>100050000</v>
      </c>
      <c r="AL3" s="21" t="s">
        <v>134</v>
      </c>
      <c r="AM3" s="18" t="s">
        <v>135</v>
      </c>
      <c r="AN3" s="24" t="s">
        <v>194</v>
      </c>
      <c r="AO3" s="24" t="s">
        <v>194</v>
      </c>
      <c r="AP3" s="24" t="s">
        <v>194</v>
      </c>
      <c r="AQ3" s="24" t="s">
        <v>194</v>
      </c>
      <c r="AR3" s="24" t="s">
        <v>194</v>
      </c>
      <c r="AS3" s="24" t="s">
        <v>194</v>
      </c>
      <c r="AT3" s="24" t="s">
        <v>194</v>
      </c>
      <c r="AU3" s="24" t="s">
        <v>194</v>
      </c>
      <c r="AV3" s="24" t="s">
        <v>194</v>
      </c>
      <c r="AW3" s="24" t="s">
        <v>194</v>
      </c>
      <c r="AX3" s="24" t="s">
        <v>194</v>
      </c>
      <c r="AY3" s="24" t="s">
        <v>194</v>
      </c>
      <c r="AZ3" s="24" t="s">
        <v>194</v>
      </c>
      <c r="BA3" s="24" t="s">
        <v>194</v>
      </c>
      <c r="BB3" s="24" t="s">
        <v>194</v>
      </c>
      <c r="BC3" s="21" t="s">
        <v>132</v>
      </c>
      <c r="BD3" s="20" t="s">
        <v>134</v>
      </c>
      <c r="BE3" s="18">
        <v>92374594</v>
      </c>
      <c r="BF3" s="18" t="s">
        <v>136</v>
      </c>
      <c r="BG3" s="18" t="s">
        <v>137</v>
      </c>
      <c r="BH3" s="24">
        <v>100050000</v>
      </c>
      <c r="BI3" s="19">
        <v>45068</v>
      </c>
      <c r="BJ3" s="19">
        <v>45291</v>
      </c>
      <c r="BK3" s="107">
        <f t="shared" si="7"/>
        <v>0</v>
      </c>
      <c r="BL3" s="108">
        <f t="shared" si="8"/>
        <v>0</v>
      </c>
      <c r="BM3" s="18" t="s">
        <v>190</v>
      </c>
      <c r="BN3" s="18" t="s">
        <v>138</v>
      </c>
    </row>
    <row r="4" spans="1:126" s="18" customFormat="1" x14ac:dyDescent="0.25">
      <c r="A4" s="189">
        <v>3</v>
      </c>
      <c r="B4" s="18" t="s">
        <v>139</v>
      </c>
      <c r="C4" s="19">
        <v>45005</v>
      </c>
      <c r="D4" s="18" t="s">
        <v>190</v>
      </c>
      <c r="E4" s="20" t="s">
        <v>125</v>
      </c>
      <c r="F4" s="22" t="s">
        <v>140</v>
      </c>
      <c r="G4" s="22" t="s">
        <v>141</v>
      </c>
      <c r="H4" s="23">
        <v>1</v>
      </c>
      <c r="I4" s="164" t="s">
        <v>777</v>
      </c>
      <c r="J4" s="82">
        <v>3055000</v>
      </c>
      <c r="K4" s="82">
        <f t="shared" si="0"/>
        <v>3055000</v>
      </c>
      <c r="L4" s="19">
        <v>44995</v>
      </c>
      <c r="M4" s="18">
        <v>3</v>
      </c>
      <c r="N4" s="18">
        <v>3</v>
      </c>
      <c r="O4" s="82">
        <v>3000000</v>
      </c>
      <c r="P4" s="82">
        <v>3055000</v>
      </c>
      <c r="Q4" s="82">
        <v>3110000</v>
      </c>
      <c r="R4" s="24"/>
      <c r="S4" s="24"/>
      <c r="T4" s="24"/>
      <c r="U4" s="24"/>
      <c r="V4" s="24"/>
      <c r="W4" s="24"/>
      <c r="X4" s="24"/>
      <c r="Y4" s="82">
        <f t="shared" si="1"/>
        <v>3055000</v>
      </c>
      <c r="Z4" s="82">
        <f t="shared" si="2"/>
        <v>3000000</v>
      </c>
      <c r="AA4" s="82">
        <f t="shared" si="3"/>
        <v>3110000</v>
      </c>
      <c r="AB4" s="82">
        <f t="shared" si="4"/>
        <v>55000</v>
      </c>
      <c r="AC4" s="105">
        <f t="shared" si="5"/>
        <v>1.8003273322422259E-2</v>
      </c>
      <c r="AD4" s="18" t="s">
        <v>190</v>
      </c>
      <c r="AE4" s="24">
        <f t="shared" si="6"/>
        <v>3055000</v>
      </c>
      <c r="AF4" s="83"/>
      <c r="AG4" s="18" t="s">
        <v>133</v>
      </c>
      <c r="AH4" s="18">
        <v>1</v>
      </c>
      <c r="AI4" s="18">
        <v>1</v>
      </c>
      <c r="AJ4" s="18">
        <v>0</v>
      </c>
      <c r="AK4" s="109">
        <v>3055000</v>
      </c>
      <c r="AL4" s="21" t="s">
        <v>142</v>
      </c>
      <c r="AN4" s="24"/>
      <c r="AQ4" s="24"/>
      <c r="AT4" s="24"/>
      <c r="AW4" s="24"/>
      <c r="AZ4" s="24"/>
      <c r="BC4" s="21" t="s">
        <v>141</v>
      </c>
      <c r="BD4" s="20" t="s">
        <v>142</v>
      </c>
      <c r="BE4" s="18">
        <v>91030093</v>
      </c>
      <c r="BF4" s="18" t="s">
        <v>143</v>
      </c>
      <c r="BG4" s="25" t="s">
        <v>144</v>
      </c>
      <c r="BH4" s="24">
        <v>3055000</v>
      </c>
      <c r="BI4" s="19">
        <v>45026</v>
      </c>
      <c r="BJ4" s="19">
        <v>45124</v>
      </c>
      <c r="BK4" s="107">
        <f t="shared" si="7"/>
        <v>0</v>
      </c>
      <c r="BL4" s="108">
        <f t="shared" si="8"/>
        <v>0</v>
      </c>
      <c r="BM4" s="18" t="s">
        <v>190</v>
      </c>
      <c r="BN4" s="18" t="s">
        <v>694</v>
      </c>
    </row>
    <row r="5" spans="1:126" s="10" customFormat="1" x14ac:dyDescent="0.25">
      <c r="A5" s="189">
        <v>4</v>
      </c>
      <c r="B5" s="10" t="s">
        <v>145</v>
      </c>
      <c r="C5" s="11">
        <v>44967</v>
      </c>
      <c r="D5" s="10" t="s">
        <v>190</v>
      </c>
      <c r="E5" s="12" t="s">
        <v>125</v>
      </c>
      <c r="F5" s="14" t="s">
        <v>146</v>
      </c>
      <c r="G5" s="14" t="s">
        <v>127</v>
      </c>
      <c r="H5" s="15">
        <v>1</v>
      </c>
      <c r="I5" s="163" t="s">
        <v>777</v>
      </c>
      <c r="J5" s="80">
        <v>12000000</v>
      </c>
      <c r="K5" s="80">
        <f t="shared" si="0"/>
        <v>12000000</v>
      </c>
      <c r="M5" s="10">
        <v>3</v>
      </c>
      <c r="N5" s="10">
        <v>3</v>
      </c>
      <c r="O5" s="80">
        <v>11950000</v>
      </c>
      <c r="P5" s="80">
        <v>12100000</v>
      </c>
      <c r="Q5" s="80">
        <v>12163710</v>
      </c>
      <c r="R5" s="26"/>
      <c r="S5" s="26"/>
      <c r="T5" s="26"/>
      <c r="U5" s="26"/>
      <c r="V5" s="26"/>
      <c r="W5" s="26"/>
      <c r="X5" s="26"/>
      <c r="Y5" s="80">
        <f t="shared" si="1"/>
        <v>12071236.666666666</v>
      </c>
      <c r="Z5" s="80">
        <f t="shared" si="2"/>
        <v>11950000</v>
      </c>
      <c r="AA5" s="80">
        <f t="shared" si="3"/>
        <v>12163710</v>
      </c>
      <c r="AB5" s="80">
        <f t="shared" si="4"/>
        <v>109720.04389961451</v>
      </c>
      <c r="AC5" s="102">
        <f t="shared" si="5"/>
        <v>9.0893789037036956E-3</v>
      </c>
      <c r="AD5" s="10" t="s">
        <v>190</v>
      </c>
      <c r="AE5" s="26">
        <f t="shared" si="6"/>
        <v>12071236.666666666</v>
      </c>
      <c r="AF5" s="81">
        <v>12000000</v>
      </c>
      <c r="AG5" s="10" t="s">
        <v>128</v>
      </c>
      <c r="AH5" s="10">
        <v>0</v>
      </c>
      <c r="AI5" s="10">
        <v>0</v>
      </c>
      <c r="AJ5" s="10">
        <v>0</v>
      </c>
      <c r="AK5" s="16" t="s">
        <v>129</v>
      </c>
      <c r="AL5" s="16" t="s">
        <v>129</v>
      </c>
      <c r="AM5" s="16" t="s">
        <v>129</v>
      </c>
      <c r="AN5" s="16" t="s">
        <v>129</v>
      </c>
      <c r="AO5" s="16" t="s">
        <v>129</v>
      </c>
      <c r="AP5" s="16" t="s">
        <v>129</v>
      </c>
      <c r="AQ5" s="16" t="s">
        <v>129</v>
      </c>
      <c r="AR5" s="16" t="s">
        <v>129</v>
      </c>
      <c r="AS5" s="16" t="s">
        <v>129</v>
      </c>
      <c r="AT5" s="16" t="s">
        <v>129</v>
      </c>
      <c r="AU5" s="16" t="s">
        <v>129</v>
      </c>
      <c r="AV5" s="16" t="s">
        <v>129</v>
      </c>
      <c r="AW5" s="16" t="s">
        <v>129</v>
      </c>
      <c r="AZ5" s="26"/>
      <c r="BC5" s="13" t="s">
        <v>127</v>
      </c>
      <c r="BD5" s="171" t="s">
        <v>129</v>
      </c>
      <c r="BE5" s="16" t="s">
        <v>129</v>
      </c>
      <c r="BF5" s="16" t="s">
        <v>129</v>
      </c>
      <c r="BG5" s="16" t="s">
        <v>129</v>
      </c>
      <c r="BH5" s="26"/>
      <c r="BK5" s="103">
        <f t="shared" si="7"/>
        <v>0</v>
      </c>
      <c r="BL5" s="104">
        <f t="shared" si="8"/>
        <v>0</v>
      </c>
      <c r="BM5" s="10" t="s">
        <v>190</v>
      </c>
      <c r="BN5" s="10" t="s">
        <v>694</v>
      </c>
    </row>
    <row r="6" spans="1:126" s="18" customFormat="1" x14ac:dyDescent="0.25">
      <c r="A6" s="189">
        <v>5</v>
      </c>
      <c r="B6" s="18" t="s">
        <v>147</v>
      </c>
      <c r="C6" s="19">
        <v>44964</v>
      </c>
      <c r="D6" s="18" t="s">
        <v>148</v>
      </c>
      <c r="E6" s="20" t="s">
        <v>207</v>
      </c>
      <c r="F6" s="22" t="s">
        <v>149</v>
      </c>
      <c r="G6" s="22" t="s">
        <v>150</v>
      </c>
      <c r="H6" s="23">
        <v>1</v>
      </c>
      <c r="I6" s="164" t="s">
        <v>778</v>
      </c>
      <c r="J6" s="82">
        <v>72500000</v>
      </c>
      <c r="K6" s="82">
        <f t="shared" si="0"/>
        <v>72500000</v>
      </c>
      <c r="L6" s="19">
        <v>44917</v>
      </c>
      <c r="M6" s="18">
        <v>5</v>
      </c>
      <c r="N6" s="18">
        <v>5</v>
      </c>
      <c r="O6" s="82">
        <v>72500000</v>
      </c>
      <c r="P6" s="82">
        <v>95624000</v>
      </c>
      <c r="Q6" s="82">
        <v>87500000</v>
      </c>
      <c r="R6" s="82">
        <v>87550000</v>
      </c>
      <c r="S6" s="82">
        <v>82500000</v>
      </c>
      <c r="T6" s="82"/>
      <c r="U6" s="82"/>
      <c r="V6" s="82"/>
      <c r="W6" s="82"/>
      <c r="X6" s="82"/>
      <c r="Y6" s="82">
        <f t="shared" si="1"/>
        <v>85134800</v>
      </c>
      <c r="Z6" s="82">
        <f t="shared" si="2"/>
        <v>72500000</v>
      </c>
      <c r="AA6" s="82">
        <f t="shared" si="3"/>
        <v>95624000</v>
      </c>
      <c r="AB6" s="82">
        <f t="shared" si="4"/>
        <v>8485738.3414762449</v>
      </c>
      <c r="AC6" s="105">
        <f t="shared" si="5"/>
        <v>9.9674144315558919E-2</v>
      </c>
      <c r="AD6" s="18" t="s">
        <v>148</v>
      </c>
      <c r="AE6" s="24">
        <f t="shared" si="6"/>
        <v>85134800</v>
      </c>
      <c r="AF6" s="83"/>
      <c r="AG6" s="18" t="s">
        <v>151</v>
      </c>
      <c r="AH6" s="18">
        <v>2</v>
      </c>
      <c r="AI6" s="18">
        <v>1</v>
      </c>
      <c r="AJ6" s="18">
        <v>1</v>
      </c>
      <c r="AK6" s="106">
        <v>71900000</v>
      </c>
      <c r="AL6" s="21" t="s">
        <v>152</v>
      </c>
      <c r="AM6" s="18" t="s">
        <v>153</v>
      </c>
      <c r="AN6" s="24">
        <v>71050000</v>
      </c>
      <c r="AO6" s="18" t="s">
        <v>154</v>
      </c>
      <c r="AP6" s="110" t="s">
        <v>155</v>
      </c>
      <c r="AQ6" s="24"/>
      <c r="AT6" s="24"/>
      <c r="AW6" s="24"/>
      <c r="AZ6" s="24"/>
      <c r="BC6" s="21" t="s">
        <v>156</v>
      </c>
      <c r="BD6" s="20" t="s">
        <v>152</v>
      </c>
      <c r="BE6" s="18" t="s">
        <v>157</v>
      </c>
      <c r="BG6" s="18" t="s">
        <v>158</v>
      </c>
      <c r="BH6" s="24">
        <v>71900000</v>
      </c>
      <c r="BI6" s="19">
        <v>45030</v>
      </c>
      <c r="BJ6" s="19">
        <v>45395</v>
      </c>
      <c r="BK6" s="107">
        <f t="shared" si="7"/>
        <v>600000</v>
      </c>
      <c r="BL6" s="108">
        <f t="shared" si="8"/>
        <v>8.2758620689655175E-3</v>
      </c>
      <c r="BM6" s="18" t="s">
        <v>148</v>
      </c>
      <c r="BN6" s="18" t="s">
        <v>694</v>
      </c>
      <c r="BO6" s="111"/>
      <c r="BP6" s="111"/>
    </row>
    <row r="7" spans="1:126" s="18" customFormat="1" x14ac:dyDescent="0.25">
      <c r="A7" s="189">
        <v>6</v>
      </c>
      <c r="B7" s="27" t="s">
        <v>159</v>
      </c>
      <c r="C7" s="28">
        <v>44939</v>
      </c>
      <c r="D7" s="27" t="s">
        <v>148</v>
      </c>
      <c r="E7" s="29" t="s">
        <v>160</v>
      </c>
      <c r="F7" s="31" t="s">
        <v>161</v>
      </c>
      <c r="G7" s="31" t="s">
        <v>150</v>
      </c>
      <c r="H7" s="32">
        <v>1</v>
      </c>
      <c r="I7" s="164" t="s">
        <v>778</v>
      </c>
      <c r="J7" s="33">
        <v>510056368</v>
      </c>
      <c r="K7" s="82">
        <f t="shared" si="0"/>
        <v>510056368</v>
      </c>
      <c r="L7" s="28">
        <v>44938</v>
      </c>
      <c r="M7" s="27">
        <v>6</v>
      </c>
      <c r="N7" s="27">
        <v>6</v>
      </c>
      <c r="O7" s="186">
        <f>7000000*74.14</f>
        <v>518980000</v>
      </c>
      <c r="P7" s="186">
        <f>8960000*74.14</f>
        <v>664294400</v>
      </c>
      <c r="Q7" s="186">
        <f>8412000*74.14</f>
        <v>623665680</v>
      </c>
      <c r="R7" s="186">
        <f>9352000*74.14</f>
        <v>693357280</v>
      </c>
      <c r="S7" s="186">
        <f>6970000*74.14</f>
        <v>516755800</v>
      </c>
      <c r="T7" s="186">
        <f>6880000*74.14</f>
        <v>510083200</v>
      </c>
      <c r="U7" s="33"/>
      <c r="V7" s="33"/>
      <c r="W7" s="33"/>
      <c r="X7" s="33"/>
      <c r="Y7" s="33">
        <f t="shared" si="1"/>
        <v>587856060</v>
      </c>
      <c r="Z7" s="33">
        <f t="shared" si="2"/>
        <v>510083200</v>
      </c>
      <c r="AA7" s="33">
        <f t="shared" si="3"/>
        <v>693357280</v>
      </c>
      <c r="AB7" s="33">
        <f t="shared" si="4"/>
        <v>82587447.585888296</v>
      </c>
      <c r="AC7" s="112">
        <f t="shared" si="5"/>
        <v>0.14048923402420704</v>
      </c>
      <c r="AD7" s="27" t="s">
        <v>148</v>
      </c>
      <c r="AE7" s="113">
        <f t="shared" si="6"/>
        <v>587856060</v>
      </c>
      <c r="AF7" s="84"/>
      <c r="AG7" s="27"/>
      <c r="AH7" s="27">
        <v>2</v>
      </c>
      <c r="AI7" s="27">
        <v>1</v>
      </c>
      <c r="AJ7" s="27">
        <v>1</v>
      </c>
      <c r="AK7" s="114">
        <v>507765422</v>
      </c>
      <c r="AL7" s="30" t="s">
        <v>162</v>
      </c>
      <c r="AM7" s="27"/>
      <c r="AN7" s="113">
        <f>6800000*74.14</f>
        <v>504152000</v>
      </c>
      <c r="AO7" s="27"/>
      <c r="AP7" s="27"/>
      <c r="AQ7" s="113"/>
      <c r="AR7" s="27"/>
      <c r="AS7" s="27"/>
      <c r="AT7" s="113"/>
      <c r="AU7" s="27"/>
      <c r="AV7" s="27"/>
      <c r="AW7" s="113"/>
      <c r="AX7" s="27"/>
      <c r="AY7" s="27"/>
      <c r="AZ7" s="113"/>
      <c r="BA7" s="27"/>
      <c r="BB7" s="27"/>
      <c r="BC7" s="30" t="s">
        <v>156</v>
      </c>
      <c r="BD7" s="29" t="s">
        <v>163</v>
      </c>
      <c r="BE7" s="27" t="s">
        <v>163</v>
      </c>
      <c r="BF7" s="27"/>
      <c r="BG7" s="27" t="s">
        <v>163</v>
      </c>
      <c r="BH7" s="33">
        <v>507765422</v>
      </c>
      <c r="BI7" s="27"/>
      <c r="BJ7" s="27"/>
      <c r="BK7" s="115">
        <f t="shared" si="7"/>
        <v>2290946</v>
      </c>
      <c r="BL7" s="116">
        <f t="shared" si="8"/>
        <v>4.4915545491238723E-3</v>
      </c>
      <c r="BM7" s="27" t="s">
        <v>148</v>
      </c>
      <c r="BN7" s="27" t="s">
        <v>694</v>
      </c>
      <c r="BO7" s="117"/>
      <c r="BP7" s="11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8"/>
      <c r="CB7" s="27"/>
      <c r="CC7" s="28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</row>
    <row r="8" spans="1:126" s="18" customFormat="1" x14ac:dyDescent="0.25">
      <c r="A8" s="189">
        <v>7</v>
      </c>
      <c r="B8" s="18" t="s">
        <v>164</v>
      </c>
      <c r="C8" s="19">
        <v>44937</v>
      </c>
      <c r="D8" s="18" t="s">
        <v>148</v>
      </c>
      <c r="E8" s="20" t="s">
        <v>207</v>
      </c>
      <c r="F8" s="22" t="s">
        <v>165</v>
      </c>
      <c r="G8" s="22" t="s">
        <v>150</v>
      </c>
      <c r="H8" s="23">
        <v>1</v>
      </c>
      <c r="I8" s="164" t="s">
        <v>778</v>
      </c>
      <c r="J8" s="82">
        <v>325000000</v>
      </c>
      <c r="K8" s="82">
        <f t="shared" si="0"/>
        <v>325000000</v>
      </c>
      <c r="M8" s="18">
        <v>5</v>
      </c>
      <c r="N8" s="18">
        <v>5</v>
      </c>
      <c r="O8" s="82">
        <v>325000000</v>
      </c>
      <c r="P8" s="82">
        <v>339699000</v>
      </c>
      <c r="Q8" s="82">
        <v>350000000</v>
      </c>
      <c r="R8" s="82">
        <v>369622000</v>
      </c>
      <c r="S8" s="82">
        <v>462000000</v>
      </c>
      <c r="T8" s="82"/>
      <c r="U8" s="82"/>
      <c r="V8" s="82"/>
      <c r="W8" s="82"/>
      <c r="X8" s="82"/>
      <c r="Y8" s="82">
        <f t="shared" si="1"/>
        <v>369264200</v>
      </c>
      <c r="Z8" s="82">
        <f t="shared" si="2"/>
        <v>325000000</v>
      </c>
      <c r="AA8" s="82">
        <f t="shared" si="3"/>
        <v>462000000</v>
      </c>
      <c r="AB8" s="82">
        <f t="shared" si="4"/>
        <v>54324456.915831201</v>
      </c>
      <c r="AC8" s="105">
        <f t="shared" si="5"/>
        <v>0.14711541740529194</v>
      </c>
      <c r="AD8" s="18" t="s">
        <v>148</v>
      </c>
      <c r="AE8" s="24">
        <f t="shared" si="6"/>
        <v>369264200</v>
      </c>
      <c r="AF8" s="83"/>
      <c r="AH8" s="18">
        <v>4</v>
      </c>
      <c r="AI8" s="18">
        <v>1</v>
      </c>
      <c r="AJ8" s="18">
        <v>3</v>
      </c>
      <c r="AK8" s="38">
        <v>269000000</v>
      </c>
      <c r="AL8" s="21" t="s">
        <v>166</v>
      </c>
      <c r="AM8" s="110" t="s">
        <v>155</v>
      </c>
      <c r="AN8" s="38">
        <v>315000000</v>
      </c>
      <c r="AO8" s="18" t="s">
        <v>167</v>
      </c>
      <c r="AP8" s="110" t="s">
        <v>155</v>
      </c>
      <c r="AQ8" s="38">
        <v>280415000</v>
      </c>
      <c r="AR8" s="110" t="s">
        <v>168</v>
      </c>
      <c r="AS8" s="110" t="s">
        <v>155</v>
      </c>
      <c r="AT8" s="38">
        <v>290000000</v>
      </c>
      <c r="AU8" s="110" t="s">
        <v>169</v>
      </c>
      <c r="AV8" s="18" t="s">
        <v>153</v>
      </c>
      <c r="AW8" s="24"/>
      <c r="AZ8" s="24"/>
      <c r="BC8" s="21" t="s">
        <v>170</v>
      </c>
      <c r="BD8" s="20"/>
      <c r="BE8" s="18" t="s">
        <v>171</v>
      </c>
      <c r="BG8" s="18" t="s">
        <v>172</v>
      </c>
      <c r="BH8" s="24">
        <v>288950000</v>
      </c>
      <c r="BI8" s="19">
        <v>45012</v>
      </c>
      <c r="BJ8" s="19">
        <v>45562</v>
      </c>
      <c r="BK8" s="107">
        <f t="shared" si="7"/>
        <v>36050000</v>
      </c>
      <c r="BL8" s="108">
        <f t="shared" si="8"/>
        <v>0.11092307692307693</v>
      </c>
      <c r="BM8" s="18" t="s">
        <v>148</v>
      </c>
      <c r="BN8" s="18" t="s">
        <v>694</v>
      </c>
      <c r="BO8" s="111"/>
      <c r="BP8" s="111"/>
    </row>
    <row r="9" spans="1:126" s="18" customFormat="1" x14ac:dyDescent="0.25">
      <c r="A9" s="189">
        <v>8</v>
      </c>
      <c r="B9" s="10" t="s">
        <v>173</v>
      </c>
      <c r="C9" s="11">
        <v>44917</v>
      </c>
      <c r="D9" s="10" t="s">
        <v>148</v>
      </c>
      <c r="E9" s="12" t="s">
        <v>207</v>
      </c>
      <c r="F9" s="14" t="s">
        <v>174</v>
      </c>
      <c r="G9" s="14" t="s">
        <v>150</v>
      </c>
      <c r="H9" s="15">
        <v>1</v>
      </c>
      <c r="I9" s="163" t="s">
        <v>778</v>
      </c>
      <c r="J9" s="80">
        <v>513372300</v>
      </c>
      <c r="K9" s="80">
        <f t="shared" si="0"/>
        <v>513372300</v>
      </c>
      <c r="L9" s="11">
        <v>44916</v>
      </c>
      <c r="M9" s="10">
        <v>4</v>
      </c>
      <c r="N9" s="10">
        <v>4</v>
      </c>
      <c r="O9" s="80">
        <v>7000000</v>
      </c>
      <c r="P9" s="80">
        <v>8960000</v>
      </c>
      <c r="Q9" s="80">
        <v>8412000</v>
      </c>
      <c r="R9" s="80">
        <v>9352000</v>
      </c>
      <c r="S9" s="80"/>
      <c r="T9" s="80"/>
      <c r="U9" s="80"/>
      <c r="V9" s="80"/>
      <c r="W9" s="80"/>
      <c r="X9" s="80"/>
      <c r="Y9" s="80">
        <f t="shared" si="1"/>
        <v>8431000</v>
      </c>
      <c r="Z9" s="80">
        <f t="shared" si="2"/>
        <v>7000000</v>
      </c>
      <c r="AA9" s="80">
        <f t="shared" si="3"/>
        <v>9352000</v>
      </c>
      <c r="AB9" s="80">
        <f t="shared" si="4"/>
        <v>1028948.3304163852</v>
      </c>
      <c r="AC9" s="102">
        <f t="shared" si="5"/>
        <v>0.12204345041114757</v>
      </c>
      <c r="AD9" s="10" t="s">
        <v>148</v>
      </c>
      <c r="AE9" s="26">
        <f t="shared" si="6"/>
        <v>8431000</v>
      </c>
      <c r="AF9" s="81"/>
      <c r="AG9" s="10"/>
      <c r="AH9" s="10">
        <v>0</v>
      </c>
      <c r="AI9" s="10">
        <v>0</v>
      </c>
      <c r="AJ9" s="10">
        <v>0</v>
      </c>
      <c r="AK9" s="16" t="s">
        <v>129</v>
      </c>
      <c r="AL9" s="16" t="s">
        <v>129</v>
      </c>
      <c r="AM9" s="16" t="s">
        <v>129</v>
      </c>
      <c r="AN9" s="16" t="s">
        <v>129</v>
      </c>
      <c r="AO9" s="16" t="s">
        <v>129</v>
      </c>
      <c r="AP9" s="16" t="s">
        <v>129</v>
      </c>
      <c r="AQ9" s="16" t="s">
        <v>129</v>
      </c>
      <c r="AR9" s="16" t="s">
        <v>129</v>
      </c>
      <c r="AS9" s="16" t="s">
        <v>129</v>
      </c>
      <c r="AT9" s="16" t="s">
        <v>129</v>
      </c>
      <c r="AU9" s="16" t="s">
        <v>129</v>
      </c>
      <c r="AV9" s="16" t="s">
        <v>129</v>
      </c>
      <c r="AW9" s="16" t="s">
        <v>129</v>
      </c>
      <c r="AX9" s="16" t="s">
        <v>129</v>
      </c>
      <c r="AY9" s="16" t="s">
        <v>129</v>
      </c>
      <c r="AZ9" s="16" t="s">
        <v>129</v>
      </c>
      <c r="BA9" s="16" t="s">
        <v>129</v>
      </c>
      <c r="BB9" s="16" t="s">
        <v>129</v>
      </c>
      <c r="BC9" s="16" t="s">
        <v>129</v>
      </c>
      <c r="BD9" s="171" t="s">
        <v>129</v>
      </c>
      <c r="BE9" s="16" t="s">
        <v>129</v>
      </c>
      <c r="BF9" s="16" t="s">
        <v>129</v>
      </c>
      <c r="BG9" s="16" t="s">
        <v>129</v>
      </c>
      <c r="BH9" s="26"/>
      <c r="BI9" s="10"/>
      <c r="BJ9" s="10"/>
      <c r="BK9" s="103">
        <f t="shared" si="7"/>
        <v>0</v>
      </c>
      <c r="BL9" s="104">
        <f t="shared" si="8"/>
        <v>0</v>
      </c>
      <c r="BM9" s="10" t="s">
        <v>148</v>
      </c>
      <c r="BN9" s="10" t="s">
        <v>694</v>
      </c>
      <c r="BO9" s="118"/>
      <c r="BP9" s="118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</row>
    <row r="10" spans="1:126" s="18" customFormat="1" x14ac:dyDescent="0.25">
      <c r="A10" s="189">
        <v>9</v>
      </c>
      <c r="B10" s="34" t="s">
        <v>175</v>
      </c>
      <c r="C10" s="19">
        <v>44890</v>
      </c>
      <c r="D10" s="18" t="s">
        <v>190</v>
      </c>
      <c r="E10" s="20" t="s">
        <v>125</v>
      </c>
      <c r="F10" s="22" t="s">
        <v>176</v>
      </c>
      <c r="G10" s="22" t="s">
        <v>177</v>
      </c>
      <c r="H10" s="23">
        <v>1</v>
      </c>
      <c r="I10" s="164" t="s">
        <v>777</v>
      </c>
      <c r="J10" s="82">
        <v>14119000</v>
      </c>
      <c r="K10" s="82">
        <f t="shared" si="0"/>
        <v>14119000</v>
      </c>
      <c r="L10" s="19">
        <v>44845</v>
      </c>
      <c r="M10" s="18">
        <v>3</v>
      </c>
      <c r="N10" s="18">
        <v>3</v>
      </c>
      <c r="O10" s="82">
        <v>14194000</v>
      </c>
      <c r="P10" s="82">
        <v>14118000</v>
      </c>
      <c r="Q10" s="82">
        <v>14045000</v>
      </c>
      <c r="R10" s="24"/>
      <c r="S10" s="24"/>
      <c r="T10" s="24"/>
      <c r="U10" s="24"/>
      <c r="V10" s="24"/>
      <c r="W10" s="24"/>
      <c r="X10" s="24"/>
      <c r="Y10" s="82">
        <f t="shared" si="1"/>
        <v>14119000</v>
      </c>
      <c r="Z10" s="82">
        <f t="shared" si="2"/>
        <v>14045000</v>
      </c>
      <c r="AA10" s="82">
        <f t="shared" si="3"/>
        <v>14194000</v>
      </c>
      <c r="AB10" s="82">
        <f t="shared" si="4"/>
        <v>74505.033387013522</v>
      </c>
      <c r="AC10" s="105">
        <f t="shared" si="5"/>
        <v>5.2769341587232468E-3</v>
      </c>
      <c r="AD10" s="18" t="s">
        <v>190</v>
      </c>
      <c r="AE10" s="24">
        <f t="shared" si="6"/>
        <v>14119000</v>
      </c>
      <c r="AF10" s="83"/>
      <c r="AG10" s="18" t="s">
        <v>178</v>
      </c>
      <c r="AH10" s="18">
        <v>1</v>
      </c>
      <c r="AI10" s="18">
        <v>1</v>
      </c>
      <c r="AJ10" s="18">
        <v>0</v>
      </c>
      <c r="AK10" s="106">
        <v>14119000</v>
      </c>
      <c r="AL10" s="21" t="s">
        <v>179</v>
      </c>
      <c r="AN10" s="24"/>
      <c r="AQ10" s="24"/>
      <c r="AT10" s="24"/>
      <c r="AW10" s="24"/>
      <c r="AZ10" s="24"/>
      <c r="BC10" s="21" t="s">
        <v>177</v>
      </c>
      <c r="BD10" s="20" t="s">
        <v>179</v>
      </c>
      <c r="BE10" s="18">
        <v>85659050</v>
      </c>
      <c r="BF10" s="18" t="s">
        <v>180</v>
      </c>
      <c r="BG10" s="18">
        <v>220854</v>
      </c>
      <c r="BH10" s="24">
        <v>14119000</v>
      </c>
      <c r="BI10" s="19">
        <v>44914</v>
      </c>
      <c r="BJ10" s="18" t="s">
        <v>181</v>
      </c>
      <c r="BK10" s="107">
        <f t="shared" si="7"/>
        <v>0</v>
      </c>
      <c r="BL10" s="108">
        <f t="shared" si="8"/>
        <v>0</v>
      </c>
      <c r="BM10" s="18" t="s">
        <v>190</v>
      </c>
      <c r="BN10" s="18" t="s">
        <v>695</v>
      </c>
    </row>
    <row r="11" spans="1:126" s="18" customFormat="1" x14ac:dyDescent="0.25">
      <c r="A11" s="189">
        <v>10</v>
      </c>
      <c r="B11" s="18" t="s">
        <v>182</v>
      </c>
      <c r="C11" s="19">
        <v>44881</v>
      </c>
      <c r="D11" s="18" t="s">
        <v>190</v>
      </c>
      <c r="E11" s="20" t="s">
        <v>125</v>
      </c>
      <c r="F11" s="22" t="s">
        <v>183</v>
      </c>
      <c r="G11" s="22" t="s">
        <v>184</v>
      </c>
      <c r="H11" s="23">
        <v>1</v>
      </c>
      <c r="I11" s="164" t="s">
        <v>777</v>
      </c>
      <c r="J11" s="82">
        <v>13014000</v>
      </c>
      <c r="K11" s="82">
        <f t="shared" si="0"/>
        <v>13014000</v>
      </c>
      <c r="M11" s="18">
        <v>3</v>
      </c>
      <c r="N11" s="18">
        <v>3</v>
      </c>
      <c r="O11" s="82">
        <v>13009000</v>
      </c>
      <c r="P11" s="82">
        <v>13014000</v>
      </c>
      <c r="Q11" s="82">
        <v>13019000</v>
      </c>
      <c r="R11" s="24"/>
      <c r="S11" s="24"/>
      <c r="T11" s="24"/>
      <c r="U11" s="24"/>
      <c r="V11" s="24"/>
      <c r="W11" s="24"/>
      <c r="X11" s="24"/>
      <c r="Y11" s="82">
        <f t="shared" si="1"/>
        <v>13014000</v>
      </c>
      <c r="Z11" s="82">
        <f t="shared" si="2"/>
        <v>13009000</v>
      </c>
      <c r="AA11" s="82">
        <f t="shared" si="3"/>
        <v>13019000</v>
      </c>
      <c r="AB11" s="82">
        <f t="shared" si="4"/>
        <v>5000</v>
      </c>
      <c r="AC11" s="105">
        <f t="shared" si="5"/>
        <v>3.8420162901490703E-4</v>
      </c>
      <c r="AD11" s="18" t="s">
        <v>190</v>
      </c>
      <c r="AE11" s="24">
        <f t="shared" si="6"/>
        <v>13014000</v>
      </c>
      <c r="AF11" s="83"/>
      <c r="AG11" s="18" t="s">
        <v>185</v>
      </c>
      <c r="AH11" s="18">
        <v>1</v>
      </c>
      <c r="AI11" s="18">
        <v>1</v>
      </c>
      <c r="AJ11" s="18">
        <v>0</v>
      </c>
      <c r="AK11" s="106">
        <v>13014000</v>
      </c>
      <c r="AL11" s="21" t="s">
        <v>186</v>
      </c>
      <c r="AN11" s="24"/>
      <c r="AQ11" s="24"/>
      <c r="AT11" s="24"/>
      <c r="AW11" s="24"/>
      <c r="AZ11" s="24"/>
      <c r="BC11" s="21" t="s">
        <v>184</v>
      </c>
      <c r="BD11" s="20" t="s">
        <v>186</v>
      </c>
      <c r="BE11" s="18">
        <v>85007194</v>
      </c>
      <c r="BF11" s="18" t="s">
        <v>187</v>
      </c>
      <c r="BG11" s="25" t="s">
        <v>188</v>
      </c>
      <c r="BH11" s="24">
        <v>13014000</v>
      </c>
      <c r="BI11" s="19">
        <v>44901</v>
      </c>
      <c r="BJ11" s="19">
        <v>44926</v>
      </c>
      <c r="BK11" s="107">
        <f t="shared" si="7"/>
        <v>0</v>
      </c>
      <c r="BL11" s="108">
        <f t="shared" si="8"/>
        <v>0</v>
      </c>
      <c r="BM11" s="18" t="s">
        <v>190</v>
      </c>
      <c r="BN11" s="18" t="s">
        <v>694</v>
      </c>
    </row>
    <row r="12" spans="1:126" s="18" customFormat="1" x14ac:dyDescent="0.25">
      <c r="A12" s="189">
        <v>11</v>
      </c>
      <c r="B12" s="18" t="s">
        <v>189</v>
      </c>
      <c r="C12" s="19">
        <v>44876</v>
      </c>
      <c r="D12" s="18" t="s">
        <v>190</v>
      </c>
      <c r="E12" s="20" t="s">
        <v>125</v>
      </c>
      <c r="F12" s="22" t="s">
        <v>191</v>
      </c>
      <c r="G12" s="22" t="s">
        <v>192</v>
      </c>
      <c r="H12" s="23">
        <v>1</v>
      </c>
      <c r="I12" s="164" t="s">
        <v>193</v>
      </c>
      <c r="J12" s="82">
        <v>7067180000</v>
      </c>
      <c r="K12" s="82">
        <f t="shared" si="0"/>
        <v>7067180000</v>
      </c>
      <c r="M12" s="18">
        <v>0</v>
      </c>
      <c r="N12" s="18">
        <v>0</v>
      </c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 t="e">
        <f t="shared" si="1"/>
        <v>#DIV/0!</v>
      </c>
      <c r="Z12" s="82">
        <f t="shared" si="2"/>
        <v>0</v>
      </c>
      <c r="AA12" s="82">
        <f t="shared" si="3"/>
        <v>0</v>
      </c>
      <c r="AB12" s="82" t="s">
        <v>194</v>
      </c>
      <c r="AC12" s="119"/>
      <c r="AD12" s="18" t="s">
        <v>190</v>
      </c>
      <c r="AE12" s="24" t="e">
        <f t="shared" si="6"/>
        <v>#DIV/0!</v>
      </c>
      <c r="AF12" s="83"/>
      <c r="AG12" s="18" t="s">
        <v>195</v>
      </c>
      <c r="AH12" s="18">
        <v>1</v>
      </c>
      <c r="AI12" s="18">
        <v>0</v>
      </c>
      <c r="AJ12" s="18">
        <v>0</v>
      </c>
      <c r="AK12" s="106"/>
      <c r="AL12" s="21"/>
      <c r="AN12" s="24"/>
      <c r="AQ12" s="24"/>
      <c r="AT12" s="24"/>
      <c r="AW12" s="24"/>
      <c r="AZ12" s="24"/>
      <c r="BC12" s="21" t="s">
        <v>196</v>
      </c>
      <c r="BD12" s="20" t="s">
        <v>197</v>
      </c>
      <c r="BE12" s="18" t="s">
        <v>198</v>
      </c>
      <c r="BF12" s="18" t="s">
        <v>199</v>
      </c>
      <c r="BG12" s="18" t="s">
        <v>200</v>
      </c>
      <c r="BH12" s="24">
        <v>7067180000</v>
      </c>
      <c r="BI12" s="19">
        <v>44922</v>
      </c>
      <c r="BK12" s="107">
        <f t="shared" si="7"/>
        <v>0</v>
      </c>
      <c r="BL12" s="108">
        <f t="shared" si="8"/>
        <v>0</v>
      </c>
      <c r="BM12" s="18" t="s">
        <v>190</v>
      </c>
      <c r="BN12" s="18" t="s">
        <v>201</v>
      </c>
      <c r="BO12" s="111"/>
      <c r="BP12" s="111"/>
    </row>
    <row r="13" spans="1:126" s="10" customFormat="1" x14ac:dyDescent="0.25">
      <c r="A13" s="189">
        <v>12</v>
      </c>
      <c r="B13" s="18" t="s">
        <v>202</v>
      </c>
      <c r="C13" s="19">
        <v>44873</v>
      </c>
      <c r="D13" s="18" t="s">
        <v>148</v>
      </c>
      <c r="E13" s="20" t="s">
        <v>305</v>
      </c>
      <c r="F13" s="22" t="s">
        <v>203</v>
      </c>
      <c r="G13" s="22" t="s">
        <v>204</v>
      </c>
      <c r="H13" s="23">
        <v>1</v>
      </c>
      <c r="I13" s="164" t="s">
        <v>778</v>
      </c>
      <c r="J13" s="82">
        <v>342855000</v>
      </c>
      <c r="K13" s="82">
        <f t="shared" si="0"/>
        <v>342855000</v>
      </c>
      <c r="L13" s="18"/>
      <c r="M13" s="18">
        <v>3</v>
      </c>
      <c r="N13" s="18">
        <v>3</v>
      </c>
      <c r="O13" s="82">
        <v>339500000</v>
      </c>
      <c r="P13" s="82">
        <v>340565000</v>
      </c>
      <c r="Q13" s="82">
        <v>348500000</v>
      </c>
      <c r="R13" s="82"/>
      <c r="S13" s="82"/>
      <c r="T13" s="82"/>
      <c r="U13" s="82"/>
      <c r="V13" s="82"/>
      <c r="W13" s="82"/>
      <c r="X13" s="82"/>
      <c r="Y13" s="82">
        <f t="shared" si="1"/>
        <v>342855000</v>
      </c>
      <c r="Z13" s="82">
        <f t="shared" si="2"/>
        <v>339500000</v>
      </c>
      <c r="AA13" s="82">
        <f t="shared" si="3"/>
        <v>348500000</v>
      </c>
      <c r="AB13" s="82">
        <f t="shared" ref="AB13:AB44" si="9">_xlfn.STDEV.S(O13:X13)</f>
        <v>4917629.0018666517</v>
      </c>
      <c r="AC13" s="105">
        <f t="shared" ref="AC13:AC21" si="10">AB13/Y13</f>
        <v>1.4343174233616694E-2</v>
      </c>
      <c r="AD13" s="18" t="s">
        <v>148</v>
      </c>
      <c r="AE13" s="24">
        <f t="shared" si="6"/>
        <v>342855000</v>
      </c>
      <c r="AF13" s="83"/>
      <c r="AG13" s="18"/>
      <c r="AH13" s="18">
        <v>1</v>
      </c>
      <c r="AI13" s="18">
        <v>1</v>
      </c>
      <c r="AJ13" s="18">
        <v>0</v>
      </c>
      <c r="AK13" s="106">
        <v>339000000</v>
      </c>
      <c r="AL13" s="21" t="s">
        <v>205</v>
      </c>
      <c r="AM13" s="18"/>
      <c r="AN13" s="24"/>
      <c r="AO13" s="18"/>
      <c r="AP13" s="18"/>
      <c r="AQ13" s="24"/>
      <c r="AR13" s="18"/>
      <c r="AS13" s="18"/>
      <c r="AT13" s="24"/>
      <c r="AU13" s="18"/>
      <c r="AV13" s="18"/>
      <c r="AW13" s="24"/>
      <c r="AX13" s="18"/>
      <c r="AY13" s="18"/>
      <c r="AZ13" s="24"/>
      <c r="BA13" s="18"/>
      <c r="BB13" s="18"/>
      <c r="BC13" s="21"/>
      <c r="BD13" s="20" t="s">
        <v>205</v>
      </c>
      <c r="BE13" s="18" t="s">
        <v>163</v>
      </c>
      <c r="BF13" s="18"/>
      <c r="BG13" s="18"/>
      <c r="BH13" s="24">
        <v>339500000</v>
      </c>
      <c r="BI13" s="18"/>
      <c r="BJ13" s="18"/>
      <c r="BK13" s="107">
        <f t="shared" si="7"/>
        <v>3355000</v>
      </c>
      <c r="BL13" s="108">
        <f t="shared" si="8"/>
        <v>9.7854778259030793E-3</v>
      </c>
      <c r="BM13" s="18" t="s">
        <v>148</v>
      </c>
      <c r="BN13" s="18" t="s">
        <v>694</v>
      </c>
      <c r="BO13" s="111"/>
      <c r="BP13" s="111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</row>
    <row r="14" spans="1:126" s="18" customFormat="1" x14ac:dyDescent="0.25">
      <c r="A14" s="189">
        <v>13</v>
      </c>
      <c r="B14" s="18" t="s">
        <v>206</v>
      </c>
      <c r="C14" s="19">
        <v>44866</v>
      </c>
      <c r="D14" s="18" t="s">
        <v>190</v>
      </c>
      <c r="E14" s="20" t="s">
        <v>207</v>
      </c>
      <c r="F14" s="22" t="s">
        <v>208</v>
      </c>
      <c r="G14" s="22" t="s">
        <v>209</v>
      </c>
      <c r="H14" s="23">
        <v>2</v>
      </c>
      <c r="I14" s="164" t="s">
        <v>777</v>
      </c>
      <c r="J14" s="82">
        <v>971666.65999999992</v>
      </c>
      <c r="K14" s="82">
        <f t="shared" si="0"/>
        <v>485833.32999999996</v>
      </c>
      <c r="M14" s="18">
        <v>3</v>
      </c>
      <c r="N14" s="18">
        <v>3</v>
      </c>
      <c r="O14" s="82">
        <v>955000</v>
      </c>
      <c r="P14" s="82">
        <v>980000</v>
      </c>
      <c r="Q14" s="82">
        <v>980000</v>
      </c>
      <c r="R14" s="24"/>
      <c r="S14" s="24"/>
      <c r="T14" s="24"/>
      <c r="U14" s="24"/>
      <c r="V14" s="24"/>
      <c r="W14" s="24"/>
      <c r="X14" s="24"/>
      <c r="Y14" s="82">
        <f t="shared" si="1"/>
        <v>971666.66666666663</v>
      </c>
      <c r="Z14" s="82">
        <f t="shared" si="2"/>
        <v>955000</v>
      </c>
      <c r="AA14" s="82">
        <f t="shared" si="3"/>
        <v>980000</v>
      </c>
      <c r="AB14" s="82">
        <f t="shared" si="9"/>
        <v>14433.756729740644</v>
      </c>
      <c r="AC14" s="105">
        <f t="shared" si="10"/>
        <v>1.4854638143815414E-2</v>
      </c>
      <c r="AD14" s="18" t="s">
        <v>190</v>
      </c>
      <c r="AE14" s="24">
        <f t="shared" si="6"/>
        <v>971666.66666666663</v>
      </c>
      <c r="AF14" s="85">
        <v>971666.65999999992</v>
      </c>
      <c r="AG14" s="18" t="s">
        <v>185</v>
      </c>
      <c r="AH14" s="18">
        <v>2</v>
      </c>
      <c r="AI14" s="18">
        <v>2</v>
      </c>
      <c r="AJ14" s="18">
        <v>0</v>
      </c>
      <c r="AK14" s="106">
        <v>960000</v>
      </c>
      <c r="AL14" s="21" t="s">
        <v>210</v>
      </c>
      <c r="AN14" s="24">
        <v>971600</v>
      </c>
      <c r="AO14" s="18" t="s">
        <v>211</v>
      </c>
      <c r="AQ14" s="24"/>
      <c r="AT14" s="24"/>
      <c r="AW14" s="24"/>
      <c r="AZ14" s="24"/>
      <c r="BC14" s="21" t="s">
        <v>209</v>
      </c>
      <c r="BD14" s="20" t="s">
        <v>210</v>
      </c>
      <c r="BE14" s="18">
        <v>84251658</v>
      </c>
      <c r="BF14" s="18" t="s">
        <v>212</v>
      </c>
      <c r="BG14" s="18" t="s">
        <v>213</v>
      </c>
      <c r="BH14" s="24">
        <v>960000</v>
      </c>
      <c r="BI14" s="19">
        <v>44882</v>
      </c>
      <c r="BJ14" s="19">
        <v>44957</v>
      </c>
      <c r="BK14" s="107">
        <f t="shared" si="7"/>
        <v>11666.659999999916</v>
      </c>
      <c r="BL14" s="108">
        <f t="shared" si="8"/>
        <v>1.2006854284781076E-2</v>
      </c>
      <c r="BM14" s="18" t="s">
        <v>190</v>
      </c>
      <c r="BN14" s="18" t="s">
        <v>694</v>
      </c>
    </row>
    <row r="15" spans="1:126" s="18" customFormat="1" x14ac:dyDescent="0.25">
      <c r="A15" s="189">
        <v>14</v>
      </c>
      <c r="B15" s="10" t="s">
        <v>214</v>
      </c>
      <c r="C15" s="11">
        <v>44861</v>
      </c>
      <c r="D15" s="10" t="s">
        <v>190</v>
      </c>
      <c r="E15" s="12" t="s">
        <v>125</v>
      </c>
      <c r="F15" s="14" t="s">
        <v>215</v>
      </c>
      <c r="G15" s="14" t="s">
        <v>216</v>
      </c>
      <c r="H15" s="15">
        <v>1</v>
      </c>
      <c r="I15" s="163" t="s">
        <v>777</v>
      </c>
      <c r="J15" s="80">
        <v>540000</v>
      </c>
      <c r="K15" s="80">
        <f t="shared" si="0"/>
        <v>540000</v>
      </c>
      <c r="L15" s="11">
        <v>44818</v>
      </c>
      <c r="M15" s="10">
        <v>3</v>
      </c>
      <c r="N15" s="10">
        <v>3</v>
      </c>
      <c r="O15" s="80">
        <v>540000</v>
      </c>
      <c r="P15" s="80">
        <v>520000</v>
      </c>
      <c r="Q15" s="80">
        <v>560000</v>
      </c>
      <c r="R15" s="26"/>
      <c r="S15" s="26"/>
      <c r="T15" s="26"/>
      <c r="U15" s="26"/>
      <c r="V15" s="26"/>
      <c r="W15" s="26"/>
      <c r="X15" s="26"/>
      <c r="Y15" s="80">
        <f t="shared" si="1"/>
        <v>540000</v>
      </c>
      <c r="Z15" s="80">
        <f t="shared" si="2"/>
        <v>520000</v>
      </c>
      <c r="AA15" s="80">
        <f t="shared" si="3"/>
        <v>560000</v>
      </c>
      <c r="AB15" s="80">
        <f t="shared" si="9"/>
        <v>20000</v>
      </c>
      <c r="AC15" s="102">
        <f t="shared" si="10"/>
        <v>3.7037037037037035E-2</v>
      </c>
      <c r="AD15" s="10" t="s">
        <v>190</v>
      </c>
      <c r="AE15" s="26">
        <f t="shared" si="6"/>
        <v>540000</v>
      </c>
      <c r="AF15" s="81"/>
      <c r="AG15" s="10" t="s">
        <v>217</v>
      </c>
      <c r="AH15" s="10">
        <v>0</v>
      </c>
      <c r="AI15" s="10">
        <v>0</v>
      </c>
      <c r="AJ15" s="10">
        <v>0</v>
      </c>
      <c r="AK15" s="16" t="s">
        <v>129</v>
      </c>
      <c r="AL15" s="16" t="s">
        <v>129</v>
      </c>
      <c r="AM15" s="16" t="s">
        <v>129</v>
      </c>
      <c r="AN15" s="16" t="s">
        <v>129</v>
      </c>
      <c r="AO15" s="16" t="s">
        <v>129</v>
      </c>
      <c r="AP15" s="16" t="s">
        <v>129</v>
      </c>
      <c r="AQ15" s="16" t="s">
        <v>129</v>
      </c>
      <c r="AR15" s="16" t="s">
        <v>129</v>
      </c>
      <c r="AS15" s="16" t="s">
        <v>129</v>
      </c>
      <c r="AT15" s="26"/>
      <c r="AU15" s="10"/>
      <c r="AV15" s="10"/>
      <c r="AW15" s="26"/>
      <c r="AX15" s="10"/>
      <c r="AY15" s="10"/>
      <c r="AZ15" s="26"/>
      <c r="BA15" s="10"/>
      <c r="BB15" s="10"/>
      <c r="BC15" s="13" t="s">
        <v>216</v>
      </c>
      <c r="BD15" s="12"/>
      <c r="BE15" s="10"/>
      <c r="BF15" s="10"/>
      <c r="BG15" s="10"/>
      <c r="BH15" s="26"/>
      <c r="BI15" s="10"/>
      <c r="BJ15" s="10"/>
      <c r="BK15" s="103">
        <f t="shared" si="7"/>
        <v>0</v>
      </c>
      <c r="BL15" s="104">
        <f t="shared" si="8"/>
        <v>0</v>
      </c>
      <c r="BM15" s="10" t="s">
        <v>190</v>
      </c>
      <c r="BN15" s="10" t="s">
        <v>694</v>
      </c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</row>
    <row r="16" spans="1:126" s="10" customFormat="1" x14ac:dyDescent="0.25">
      <c r="A16" s="189">
        <v>15</v>
      </c>
      <c r="B16" s="18" t="s">
        <v>218</v>
      </c>
      <c r="C16" s="19">
        <v>44860</v>
      </c>
      <c r="D16" s="18" t="s">
        <v>190</v>
      </c>
      <c r="E16" s="20" t="s">
        <v>125</v>
      </c>
      <c r="F16" s="22" t="s">
        <v>219</v>
      </c>
      <c r="G16" s="22" t="s">
        <v>220</v>
      </c>
      <c r="H16" s="23">
        <v>1</v>
      </c>
      <c r="I16" s="164" t="s">
        <v>777</v>
      </c>
      <c r="J16" s="82">
        <v>15925833.33</v>
      </c>
      <c r="K16" s="82">
        <f t="shared" si="0"/>
        <v>15925833.33</v>
      </c>
      <c r="L16" s="19">
        <v>44844</v>
      </c>
      <c r="M16" s="18">
        <v>3</v>
      </c>
      <c r="N16" s="18">
        <v>3</v>
      </c>
      <c r="O16" s="82">
        <v>15980000</v>
      </c>
      <c r="P16" s="82">
        <v>16100000</v>
      </c>
      <c r="Q16" s="82">
        <v>15697500</v>
      </c>
      <c r="R16" s="24"/>
      <c r="S16" s="24"/>
      <c r="T16" s="24"/>
      <c r="U16" s="24"/>
      <c r="V16" s="24"/>
      <c r="W16" s="24"/>
      <c r="X16" s="24"/>
      <c r="Y16" s="82">
        <f t="shared" si="1"/>
        <v>15925833.333333334</v>
      </c>
      <c r="Z16" s="82">
        <f t="shared" si="2"/>
        <v>15697500</v>
      </c>
      <c r="AA16" s="82">
        <f t="shared" si="3"/>
        <v>16100000</v>
      </c>
      <c r="AB16" s="82">
        <f t="shared" si="9"/>
        <v>206644.82411455008</v>
      </c>
      <c r="AC16" s="105">
        <f t="shared" si="10"/>
        <v>1.2975448115611956E-2</v>
      </c>
      <c r="AD16" s="18" t="s">
        <v>190</v>
      </c>
      <c r="AE16" s="24">
        <f t="shared" si="6"/>
        <v>15925833.333333334</v>
      </c>
      <c r="AF16" s="83"/>
      <c r="AG16" s="18" t="s">
        <v>185</v>
      </c>
      <c r="AH16" s="18">
        <v>2</v>
      </c>
      <c r="AI16" s="18">
        <v>1</v>
      </c>
      <c r="AJ16" s="18">
        <v>1</v>
      </c>
      <c r="AK16" s="106">
        <v>15440000</v>
      </c>
      <c r="AL16" s="21" t="s">
        <v>221</v>
      </c>
      <c r="AM16" s="18"/>
      <c r="AN16" s="24">
        <v>15360370.83</v>
      </c>
      <c r="AO16" s="18" t="s">
        <v>211</v>
      </c>
      <c r="AP16" s="18"/>
      <c r="AQ16" s="24"/>
      <c r="AR16" s="18"/>
      <c r="AS16" s="18"/>
      <c r="AT16" s="24"/>
      <c r="AU16" s="18"/>
      <c r="AV16" s="18"/>
      <c r="AW16" s="24"/>
      <c r="AX16" s="18"/>
      <c r="AY16" s="18"/>
      <c r="AZ16" s="24"/>
      <c r="BA16" s="18"/>
      <c r="BB16" s="18"/>
      <c r="BC16" s="21" t="s">
        <v>220</v>
      </c>
      <c r="BD16" s="152" t="s">
        <v>221</v>
      </c>
      <c r="BE16" s="18">
        <v>84352466</v>
      </c>
      <c r="BF16" s="18" t="s">
        <v>222</v>
      </c>
      <c r="BG16" s="18" t="s">
        <v>223</v>
      </c>
      <c r="BH16" s="24">
        <v>15440000</v>
      </c>
      <c r="BI16" s="19">
        <v>44886</v>
      </c>
      <c r="BJ16" s="19">
        <v>44926</v>
      </c>
      <c r="BK16" s="107">
        <f t="shared" si="7"/>
        <v>485833.33000000007</v>
      </c>
      <c r="BL16" s="108">
        <f t="shared" si="8"/>
        <v>3.0505991110984461E-2</v>
      </c>
      <c r="BM16" s="18" t="s">
        <v>190</v>
      </c>
      <c r="BN16" s="18" t="s">
        <v>696</v>
      </c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</row>
    <row r="17" spans="1:126" s="18" customFormat="1" x14ac:dyDescent="0.25">
      <c r="A17" s="189">
        <v>16</v>
      </c>
      <c r="B17" s="18" t="s">
        <v>224</v>
      </c>
      <c r="C17" s="19">
        <v>44846</v>
      </c>
      <c r="D17" s="18" t="s">
        <v>190</v>
      </c>
      <c r="E17" s="20" t="s">
        <v>125</v>
      </c>
      <c r="F17" s="22" t="s">
        <v>225</v>
      </c>
      <c r="G17" s="22" t="s">
        <v>127</v>
      </c>
      <c r="H17" s="23">
        <v>1</v>
      </c>
      <c r="I17" s="164" t="s">
        <v>777</v>
      </c>
      <c r="J17" s="82">
        <v>13199500</v>
      </c>
      <c r="K17" s="82">
        <f t="shared" si="0"/>
        <v>13199500</v>
      </c>
      <c r="M17" s="18">
        <v>3</v>
      </c>
      <c r="N17" s="18">
        <v>3</v>
      </c>
      <c r="O17" s="82">
        <v>12881000</v>
      </c>
      <c r="P17" s="82">
        <v>14117500</v>
      </c>
      <c r="Q17" s="82">
        <v>12600000</v>
      </c>
      <c r="R17" s="24"/>
      <c r="S17" s="24"/>
      <c r="T17" s="24"/>
      <c r="U17" s="24"/>
      <c r="V17" s="24"/>
      <c r="W17" s="24"/>
      <c r="X17" s="24"/>
      <c r="Y17" s="82">
        <f t="shared" si="1"/>
        <v>13199500</v>
      </c>
      <c r="Z17" s="82">
        <f t="shared" si="2"/>
        <v>12600000</v>
      </c>
      <c r="AA17" s="82">
        <f t="shared" si="3"/>
        <v>14117500</v>
      </c>
      <c r="AB17" s="82">
        <f t="shared" si="9"/>
        <v>807330.94205536309</v>
      </c>
      <c r="AC17" s="105">
        <f t="shared" si="10"/>
        <v>6.1163751812974967E-2</v>
      </c>
      <c r="AD17" s="18" t="s">
        <v>190</v>
      </c>
      <c r="AE17" s="24">
        <f t="shared" si="6"/>
        <v>13199500</v>
      </c>
      <c r="AF17" s="83"/>
      <c r="AG17" s="18" t="s">
        <v>133</v>
      </c>
      <c r="AH17" s="18">
        <v>1</v>
      </c>
      <c r="AI17" s="18">
        <v>1</v>
      </c>
      <c r="AJ17" s="18">
        <v>0</v>
      </c>
      <c r="AK17" s="106">
        <v>13199500</v>
      </c>
      <c r="AL17" s="21" t="s">
        <v>186</v>
      </c>
      <c r="AN17" s="24"/>
      <c r="AQ17" s="24"/>
      <c r="AT17" s="24"/>
      <c r="AW17" s="24"/>
      <c r="AZ17" s="24"/>
      <c r="BC17" s="21" t="s">
        <v>127</v>
      </c>
      <c r="BD17" s="20" t="s">
        <v>186</v>
      </c>
      <c r="BE17" s="18">
        <v>83901721</v>
      </c>
      <c r="BF17" s="18" t="s">
        <v>226</v>
      </c>
      <c r="BG17" s="18">
        <v>106</v>
      </c>
      <c r="BH17" s="24">
        <v>13199500</v>
      </c>
      <c r="BI17" s="19">
        <v>44872</v>
      </c>
      <c r="BJ17" s="19">
        <v>44926</v>
      </c>
      <c r="BK17" s="107">
        <f t="shared" si="7"/>
        <v>0</v>
      </c>
      <c r="BL17" s="108">
        <f t="shared" si="8"/>
        <v>0</v>
      </c>
      <c r="BM17" s="18" t="s">
        <v>190</v>
      </c>
      <c r="BN17" s="18" t="s">
        <v>694</v>
      </c>
    </row>
    <row r="18" spans="1:126" s="10" customFormat="1" x14ac:dyDescent="0.25">
      <c r="A18" s="189">
        <v>17</v>
      </c>
      <c r="B18" s="18" t="s">
        <v>227</v>
      </c>
      <c r="C18" s="19">
        <v>44846</v>
      </c>
      <c r="D18" s="18" t="s">
        <v>190</v>
      </c>
      <c r="E18" s="20" t="s">
        <v>125</v>
      </c>
      <c r="F18" s="22" t="s">
        <v>228</v>
      </c>
      <c r="G18" s="22" t="s">
        <v>229</v>
      </c>
      <c r="H18" s="23">
        <v>1</v>
      </c>
      <c r="I18" s="164" t="s">
        <v>777</v>
      </c>
      <c r="J18" s="82">
        <v>37400000</v>
      </c>
      <c r="K18" s="82">
        <f t="shared" si="0"/>
        <v>37400000</v>
      </c>
      <c r="L18" s="18"/>
      <c r="M18" s="18">
        <v>3</v>
      </c>
      <c r="N18" s="18">
        <v>3</v>
      </c>
      <c r="O18" s="82">
        <v>40084000</v>
      </c>
      <c r="P18" s="82">
        <v>34716000</v>
      </c>
      <c r="Q18" s="82">
        <v>37400000</v>
      </c>
      <c r="R18" s="24"/>
      <c r="S18" s="24"/>
      <c r="T18" s="24"/>
      <c r="U18" s="24"/>
      <c r="V18" s="24"/>
      <c r="W18" s="24"/>
      <c r="X18" s="24"/>
      <c r="Y18" s="82">
        <f t="shared" si="1"/>
        <v>37400000</v>
      </c>
      <c r="Z18" s="82">
        <f t="shared" si="2"/>
        <v>34716000</v>
      </c>
      <c r="AA18" s="82">
        <f t="shared" si="3"/>
        <v>40084000</v>
      </c>
      <c r="AB18" s="82">
        <f t="shared" si="9"/>
        <v>2684000</v>
      </c>
      <c r="AC18" s="105">
        <f t="shared" si="10"/>
        <v>7.1764705882352939E-2</v>
      </c>
      <c r="AD18" s="18" t="s">
        <v>190</v>
      </c>
      <c r="AE18" s="24">
        <f t="shared" si="6"/>
        <v>37400000</v>
      </c>
      <c r="AF18" s="83"/>
      <c r="AG18" s="18" t="s">
        <v>185</v>
      </c>
      <c r="AH18" s="18">
        <v>1</v>
      </c>
      <c r="AI18" s="18">
        <v>1</v>
      </c>
      <c r="AJ18" s="18">
        <v>0</v>
      </c>
      <c r="AK18" s="106">
        <v>37400000</v>
      </c>
      <c r="AL18" s="21" t="s">
        <v>230</v>
      </c>
      <c r="AM18" s="18"/>
      <c r="AN18" s="24"/>
      <c r="AO18" s="18"/>
      <c r="AP18" s="18"/>
      <c r="AQ18" s="24"/>
      <c r="AR18" s="18"/>
      <c r="AS18" s="18"/>
      <c r="AT18" s="24"/>
      <c r="AU18" s="18"/>
      <c r="AV18" s="18"/>
      <c r="AW18" s="24"/>
      <c r="AX18" s="18"/>
      <c r="AY18" s="18"/>
      <c r="AZ18" s="24"/>
      <c r="BA18" s="18"/>
      <c r="BB18" s="18"/>
      <c r="BC18" s="21" t="s">
        <v>229</v>
      </c>
      <c r="BD18" s="20" t="s">
        <v>230</v>
      </c>
      <c r="BE18" s="18">
        <v>83720943</v>
      </c>
      <c r="BF18" s="18" t="s">
        <v>231</v>
      </c>
      <c r="BG18" s="18" t="s">
        <v>232</v>
      </c>
      <c r="BH18" s="24">
        <v>37400000</v>
      </c>
      <c r="BI18" s="19">
        <v>44866</v>
      </c>
      <c r="BJ18" s="19">
        <v>44925</v>
      </c>
      <c r="BK18" s="107">
        <f t="shared" si="7"/>
        <v>0</v>
      </c>
      <c r="BL18" s="108">
        <f t="shared" si="8"/>
        <v>0</v>
      </c>
      <c r="BM18" s="18" t="s">
        <v>190</v>
      </c>
      <c r="BN18" s="18" t="s">
        <v>697</v>
      </c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</row>
    <row r="19" spans="1:126" s="18" customFormat="1" x14ac:dyDescent="0.25">
      <c r="A19" s="189">
        <v>18</v>
      </c>
      <c r="B19" s="18" t="s">
        <v>233</v>
      </c>
      <c r="C19" s="19">
        <v>44841</v>
      </c>
      <c r="D19" s="18" t="s">
        <v>190</v>
      </c>
      <c r="E19" s="20" t="s">
        <v>125</v>
      </c>
      <c r="F19" s="22" t="s">
        <v>234</v>
      </c>
      <c r="G19" s="22" t="s">
        <v>229</v>
      </c>
      <c r="H19" s="23">
        <v>1</v>
      </c>
      <c r="I19" s="164" t="s">
        <v>777</v>
      </c>
      <c r="J19" s="82">
        <v>7116000</v>
      </c>
      <c r="K19" s="82">
        <f t="shared" si="0"/>
        <v>7116000</v>
      </c>
      <c r="M19" s="18">
        <v>3</v>
      </c>
      <c r="N19" s="18">
        <v>3</v>
      </c>
      <c r="O19" s="82">
        <v>7116000</v>
      </c>
      <c r="P19" s="82">
        <v>6800000</v>
      </c>
      <c r="Q19" s="82">
        <v>7432000</v>
      </c>
      <c r="R19" s="24"/>
      <c r="S19" s="24"/>
      <c r="T19" s="24"/>
      <c r="U19" s="24"/>
      <c r="V19" s="24"/>
      <c r="W19" s="24"/>
      <c r="X19" s="24"/>
      <c r="Y19" s="82">
        <f t="shared" si="1"/>
        <v>7116000</v>
      </c>
      <c r="Z19" s="82">
        <f t="shared" si="2"/>
        <v>6800000</v>
      </c>
      <c r="AA19" s="82">
        <f t="shared" si="3"/>
        <v>7432000</v>
      </c>
      <c r="AB19" s="82">
        <f t="shared" si="9"/>
        <v>316000</v>
      </c>
      <c r="AC19" s="105">
        <f t="shared" si="10"/>
        <v>4.4406970207982011E-2</v>
      </c>
      <c r="AD19" s="18" t="s">
        <v>190</v>
      </c>
      <c r="AE19" s="24">
        <f t="shared" si="6"/>
        <v>7116000</v>
      </c>
      <c r="AF19" s="83"/>
      <c r="AG19" s="18" t="s">
        <v>185</v>
      </c>
      <c r="AH19" s="18">
        <v>3</v>
      </c>
      <c r="AI19" s="18">
        <v>3</v>
      </c>
      <c r="AJ19" s="18">
        <v>0</v>
      </c>
      <c r="AK19" s="106">
        <v>4234020</v>
      </c>
      <c r="AL19" s="21" t="s">
        <v>235</v>
      </c>
      <c r="AN19" s="24">
        <v>4269600</v>
      </c>
      <c r="AO19" s="18" t="s">
        <v>211</v>
      </c>
      <c r="AQ19" s="24">
        <v>5337000</v>
      </c>
      <c r="AR19" s="18" t="s">
        <v>211</v>
      </c>
      <c r="AT19" s="24"/>
      <c r="AW19" s="24"/>
      <c r="AZ19" s="24"/>
      <c r="BC19" s="21" t="s">
        <v>229</v>
      </c>
      <c r="BD19" s="20" t="s">
        <v>235</v>
      </c>
      <c r="BE19" s="18">
        <v>83655877</v>
      </c>
      <c r="BF19" s="18" t="s">
        <v>236</v>
      </c>
      <c r="BG19" s="18" t="s">
        <v>237</v>
      </c>
      <c r="BH19" s="24">
        <v>4234020</v>
      </c>
      <c r="BI19" s="19">
        <v>44865</v>
      </c>
      <c r="BJ19" s="19">
        <v>45046</v>
      </c>
      <c r="BK19" s="120">
        <f t="shared" si="7"/>
        <v>2881980</v>
      </c>
      <c r="BL19" s="121">
        <f t="shared" si="8"/>
        <v>0.40500000000000003</v>
      </c>
      <c r="BM19" s="18" t="s">
        <v>190</v>
      </c>
      <c r="BN19" s="18" t="s">
        <v>694</v>
      </c>
    </row>
    <row r="20" spans="1:126" s="18" customFormat="1" x14ac:dyDescent="0.25">
      <c r="A20" s="189">
        <v>19</v>
      </c>
      <c r="B20" s="18" t="s">
        <v>238</v>
      </c>
      <c r="C20" s="19">
        <v>44832</v>
      </c>
      <c r="D20" s="18" t="s">
        <v>190</v>
      </c>
      <c r="E20" s="20" t="s">
        <v>251</v>
      </c>
      <c r="F20" s="22" t="s">
        <v>239</v>
      </c>
      <c r="G20" s="22" t="s">
        <v>240</v>
      </c>
      <c r="H20" s="23">
        <v>2</v>
      </c>
      <c r="I20" s="164" t="s">
        <v>777</v>
      </c>
      <c r="J20" s="82">
        <v>7463133100</v>
      </c>
      <c r="K20" s="82">
        <f t="shared" si="0"/>
        <v>3731566550</v>
      </c>
      <c r="M20" s="18">
        <v>3</v>
      </c>
      <c r="N20" s="18">
        <v>3</v>
      </c>
      <c r="O20" s="82">
        <v>10735845223.280001</v>
      </c>
      <c r="P20" s="82">
        <v>12400000000</v>
      </c>
      <c r="Q20" s="82">
        <v>11165083000</v>
      </c>
      <c r="R20" s="82"/>
      <c r="S20" s="82"/>
      <c r="T20" s="82"/>
      <c r="U20" s="82"/>
      <c r="V20" s="82"/>
      <c r="W20" s="82"/>
      <c r="X20" s="82"/>
      <c r="Y20" s="82">
        <f t="shared" si="1"/>
        <v>11433642741.093332</v>
      </c>
      <c r="Z20" s="82">
        <f t="shared" si="2"/>
        <v>10735845223.280001</v>
      </c>
      <c r="AA20" s="82">
        <f t="shared" si="3"/>
        <v>12400000000</v>
      </c>
      <c r="AB20" s="82">
        <f t="shared" si="9"/>
        <v>863971082.34135163</v>
      </c>
      <c r="AC20" s="105">
        <f t="shared" si="10"/>
        <v>7.5563938974249872E-2</v>
      </c>
      <c r="AD20" s="18" t="s">
        <v>190</v>
      </c>
      <c r="AE20" s="24">
        <f t="shared" si="6"/>
        <v>11433642741.093332</v>
      </c>
      <c r="AF20" s="83">
        <v>7463133100</v>
      </c>
      <c r="AH20" s="18">
        <v>2</v>
      </c>
      <c r="AI20" s="18">
        <v>2</v>
      </c>
      <c r="AJ20" s="18">
        <v>0</v>
      </c>
      <c r="AK20" s="106">
        <v>7463132100</v>
      </c>
      <c r="AL20" s="21"/>
      <c r="AN20" s="24">
        <v>7463133000</v>
      </c>
      <c r="AQ20" s="24"/>
      <c r="AT20" s="24"/>
      <c r="AW20" s="24"/>
      <c r="AZ20" s="24"/>
      <c r="BC20" s="21" t="s">
        <v>240</v>
      </c>
      <c r="BD20" s="20" t="s">
        <v>241</v>
      </c>
      <c r="BE20" s="25" t="s">
        <v>242</v>
      </c>
      <c r="BF20" s="25" t="s">
        <v>243</v>
      </c>
      <c r="BG20" s="18" t="s">
        <v>244</v>
      </c>
      <c r="BH20" s="24">
        <v>7463132100</v>
      </c>
      <c r="BI20" s="19">
        <v>44894</v>
      </c>
      <c r="BJ20" s="19">
        <v>45685</v>
      </c>
      <c r="BK20" s="107">
        <f t="shared" si="7"/>
        <v>1000</v>
      </c>
      <c r="BL20" s="122">
        <f t="shared" si="8"/>
        <v>1.3399198253612817E-7</v>
      </c>
      <c r="BM20" s="18" t="s">
        <v>190</v>
      </c>
      <c r="BN20" s="18" t="s">
        <v>245</v>
      </c>
      <c r="BO20" s="18" t="s">
        <v>246</v>
      </c>
      <c r="BP20" s="18" t="s">
        <v>247</v>
      </c>
      <c r="BQ20" s="19">
        <v>44644</v>
      </c>
      <c r="BT20" s="18" t="s">
        <v>248</v>
      </c>
      <c r="BU20" s="18" t="s">
        <v>249</v>
      </c>
      <c r="BV20" s="19">
        <v>45070</v>
      </c>
    </row>
    <row r="21" spans="1:126" s="18" customFormat="1" x14ac:dyDescent="0.25">
      <c r="A21" s="189">
        <v>20</v>
      </c>
      <c r="B21" s="18" t="s">
        <v>250</v>
      </c>
      <c r="C21" s="19">
        <v>44830</v>
      </c>
      <c r="D21" s="18" t="s">
        <v>190</v>
      </c>
      <c r="E21" s="20" t="s">
        <v>251</v>
      </c>
      <c r="F21" s="22" t="s">
        <v>252</v>
      </c>
      <c r="G21" s="36" t="s">
        <v>253</v>
      </c>
      <c r="H21" s="23">
        <v>1</v>
      </c>
      <c r="I21" s="164" t="s">
        <v>777</v>
      </c>
      <c r="J21" s="82">
        <v>489372100</v>
      </c>
      <c r="K21" s="82">
        <f t="shared" si="0"/>
        <v>489372100</v>
      </c>
      <c r="M21" s="18">
        <v>3</v>
      </c>
      <c r="N21" s="18">
        <v>3</v>
      </c>
      <c r="O21" s="82">
        <v>488000000</v>
      </c>
      <c r="P21" s="82">
        <v>497000000</v>
      </c>
      <c r="Q21" s="82">
        <v>490000000</v>
      </c>
      <c r="R21" s="82"/>
      <c r="S21" s="82"/>
      <c r="T21" s="82"/>
      <c r="U21" s="82"/>
      <c r="V21" s="82"/>
      <c r="W21" s="82"/>
      <c r="X21" s="82"/>
      <c r="Y21" s="82">
        <f t="shared" si="1"/>
        <v>491666666.66666669</v>
      </c>
      <c r="Z21" s="82">
        <f t="shared" si="2"/>
        <v>488000000</v>
      </c>
      <c r="AA21" s="82">
        <f t="shared" si="3"/>
        <v>497000000</v>
      </c>
      <c r="AB21" s="82">
        <f t="shared" si="9"/>
        <v>4725815.6262526084</v>
      </c>
      <c r="AC21" s="105">
        <f t="shared" si="10"/>
        <v>9.6118283923781866E-3</v>
      </c>
      <c r="AD21" s="18" t="s">
        <v>190</v>
      </c>
      <c r="AE21" s="24">
        <f t="shared" si="6"/>
        <v>491666666.66666669</v>
      </c>
      <c r="AF21" s="24">
        <v>489372100</v>
      </c>
      <c r="AH21" s="18">
        <v>3</v>
      </c>
      <c r="AI21" s="18">
        <v>1</v>
      </c>
      <c r="AJ21" s="18">
        <v>2</v>
      </c>
      <c r="AK21" s="123">
        <v>489372100</v>
      </c>
      <c r="AL21" s="21" t="s">
        <v>254</v>
      </c>
      <c r="AN21" s="24"/>
      <c r="AQ21" s="24"/>
      <c r="AT21" s="24"/>
      <c r="AW21" s="24"/>
      <c r="AZ21" s="24"/>
      <c r="BC21" s="37" t="s">
        <v>253</v>
      </c>
      <c r="BD21" s="20" t="s">
        <v>255</v>
      </c>
      <c r="BE21" s="25" t="s">
        <v>256</v>
      </c>
      <c r="BF21" s="25" t="s">
        <v>257</v>
      </c>
      <c r="BH21" s="24">
        <v>489372100</v>
      </c>
      <c r="BI21" s="19">
        <v>44859</v>
      </c>
      <c r="BJ21" s="19">
        <v>45693</v>
      </c>
      <c r="BK21" s="107">
        <f t="shared" si="7"/>
        <v>0</v>
      </c>
      <c r="BL21" s="108">
        <f t="shared" si="8"/>
        <v>0</v>
      </c>
      <c r="BM21" s="18" t="s">
        <v>190</v>
      </c>
      <c r="BN21" s="18" t="s">
        <v>258</v>
      </c>
      <c r="BO21" s="18" t="s">
        <v>259</v>
      </c>
      <c r="BP21" s="18" t="s">
        <v>260</v>
      </c>
      <c r="BQ21" s="19">
        <v>44903</v>
      </c>
    </row>
    <row r="22" spans="1:126" s="10" customFormat="1" x14ac:dyDescent="0.25">
      <c r="A22" s="189">
        <v>21</v>
      </c>
      <c r="B22" s="18" t="s">
        <v>261</v>
      </c>
      <c r="C22" s="19">
        <v>44804</v>
      </c>
      <c r="D22" s="18" t="s">
        <v>148</v>
      </c>
      <c r="E22" s="20" t="s">
        <v>207</v>
      </c>
      <c r="F22" s="22" t="s">
        <v>262</v>
      </c>
      <c r="G22" s="22" t="s">
        <v>150</v>
      </c>
      <c r="H22" s="23">
        <v>1</v>
      </c>
      <c r="I22" s="164" t="s">
        <v>778</v>
      </c>
      <c r="J22" s="82">
        <v>176500000</v>
      </c>
      <c r="K22" s="82">
        <f t="shared" si="0"/>
        <v>176500000</v>
      </c>
      <c r="L22" s="19">
        <v>44790</v>
      </c>
      <c r="M22" s="18">
        <v>2</v>
      </c>
      <c r="N22" s="18">
        <v>2</v>
      </c>
      <c r="O22" s="82">
        <v>176500000</v>
      </c>
      <c r="P22" s="82">
        <v>180000000</v>
      </c>
      <c r="Q22" s="82"/>
      <c r="R22" s="82"/>
      <c r="S22" s="82"/>
      <c r="T22" s="82"/>
      <c r="U22" s="82"/>
      <c r="V22" s="82"/>
      <c r="W22" s="82"/>
      <c r="X22" s="82"/>
      <c r="Y22" s="82">
        <f t="shared" si="1"/>
        <v>178250000</v>
      </c>
      <c r="Z22" s="82">
        <f t="shared" si="2"/>
        <v>176500000</v>
      </c>
      <c r="AA22" s="82">
        <f t="shared" si="3"/>
        <v>180000000</v>
      </c>
      <c r="AB22" s="82">
        <f t="shared" si="9"/>
        <v>2474873.7341529164</v>
      </c>
      <c r="AC22" s="119"/>
      <c r="AD22" s="18" t="s">
        <v>148</v>
      </c>
      <c r="AE22" s="24">
        <f t="shared" si="6"/>
        <v>178250000</v>
      </c>
      <c r="AF22" s="83"/>
      <c r="AG22" s="18"/>
      <c r="AH22" s="18">
        <v>1</v>
      </c>
      <c r="AI22" s="18">
        <v>1</v>
      </c>
      <c r="AJ22" s="18">
        <v>0</v>
      </c>
      <c r="AK22" s="106">
        <v>176500000</v>
      </c>
      <c r="AL22" s="21" t="s">
        <v>263</v>
      </c>
      <c r="AM22" s="18"/>
      <c r="AN22" s="24"/>
      <c r="AO22" s="18"/>
      <c r="AP22" s="18"/>
      <c r="AQ22" s="24"/>
      <c r="AR22" s="18"/>
      <c r="AS22" s="18"/>
      <c r="AT22" s="24"/>
      <c r="AU22" s="18"/>
      <c r="AV22" s="18"/>
      <c r="AW22" s="24"/>
      <c r="AX22" s="18"/>
      <c r="AY22" s="18"/>
      <c r="AZ22" s="24"/>
      <c r="BA22" s="18"/>
      <c r="BB22" s="18"/>
      <c r="BC22" s="21" t="s">
        <v>150</v>
      </c>
      <c r="BD22" s="20"/>
      <c r="BE22" s="18"/>
      <c r="BF22" s="18"/>
      <c r="BG22" s="18" t="s">
        <v>264</v>
      </c>
      <c r="BH22" s="38">
        <v>176500000</v>
      </c>
      <c r="BI22" s="19">
        <v>44938</v>
      </c>
      <c r="BJ22" s="19">
        <v>45286</v>
      </c>
      <c r="BK22" s="107">
        <f t="shared" si="7"/>
        <v>0</v>
      </c>
      <c r="BL22" s="108">
        <f t="shared" si="8"/>
        <v>0</v>
      </c>
      <c r="BM22" s="18" t="s">
        <v>148</v>
      </c>
      <c r="BN22" s="18" t="s">
        <v>694</v>
      </c>
      <c r="BO22" s="111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</row>
    <row r="23" spans="1:126" s="18" customFormat="1" x14ac:dyDescent="0.25">
      <c r="A23" s="189">
        <v>22</v>
      </c>
      <c r="B23" s="10" t="s">
        <v>265</v>
      </c>
      <c r="C23" s="11">
        <v>44798</v>
      </c>
      <c r="D23" s="10" t="s">
        <v>190</v>
      </c>
      <c r="E23" s="12" t="s">
        <v>251</v>
      </c>
      <c r="F23" s="14" t="s">
        <v>252</v>
      </c>
      <c r="G23" s="14" t="s">
        <v>253</v>
      </c>
      <c r="H23" s="15">
        <v>1</v>
      </c>
      <c r="I23" s="163" t="s">
        <v>777</v>
      </c>
      <c r="J23" s="80">
        <v>489372100</v>
      </c>
      <c r="K23" s="80">
        <f t="shared" si="0"/>
        <v>489372100</v>
      </c>
      <c r="L23" s="10"/>
      <c r="M23" s="10">
        <v>3</v>
      </c>
      <c r="N23" s="10">
        <v>3</v>
      </c>
      <c r="O23" s="80">
        <v>488000000</v>
      </c>
      <c r="P23" s="80">
        <v>497000000</v>
      </c>
      <c r="Q23" s="80">
        <v>490000000</v>
      </c>
      <c r="R23" s="80"/>
      <c r="S23" s="80"/>
      <c r="T23" s="80"/>
      <c r="U23" s="80"/>
      <c r="V23" s="80"/>
      <c r="W23" s="80"/>
      <c r="X23" s="80"/>
      <c r="Y23" s="80">
        <f t="shared" si="1"/>
        <v>491666666.66666669</v>
      </c>
      <c r="Z23" s="80">
        <f t="shared" si="2"/>
        <v>488000000</v>
      </c>
      <c r="AA23" s="80">
        <f t="shared" si="3"/>
        <v>497000000</v>
      </c>
      <c r="AB23" s="80">
        <f t="shared" si="9"/>
        <v>4725815.6262526084</v>
      </c>
      <c r="AC23" s="102">
        <f>AB23/Y23</f>
        <v>9.6118283923781866E-3</v>
      </c>
      <c r="AD23" s="10" t="s">
        <v>190</v>
      </c>
      <c r="AE23" s="26">
        <f t="shared" si="6"/>
        <v>491666666.66666669</v>
      </c>
      <c r="AF23" s="81">
        <v>489372100</v>
      </c>
      <c r="AG23" s="10"/>
      <c r="AH23" s="10">
        <v>0</v>
      </c>
      <c r="AI23" s="10">
        <v>0</v>
      </c>
      <c r="AJ23" s="10">
        <v>0</v>
      </c>
      <c r="AK23" s="16" t="s">
        <v>129</v>
      </c>
      <c r="AL23" s="13"/>
      <c r="AM23" s="10"/>
      <c r="AN23" s="26"/>
      <c r="AO23" s="10"/>
      <c r="AP23" s="10"/>
      <c r="AQ23" s="26"/>
      <c r="AR23" s="10"/>
      <c r="AS23" s="10"/>
      <c r="AT23" s="26"/>
      <c r="AU23" s="10"/>
      <c r="AV23" s="10"/>
      <c r="AW23" s="26"/>
      <c r="AX23" s="10"/>
      <c r="AY23" s="10"/>
      <c r="AZ23" s="26"/>
      <c r="BA23" s="10"/>
      <c r="BB23" s="10"/>
      <c r="BC23" s="13" t="s">
        <v>253</v>
      </c>
      <c r="BD23" s="12"/>
      <c r="BE23" s="10"/>
      <c r="BF23" s="10"/>
      <c r="BG23" s="10"/>
      <c r="BH23" s="26"/>
      <c r="BI23" s="10"/>
      <c r="BJ23" s="10"/>
      <c r="BK23" s="103">
        <f t="shared" si="7"/>
        <v>0</v>
      </c>
      <c r="BL23" s="104">
        <f t="shared" si="8"/>
        <v>0</v>
      </c>
      <c r="BM23" s="10" t="s">
        <v>190</v>
      </c>
      <c r="BN23" s="10" t="s">
        <v>258</v>
      </c>
      <c r="BO23" s="118"/>
      <c r="BP23" s="118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</row>
    <row r="24" spans="1:126" s="18" customFormat="1" x14ac:dyDescent="0.25">
      <c r="A24" s="189">
        <v>23</v>
      </c>
      <c r="B24" s="18" t="s">
        <v>266</v>
      </c>
      <c r="C24" s="19">
        <v>44767</v>
      </c>
      <c r="D24" s="18" t="s">
        <v>190</v>
      </c>
      <c r="E24" s="20" t="s">
        <v>125</v>
      </c>
      <c r="F24" s="22" t="s">
        <v>267</v>
      </c>
      <c r="G24" s="22" t="s">
        <v>268</v>
      </c>
      <c r="H24" s="23">
        <v>1</v>
      </c>
      <c r="I24" s="164" t="s">
        <v>777</v>
      </c>
      <c r="J24" s="82">
        <v>3492650</v>
      </c>
      <c r="K24" s="82">
        <f t="shared" si="0"/>
        <v>3492650</v>
      </c>
      <c r="M24" s="18">
        <v>3</v>
      </c>
      <c r="N24" s="18">
        <v>3</v>
      </c>
      <c r="O24" s="82">
        <v>3150840</v>
      </c>
      <c r="P24" s="82">
        <v>3492650</v>
      </c>
      <c r="Q24" s="82">
        <v>3834460</v>
      </c>
      <c r="R24" s="24"/>
      <c r="S24" s="24"/>
      <c r="T24" s="24"/>
      <c r="U24" s="24"/>
      <c r="V24" s="24"/>
      <c r="W24" s="24"/>
      <c r="X24" s="24"/>
      <c r="Y24" s="82">
        <f t="shared" si="1"/>
        <v>3492650</v>
      </c>
      <c r="Z24" s="82">
        <f t="shared" si="2"/>
        <v>3150840</v>
      </c>
      <c r="AA24" s="82">
        <f t="shared" si="3"/>
        <v>3834460</v>
      </c>
      <c r="AB24" s="82">
        <f t="shared" si="9"/>
        <v>341810</v>
      </c>
      <c r="AC24" s="105">
        <f>AB24/Y24</f>
        <v>9.7865517586932557E-2</v>
      </c>
      <c r="AD24" s="18" t="s">
        <v>190</v>
      </c>
      <c r="AE24" s="24">
        <f t="shared" si="6"/>
        <v>3492650</v>
      </c>
      <c r="AF24" s="83"/>
      <c r="AG24" s="18" t="s">
        <v>185</v>
      </c>
      <c r="AH24" s="18">
        <v>2</v>
      </c>
      <c r="AI24" s="18">
        <v>2</v>
      </c>
      <c r="AJ24" s="18">
        <v>0</v>
      </c>
      <c r="AK24" s="106">
        <v>3299553.5</v>
      </c>
      <c r="AL24" s="21" t="s">
        <v>269</v>
      </c>
      <c r="AN24" s="24">
        <v>3317016.75</v>
      </c>
      <c r="AO24" s="18" t="s">
        <v>211</v>
      </c>
      <c r="AQ24" s="24"/>
      <c r="AT24" s="24"/>
      <c r="AW24" s="24"/>
      <c r="AZ24" s="24"/>
      <c r="BC24" s="21" t="s">
        <v>268</v>
      </c>
      <c r="BD24" s="20" t="s">
        <v>269</v>
      </c>
      <c r="BE24" s="18">
        <v>81717149</v>
      </c>
      <c r="BF24" s="18" t="s">
        <v>270</v>
      </c>
      <c r="BG24" s="18" t="s">
        <v>271</v>
      </c>
      <c r="BH24" s="24">
        <v>3299553.5</v>
      </c>
      <c r="BI24" s="19">
        <v>44789</v>
      </c>
      <c r="BJ24" s="19">
        <v>44926</v>
      </c>
      <c r="BK24" s="107">
        <f t="shared" si="7"/>
        <v>193096.5</v>
      </c>
      <c r="BL24" s="108">
        <f t="shared" si="8"/>
        <v>5.5286530285027127E-2</v>
      </c>
      <c r="BM24" s="18" t="s">
        <v>190</v>
      </c>
      <c r="BN24" s="18" t="s">
        <v>698</v>
      </c>
    </row>
    <row r="25" spans="1:126" s="10" customFormat="1" x14ac:dyDescent="0.25">
      <c r="A25" s="189">
        <v>24</v>
      </c>
      <c r="B25" s="18" t="s">
        <v>272</v>
      </c>
      <c r="C25" s="19">
        <v>44764</v>
      </c>
      <c r="D25" s="18" t="s">
        <v>148</v>
      </c>
      <c r="E25" s="20" t="s">
        <v>207</v>
      </c>
      <c r="F25" s="22" t="s">
        <v>273</v>
      </c>
      <c r="G25" s="22" t="s">
        <v>150</v>
      </c>
      <c r="H25" s="23">
        <v>1</v>
      </c>
      <c r="I25" s="164" t="s">
        <v>778</v>
      </c>
      <c r="J25" s="82">
        <v>180000000</v>
      </c>
      <c r="K25" s="82">
        <f t="shared" si="0"/>
        <v>180000000</v>
      </c>
      <c r="L25" s="19">
        <v>44665</v>
      </c>
      <c r="M25" s="18">
        <v>1</v>
      </c>
      <c r="N25" s="18">
        <v>1</v>
      </c>
      <c r="O25" s="82">
        <v>180000000</v>
      </c>
      <c r="P25" s="82"/>
      <c r="Q25" s="82"/>
      <c r="R25" s="82"/>
      <c r="S25" s="82"/>
      <c r="T25" s="82"/>
      <c r="U25" s="82"/>
      <c r="V25" s="82"/>
      <c r="W25" s="82"/>
      <c r="X25" s="82"/>
      <c r="Y25" s="82">
        <f t="shared" si="1"/>
        <v>180000000</v>
      </c>
      <c r="Z25" s="82">
        <f t="shared" si="2"/>
        <v>180000000</v>
      </c>
      <c r="AA25" s="82">
        <f t="shared" si="3"/>
        <v>180000000</v>
      </c>
      <c r="AB25" s="82" t="e">
        <f t="shared" si="9"/>
        <v>#DIV/0!</v>
      </c>
      <c r="AC25" s="119"/>
      <c r="AD25" s="18" t="s">
        <v>148</v>
      </c>
      <c r="AE25" s="24">
        <f t="shared" si="6"/>
        <v>180000000</v>
      </c>
      <c r="AF25" s="83"/>
      <c r="AG25" s="18" t="s">
        <v>274</v>
      </c>
      <c r="AH25" s="18">
        <v>1</v>
      </c>
      <c r="AI25" s="18">
        <v>1</v>
      </c>
      <c r="AJ25" s="18">
        <v>0</v>
      </c>
      <c r="AK25" s="106">
        <v>176500000</v>
      </c>
      <c r="AL25" s="21" t="s">
        <v>263</v>
      </c>
      <c r="AM25" s="18"/>
      <c r="AN25" s="24"/>
      <c r="AO25" s="18"/>
      <c r="AP25" s="18"/>
      <c r="AQ25" s="24"/>
      <c r="AR25" s="18"/>
      <c r="AS25" s="18"/>
      <c r="AT25" s="24"/>
      <c r="AU25" s="18"/>
      <c r="AV25" s="18"/>
      <c r="AW25" s="24"/>
      <c r="AX25" s="18"/>
      <c r="AY25" s="18"/>
      <c r="AZ25" s="24"/>
      <c r="BA25" s="18"/>
      <c r="BB25" s="18"/>
      <c r="BC25" s="21" t="s">
        <v>150</v>
      </c>
      <c r="BD25" s="20"/>
      <c r="BE25" s="18" t="s">
        <v>699</v>
      </c>
      <c r="BF25" s="18" t="s">
        <v>699</v>
      </c>
      <c r="BG25" s="18" t="s">
        <v>699</v>
      </c>
      <c r="BH25" s="24"/>
      <c r="BI25" s="18"/>
      <c r="BJ25" s="18"/>
      <c r="BK25" s="107">
        <f t="shared" si="7"/>
        <v>0</v>
      </c>
      <c r="BL25" s="108">
        <f t="shared" si="8"/>
        <v>0</v>
      </c>
      <c r="BM25" s="18" t="s">
        <v>148</v>
      </c>
      <c r="BN25" s="18" t="s">
        <v>694</v>
      </c>
      <c r="BO25" s="111"/>
      <c r="BP25" s="111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</row>
    <row r="26" spans="1:126" s="10" customFormat="1" x14ac:dyDescent="0.25">
      <c r="A26" s="189">
        <v>25</v>
      </c>
      <c r="B26" s="10" t="s">
        <v>275</v>
      </c>
      <c r="C26" s="11">
        <v>44755</v>
      </c>
      <c r="D26" s="10" t="s">
        <v>190</v>
      </c>
      <c r="E26" s="153" t="s">
        <v>251</v>
      </c>
      <c r="F26" s="14" t="s">
        <v>252</v>
      </c>
      <c r="G26" s="14" t="s">
        <v>253</v>
      </c>
      <c r="H26" s="15">
        <v>1</v>
      </c>
      <c r="I26" s="163" t="s">
        <v>777</v>
      </c>
      <c r="J26" s="80">
        <v>489372100</v>
      </c>
      <c r="K26" s="80">
        <f t="shared" si="0"/>
        <v>489372100</v>
      </c>
      <c r="M26" s="10">
        <v>3</v>
      </c>
      <c r="N26" s="10">
        <v>3</v>
      </c>
      <c r="O26" s="80">
        <v>488000000</v>
      </c>
      <c r="P26" s="80">
        <v>497000000</v>
      </c>
      <c r="Q26" s="80">
        <v>490000000</v>
      </c>
      <c r="R26" s="80"/>
      <c r="S26" s="80"/>
      <c r="T26" s="80"/>
      <c r="U26" s="80"/>
      <c r="V26" s="80"/>
      <c r="W26" s="80"/>
      <c r="X26" s="80"/>
      <c r="Y26" s="80">
        <f t="shared" si="1"/>
        <v>491666666.66666669</v>
      </c>
      <c r="Z26" s="80">
        <f t="shared" si="2"/>
        <v>488000000</v>
      </c>
      <c r="AA26" s="80">
        <f t="shared" si="3"/>
        <v>497000000</v>
      </c>
      <c r="AB26" s="80">
        <f t="shared" si="9"/>
        <v>4725815.6262526084</v>
      </c>
      <c r="AC26" s="102">
        <f t="shared" ref="AC26:AC38" si="11">AB26/Y26</f>
        <v>9.6118283923781866E-3</v>
      </c>
      <c r="AD26" s="10" t="s">
        <v>190</v>
      </c>
      <c r="AE26" s="26">
        <f t="shared" si="6"/>
        <v>491666666.66666669</v>
      </c>
      <c r="AF26" s="81">
        <v>489372100</v>
      </c>
      <c r="AH26" s="10">
        <v>1</v>
      </c>
      <c r="AI26" s="10">
        <v>0</v>
      </c>
      <c r="AJ26" s="10">
        <v>1</v>
      </c>
      <c r="AK26" s="16"/>
      <c r="AL26" s="13"/>
      <c r="AN26" s="26"/>
      <c r="AQ26" s="26"/>
      <c r="AT26" s="26"/>
      <c r="AW26" s="26"/>
      <c r="AZ26" s="26"/>
      <c r="BC26" s="13" t="s">
        <v>253</v>
      </c>
      <c r="BD26" s="12"/>
      <c r="BH26" s="26"/>
      <c r="BK26" s="103">
        <f t="shared" si="7"/>
        <v>0</v>
      </c>
      <c r="BL26" s="104">
        <f t="shared" si="8"/>
        <v>0</v>
      </c>
      <c r="BM26" s="10" t="s">
        <v>190</v>
      </c>
      <c r="BN26" s="10" t="s">
        <v>258</v>
      </c>
      <c r="BO26" s="118"/>
      <c r="BP26" s="118"/>
    </row>
    <row r="27" spans="1:126" s="10" customFormat="1" x14ac:dyDescent="0.25">
      <c r="A27" s="189">
        <v>26</v>
      </c>
      <c r="B27" s="18" t="s">
        <v>276</v>
      </c>
      <c r="C27" s="19">
        <v>44741</v>
      </c>
      <c r="D27" s="18" t="s">
        <v>190</v>
      </c>
      <c r="E27" s="20" t="s">
        <v>125</v>
      </c>
      <c r="F27" s="22" t="s">
        <v>277</v>
      </c>
      <c r="G27" s="22" t="s">
        <v>278</v>
      </c>
      <c r="H27" s="23">
        <v>1</v>
      </c>
      <c r="I27" s="164" t="s">
        <v>777</v>
      </c>
      <c r="J27" s="82">
        <v>9675400</v>
      </c>
      <c r="K27" s="82">
        <f t="shared" si="0"/>
        <v>9675400</v>
      </c>
      <c r="L27" s="18"/>
      <c r="M27" s="18">
        <v>3</v>
      </c>
      <c r="N27" s="18">
        <v>3</v>
      </c>
      <c r="O27" s="82">
        <v>9781200</v>
      </c>
      <c r="P27" s="82">
        <v>9319000</v>
      </c>
      <c r="Q27" s="82">
        <v>9926000</v>
      </c>
      <c r="R27" s="24"/>
      <c r="S27" s="24"/>
      <c r="T27" s="24"/>
      <c r="U27" s="24"/>
      <c r="V27" s="24"/>
      <c r="W27" s="24"/>
      <c r="X27" s="24"/>
      <c r="Y27" s="82">
        <f t="shared" si="1"/>
        <v>9675400</v>
      </c>
      <c r="Z27" s="82">
        <f t="shared" si="2"/>
        <v>9319000</v>
      </c>
      <c r="AA27" s="82">
        <f t="shared" si="3"/>
        <v>9926000</v>
      </c>
      <c r="AB27" s="82">
        <f t="shared" si="9"/>
        <v>317029.14692501066</v>
      </c>
      <c r="AC27" s="105">
        <f t="shared" si="11"/>
        <v>3.2766515795213703E-2</v>
      </c>
      <c r="AD27" s="18" t="s">
        <v>190</v>
      </c>
      <c r="AE27" s="24">
        <f t="shared" si="6"/>
        <v>9675400</v>
      </c>
      <c r="AF27" s="83"/>
      <c r="AG27" s="18" t="s">
        <v>185</v>
      </c>
      <c r="AH27" s="18">
        <v>1</v>
      </c>
      <c r="AI27" s="18">
        <v>1</v>
      </c>
      <c r="AJ27" s="18">
        <v>0</v>
      </c>
      <c r="AK27" s="106">
        <v>9675400</v>
      </c>
      <c r="AL27" s="21" t="s">
        <v>279</v>
      </c>
      <c r="AM27" s="18"/>
      <c r="AN27" s="24"/>
      <c r="AO27" s="18"/>
      <c r="AP27" s="18"/>
      <c r="AQ27" s="24"/>
      <c r="AR27" s="18"/>
      <c r="AS27" s="18"/>
      <c r="AT27" s="24"/>
      <c r="AU27" s="18"/>
      <c r="AV27" s="18"/>
      <c r="AW27" s="24"/>
      <c r="AX27" s="18"/>
      <c r="AY27" s="18"/>
      <c r="AZ27" s="24"/>
      <c r="BA27" s="18"/>
      <c r="BB27" s="18"/>
      <c r="BC27" s="21" t="s">
        <v>278</v>
      </c>
      <c r="BD27" s="20" t="s">
        <v>279</v>
      </c>
      <c r="BE27" s="18">
        <v>81065022</v>
      </c>
      <c r="BF27" s="18" t="s">
        <v>280</v>
      </c>
      <c r="BG27" s="25" t="s">
        <v>281</v>
      </c>
      <c r="BH27" s="24">
        <v>9675400</v>
      </c>
      <c r="BI27" s="19">
        <v>44760</v>
      </c>
      <c r="BJ27" s="19">
        <v>44845</v>
      </c>
      <c r="BK27" s="107">
        <f t="shared" si="7"/>
        <v>0</v>
      </c>
      <c r="BL27" s="108">
        <f t="shared" si="8"/>
        <v>0</v>
      </c>
      <c r="BM27" s="18" t="s">
        <v>190</v>
      </c>
      <c r="BN27" s="18" t="s">
        <v>694</v>
      </c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</row>
    <row r="28" spans="1:126" s="18" customFormat="1" x14ac:dyDescent="0.25">
      <c r="A28" s="189">
        <v>27</v>
      </c>
      <c r="B28" s="10" t="s">
        <v>282</v>
      </c>
      <c r="C28" s="11">
        <v>44732</v>
      </c>
      <c r="D28" s="10" t="s">
        <v>190</v>
      </c>
      <c r="E28" s="12" t="s">
        <v>125</v>
      </c>
      <c r="F28" s="14" t="s">
        <v>267</v>
      </c>
      <c r="G28" s="14" t="s">
        <v>268</v>
      </c>
      <c r="H28" s="15">
        <v>1</v>
      </c>
      <c r="I28" s="163" t="s">
        <v>777</v>
      </c>
      <c r="J28" s="80">
        <v>3834820</v>
      </c>
      <c r="K28" s="80">
        <f t="shared" si="0"/>
        <v>3834820</v>
      </c>
      <c r="L28" s="10"/>
      <c r="M28" s="10">
        <v>3</v>
      </c>
      <c r="N28" s="10">
        <v>3</v>
      </c>
      <c r="O28" s="80">
        <v>4260000</v>
      </c>
      <c r="P28" s="80">
        <v>3410000</v>
      </c>
      <c r="Q28" s="80">
        <v>3834460</v>
      </c>
      <c r="R28" s="26"/>
      <c r="S28" s="26"/>
      <c r="T28" s="26"/>
      <c r="U28" s="26"/>
      <c r="V28" s="26"/>
      <c r="W28" s="26"/>
      <c r="X28" s="26"/>
      <c r="Y28" s="80">
        <f t="shared" si="1"/>
        <v>3834820</v>
      </c>
      <c r="Z28" s="80">
        <f t="shared" si="2"/>
        <v>3410000</v>
      </c>
      <c r="AA28" s="80">
        <f t="shared" si="3"/>
        <v>4260000</v>
      </c>
      <c r="AB28" s="80">
        <f t="shared" si="9"/>
        <v>425000.1143529258</v>
      </c>
      <c r="AC28" s="102">
        <f t="shared" si="11"/>
        <v>0.11082661359670748</v>
      </c>
      <c r="AD28" s="10" t="s">
        <v>190</v>
      </c>
      <c r="AE28" s="26">
        <f t="shared" si="6"/>
        <v>3834820</v>
      </c>
      <c r="AF28" s="81"/>
      <c r="AG28" s="10" t="s">
        <v>128</v>
      </c>
      <c r="AH28" s="10">
        <v>0</v>
      </c>
      <c r="AI28" s="10">
        <v>0</v>
      </c>
      <c r="AJ28" s="10">
        <v>0</v>
      </c>
      <c r="AK28" s="16" t="s">
        <v>129</v>
      </c>
      <c r="AL28" s="13"/>
      <c r="AM28" s="10"/>
      <c r="AN28" s="26"/>
      <c r="AO28" s="10"/>
      <c r="AP28" s="10"/>
      <c r="AQ28" s="26"/>
      <c r="AR28" s="10"/>
      <c r="AS28" s="10"/>
      <c r="AT28" s="26"/>
      <c r="AU28" s="10"/>
      <c r="AV28" s="10"/>
      <c r="AW28" s="26"/>
      <c r="AX28" s="10"/>
      <c r="AY28" s="10"/>
      <c r="AZ28" s="26"/>
      <c r="BA28" s="10"/>
      <c r="BB28" s="10"/>
      <c r="BC28" s="13" t="s">
        <v>268</v>
      </c>
      <c r="BD28" s="12"/>
      <c r="BE28" s="10"/>
      <c r="BF28" s="10"/>
      <c r="BG28" s="10"/>
      <c r="BH28" s="26"/>
      <c r="BI28" s="10"/>
      <c r="BJ28" s="10"/>
      <c r="BK28" s="103">
        <f t="shared" si="7"/>
        <v>0</v>
      </c>
      <c r="BL28" s="104">
        <f t="shared" si="8"/>
        <v>0</v>
      </c>
      <c r="BM28" s="10" t="s">
        <v>190</v>
      </c>
      <c r="BN28" s="10" t="s">
        <v>694</v>
      </c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</row>
    <row r="29" spans="1:126" s="10" customFormat="1" x14ac:dyDescent="0.25">
      <c r="A29" s="189">
        <v>28</v>
      </c>
      <c r="B29" s="18" t="s">
        <v>283</v>
      </c>
      <c r="C29" s="19">
        <v>44719</v>
      </c>
      <c r="D29" s="18" t="s">
        <v>190</v>
      </c>
      <c r="E29" s="20" t="s">
        <v>125</v>
      </c>
      <c r="F29" s="22" t="s">
        <v>284</v>
      </c>
      <c r="G29" s="22" t="s">
        <v>285</v>
      </c>
      <c r="H29" s="23">
        <v>1</v>
      </c>
      <c r="I29" s="164" t="s">
        <v>777</v>
      </c>
      <c r="J29" s="82">
        <v>95590</v>
      </c>
      <c r="K29" s="82">
        <f t="shared" si="0"/>
        <v>95590</v>
      </c>
      <c r="L29" s="19">
        <v>44698</v>
      </c>
      <c r="M29" s="18">
        <v>3</v>
      </c>
      <c r="N29" s="18">
        <v>3</v>
      </c>
      <c r="O29" s="82">
        <v>95590</v>
      </c>
      <c r="P29" s="82">
        <v>100385</v>
      </c>
      <c r="Q29" s="82">
        <v>105130</v>
      </c>
      <c r="R29" s="24"/>
      <c r="S29" s="24"/>
      <c r="T29" s="24"/>
      <c r="U29" s="24"/>
      <c r="V29" s="24"/>
      <c r="W29" s="24"/>
      <c r="X29" s="24"/>
      <c r="Y29" s="82">
        <f t="shared" si="1"/>
        <v>100368.33333333333</v>
      </c>
      <c r="Z29" s="82">
        <f t="shared" si="2"/>
        <v>95590</v>
      </c>
      <c r="AA29" s="82">
        <f t="shared" si="3"/>
        <v>105130</v>
      </c>
      <c r="AB29" s="82">
        <f t="shared" si="9"/>
        <v>4770.0218378256232</v>
      </c>
      <c r="AC29" s="105">
        <f t="shared" si="11"/>
        <v>4.7525167345201409E-2</v>
      </c>
      <c r="AD29" s="18" t="s">
        <v>190</v>
      </c>
      <c r="AE29" s="24">
        <f t="shared" si="6"/>
        <v>100368.33333333333</v>
      </c>
      <c r="AF29" s="83"/>
      <c r="AG29" s="18" t="s">
        <v>185</v>
      </c>
      <c r="AH29" s="18">
        <v>2</v>
      </c>
      <c r="AI29" s="18">
        <v>2</v>
      </c>
      <c r="AJ29" s="18">
        <v>0</v>
      </c>
      <c r="AK29" s="106">
        <v>91288.45</v>
      </c>
      <c r="AL29" s="21" t="s">
        <v>286</v>
      </c>
      <c r="AM29" s="18"/>
      <c r="AN29" s="24">
        <v>91766.399999999994</v>
      </c>
      <c r="AO29" s="18" t="s">
        <v>211</v>
      </c>
      <c r="AP29" s="18"/>
      <c r="AQ29" s="24"/>
      <c r="AR29" s="18"/>
      <c r="AS29" s="18"/>
      <c r="AT29" s="24"/>
      <c r="AU29" s="18"/>
      <c r="AV29" s="18"/>
      <c r="AW29" s="24"/>
      <c r="AX29" s="18"/>
      <c r="AY29" s="18"/>
      <c r="AZ29" s="24"/>
      <c r="BA29" s="18"/>
      <c r="BB29" s="18"/>
      <c r="BC29" s="21" t="s">
        <v>285</v>
      </c>
      <c r="BD29" s="20" t="s">
        <v>286</v>
      </c>
      <c r="BE29" s="18">
        <v>80682349</v>
      </c>
      <c r="BF29" s="18" t="s">
        <v>287</v>
      </c>
      <c r="BG29" s="18" t="s">
        <v>288</v>
      </c>
      <c r="BH29" s="24">
        <v>91288.45</v>
      </c>
      <c r="BI29" s="19">
        <v>44746</v>
      </c>
      <c r="BJ29" s="19">
        <v>44864</v>
      </c>
      <c r="BK29" s="107">
        <f t="shared" si="7"/>
        <v>4301.5500000000029</v>
      </c>
      <c r="BL29" s="108">
        <f t="shared" si="8"/>
        <v>4.5000000000000033E-2</v>
      </c>
      <c r="BM29" s="18" t="s">
        <v>190</v>
      </c>
      <c r="BN29" s="18" t="s">
        <v>700</v>
      </c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</row>
    <row r="30" spans="1:126" s="18" customFormat="1" x14ac:dyDescent="0.25">
      <c r="A30" s="189">
        <v>29</v>
      </c>
      <c r="B30" s="18" t="s">
        <v>289</v>
      </c>
      <c r="C30" s="19">
        <v>44687</v>
      </c>
      <c r="D30" s="18" t="s">
        <v>190</v>
      </c>
      <c r="E30" s="20" t="s">
        <v>125</v>
      </c>
      <c r="F30" s="22" t="s">
        <v>290</v>
      </c>
      <c r="G30" s="22" t="s">
        <v>291</v>
      </c>
      <c r="H30" s="23">
        <v>1</v>
      </c>
      <c r="I30" s="164" t="s">
        <v>777</v>
      </c>
      <c r="J30" s="82">
        <v>11645333.33</v>
      </c>
      <c r="K30" s="82">
        <f t="shared" si="0"/>
        <v>11645333.33</v>
      </c>
      <c r="M30" s="18">
        <v>3</v>
      </c>
      <c r="N30" s="18">
        <v>3</v>
      </c>
      <c r="O30" s="82">
        <v>11543000</v>
      </c>
      <c r="P30" s="82">
        <v>11750000</v>
      </c>
      <c r="Q30" s="82">
        <v>11643000</v>
      </c>
      <c r="R30" s="24"/>
      <c r="S30" s="24"/>
      <c r="T30" s="24"/>
      <c r="U30" s="24"/>
      <c r="V30" s="24"/>
      <c r="W30" s="24"/>
      <c r="X30" s="24"/>
      <c r="Y30" s="82">
        <f t="shared" si="1"/>
        <v>11645333.333333334</v>
      </c>
      <c r="Z30" s="82">
        <f t="shared" si="2"/>
        <v>11543000</v>
      </c>
      <c r="AA30" s="82">
        <f t="shared" si="3"/>
        <v>11750000</v>
      </c>
      <c r="AB30" s="82">
        <f t="shared" si="9"/>
        <v>103519.72436851508</v>
      </c>
      <c r="AC30" s="105">
        <f t="shared" si="11"/>
        <v>8.8893740870604875E-3</v>
      </c>
      <c r="AD30" s="18" t="s">
        <v>190</v>
      </c>
      <c r="AE30" s="24">
        <f t="shared" si="6"/>
        <v>11645333.333333334</v>
      </c>
      <c r="AF30" s="83">
        <v>11645333.33</v>
      </c>
      <c r="AG30" s="18" t="s">
        <v>185</v>
      </c>
      <c r="AH30" s="18">
        <v>2</v>
      </c>
      <c r="AI30" s="18">
        <v>1</v>
      </c>
      <c r="AJ30" s="18">
        <v>1</v>
      </c>
      <c r="AK30" s="106">
        <v>11528879.99</v>
      </c>
      <c r="AL30" s="21" t="s">
        <v>186</v>
      </c>
      <c r="AN30" s="24">
        <v>11587106.66</v>
      </c>
      <c r="AO30" s="18" t="s">
        <v>211</v>
      </c>
      <c r="AQ30" s="24"/>
      <c r="AT30" s="24"/>
      <c r="AW30" s="24"/>
      <c r="AZ30" s="24"/>
      <c r="BC30" s="21" t="s">
        <v>291</v>
      </c>
      <c r="BD30" s="20" t="s">
        <v>186</v>
      </c>
      <c r="BE30" s="18">
        <v>79750724</v>
      </c>
      <c r="BF30" s="18" t="s">
        <v>292</v>
      </c>
      <c r="BG30" s="18" t="s">
        <v>293</v>
      </c>
      <c r="BH30" s="24">
        <v>11528879.99</v>
      </c>
      <c r="BI30" s="19">
        <v>44711</v>
      </c>
      <c r="BJ30" s="19">
        <v>44845</v>
      </c>
      <c r="BK30" s="107">
        <f t="shared" si="7"/>
        <v>116453.33999999985</v>
      </c>
      <c r="BL30" s="108">
        <f t="shared" si="8"/>
        <v>1.0000000575337748E-2</v>
      </c>
      <c r="BM30" s="18" t="s">
        <v>190</v>
      </c>
      <c r="BN30" s="18" t="s">
        <v>701</v>
      </c>
    </row>
    <row r="31" spans="1:126" s="18" customFormat="1" x14ac:dyDescent="0.25">
      <c r="A31" s="189">
        <v>30</v>
      </c>
      <c r="B31" s="18" t="s">
        <v>294</v>
      </c>
      <c r="C31" s="19">
        <v>44673</v>
      </c>
      <c r="D31" s="18" t="s">
        <v>190</v>
      </c>
      <c r="E31" s="20" t="s">
        <v>125</v>
      </c>
      <c r="F31" s="22" t="s">
        <v>295</v>
      </c>
      <c r="G31" s="22" t="s">
        <v>296</v>
      </c>
      <c r="H31" s="23">
        <v>1</v>
      </c>
      <c r="I31" s="164" t="s">
        <v>777</v>
      </c>
      <c r="J31" s="82">
        <v>16910333.34</v>
      </c>
      <c r="K31" s="82">
        <f t="shared" si="0"/>
        <v>16910333.34</v>
      </c>
      <c r="M31" s="18">
        <v>3</v>
      </c>
      <c r="N31" s="18">
        <v>3</v>
      </c>
      <c r="O31" s="82">
        <v>16925000</v>
      </c>
      <c r="P31" s="82">
        <v>16890000</v>
      </c>
      <c r="Q31" s="82">
        <v>16916000</v>
      </c>
      <c r="R31" s="24"/>
      <c r="S31" s="24"/>
      <c r="T31" s="24"/>
      <c r="U31" s="24"/>
      <c r="V31" s="24"/>
      <c r="W31" s="24"/>
      <c r="X31" s="24"/>
      <c r="Y31" s="82">
        <f t="shared" si="1"/>
        <v>16910333.333333332</v>
      </c>
      <c r="Z31" s="82">
        <f t="shared" si="2"/>
        <v>16890000</v>
      </c>
      <c r="AA31" s="82">
        <f t="shared" si="3"/>
        <v>16925000</v>
      </c>
      <c r="AB31" s="82">
        <f t="shared" si="9"/>
        <v>18175.074506954115</v>
      </c>
      <c r="AC31" s="105">
        <f t="shared" si="11"/>
        <v>1.0747910256226441E-3</v>
      </c>
      <c r="AD31" s="18" t="s">
        <v>190</v>
      </c>
      <c r="AE31" s="24">
        <f t="shared" si="6"/>
        <v>16910333.333333332</v>
      </c>
      <c r="AF31" s="83"/>
      <c r="AG31" s="18" t="s">
        <v>185</v>
      </c>
      <c r="AH31" s="18">
        <v>2</v>
      </c>
      <c r="AI31" s="18">
        <v>2</v>
      </c>
      <c r="AJ31" s="18">
        <v>0</v>
      </c>
      <c r="AK31" s="106">
        <v>16825781.670000002</v>
      </c>
      <c r="AL31" s="21" t="s">
        <v>297</v>
      </c>
      <c r="AN31" s="24">
        <v>16825781.670000002</v>
      </c>
      <c r="AO31" s="18" t="s">
        <v>211</v>
      </c>
      <c r="AQ31" s="24"/>
      <c r="AT31" s="24"/>
      <c r="AW31" s="24"/>
      <c r="AZ31" s="24"/>
      <c r="BC31" s="21" t="s">
        <v>296</v>
      </c>
      <c r="BD31" s="20" t="s">
        <v>297</v>
      </c>
      <c r="BE31" s="35">
        <v>79570125</v>
      </c>
      <c r="BF31" s="18" t="s">
        <v>298</v>
      </c>
      <c r="BG31" s="18" t="s">
        <v>299</v>
      </c>
      <c r="BH31" s="24">
        <v>16825781.670000002</v>
      </c>
      <c r="BI31" s="19">
        <v>44704</v>
      </c>
      <c r="BJ31" s="19">
        <v>44926</v>
      </c>
      <c r="BK31" s="107">
        <f t="shared" si="7"/>
        <v>84551.669999998063</v>
      </c>
      <c r="BL31" s="108">
        <f t="shared" si="8"/>
        <v>5.0000001951468372E-3</v>
      </c>
      <c r="BM31" s="18" t="s">
        <v>190</v>
      </c>
      <c r="BN31" s="18" t="s">
        <v>694</v>
      </c>
    </row>
    <row r="32" spans="1:126" s="18" customFormat="1" x14ac:dyDescent="0.25">
      <c r="A32" s="189">
        <v>31</v>
      </c>
      <c r="B32" s="10" t="s">
        <v>300</v>
      </c>
      <c r="C32" s="11">
        <v>44666</v>
      </c>
      <c r="D32" s="10" t="s">
        <v>190</v>
      </c>
      <c r="E32" s="12" t="s">
        <v>251</v>
      </c>
      <c r="F32" s="14" t="s">
        <v>301</v>
      </c>
      <c r="G32" s="14" t="s">
        <v>302</v>
      </c>
      <c r="H32" s="15">
        <v>1</v>
      </c>
      <c r="I32" s="163" t="s">
        <v>777</v>
      </c>
      <c r="J32" s="80">
        <v>284066700</v>
      </c>
      <c r="K32" s="80">
        <f t="shared" si="0"/>
        <v>284066700</v>
      </c>
      <c r="L32" s="10"/>
      <c r="M32" s="10">
        <v>3</v>
      </c>
      <c r="N32" s="10">
        <v>3</v>
      </c>
      <c r="O32" s="80">
        <v>262200000</v>
      </c>
      <c r="P32" s="80">
        <v>300000000</v>
      </c>
      <c r="Q32" s="80">
        <v>290000000</v>
      </c>
      <c r="R32" s="80"/>
      <c r="S32" s="80"/>
      <c r="T32" s="80"/>
      <c r="U32" s="80"/>
      <c r="V32" s="80"/>
      <c r="W32" s="80"/>
      <c r="X32" s="80"/>
      <c r="Y32" s="80">
        <f t="shared" si="1"/>
        <v>284066666.66666669</v>
      </c>
      <c r="Z32" s="80">
        <f t="shared" si="2"/>
        <v>262200000</v>
      </c>
      <c r="AA32" s="80">
        <f t="shared" si="3"/>
        <v>300000000</v>
      </c>
      <c r="AB32" s="80">
        <f t="shared" si="9"/>
        <v>19586049.457032762</v>
      </c>
      <c r="AC32" s="102">
        <f t="shared" si="11"/>
        <v>6.8948777717787235E-2</v>
      </c>
      <c r="AD32" s="10" t="s">
        <v>190</v>
      </c>
      <c r="AE32" s="26">
        <f t="shared" si="6"/>
        <v>284066666.66666669</v>
      </c>
      <c r="AF32" s="81"/>
      <c r="AG32" s="10"/>
      <c r="AH32" s="10">
        <v>0</v>
      </c>
      <c r="AI32" s="10">
        <v>0</v>
      </c>
      <c r="AJ32" s="10">
        <v>0</v>
      </c>
      <c r="AK32" s="16" t="s">
        <v>129</v>
      </c>
      <c r="AL32" s="13"/>
      <c r="AM32" s="10"/>
      <c r="AN32" s="26"/>
      <c r="AO32" s="10"/>
      <c r="AP32" s="10"/>
      <c r="AQ32" s="26"/>
      <c r="AR32" s="10"/>
      <c r="AS32" s="10"/>
      <c r="AT32" s="26"/>
      <c r="AU32" s="10"/>
      <c r="AV32" s="10"/>
      <c r="AW32" s="26"/>
      <c r="AX32" s="10"/>
      <c r="AY32" s="10"/>
      <c r="AZ32" s="26"/>
      <c r="BA32" s="10"/>
      <c r="BB32" s="10"/>
      <c r="BC32" s="13" t="s">
        <v>302</v>
      </c>
      <c r="BD32" s="12"/>
      <c r="BE32" s="39" t="s">
        <v>303</v>
      </c>
      <c r="BF32" s="10"/>
      <c r="BG32" s="10"/>
      <c r="BH32" s="26"/>
      <c r="BI32" s="10"/>
      <c r="BJ32" s="10"/>
      <c r="BK32" s="103">
        <f t="shared" si="7"/>
        <v>0</v>
      </c>
      <c r="BL32" s="104">
        <f t="shared" si="8"/>
        <v>0</v>
      </c>
      <c r="BM32" s="10" t="s">
        <v>190</v>
      </c>
      <c r="BN32" s="10" t="s">
        <v>694</v>
      </c>
      <c r="BO32" s="118"/>
      <c r="BP32" s="118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</row>
    <row r="33" spans="1:126" s="10" customFormat="1" x14ac:dyDescent="0.25">
      <c r="A33" s="189">
        <v>32</v>
      </c>
      <c r="B33" s="18" t="s">
        <v>304</v>
      </c>
      <c r="C33" s="19">
        <v>44665</v>
      </c>
      <c r="D33" s="18" t="s">
        <v>148</v>
      </c>
      <c r="E33" s="152" t="s">
        <v>305</v>
      </c>
      <c r="F33" s="22" t="s">
        <v>306</v>
      </c>
      <c r="G33" s="22" t="s">
        <v>204</v>
      </c>
      <c r="H33" s="23">
        <v>1</v>
      </c>
      <c r="I33" s="164" t="s">
        <v>778</v>
      </c>
      <c r="J33" s="82">
        <v>84320133.329999998</v>
      </c>
      <c r="K33" s="82">
        <f t="shared" si="0"/>
        <v>84320133.329999998</v>
      </c>
      <c r="L33" s="18"/>
      <c r="M33" s="18">
        <v>3</v>
      </c>
      <c r="N33" s="18">
        <v>3</v>
      </c>
      <c r="O33" s="82">
        <v>84230000</v>
      </c>
      <c r="P33" s="82">
        <v>84950400</v>
      </c>
      <c r="Q33" s="82">
        <v>83780000</v>
      </c>
      <c r="R33" s="82"/>
      <c r="S33" s="82"/>
      <c r="T33" s="82"/>
      <c r="U33" s="82"/>
      <c r="V33" s="82"/>
      <c r="W33" s="82"/>
      <c r="X33" s="82"/>
      <c r="Y33" s="82">
        <f t="shared" si="1"/>
        <v>84320133.333333328</v>
      </c>
      <c r="Z33" s="82">
        <f t="shared" si="2"/>
        <v>83780000</v>
      </c>
      <c r="AA33" s="82">
        <f t="shared" si="3"/>
        <v>84950400</v>
      </c>
      <c r="AB33" s="82">
        <f t="shared" si="9"/>
        <v>590382.9717508232</v>
      </c>
      <c r="AC33" s="105">
        <f t="shared" si="11"/>
        <v>7.0016845136727712E-3</v>
      </c>
      <c r="AD33" s="18" t="s">
        <v>148</v>
      </c>
      <c r="AE33" s="24">
        <f t="shared" si="6"/>
        <v>84320133.333333328</v>
      </c>
      <c r="AF33" s="83"/>
      <c r="AG33" s="18"/>
      <c r="AH33" s="18">
        <v>1</v>
      </c>
      <c r="AI33" s="18">
        <v>1</v>
      </c>
      <c r="AJ33" s="18">
        <v>0</v>
      </c>
      <c r="AK33" s="106">
        <v>80400000</v>
      </c>
      <c r="AL33" s="21" t="s">
        <v>205</v>
      </c>
      <c r="AM33" s="18"/>
      <c r="AN33" s="24"/>
      <c r="AO33" s="18"/>
      <c r="AP33" s="18"/>
      <c r="AQ33" s="24"/>
      <c r="AR33" s="18"/>
      <c r="AS33" s="18"/>
      <c r="AT33" s="24"/>
      <c r="AU33" s="18"/>
      <c r="AV33" s="18"/>
      <c r="AW33" s="24"/>
      <c r="AX33" s="18"/>
      <c r="AY33" s="18"/>
      <c r="AZ33" s="24"/>
      <c r="BA33" s="18"/>
      <c r="BB33" s="18"/>
      <c r="BC33" s="21" t="s">
        <v>204</v>
      </c>
      <c r="BD33" s="20" t="s">
        <v>205</v>
      </c>
      <c r="BE33" s="18"/>
      <c r="BF33" s="18">
        <v>32211312294</v>
      </c>
      <c r="BG33" s="18">
        <v>117</v>
      </c>
      <c r="BH33" s="24">
        <v>80400000</v>
      </c>
      <c r="BI33" s="19">
        <v>44708</v>
      </c>
      <c r="BJ33" s="19">
        <v>44773</v>
      </c>
      <c r="BK33" s="107">
        <f t="shared" si="7"/>
        <v>3920133.3299999982</v>
      </c>
      <c r="BL33" s="108">
        <f t="shared" si="8"/>
        <v>4.6491071292047707E-2</v>
      </c>
      <c r="BM33" s="18" t="s">
        <v>148</v>
      </c>
      <c r="BN33" s="18" t="s">
        <v>702</v>
      </c>
      <c r="BO33" s="111"/>
      <c r="BP33" s="111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</row>
    <row r="34" spans="1:126" s="18" customFormat="1" x14ac:dyDescent="0.25">
      <c r="A34" s="189">
        <v>33</v>
      </c>
      <c r="B34" s="18" t="s">
        <v>307</v>
      </c>
      <c r="C34" s="19">
        <v>44663</v>
      </c>
      <c r="D34" s="18" t="s">
        <v>148</v>
      </c>
      <c r="E34" s="20" t="s">
        <v>305</v>
      </c>
      <c r="F34" s="22" t="s">
        <v>308</v>
      </c>
      <c r="G34" s="22" t="s">
        <v>150</v>
      </c>
      <c r="H34" s="23">
        <v>1</v>
      </c>
      <c r="I34" s="164" t="s">
        <v>778</v>
      </c>
      <c r="J34" s="82">
        <v>900000000</v>
      </c>
      <c r="K34" s="82">
        <f t="shared" ref="K34:K65" si="12">J34/H34</f>
        <v>900000000</v>
      </c>
      <c r="L34" s="19">
        <v>44645</v>
      </c>
      <c r="M34" s="18">
        <v>3</v>
      </c>
      <c r="N34" s="18">
        <v>3</v>
      </c>
      <c r="O34" s="82">
        <v>1250000000</v>
      </c>
      <c r="P34" s="82">
        <v>1145150000</v>
      </c>
      <c r="Q34" s="82">
        <v>900000000</v>
      </c>
      <c r="R34" s="82"/>
      <c r="S34" s="82"/>
      <c r="T34" s="82"/>
      <c r="U34" s="82"/>
      <c r="V34" s="82"/>
      <c r="W34" s="82"/>
      <c r="X34" s="82"/>
      <c r="Y34" s="82">
        <f t="shared" ref="Y34:Y65" si="13">AVERAGE(O34:X34)</f>
        <v>1098383333.3333333</v>
      </c>
      <c r="Z34" s="82">
        <f t="shared" ref="Z34:Z65" si="14">MINA(O34:X34)</f>
        <v>900000000</v>
      </c>
      <c r="AA34" s="82">
        <f t="shared" ref="AA34:AA65" si="15">MAX(O34:X34)</f>
        <v>1250000000</v>
      </c>
      <c r="AB34" s="82">
        <f t="shared" si="9"/>
        <v>179625557.29442635</v>
      </c>
      <c r="AC34" s="105">
        <f t="shared" si="11"/>
        <v>0.16353630999598776</v>
      </c>
      <c r="AD34" s="18" t="s">
        <v>148</v>
      </c>
      <c r="AE34" s="24">
        <f t="shared" ref="AE34:AE65" si="16">Y34</f>
        <v>1098383333.3333333</v>
      </c>
      <c r="AF34" s="83"/>
      <c r="AH34" s="18">
        <v>1</v>
      </c>
      <c r="AI34" s="18">
        <v>1</v>
      </c>
      <c r="AJ34" s="18">
        <v>0</v>
      </c>
      <c r="AK34" s="106">
        <v>899500000</v>
      </c>
      <c r="AL34" s="21" t="s">
        <v>169</v>
      </c>
      <c r="AN34" s="24"/>
      <c r="AQ34" s="24"/>
      <c r="AT34" s="24"/>
      <c r="AW34" s="24"/>
      <c r="AZ34" s="24"/>
      <c r="BC34" s="21" t="s">
        <v>150</v>
      </c>
      <c r="BD34" s="20" t="s">
        <v>169</v>
      </c>
      <c r="BG34" s="18" t="s">
        <v>309</v>
      </c>
      <c r="BH34" s="24">
        <v>899500000</v>
      </c>
      <c r="BI34" s="19">
        <v>44742</v>
      </c>
      <c r="BJ34" s="19">
        <v>45231</v>
      </c>
      <c r="BK34" s="107">
        <f t="shared" ref="BK34:BK65" si="17">IF(BH34=0,0,J34-BH34)</f>
        <v>500000</v>
      </c>
      <c r="BL34" s="108">
        <f t="shared" ref="BL34:BL65" si="18">BK34/J34</f>
        <v>5.5555555555555556E-4</v>
      </c>
      <c r="BM34" s="18" t="s">
        <v>148</v>
      </c>
      <c r="BN34" s="18" t="s">
        <v>694</v>
      </c>
      <c r="BO34" s="111"/>
      <c r="BP34" s="111"/>
    </row>
    <row r="35" spans="1:126" s="10" customFormat="1" x14ac:dyDescent="0.25">
      <c r="A35" s="189">
        <v>34</v>
      </c>
      <c r="B35" s="10" t="s">
        <v>310</v>
      </c>
      <c r="C35" s="11">
        <v>44662</v>
      </c>
      <c r="D35" s="10" t="s">
        <v>190</v>
      </c>
      <c r="E35" s="12" t="s">
        <v>125</v>
      </c>
      <c r="F35" s="14" t="s">
        <v>311</v>
      </c>
      <c r="G35" s="14" t="s">
        <v>312</v>
      </c>
      <c r="H35" s="15">
        <v>1</v>
      </c>
      <c r="I35" s="163" t="s">
        <v>777</v>
      </c>
      <c r="J35" s="80">
        <v>87700000</v>
      </c>
      <c r="K35" s="80">
        <f t="shared" si="12"/>
        <v>87700000</v>
      </c>
      <c r="L35" s="11">
        <v>44662</v>
      </c>
      <c r="M35" s="10">
        <v>3</v>
      </c>
      <c r="N35" s="10">
        <v>3</v>
      </c>
      <c r="O35" s="80">
        <v>87000000</v>
      </c>
      <c r="P35" s="80">
        <v>88200000</v>
      </c>
      <c r="Q35" s="80">
        <v>87900000</v>
      </c>
      <c r="R35" s="80"/>
      <c r="S35" s="80"/>
      <c r="T35" s="80"/>
      <c r="U35" s="80"/>
      <c r="V35" s="80"/>
      <c r="W35" s="80"/>
      <c r="X35" s="80"/>
      <c r="Y35" s="80">
        <f t="shared" si="13"/>
        <v>87700000</v>
      </c>
      <c r="Z35" s="80">
        <f t="shared" si="14"/>
        <v>87000000</v>
      </c>
      <c r="AA35" s="80">
        <f t="shared" si="15"/>
        <v>88200000</v>
      </c>
      <c r="AB35" s="80">
        <f t="shared" si="9"/>
        <v>624499.7998398398</v>
      </c>
      <c r="AC35" s="102">
        <f t="shared" si="11"/>
        <v>7.1208643083220044E-3</v>
      </c>
      <c r="AD35" s="10" t="s">
        <v>190</v>
      </c>
      <c r="AE35" s="26">
        <f t="shared" si="16"/>
        <v>87700000</v>
      </c>
      <c r="AF35" s="81"/>
      <c r="AH35" s="10">
        <v>0</v>
      </c>
      <c r="AI35" s="10">
        <v>0</v>
      </c>
      <c r="AJ35" s="10">
        <v>0</v>
      </c>
      <c r="AK35" s="16" t="s">
        <v>129</v>
      </c>
      <c r="AL35" s="13"/>
      <c r="AN35" s="26"/>
      <c r="AQ35" s="26"/>
      <c r="AT35" s="26"/>
      <c r="AW35" s="26"/>
      <c r="AZ35" s="26"/>
      <c r="BC35" s="13" t="s">
        <v>312</v>
      </c>
      <c r="BD35" s="12"/>
      <c r="BH35" s="26"/>
      <c r="BK35" s="103">
        <f t="shared" si="17"/>
        <v>0</v>
      </c>
      <c r="BL35" s="104">
        <f t="shared" si="18"/>
        <v>0</v>
      </c>
      <c r="BM35" s="10" t="s">
        <v>190</v>
      </c>
      <c r="BO35" s="118"/>
      <c r="BP35" s="118"/>
    </row>
    <row r="36" spans="1:126" s="10" customFormat="1" x14ac:dyDescent="0.25">
      <c r="A36" s="189">
        <v>35</v>
      </c>
      <c r="B36" s="10" t="s">
        <v>313</v>
      </c>
      <c r="C36" s="11">
        <v>44648</v>
      </c>
      <c r="D36" s="10" t="s">
        <v>190</v>
      </c>
      <c r="E36" s="12" t="s">
        <v>125</v>
      </c>
      <c r="F36" s="14" t="s">
        <v>314</v>
      </c>
      <c r="G36" s="14" t="s">
        <v>220</v>
      </c>
      <c r="H36" s="15">
        <v>1</v>
      </c>
      <c r="I36" s="163" t="s">
        <v>777</v>
      </c>
      <c r="J36" s="80">
        <v>58895000</v>
      </c>
      <c r="K36" s="80">
        <f t="shared" si="12"/>
        <v>58895000</v>
      </c>
      <c r="L36" s="11">
        <v>44608</v>
      </c>
      <c r="M36" s="10">
        <v>3</v>
      </c>
      <c r="N36" s="10">
        <v>3</v>
      </c>
      <c r="O36" s="80">
        <v>58485000</v>
      </c>
      <c r="P36" s="80">
        <v>60000000</v>
      </c>
      <c r="Q36" s="80">
        <v>58200000</v>
      </c>
      <c r="R36" s="80"/>
      <c r="S36" s="80"/>
      <c r="T36" s="80"/>
      <c r="U36" s="80"/>
      <c r="V36" s="80"/>
      <c r="W36" s="80"/>
      <c r="X36" s="80"/>
      <c r="Y36" s="80">
        <f t="shared" si="13"/>
        <v>58895000</v>
      </c>
      <c r="Z36" s="80">
        <f t="shared" si="14"/>
        <v>58200000</v>
      </c>
      <c r="AA36" s="80">
        <f t="shared" si="15"/>
        <v>60000000</v>
      </c>
      <c r="AB36" s="80">
        <f t="shared" si="9"/>
        <v>967509.68987395673</v>
      </c>
      <c r="AC36" s="102">
        <f t="shared" si="11"/>
        <v>1.642770506620183E-2</v>
      </c>
      <c r="AD36" s="10" t="s">
        <v>190</v>
      </c>
      <c r="AE36" s="26">
        <f t="shared" si="16"/>
        <v>58895000</v>
      </c>
      <c r="AF36" s="81"/>
      <c r="AH36" s="10">
        <v>0</v>
      </c>
      <c r="AI36" s="10">
        <v>0</v>
      </c>
      <c r="AJ36" s="10">
        <v>0</v>
      </c>
      <c r="AK36" s="16" t="s">
        <v>129</v>
      </c>
      <c r="AL36" s="13"/>
      <c r="AN36" s="26"/>
      <c r="AQ36" s="26"/>
      <c r="AT36" s="26"/>
      <c r="AW36" s="26"/>
      <c r="AZ36" s="26"/>
      <c r="BC36" s="13" t="s">
        <v>220</v>
      </c>
      <c r="BD36" s="12"/>
      <c r="BH36" s="26"/>
      <c r="BK36" s="103">
        <f t="shared" si="17"/>
        <v>0</v>
      </c>
      <c r="BL36" s="104">
        <f t="shared" si="18"/>
        <v>0</v>
      </c>
      <c r="BM36" s="10" t="s">
        <v>190</v>
      </c>
      <c r="BO36" s="118"/>
      <c r="BP36" s="118"/>
    </row>
    <row r="37" spans="1:126" s="18" customFormat="1" x14ac:dyDescent="0.25">
      <c r="A37" s="189">
        <v>36</v>
      </c>
      <c r="B37" s="10" t="s">
        <v>315</v>
      </c>
      <c r="C37" s="11">
        <v>44643</v>
      </c>
      <c r="D37" s="10" t="s">
        <v>190</v>
      </c>
      <c r="E37" s="12" t="s">
        <v>125</v>
      </c>
      <c r="F37" s="14" t="s">
        <v>316</v>
      </c>
      <c r="G37" s="14" t="s">
        <v>317</v>
      </c>
      <c r="H37" s="15">
        <v>1</v>
      </c>
      <c r="I37" s="163" t="s">
        <v>777</v>
      </c>
      <c r="J37" s="80">
        <v>3337600</v>
      </c>
      <c r="K37" s="80">
        <f t="shared" si="12"/>
        <v>3337600</v>
      </c>
      <c r="L37" s="11">
        <v>44593</v>
      </c>
      <c r="M37" s="10">
        <v>3</v>
      </c>
      <c r="N37" s="10">
        <v>3</v>
      </c>
      <c r="O37" s="80">
        <v>3337600</v>
      </c>
      <c r="P37" s="80">
        <v>3754800</v>
      </c>
      <c r="Q37" s="80">
        <v>3571350</v>
      </c>
      <c r="R37" s="26"/>
      <c r="S37" s="26"/>
      <c r="T37" s="26"/>
      <c r="U37" s="26"/>
      <c r="V37" s="26"/>
      <c r="W37" s="26"/>
      <c r="X37" s="26"/>
      <c r="Y37" s="80">
        <f t="shared" si="13"/>
        <v>3554583.3333333335</v>
      </c>
      <c r="Z37" s="80">
        <f t="shared" si="14"/>
        <v>3337600</v>
      </c>
      <c r="AA37" s="80">
        <f t="shared" si="15"/>
        <v>3754800</v>
      </c>
      <c r="AB37" s="80">
        <f t="shared" si="9"/>
        <v>209104.76042723973</v>
      </c>
      <c r="AC37" s="102">
        <f t="shared" si="11"/>
        <v>5.882679932310108E-2</v>
      </c>
      <c r="AD37" s="10" t="s">
        <v>190</v>
      </c>
      <c r="AE37" s="26">
        <f t="shared" si="16"/>
        <v>3554583.3333333335</v>
      </c>
      <c r="AF37" s="81">
        <v>3337600</v>
      </c>
      <c r="AG37" s="10" t="s">
        <v>217</v>
      </c>
      <c r="AH37" s="10">
        <v>1</v>
      </c>
      <c r="AI37" s="10">
        <v>0</v>
      </c>
      <c r="AJ37" s="10">
        <v>1</v>
      </c>
      <c r="AK37" s="16">
        <v>3337600</v>
      </c>
      <c r="AL37" s="13" t="s">
        <v>211</v>
      </c>
      <c r="AM37" s="10"/>
      <c r="AN37" s="26"/>
      <c r="AO37" s="10"/>
      <c r="AP37" s="10"/>
      <c r="AQ37" s="26"/>
      <c r="AR37" s="10"/>
      <c r="AS37" s="10"/>
      <c r="AT37" s="26"/>
      <c r="AU37" s="10"/>
      <c r="AV37" s="10"/>
      <c r="AW37" s="26"/>
      <c r="AX37" s="10"/>
      <c r="AY37" s="10"/>
      <c r="AZ37" s="26"/>
      <c r="BA37" s="10"/>
      <c r="BB37" s="10"/>
      <c r="BC37" s="13" t="s">
        <v>317</v>
      </c>
      <c r="BD37" s="12"/>
      <c r="BE37" s="10"/>
      <c r="BF37" s="10"/>
      <c r="BG37" s="10"/>
      <c r="BH37" s="26"/>
      <c r="BI37" s="10"/>
      <c r="BJ37" s="10"/>
      <c r="BK37" s="103">
        <f t="shared" si="17"/>
        <v>0</v>
      </c>
      <c r="BL37" s="104">
        <f t="shared" si="18"/>
        <v>0</v>
      </c>
      <c r="BM37" s="10" t="s">
        <v>190</v>
      </c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</row>
    <row r="38" spans="1:126" s="18" customFormat="1" x14ac:dyDescent="0.25">
      <c r="A38" s="189">
        <v>37</v>
      </c>
      <c r="B38" s="18" t="s">
        <v>318</v>
      </c>
      <c r="C38" s="19">
        <v>44643</v>
      </c>
      <c r="D38" s="18" t="s">
        <v>190</v>
      </c>
      <c r="E38" s="20" t="s">
        <v>125</v>
      </c>
      <c r="F38" s="22" t="s">
        <v>319</v>
      </c>
      <c r="G38" s="22" t="s">
        <v>320</v>
      </c>
      <c r="H38" s="23">
        <v>1</v>
      </c>
      <c r="I38" s="164" t="s">
        <v>777</v>
      </c>
      <c r="J38" s="82">
        <v>2566666.67</v>
      </c>
      <c r="K38" s="82">
        <f t="shared" si="12"/>
        <v>2566666.67</v>
      </c>
      <c r="M38" s="18">
        <v>3</v>
      </c>
      <c r="N38" s="18">
        <v>3</v>
      </c>
      <c r="O38" s="82">
        <v>2570000</v>
      </c>
      <c r="P38" s="82">
        <v>2560000</v>
      </c>
      <c r="Q38" s="82">
        <v>2570000</v>
      </c>
      <c r="R38" s="24"/>
      <c r="S38" s="24"/>
      <c r="T38" s="24"/>
      <c r="U38" s="24"/>
      <c r="V38" s="24"/>
      <c r="W38" s="24"/>
      <c r="X38" s="24"/>
      <c r="Y38" s="82">
        <f t="shared" si="13"/>
        <v>2566666.6666666665</v>
      </c>
      <c r="Z38" s="82">
        <f t="shared" si="14"/>
        <v>2560000</v>
      </c>
      <c r="AA38" s="82">
        <f t="shared" si="15"/>
        <v>2570000</v>
      </c>
      <c r="AB38" s="82">
        <f t="shared" si="9"/>
        <v>5773.5026918962576</v>
      </c>
      <c r="AC38" s="105">
        <f t="shared" si="11"/>
        <v>2.2494166332063343E-3</v>
      </c>
      <c r="AD38" s="18" t="s">
        <v>190</v>
      </c>
      <c r="AE38" s="24">
        <f t="shared" si="16"/>
        <v>2566666.6666666665</v>
      </c>
      <c r="AF38" s="83"/>
      <c r="AG38" s="18" t="s">
        <v>185</v>
      </c>
      <c r="AH38" s="18">
        <v>2</v>
      </c>
      <c r="AI38" s="18">
        <v>2</v>
      </c>
      <c r="AJ38" s="18">
        <v>0</v>
      </c>
      <c r="AK38" s="106">
        <v>2553833.33</v>
      </c>
      <c r="AL38" s="21" t="s">
        <v>321</v>
      </c>
      <c r="AN38" s="24">
        <v>2566666.67</v>
      </c>
      <c r="AO38" s="18" t="s">
        <v>211</v>
      </c>
      <c r="AQ38" s="24"/>
      <c r="AT38" s="24"/>
      <c r="AW38" s="24"/>
      <c r="AZ38" s="24"/>
      <c r="BC38" s="21" t="s">
        <v>320</v>
      </c>
      <c r="BD38" s="20" t="s">
        <v>321</v>
      </c>
      <c r="BE38" s="18">
        <v>78738792</v>
      </c>
      <c r="BF38" s="18" t="s">
        <v>322</v>
      </c>
      <c r="BG38" s="25" t="s">
        <v>323</v>
      </c>
      <c r="BH38" s="24">
        <v>2553833.33</v>
      </c>
      <c r="BI38" s="19">
        <v>44666</v>
      </c>
      <c r="BJ38" s="19">
        <v>44849</v>
      </c>
      <c r="BK38" s="107">
        <f t="shared" si="17"/>
        <v>12833.339999999851</v>
      </c>
      <c r="BL38" s="108">
        <f t="shared" si="18"/>
        <v>5.00000259090903E-3</v>
      </c>
      <c r="BM38" s="18" t="s">
        <v>190</v>
      </c>
      <c r="BN38" s="18" t="s">
        <v>694</v>
      </c>
    </row>
    <row r="39" spans="1:126" s="18" customFormat="1" x14ac:dyDescent="0.25">
      <c r="A39" s="189">
        <v>38</v>
      </c>
      <c r="B39" s="10" t="s">
        <v>324</v>
      </c>
      <c r="C39" s="11">
        <v>44616</v>
      </c>
      <c r="D39" s="10" t="s">
        <v>148</v>
      </c>
      <c r="E39" s="12" t="s">
        <v>781</v>
      </c>
      <c r="F39" s="14" t="s">
        <v>176</v>
      </c>
      <c r="G39" s="14" t="s">
        <v>325</v>
      </c>
      <c r="H39" s="15">
        <v>1</v>
      </c>
      <c r="I39" s="163" t="s">
        <v>778</v>
      </c>
      <c r="J39" s="80">
        <v>20904000</v>
      </c>
      <c r="K39" s="80">
        <f t="shared" si="12"/>
        <v>20904000</v>
      </c>
      <c r="L39" s="10"/>
      <c r="M39" s="10" t="s">
        <v>162</v>
      </c>
      <c r="N39" s="10" t="s">
        <v>162</v>
      </c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 t="e">
        <f t="shared" si="13"/>
        <v>#DIV/0!</v>
      </c>
      <c r="Z39" s="80">
        <f t="shared" si="14"/>
        <v>0</v>
      </c>
      <c r="AA39" s="80">
        <f t="shared" si="15"/>
        <v>0</v>
      </c>
      <c r="AB39" s="80" t="e">
        <f t="shared" si="9"/>
        <v>#DIV/0!</v>
      </c>
      <c r="AC39" s="124"/>
      <c r="AD39" s="10" t="s">
        <v>148</v>
      </c>
      <c r="AE39" s="26" t="e">
        <f t="shared" si="16"/>
        <v>#DIV/0!</v>
      </c>
      <c r="AF39" s="81"/>
      <c r="AG39" s="10"/>
      <c r="AH39" s="10">
        <v>0</v>
      </c>
      <c r="AI39" s="10">
        <v>0</v>
      </c>
      <c r="AJ39" s="10">
        <v>0</v>
      </c>
      <c r="AK39" s="16" t="s">
        <v>129</v>
      </c>
      <c r="AL39" s="13"/>
      <c r="AM39" s="10"/>
      <c r="AN39" s="26"/>
      <c r="AO39" s="10"/>
      <c r="AP39" s="10"/>
      <c r="AQ39" s="26"/>
      <c r="AR39" s="10"/>
      <c r="AS39" s="10"/>
      <c r="AT39" s="26"/>
      <c r="AU39" s="10"/>
      <c r="AV39" s="10"/>
      <c r="AW39" s="26"/>
      <c r="AX39" s="10"/>
      <c r="AY39" s="10"/>
      <c r="AZ39" s="26"/>
      <c r="BA39" s="10"/>
      <c r="BB39" s="10"/>
      <c r="BC39" s="13" t="s">
        <v>325</v>
      </c>
      <c r="BD39" s="12"/>
      <c r="BE39" s="10"/>
      <c r="BF39" s="10"/>
      <c r="BG39" s="10"/>
      <c r="BH39" s="26"/>
      <c r="BI39" s="10"/>
      <c r="BJ39" s="10"/>
      <c r="BK39" s="103">
        <f t="shared" si="17"/>
        <v>0</v>
      </c>
      <c r="BL39" s="104">
        <f t="shared" si="18"/>
        <v>0</v>
      </c>
      <c r="BM39" s="10" t="s">
        <v>148</v>
      </c>
      <c r="BN39" s="10"/>
      <c r="BO39" s="118"/>
      <c r="BP39" s="118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</row>
    <row r="40" spans="1:126" s="10" customFormat="1" x14ac:dyDescent="0.25">
      <c r="A40" s="189">
        <v>39</v>
      </c>
      <c r="B40" s="18" t="s">
        <v>326</v>
      </c>
      <c r="C40" s="19">
        <v>44609</v>
      </c>
      <c r="D40" s="18" t="s">
        <v>190</v>
      </c>
      <c r="E40" s="20" t="s">
        <v>125</v>
      </c>
      <c r="F40" s="22" t="s">
        <v>327</v>
      </c>
      <c r="G40" s="22" t="s">
        <v>127</v>
      </c>
      <c r="H40" s="23">
        <v>1</v>
      </c>
      <c r="I40" s="164" t="s">
        <v>777</v>
      </c>
      <c r="J40" s="82">
        <v>1544076.67</v>
      </c>
      <c r="K40" s="82">
        <f t="shared" si="12"/>
        <v>1544076.67</v>
      </c>
      <c r="L40" s="18"/>
      <c r="M40" s="18">
        <v>3</v>
      </c>
      <c r="N40" s="18">
        <v>3</v>
      </c>
      <c r="O40" s="82">
        <v>1650430</v>
      </c>
      <c r="P40" s="82">
        <v>1483000</v>
      </c>
      <c r="Q40" s="82">
        <v>1498800</v>
      </c>
      <c r="R40" s="24"/>
      <c r="S40" s="24"/>
      <c r="T40" s="24"/>
      <c r="U40" s="24"/>
      <c r="V40" s="24"/>
      <c r="W40" s="24"/>
      <c r="X40" s="24"/>
      <c r="Y40" s="82">
        <f t="shared" si="13"/>
        <v>1544076.6666666667</v>
      </c>
      <c r="Z40" s="82">
        <f t="shared" si="14"/>
        <v>1483000</v>
      </c>
      <c r="AA40" s="82">
        <f t="shared" si="15"/>
        <v>1650430</v>
      </c>
      <c r="AB40" s="82">
        <f t="shared" si="9"/>
        <v>92442.866860203634</v>
      </c>
      <c r="AC40" s="105">
        <f>AB40/Y40</f>
        <v>5.9869350308730543E-2</v>
      </c>
      <c r="AD40" s="18" t="s">
        <v>190</v>
      </c>
      <c r="AE40" s="24">
        <f t="shared" si="16"/>
        <v>1544076.6666666667</v>
      </c>
      <c r="AF40" s="83"/>
      <c r="AG40" s="18" t="s">
        <v>185</v>
      </c>
      <c r="AH40" s="18">
        <v>1</v>
      </c>
      <c r="AI40" s="18">
        <v>1</v>
      </c>
      <c r="AJ40" s="18">
        <v>0</v>
      </c>
      <c r="AK40" s="106">
        <v>1544076.67</v>
      </c>
      <c r="AL40" s="21" t="s">
        <v>328</v>
      </c>
      <c r="AM40" s="18"/>
      <c r="AN40" s="24"/>
      <c r="AO40" s="18"/>
      <c r="AP40" s="18"/>
      <c r="AQ40" s="24"/>
      <c r="AR40" s="18"/>
      <c r="AS40" s="18"/>
      <c r="AT40" s="24"/>
      <c r="AU40" s="18"/>
      <c r="AV40" s="18"/>
      <c r="AW40" s="24"/>
      <c r="AX40" s="18"/>
      <c r="AY40" s="18"/>
      <c r="AZ40" s="24"/>
      <c r="BA40" s="18"/>
      <c r="BB40" s="18"/>
      <c r="BC40" s="21" t="s">
        <v>127</v>
      </c>
      <c r="BD40" s="20" t="s">
        <v>328</v>
      </c>
      <c r="BE40" s="18">
        <v>78371609</v>
      </c>
      <c r="BF40" s="18" t="s">
        <v>329</v>
      </c>
      <c r="BG40" s="18">
        <v>25</v>
      </c>
      <c r="BH40" s="24">
        <v>1544076.67</v>
      </c>
      <c r="BI40" s="19">
        <v>44634</v>
      </c>
      <c r="BJ40" s="19">
        <v>44926</v>
      </c>
      <c r="BK40" s="107">
        <f t="shared" si="17"/>
        <v>0</v>
      </c>
      <c r="BL40" s="108">
        <f t="shared" si="18"/>
        <v>0</v>
      </c>
      <c r="BM40" s="18" t="s">
        <v>190</v>
      </c>
      <c r="BN40" s="18" t="s">
        <v>703</v>
      </c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</row>
    <row r="41" spans="1:126" s="10" customFormat="1" x14ac:dyDescent="0.25">
      <c r="A41" s="189">
        <v>40</v>
      </c>
      <c r="B41" s="18" t="s">
        <v>330</v>
      </c>
      <c r="C41" s="19">
        <v>44601</v>
      </c>
      <c r="D41" s="18" t="s">
        <v>148</v>
      </c>
      <c r="E41" s="20" t="s">
        <v>331</v>
      </c>
      <c r="F41" s="22" t="s">
        <v>332</v>
      </c>
      <c r="G41" s="22" t="s">
        <v>333</v>
      </c>
      <c r="H41" s="23">
        <v>2</v>
      </c>
      <c r="I41" s="164" t="s">
        <v>775</v>
      </c>
      <c r="J41" s="82">
        <v>35800000</v>
      </c>
      <c r="K41" s="82">
        <f t="shared" si="12"/>
        <v>17900000</v>
      </c>
      <c r="L41" s="18"/>
      <c r="M41" s="18">
        <v>1</v>
      </c>
      <c r="N41" s="18">
        <v>1</v>
      </c>
      <c r="O41" s="82">
        <v>17900000</v>
      </c>
      <c r="P41" s="82"/>
      <c r="Q41" s="82"/>
      <c r="R41" s="82"/>
      <c r="S41" s="82"/>
      <c r="T41" s="82"/>
      <c r="U41" s="82"/>
      <c r="V41" s="82"/>
      <c r="W41" s="82"/>
      <c r="X41" s="82"/>
      <c r="Y41" s="82">
        <f t="shared" si="13"/>
        <v>17900000</v>
      </c>
      <c r="Z41" s="82">
        <f t="shared" si="14"/>
        <v>17900000</v>
      </c>
      <c r="AA41" s="82">
        <f t="shared" si="15"/>
        <v>17900000</v>
      </c>
      <c r="AB41" s="82" t="e">
        <f t="shared" si="9"/>
        <v>#DIV/0!</v>
      </c>
      <c r="AC41" s="119"/>
      <c r="AD41" s="18" t="s">
        <v>148</v>
      </c>
      <c r="AE41" s="24">
        <f t="shared" si="16"/>
        <v>17900000</v>
      </c>
      <c r="AF41" s="83"/>
      <c r="AG41" s="18" t="s">
        <v>334</v>
      </c>
      <c r="AH41" s="18">
        <v>1</v>
      </c>
      <c r="AI41" s="18">
        <v>1</v>
      </c>
      <c r="AJ41" s="18">
        <v>0</v>
      </c>
      <c r="AK41" s="106"/>
      <c r="AL41" s="21" t="s">
        <v>335</v>
      </c>
      <c r="AM41" s="18"/>
      <c r="AN41" s="24"/>
      <c r="AO41" s="18"/>
      <c r="AP41" s="18"/>
      <c r="AQ41" s="24"/>
      <c r="AR41" s="18"/>
      <c r="AS41" s="18"/>
      <c r="AT41" s="24"/>
      <c r="AU41" s="18"/>
      <c r="AV41" s="18"/>
      <c r="AW41" s="24"/>
      <c r="AX41" s="18"/>
      <c r="AY41" s="18"/>
      <c r="AZ41" s="24"/>
      <c r="BA41" s="18"/>
      <c r="BB41" s="18"/>
      <c r="BC41" s="21" t="s">
        <v>333</v>
      </c>
      <c r="BD41" s="20"/>
      <c r="BE41" s="18"/>
      <c r="BF41" s="18"/>
      <c r="BG41" s="18">
        <v>44604</v>
      </c>
      <c r="BH41" s="24">
        <v>35800000</v>
      </c>
      <c r="BI41" s="19">
        <v>44620</v>
      </c>
      <c r="BJ41" s="19">
        <v>44835</v>
      </c>
      <c r="BK41" s="107">
        <f t="shared" si="17"/>
        <v>0</v>
      </c>
      <c r="BL41" s="108">
        <f t="shared" si="18"/>
        <v>0</v>
      </c>
      <c r="BM41" s="18" t="s">
        <v>148</v>
      </c>
      <c r="BN41" s="18" t="s">
        <v>694</v>
      </c>
      <c r="BO41" s="111"/>
      <c r="BP41" s="111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</row>
    <row r="42" spans="1:126" s="18" customFormat="1" x14ac:dyDescent="0.25">
      <c r="A42" s="189">
        <v>41</v>
      </c>
      <c r="B42" s="18" t="s">
        <v>336</v>
      </c>
      <c r="C42" s="19">
        <v>44593</v>
      </c>
      <c r="D42" s="18" t="s">
        <v>148</v>
      </c>
      <c r="E42" s="20" t="s">
        <v>337</v>
      </c>
      <c r="F42" s="22" t="s">
        <v>338</v>
      </c>
      <c r="G42" s="22" t="s">
        <v>204</v>
      </c>
      <c r="H42" s="23">
        <v>1</v>
      </c>
      <c r="I42" s="164" t="s">
        <v>778</v>
      </c>
      <c r="J42" s="82">
        <v>60817500</v>
      </c>
      <c r="K42" s="82">
        <f t="shared" si="12"/>
        <v>60817500</v>
      </c>
      <c r="M42" s="18">
        <v>3</v>
      </c>
      <c r="N42" s="18">
        <v>3</v>
      </c>
      <c r="O42" s="82">
        <v>59094500</v>
      </c>
      <c r="P42" s="82">
        <v>60188000</v>
      </c>
      <c r="Q42" s="82">
        <v>63170000</v>
      </c>
      <c r="R42" s="82"/>
      <c r="S42" s="82"/>
      <c r="T42" s="82"/>
      <c r="U42" s="82"/>
      <c r="V42" s="82"/>
      <c r="W42" s="82"/>
      <c r="X42" s="82"/>
      <c r="Y42" s="82">
        <f t="shared" si="13"/>
        <v>60817500</v>
      </c>
      <c r="Z42" s="82">
        <f t="shared" si="14"/>
        <v>59094500</v>
      </c>
      <c r="AA42" s="82">
        <f t="shared" si="15"/>
        <v>63170000</v>
      </c>
      <c r="AB42" s="82">
        <f t="shared" si="9"/>
        <v>2109414.0774158118</v>
      </c>
      <c r="AC42" s="105">
        <f t="shared" ref="AC42:AC52" si="19">AB42/Y42</f>
        <v>3.468432733038701E-2</v>
      </c>
      <c r="AD42" s="18" t="s">
        <v>148</v>
      </c>
      <c r="AE42" s="24">
        <f t="shared" si="16"/>
        <v>60817500</v>
      </c>
      <c r="AF42" s="83"/>
      <c r="AG42" s="18" t="s">
        <v>185</v>
      </c>
      <c r="AH42" s="18">
        <v>2</v>
      </c>
      <c r="AI42" s="18">
        <v>1</v>
      </c>
      <c r="AJ42" s="18">
        <v>1</v>
      </c>
      <c r="AK42" s="106">
        <v>53000000</v>
      </c>
      <c r="AL42" s="21" t="s">
        <v>339</v>
      </c>
      <c r="AN42" s="24" t="s">
        <v>340</v>
      </c>
      <c r="AO42" s="18" t="s">
        <v>341</v>
      </c>
      <c r="AQ42" s="24"/>
      <c r="AT42" s="24"/>
      <c r="AW42" s="24"/>
      <c r="AZ42" s="24"/>
      <c r="BC42" s="21" t="s">
        <v>204</v>
      </c>
      <c r="BD42" s="20"/>
      <c r="BG42" s="18">
        <v>60</v>
      </c>
      <c r="BH42" s="24">
        <v>58600000</v>
      </c>
      <c r="BI42" s="19">
        <v>44630</v>
      </c>
      <c r="BJ42" s="19">
        <v>44658</v>
      </c>
      <c r="BK42" s="107">
        <f t="shared" si="17"/>
        <v>2217500</v>
      </c>
      <c r="BL42" s="108">
        <f t="shared" si="18"/>
        <v>3.6461544785629137E-2</v>
      </c>
      <c r="BM42" s="18" t="s">
        <v>148</v>
      </c>
      <c r="BN42" s="18" t="s">
        <v>694</v>
      </c>
      <c r="BO42" s="111"/>
      <c r="BP42" s="111"/>
    </row>
    <row r="43" spans="1:126" s="18" customFormat="1" x14ac:dyDescent="0.25">
      <c r="A43" s="189">
        <v>42</v>
      </c>
      <c r="B43" s="10" t="s">
        <v>342</v>
      </c>
      <c r="C43" s="11">
        <v>44558</v>
      </c>
      <c r="D43" s="10" t="s">
        <v>148</v>
      </c>
      <c r="E43" s="12" t="s">
        <v>305</v>
      </c>
      <c r="F43" s="14" t="s">
        <v>343</v>
      </c>
      <c r="G43" s="14" t="s">
        <v>344</v>
      </c>
      <c r="H43" s="15">
        <v>2</v>
      </c>
      <c r="I43" s="163" t="s">
        <v>779</v>
      </c>
      <c r="J43" s="80">
        <v>1936940000</v>
      </c>
      <c r="K43" s="80">
        <f t="shared" si="12"/>
        <v>968470000</v>
      </c>
      <c r="L43" s="10"/>
      <c r="M43" s="10">
        <v>4</v>
      </c>
      <c r="N43" s="10">
        <v>4</v>
      </c>
      <c r="O43" s="80">
        <v>968470000</v>
      </c>
      <c r="P43" s="80">
        <v>1100000000</v>
      </c>
      <c r="Q43" s="80">
        <v>968470000</v>
      </c>
      <c r="R43" s="80">
        <v>1144767000</v>
      </c>
      <c r="S43" s="80"/>
      <c r="T43" s="80"/>
      <c r="U43" s="80"/>
      <c r="V43" s="80"/>
      <c r="W43" s="80"/>
      <c r="X43" s="80"/>
      <c r="Y43" s="80">
        <f t="shared" si="13"/>
        <v>1045426750</v>
      </c>
      <c r="Z43" s="80">
        <f t="shared" si="14"/>
        <v>968470000</v>
      </c>
      <c r="AA43" s="80">
        <f t="shared" si="15"/>
        <v>1144767000</v>
      </c>
      <c r="AB43" s="80">
        <f t="shared" si="9"/>
        <v>90721933.450057521</v>
      </c>
      <c r="AC43" s="102">
        <f t="shared" si="19"/>
        <v>8.6779808771927369E-2</v>
      </c>
      <c r="AD43" s="10" t="s">
        <v>148</v>
      </c>
      <c r="AE43" s="26">
        <f t="shared" si="16"/>
        <v>1045426750</v>
      </c>
      <c r="AF43" s="81"/>
      <c r="AG43" s="10" t="s">
        <v>345</v>
      </c>
      <c r="AH43" s="10">
        <v>1</v>
      </c>
      <c r="AI43" s="10">
        <v>0</v>
      </c>
      <c r="AJ43" s="10">
        <v>1</v>
      </c>
      <c r="AK43" s="16"/>
      <c r="AL43" s="13" t="s">
        <v>346</v>
      </c>
      <c r="AM43" s="10"/>
      <c r="AN43" s="26"/>
      <c r="AO43" s="10"/>
      <c r="AP43" s="10"/>
      <c r="AQ43" s="26"/>
      <c r="AR43" s="10"/>
      <c r="AS43" s="10"/>
      <c r="AT43" s="26"/>
      <c r="AU43" s="10"/>
      <c r="AV43" s="10"/>
      <c r="AW43" s="26"/>
      <c r="AX43" s="10"/>
      <c r="AY43" s="10"/>
      <c r="AZ43" s="26"/>
      <c r="BA43" s="10"/>
      <c r="BB43" s="10"/>
      <c r="BC43" s="13" t="s">
        <v>344</v>
      </c>
      <c r="BD43" s="12"/>
      <c r="BE43" s="10"/>
      <c r="BF43" s="10"/>
      <c r="BG43" s="10"/>
      <c r="BH43" s="40">
        <v>1936940000</v>
      </c>
      <c r="BI43" s="10"/>
      <c r="BJ43" s="10"/>
      <c r="BK43" s="103">
        <f t="shared" si="17"/>
        <v>0</v>
      </c>
      <c r="BL43" s="104">
        <f t="shared" si="18"/>
        <v>0</v>
      </c>
      <c r="BM43" s="10" t="s">
        <v>148</v>
      </c>
      <c r="BN43" s="10"/>
      <c r="BO43" s="118"/>
      <c r="BP43" s="118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</row>
    <row r="44" spans="1:126" s="18" customFormat="1" x14ac:dyDescent="0.25">
      <c r="A44" s="189">
        <v>43</v>
      </c>
      <c r="B44" s="18" t="s">
        <v>347</v>
      </c>
      <c r="C44" s="19">
        <v>44558</v>
      </c>
      <c r="D44" s="18" t="s">
        <v>148</v>
      </c>
      <c r="E44" s="20" t="s">
        <v>305</v>
      </c>
      <c r="F44" s="22" t="s">
        <v>348</v>
      </c>
      <c r="G44" s="22" t="s">
        <v>344</v>
      </c>
      <c r="H44" s="23">
        <v>3</v>
      </c>
      <c r="I44" s="163" t="s">
        <v>779</v>
      </c>
      <c r="J44" s="82">
        <v>1230000000</v>
      </c>
      <c r="K44" s="82">
        <f t="shared" si="12"/>
        <v>410000000</v>
      </c>
      <c r="M44" s="18">
        <v>3</v>
      </c>
      <c r="N44" s="18">
        <v>3</v>
      </c>
      <c r="O44" s="82">
        <v>410000000</v>
      </c>
      <c r="P44" s="82">
        <v>410000000</v>
      </c>
      <c r="Q44" s="82">
        <v>410000000</v>
      </c>
      <c r="R44" s="82"/>
      <c r="S44" s="82"/>
      <c r="T44" s="82"/>
      <c r="U44" s="82"/>
      <c r="V44" s="82"/>
      <c r="W44" s="82"/>
      <c r="X44" s="82"/>
      <c r="Y44" s="82">
        <f t="shared" si="13"/>
        <v>410000000</v>
      </c>
      <c r="Z44" s="82">
        <f t="shared" si="14"/>
        <v>410000000</v>
      </c>
      <c r="AA44" s="82">
        <f t="shared" si="15"/>
        <v>410000000</v>
      </c>
      <c r="AB44" s="82">
        <f t="shared" si="9"/>
        <v>0</v>
      </c>
      <c r="AC44" s="105">
        <f t="shared" si="19"/>
        <v>0</v>
      </c>
      <c r="AD44" s="18" t="s">
        <v>148</v>
      </c>
      <c r="AE44" s="24">
        <f t="shared" si="16"/>
        <v>410000000</v>
      </c>
      <c r="AF44" s="83"/>
      <c r="AG44" s="18" t="s">
        <v>178</v>
      </c>
      <c r="AH44" s="18">
        <v>1</v>
      </c>
      <c r="AI44" s="18">
        <v>1</v>
      </c>
      <c r="AJ44" s="18">
        <v>0</v>
      </c>
      <c r="AK44" s="106">
        <v>1230000000</v>
      </c>
      <c r="AL44" s="21" t="s">
        <v>349</v>
      </c>
      <c r="AN44" s="24"/>
      <c r="AQ44" s="24"/>
      <c r="AT44" s="24"/>
      <c r="AW44" s="24"/>
      <c r="AZ44" s="24"/>
      <c r="BC44" s="21" t="s">
        <v>344</v>
      </c>
      <c r="BD44" s="20" t="s">
        <v>349</v>
      </c>
      <c r="BF44" s="18">
        <v>32111001508</v>
      </c>
      <c r="BG44" s="35" t="s">
        <v>350</v>
      </c>
      <c r="BH44" s="24">
        <v>1230000000</v>
      </c>
      <c r="BI44" s="19">
        <v>44608</v>
      </c>
      <c r="BJ44" s="18" t="s">
        <v>351</v>
      </c>
      <c r="BK44" s="107">
        <f t="shared" si="17"/>
        <v>0</v>
      </c>
      <c r="BL44" s="108">
        <f t="shared" si="18"/>
        <v>0</v>
      </c>
      <c r="BM44" s="18" t="s">
        <v>148</v>
      </c>
      <c r="BN44" s="18" t="s">
        <v>704</v>
      </c>
      <c r="BO44" s="18" t="s">
        <v>707</v>
      </c>
      <c r="BQ44" s="19">
        <v>44706</v>
      </c>
      <c r="BT44" s="18" t="s">
        <v>709</v>
      </c>
      <c r="BY44" s="18" t="s">
        <v>711</v>
      </c>
      <c r="CA44" s="19">
        <v>44922</v>
      </c>
    </row>
    <row r="45" spans="1:126" s="10" customFormat="1" x14ac:dyDescent="0.25">
      <c r="A45" s="189">
        <v>44</v>
      </c>
      <c r="B45" s="10" t="s">
        <v>352</v>
      </c>
      <c r="C45" s="11">
        <v>44558</v>
      </c>
      <c r="D45" s="10" t="s">
        <v>148</v>
      </c>
      <c r="E45" s="12" t="s">
        <v>305</v>
      </c>
      <c r="F45" s="14" t="s">
        <v>353</v>
      </c>
      <c r="G45" s="14" t="s">
        <v>344</v>
      </c>
      <c r="H45" s="15">
        <v>1</v>
      </c>
      <c r="I45" s="163" t="s">
        <v>779</v>
      </c>
      <c r="J45" s="80">
        <v>1500000000</v>
      </c>
      <c r="K45" s="80">
        <f t="shared" si="12"/>
        <v>1500000000</v>
      </c>
      <c r="M45" s="10">
        <v>3</v>
      </c>
      <c r="N45" s="10">
        <v>3</v>
      </c>
      <c r="O45" s="80">
        <v>1600000000</v>
      </c>
      <c r="P45" s="80">
        <v>1500000000</v>
      </c>
      <c r="Q45" s="80">
        <v>1500000000</v>
      </c>
      <c r="R45" s="80"/>
      <c r="S45" s="80"/>
      <c r="T45" s="80"/>
      <c r="U45" s="80"/>
      <c r="V45" s="80"/>
      <c r="W45" s="80"/>
      <c r="X45" s="80"/>
      <c r="Y45" s="80">
        <f t="shared" si="13"/>
        <v>1533333333.3333333</v>
      </c>
      <c r="Z45" s="80">
        <f t="shared" si="14"/>
        <v>1500000000</v>
      </c>
      <c r="AA45" s="80">
        <f t="shared" si="15"/>
        <v>1600000000</v>
      </c>
      <c r="AB45" s="80">
        <f t="shared" ref="AB45:AB79" si="20">_xlfn.STDEV.S(O45:X45)</f>
        <v>57735026.918962575</v>
      </c>
      <c r="AC45" s="102">
        <f t="shared" si="19"/>
        <v>3.7653278425410379E-2</v>
      </c>
      <c r="AD45" s="10" t="s">
        <v>148</v>
      </c>
      <c r="AE45" s="26">
        <f t="shared" si="16"/>
        <v>1533333333.3333333</v>
      </c>
      <c r="AF45" s="81"/>
      <c r="AG45" s="10" t="s">
        <v>345</v>
      </c>
      <c r="AH45" s="10">
        <v>1</v>
      </c>
      <c r="AI45" s="10">
        <v>0</v>
      </c>
      <c r="AJ45" s="10">
        <v>1</v>
      </c>
      <c r="AK45" s="16">
        <v>1483000000</v>
      </c>
      <c r="AL45" s="13" t="s">
        <v>346</v>
      </c>
      <c r="AN45" s="26"/>
      <c r="AQ45" s="26"/>
      <c r="AT45" s="26"/>
      <c r="AW45" s="26"/>
      <c r="AZ45" s="26"/>
      <c r="BC45" s="13" t="s">
        <v>344</v>
      </c>
      <c r="BD45" s="12"/>
      <c r="BF45" s="10" t="s">
        <v>354</v>
      </c>
      <c r="BH45" s="26">
        <v>1500000000</v>
      </c>
      <c r="BK45" s="103">
        <f t="shared" si="17"/>
        <v>0</v>
      </c>
      <c r="BL45" s="104">
        <f t="shared" si="18"/>
        <v>0</v>
      </c>
      <c r="BM45" s="10" t="s">
        <v>148</v>
      </c>
      <c r="BO45" s="118"/>
      <c r="BP45" s="118"/>
      <c r="BQ45" s="11"/>
    </row>
    <row r="46" spans="1:126" s="10" customFormat="1" x14ac:dyDescent="0.25">
      <c r="A46" s="189">
        <v>45</v>
      </c>
      <c r="B46" s="10" t="s">
        <v>355</v>
      </c>
      <c r="C46" s="11">
        <v>44553</v>
      </c>
      <c r="D46" s="10" t="s">
        <v>190</v>
      </c>
      <c r="E46" s="12" t="s">
        <v>125</v>
      </c>
      <c r="F46" s="14" t="s">
        <v>356</v>
      </c>
      <c r="G46" s="14" t="s">
        <v>357</v>
      </c>
      <c r="H46" s="15">
        <v>2</v>
      </c>
      <c r="I46" s="163" t="s">
        <v>777</v>
      </c>
      <c r="J46" s="80">
        <v>3535814640</v>
      </c>
      <c r="K46" s="80">
        <f t="shared" si="12"/>
        <v>1767907320</v>
      </c>
      <c r="L46" s="11">
        <v>44356</v>
      </c>
      <c r="M46" s="10">
        <v>3</v>
      </c>
      <c r="N46" s="10">
        <v>3</v>
      </c>
      <c r="O46" s="80">
        <v>3535814640</v>
      </c>
      <c r="P46" s="80">
        <v>3705724200</v>
      </c>
      <c r="Q46" s="80">
        <v>3705724200</v>
      </c>
      <c r="R46" s="80"/>
      <c r="S46" s="80"/>
      <c r="T46" s="80"/>
      <c r="U46" s="80"/>
      <c r="V46" s="80"/>
      <c r="W46" s="80"/>
      <c r="X46" s="80"/>
      <c r="Y46" s="80">
        <f t="shared" si="13"/>
        <v>3649087680</v>
      </c>
      <c r="Z46" s="80">
        <f t="shared" si="14"/>
        <v>3535814640</v>
      </c>
      <c r="AA46" s="80">
        <f t="shared" si="15"/>
        <v>3705724200</v>
      </c>
      <c r="AB46" s="80">
        <f t="shared" si="20"/>
        <v>98097330.203890875</v>
      </c>
      <c r="AC46" s="102">
        <f t="shared" si="19"/>
        <v>2.6882700227112897E-2</v>
      </c>
      <c r="AD46" s="10" t="s">
        <v>190</v>
      </c>
      <c r="AE46" s="26">
        <f t="shared" si="16"/>
        <v>3649087680</v>
      </c>
      <c r="AF46" s="81"/>
      <c r="AG46" s="10" t="s">
        <v>358</v>
      </c>
      <c r="AH46" s="10">
        <v>0</v>
      </c>
      <c r="AI46" s="10">
        <v>0</v>
      </c>
      <c r="AJ46" s="10">
        <v>0</v>
      </c>
      <c r="AK46" s="16" t="s">
        <v>129</v>
      </c>
      <c r="AL46" s="13"/>
      <c r="AN46" s="26"/>
      <c r="AQ46" s="26"/>
      <c r="AT46" s="26"/>
      <c r="AW46" s="26"/>
      <c r="AZ46" s="26"/>
      <c r="BC46" s="13" t="s">
        <v>357</v>
      </c>
      <c r="BD46" s="12"/>
      <c r="BH46" s="26"/>
      <c r="BK46" s="103">
        <f t="shared" si="17"/>
        <v>0</v>
      </c>
      <c r="BL46" s="104">
        <f t="shared" si="18"/>
        <v>0</v>
      </c>
      <c r="BM46" s="10" t="s">
        <v>190</v>
      </c>
      <c r="BO46" s="118"/>
      <c r="BP46" s="118"/>
    </row>
    <row r="47" spans="1:126" s="18" customFormat="1" x14ac:dyDescent="0.25">
      <c r="A47" s="189">
        <v>46</v>
      </c>
      <c r="B47" s="18" t="s">
        <v>359</v>
      </c>
      <c r="C47" s="19">
        <v>44526</v>
      </c>
      <c r="D47" s="18" t="s">
        <v>190</v>
      </c>
      <c r="E47" s="20" t="s">
        <v>125</v>
      </c>
      <c r="F47" s="22" t="s">
        <v>360</v>
      </c>
      <c r="G47" s="22" t="s">
        <v>127</v>
      </c>
      <c r="H47" s="23">
        <v>1</v>
      </c>
      <c r="I47" s="164" t="s">
        <v>777</v>
      </c>
      <c r="J47" s="82">
        <v>10423750</v>
      </c>
      <c r="K47" s="82">
        <f t="shared" si="12"/>
        <v>10423750</v>
      </c>
      <c r="M47" s="18" t="s">
        <v>162</v>
      </c>
      <c r="N47" s="18">
        <v>3</v>
      </c>
      <c r="O47" s="157">
        <v>10400000</v>
      </c>
      <c r="P47" s="157">
        <v>10495000</v>
      </c>
      <c r="Q47" s="157">
        <v>10550000</v>
      </c>
      <c r="R47" s="157">
        <v>10250000</v>
      </c>
      <c r="S47" s="24"/>
      <c r="T47" s="24"/>
      <c r="U47" s="24"/>
      <c r="V47" s="24"/>
      <c r="W47" s="24"/>
      <c r="X47" s="24"/>
      <c r="Y47" s="82">
        <f t="shared" si="13"/>
        <v>10423750</v>
      </c>
      <c r="Z47" s="82">
        <f t="shared" si="14"/>
        <v>10250000</v>
      </c>
      <c r="AA47" s="82">
        <f t="shared" si="15"/>
        <v>10550000</v>
      </c>
      <c r="AB47" s="82">
        <f t="shared" si="20"/>
        <v>131363.04655419651</v>
      </c>
      <c r="AC47" s="105">
        <f t="shared" si="19"/>
        <v>1.2602282916819427E-2</v>
      </c>
      <c r="AD47" s="18" t="s">
        <v>190</v>
      </c>
      <c r="AE47" s="24">
        <f t="shared" si="16"/>
        <v>10423750</v>
      </c>
      <c r="AF47" s="83"/>
      <c r="AG47" s="18" t="s">
        <v>185</v>
      </c>
      <c r="AH47" s="18">
        <v>1</v>
      </c>
      <c r="AI47" s="18">
        <v>1</v>
      </c>
      <c r="AJ47" s="18">
        <v>0</v>
      </c>
      <c r="AK47" s="106">
        <v>10423750</v>
      </c>
      <c r="AL47" s="21" t="s">
        <v>186</v>
      </c>
      <c r="AN47" s="24"/>
      <c r="AQ47" s="24"/>
      <c r="AT47" s="24"/>
      <c r="AW47" s="24"/>
      <c r="AZ47" s="24"/>
      <c r="BC47" s="21" t="s">
        <v>127</v>
      </c>
      <c r="BD47" s="20" t="s">
        <v>186</v>
      </c>
      <c r="BE47" s="18">
        <v>74675143</v>
      </c>
      <c r="BF47" s="18" t="s">
        <v>361</v>
      </c>
      <c r="BG47" s="18">
        <v>102</v>
      </c>
      <c r="BH47" s="24">
        <v>10423750</v>
      </c>
      <c r="BI47" s="19">
        <v>44551</v>
      </c>
      <c r="BJ47" s="19">
        <v>44561</v>
      </c>
      <c r="BK47" s="107">
        <f t="shared" si="17"/>
        <v>0</v>
      </c>
      <c r="BL47" s="108">
        <f t="shared" si="18"/>
        <v>0</v>
      </c>
      <c r="BM47" s="18" t="s">
        <v>190</v>
      </c>
      <c r="BN47" s="18" t="s">
        <v>694</v>
      </c>
    </row>
    <row r="48" spans="1:126" s="18" customFormat="1" x14ac:dyDescent="0.25">
      <c r="A48" s="189">
        <v>47</v>
      </c>
      <c r="B48" s="18" t="s">
        <v>362</v>
      </c>
      <c r="C48" s="19">
        <v>44526</v>
      </c>
      <c r="D48" s="18" t="s">
        <v>148</v>
      </c>
      <c r="E48" s="20" t="s">
        <v>305</v>
      </c>
      <c r="F48" s="22" t="s">
        <v>363</v>
      </c>
      <c r="G48" s="22" t="s">
        <v>344</v>
      </c>
      <c r="H48" s="23">
        <v>3</v>
      </c>
      <c r="I48" s="163" t="s">
        <v>779</v>
      </c>
      <c r="J48" s="82">
        <v>690000000</v>
      </c>
      <c r="K48" s="82">
        <f t="shared" si="12"/>
        <v>230000000</v>
      </c>
      <c r="M48" s="18">
        <v>3</v>
      </c>
      <c r="N48" s="18">
        <v>3</v>
      </c>
      <c r="O48" s="82">
        <v>250000000</v>
      </c>
      <c r="P48" s="82">
        <v>230000000</v>
      </c>
      <c r="Q48" s="82">
        <v>230000000</v>
      </c>
      <c r="R48" s="82"/>
      <c r="S48" s="82"/>
      <c r="T48" s="82"/>
      <c r="U48" s="82"/>
      <c r="V48" s="82"/>
      <c r="W48" s="82"/>
      <c r="X48" s="82"/>
      <c r="Y48" s="82">
        <f t="shared" si="13"/>
        <v>236666666.66666666</v>
      </c>
      <c r="Z48" s="82">
        <f t="shared" si="14"/>
        <v>230000000</v>
      </c>
      <c r="AA48" s="82">
        <f t="shared" si="15"/>
        <v>250000000</v>
      </c>
      <c r="AB48" s="82">
        <f t="shared" si="20"/>
        <v>11547005.383792516</v>
      </c>
      <c r="AC48" s="105">
        <f t="shared" si="19"/>
        <v>4.8790163593489505E-2</v>
      </c>
      <c r="AD48" s="18" t="s">
        <v>148</v>
      </c>
      <c r="AE48" s="24">
        <f t="shared" si="16"/>
        <v>236666666.66666666</v>
      </c>
      <c r="AF48" s="83"/>
      <c r="AH48" s="18">
        <v>2</v>
      </c>
      <c r="AI48" s="18">
        <v>1</v>
      </c>
      <c r="AJ48" s="18">
        <v>1</v>
      </c>
      <c r="AK48" s="106">
        <v>690000000</v>
      </c>
      <c r="AL48" s="21" t="s">
        <v>364</v>
      </c>
      <c r="AN48" s="24">
        <v>572700000</v>
      </c>
      <c r="AO48" s="18" t="s">
        <v>365</v>
      </c>
      <c r="AQ48" s="24"/>
      <c r="AT48" s="24"/>
      <c r="AW48" s="24"/>
      <c r="AZ48" s="24"/>
      <c r="BC48" s="21" t="s">
        <v>344</v>
      </c>
      <c r="BD48" s="20" t="s">
        <v>364</v>
      </c>
      <c r="BF48" s="18" t="s">
        <v>366</v>
      </c>
      <c r="BG48" s="18" t="s">
        <v>367</v>
      </c>
      <c r="BH48" s="24">
        <v>690000000</v>
      </c>
      <c r="BI48" s="19">
        <v>44559</v>
      </c>
      <c r="BJ48" s="19">
        <v>45199</v>
      </c>
      <c r="BK48" s="107">
        <f t="shared" si="17"/>
        <v>0</v>
      </c>
      <c r="BL48" s="108">
        <f t="shared" si="18"/>
        <v>0</v>
      </c>
      <c r="BM48" s="18" t="s">
        <v>148</v>
      </c>
      <c r="BN48" s="18" t="s">
        <v>705</v>
      </c>
      <c r="BO48" s="18" t="s">
        <v>706</v>
      </c>
      <c r="BT48" s="18" t="s">
        <v>708</v>
      </c>
      <c r="BY48" s="111" t="s">
        <v>710</v>
      </c>
      <c r="CC48" s="125">
        <v>44643</v>
      </c>
    </row>
    <row r="49" spans="1:126" s="10" customFormat="1" x14ac:dyDescent="0.25">
      <c r="A49" s="189">
        <v>48</v>
      </c>
      <c r="B49" s="18" t="s">
        <v>368</v>
      </c>
      <c r="C49" s="19">
        <v>44526</v>
      </c>
      <c r="D49" s="18" t="s">
        <v>148</v>
      </c>
      <c r="E49" s="20" t="s">
        <v>305</v>
      </c>
      <c r="F49" s="22" t="s">
        <v>369</v>
      </c>
      <c r="G49" s="22" t="s">
        <v>344</v>
      </c>
      <c r="H49" s="23">
        <v>2</v>
      </c>
      <c r="I49" s="163" t="s">
        <v>779</v>
      </c>
      <c r="J49" s="82">
        <v>2400000000</v>
      </c>
      <c r="K49" s="82">
        <f t="shared" si="12"/>
        <v>1200000000</v>
      </c>
      <c r="L49" s="19"/>
      <c r="M49" s="18">
        <v>5</v>
      </c>
      <c r="N49" s="18">
        <v>5</v>
      </c>
      <c r="O49" s="82">
        <v>1300000000</v>
      </c>
      <c r="P49" s="82">
        <v>1200000000</v>
      </c>
      <c r="Q49" s="82">
        <v>1200000000</v>
      </c>
      <c r="R49" s="82">
        <v>1200000000</v>
      </c>
      <c r="S49" s="82">
        <v>1200000000</v>
      </c>
      <c r="T49" s="82"/>
      <c r="U49" s="82"/>
      <c r="V49" s="82"/>
      <c r="W49" s="82"/>
      <c r="X49" s="82"/>
      <c r="Y49" s="82">
        <f t="shared" si="13"/>
        <v>1220000000</v>
      </c>
      <c r="Z49" s="82">
        <f t="shared" si="14"/>
        <v>1200000000</v>
      </c>
      <c r="AA49" s="82">
        <f t="shared" si="15"/>
        <v>1300000000</v>
      </c>
      <c r="AB49" s="82">
        <f t="shared" si="20"/>
        <v>44721359.549995795</v>
      </c>
      <c r="AC49" s="105">
        <f t="shared" si="19"/>
        <v>3.6656852090160487E-2</v>
      </c>
      <c r="AD49" s="18" t="s">
        <v>148</v>
      </c>
      <c r="AE49" s="24">
        <f t="shared" si="16"/>
        <v>1220000000</v>
      </c>
      <c r="AF49" s="83"/>
      <c r="AG49" s="18" t="s">
        <v>151</v>
      </c>
      <c r="AH49" s="18">
        <v>2</v>
      </c>
      <c r="AI49" s="18">
        <v>1</v>
      </c>
      <c r="AJ49" s="18">
        <v>1</v>
      </c>
      <c r="AK49" s="106">
        <v>2388000000</v>
      </c>
      <c r="AL49" s="21" t="s">
        <v>370</v>
      </c>
      <c r="AM49" s="18"/>
      <c r="AN49" s="24">
        <v>2299000000</v>
      </c>
      <c r="AO49" s="18" t="s">
        <v>371</v>
      </c>
      <c r="AP49" s="18"/>
      <c r="AQ49" s="24"/>
      <c r="AR49" s="18"/>
      <c r="AS49" s="18"/>
      <c r="AT49" s="24"/>
      <c r="AU49" s="18"/>
      <c r="AV49" s="18"/>
      <c r="AW49" s="24"/>
      <c r="AX49" s="18"/>
      <c r="AY49" s="18"/>
      <c r="AZ49" s="24"/>
      <c r="BA49" s="18"/>
      <c r="BB49" s="18"/>
      <c r="BC49" s="21" t="s">
        <v>344</v>
      </c>
      <c r="BD49" s="20"/>
      <c r="BE49" s="18"/>
      <c r="BF49" s="18" t="s">
        <v>372</v>
      </c>
      <c r="BG49" s="18" t="s">
        <v>373</v>
      </c>
      <c r="BH49" s="24">
        <v>2388000000</v>
      </c>
      <c r="BI49" s="19">
        <v>44560</v>
      </c>
      <c r="BJ49" s="18" t="s">
        <v>374</v>
      </c>
      <c r="BK49" s="107">
        <f t="shared" si="17"/>
        <v>12000000</v>
      </c>
      <c r="BL49" s="108">
        <f t="shared" si="18"/>
        <v>5.0000000000000001E-3</v>
      </c>
      <c r="BM49" s="18" t="s">
        <v>148</v>
      </c>
      <c r="BN49" s="18" t="s">
        <v>375</v>
      </c>
      <c r="BO49" s="111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</row>
    <row r="50" spans="1:126" s="18" customFormat="1" x14ac:dyDescent="0.25">
      <c r="A50" s="189">
        <v>49</v>
      </c>
      <c r="B50" s="10" t="s">
        <v>376</v>
      </c>
      <c r="C50" s="11">
        <v>44526</v>
      </c>
      <c r="D50" s="10" t="s">
        <v>148</v>
      </c>
      <c r="E50" s="12" t="s">
        <v>305</v>
      </c>
      <c r="F50" s="14" t="s">
        <v>343</v>
      </c>
      <c r="G50" s="14" t="s">
        <v>344</v>
      </c>
      <c r="H50" s="15">
        <v>2</v>
      </c>
      <c r="I50" s="163" t="s">
        <v>779</v>
      </c>
      <c r="J50" s="80">
        <v>1936940000</v>
      </c>
      <c r="K50" s="80">
        <f t="shared" si="12"/>
        <v>968470000</v>
      </c>
      <c r="L50" s="11"/>
      <c r="M50" s="10">
        <v>4</v>
      </c>
      <c r="N50" s="10">
        <v>4</v>
      </c>
      <c r="O50" s="80">
        <v>968470000</v>
      </c>
      <c r="P50" s="80">
        <v>1100000000</v>
      </c>
      <c r="Q50" s="80">
        <v>968470000</v>
      </c>
      <c r="R50" s="80">
        <v>1144767000</v>
      </c>
      <c r="S50" s="80"/>
      <c r="T50" s="80"/>
      <c r="U50" s="80"/>
      <c r="V50" s="80"/>
      <c r="W50" s="80"/>
      <c r="X50" s="80"/>
      <c r="Y50" s="80">
        <f t="shared" si="13"/>
        <v>1045426750</v>
      </c>
      <c r="Z50" s="80">
        <f t="shared" si="14"/>
        <v>968470000</v>
      </c>
      <c r="AA50" s="80">
        <f t="shared" si="15"/>
        <v>1144767000</v>
      </c>
      <c r="AB50" s="80">
        <f t="shared" si="20"/>
        <v>90721933.450057521</v>
      </c>
      <c r="AC50" s="102">
        <f t="shared" si="19"/>
        <v>8.6779808771927369E-2</v>
      </c>
      <c r="AD50" s="10" t="s">
        <v>148</v>
      </c>
      <c r="AE50" s="26">
        <f t="shared" si="16"/>
        <v>1045426750</v>
      </c>
      <c r="AF50" s="81"/>
      <c r="AG50" s="10" t="s">
        <v>345</v>
      </c>
      <c r="AH50" s="10">
        <v>0</v>
      </c>
      <c r="AI50" s="10">
        <v>0</v>
      </c>
      <c r="AJ50" s="10">
        <v>0</v>
      </c>
      <c r="AK50" s="16" t="s">
        <v>129</v>
      </c>
      <c r="AL50" s="13"/>
      <c r="AM50" s="10"/>
      <c r="AN50" s="26"/>
      <c r="AO50" s="10"/>
      <c r="AP50" s="10"/>
      <c r="AQ50" s="26"/>
      <c r="AR50" s="10"/>
      <c r="AS50" s="10"/>
      <c r="AT50" s="26"/>
      <c r="AU50" s="10"/>
      <c r="AV50" s="10"/>
      <c r="AW50" s="26"/>
      <c r="AX50" s="10"/>
      <c r="AY50" s="10"/>
      <c r="AZ50" s="26"/>
      <c r="BA50" s="10"/>
      <c r="BB50" s="10"/>
      <c r="BC50" s="13" t="s">
        <v>344</v>
      </c>
      <c r="BD50" s="12"/>
      <c r="BE50" s="10"/>
      <c r="BF50" s="10">
        <v>32110871447</v>
      </c>
      <c r="BG50" s="10"/>
      <c r="BH50" s="26">
        <v>1936940000</v>
      </c>
      <c r="BI50" s="10"/>
      <c r="BJ50" s="10"/>
      <c r="BK50" s="103">
        <f t="shared" si="17"/>
        <v>0</v>
      </c>
      <c r="BL50" s="104">
        <f t="shared" si="18"/>
        <v>0</v>
      </c>
      <c r="BM50" s="10" t="s">
        <v>148</v>
      </c>
      <c r="BN50" s="10" t="s">
        <v>712</v>
      </c>
      <c r="BO50" s="118"/>
      <c r="BP50" s="118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</row>
    <row r="51" spans="1:126" s="10" customFormat="1" x14ac:dyDescent="0.25">
      <c r="A51" s="189">
        <v>50</v>
      </c>
      <c r="B51" s="10" t="s">
        <v>377</v>
      </c>
      <c r="C51" s="11">
        <v>44526</v>
      </c>
      <c r="D51" s="10" t="s">
        <v>148</v>
      </c>
      <c r="E51" s="12" t="s">
        <v>305</v>
      </c>
      <c r="F51" s="14" t="s">
        <v>348</v>
      </c>
      <c r="G51" s="14" t="s">
        <v>344</v>
      </c>
      <c r="H51" s="15">
        <v>3</v>
      </c>
      <c r="I51" s="163" t="s">
        <v>779</v>
      </c>
      <c r="J51" s="80">
        <v>1230000000</v>
      </c>
      <c r="K51" s="80">
        <f t="shared" si="12"/>
        <v>410000000</v>
      </c>
      <c r="M51" s="10">
        <v>3</v>
      </c>
      <c r="N51" s="10">
        <v>3</v>
      </c>
      <c r="O51" s="80">
        <v>410000000</v>
      </c>
      <c r="P51" s="80">
        <v>410000000</v>
      </c>
      <c r="Q51" s="80">
        <v>410000000</v>
      </c>
      <c r="R51" s="80"/>
      <c r="S51" s="80"/>
      <c r="T51" s="80"/>
      <c r="U51" s="80"/>
      <c r="V51" s="80"/>
      <c r="W51" s="80"/>
      <c r="X51" s="80"/>
      <c r="Y51" s="80">
        <f t="shared" si="13"/>
        <v>410000000</v>
      </c>
      <c r="Z51" s="80">
        <f t="shared" si="14"/>
        <v>410000000</v>
      </c>
      <c r="AA51" s="80">
        <f t="shared" si="15"/>
        <v>410000000</v>
      </c>
      <c r="AB51" s="80">
        <f t="shared" si="20"/>
        <v>0</v>
      </c>
      <c r="AC51" s="102">
        <f t="shared" si="19"/>
        <v>0</v>
      </c>
      <c r="AD51" s="10" t="s">
        <v>148</v>
      </c>
      <c r="AE51" s="26">
        <f t="shared" si="16"/>
        <v>410000000</v>
      </c>
      <c r="AF51" s="81"/>
      <c r="AG51" s="10" t="s">
        <v>345</v>
      </c>
      <c r="AH51" s="10">
        <v>1</v>
      </c>
      <c r="AI51" s="10">
        <v>0</v>
      </c>
      <c r="AJ51" s="10">
        <v>1</v>
      </c>
      <c r="AK51" s="16">
        <v>1230000000</v>
      </c>
      <c r="AL51" s="13" t="s">
        <v>378</v>
      </c>
      <c r="AN51" s="26"/>
      <c r="AQ51" s="26"/>
      <c r="AT51" s="26"/>
      <c r="AW51" s="26"/>
      <c r="AZ51" s="26"/>
      <c r="BC51" s="13" t="s">
        <v>379</v>
      </c>
      <c r="BD51" s="12" t="s">
        <v>699</v>
      </c>
      <c r="BF51" s="10">
        <v>32110871799</v>
      </c>
      <c r="BH51" s="26">
        <v>1230000000</v>
      </c>
      <c r="BK51" s="103">
        <f t="shared" si="17"/>
        <v>0</v>
      </c>
      <c r="BL51" s="104">
        <f t="shared" si="18"/>
        <v>0</v>
      </c>
      <c r="BM51" s="10" t="s">
        <v>148</v>
      </c>
      <c r="BN51" s="10" t="s">
        <v>704</v>
      </c>
      <c r="BO51" s="118"/>
      <c r="BP51" s="118"/>
    </row>
    <row r="52" spans="1:126" s="10" customFormat="1" x14ac:dyDescent="0.25">
      <c r="A52" s="189">
        <v>51</v>
      </c>
      <c r="B52" s="18" t="s">
        <v>380</v>
      </c>
      <c r="C52" s="19">
        <v>44526</v>
      </c>
      <c r="D52" s="18" t="s">
        <v>148</v>
      </c>
      <c r="E52" s="20" t="s">
        <v>305</v>
      </c>
      <c r="F52" s="22" t="s">
        <v>381</v>
      </c>
      <c r="G52" s="22" t="s">
        <v>344</v>
      </c>
      <c r="H52" s="23">
        <v>1</v>
      </c>
      <c r="I52" s="163" t="s">
        <v>779</v>
      </c>
      <c r="J52" s="82">
        <v>6000000000</v>
      </c>
      <c r="K52" s="82">
        <f t="shared" si="12"/>
        <v>6000000000</v>
      </c>
      <c r="L52" s="18"/>
      <c r="M52" s="18">
        <v>3</v>
      </c>
      <c r="N52" s="18">
        <v>3</v>
      </c>
      <c r="O52" s="82">
        <v>6200000000</v>
      </c>
      <c r="P52" s="82">
        <v>6000000000</v>
      </c>
      <c r="Q52" s="82">
        <v>6600000000</v>
      </c>
      <c r="R52" s="82"/>
      <c r="S52" s="82"/>
      <c r="T52" s="82"/>
      <c r="U52" s="82"/>
      <c r="V52" s="82"/>
      <c r="W52" s="82"/>
      <c r="X52" s="82"/>
      <c r="Y52" s="82">
        <f t="shared" si="13"/>
        <v>6266666666.666667</v>
      </c>
      <c r="Z52" s="82">
        <f t="shared" si="14"/>
        <v>6000000000</v>
      </c>
      <c r="AA52" s="82">
        <f t="shared" si="15"/>
        <v>6600000000</v>
      </c>
      <c r="AB52" s="82">
        <f t="shared" si="20"/>
        <v>305505046.33038932</v>
      </c>
      <c r="AC52" s="105">
        <f t="shared" si="19"/>
        <v>4.8750805265487654E-2</v>
      </c>
      <c r="AD52" s="18" t="s">
        <v>148</v>
      </c>
      <c r="AE52" s="24">
        <f t="shared" si="16"/>
        <v>6266666666.666667</v>
      </c>
      <c r="AF52" s="83"/>
      <c r="AG52" s="18"/>
      <c r="AH52" s="18">
        <v>1</v>
      </c>
      <c r="AI52" s="18">
        <v>1</v>
      </c>
      <c r="AJ52" s="18">
        <v>0</v>
      </c>
      <c r="AK52" s="106">
        <v>5999000000</v>
      </c>
      <c r="AL52" s="21" t="s">
        <v>713</v>
      </c>
      <c r="AM52" s="18"/>
      <c r="AN52" s="24"/>
      <c r="AO52" s="18"/>
      <c r="AP52" s="18"/>
      <c r="AQ52" s="24"/>
      <c r="AR52" s="18"/>
      <c r="AS52" s="18"/>
      <c r="AT52" s="24"/>
      <c r="AU52" s="18"/>
      <c r="AV52" s="18"/>
      <c r="AW52" s="24"/>
      <c r="AX52" s="18"/>
      <c r="AY52" s="18"/>
      <c r="AZ52" s="24"/>
      <c r="BA52" s="18"/>
      <c r="BB52" s="18"/>
      <c r="BC52" s="21" t="s">
        <v>344</v>
      </c>
      <c r="BD52" s="20"/>
      <c r="BE52" s="18"/>
      <c r="BF52" s="18">
        <v>32110871910</v>
      </c>
      <c r="BG52" s="18" t="s">
        <v>382</v>
      </c>
      <c r="BH52" s="24">
        <v>5999000000</v>
      </c>
      <c r="BI52" s="19">
        <v>44558</v>
      </c>
      <c r="BJ52" s="19">
        <v>46295</v>
      </c>
      <c r="BK52" s="107">
        <f t="shared" si="17"/>
        <v>1000000</v>
      </c>
      <c r="BL52" s="108">
        <f t="shared" si="18"/>
        <v>1.6666666666666666E-4</v>
      </c>
      <c r="BM52" s="18" t="s">
        <v>148</v>
      </c>
      <c r="BN52" s="18" t="s">
        <v>714</v>
      </c>
      <c r="BO52" s="111" t="s">
        <v>162</v>
      </c>
      <c r="BP52" s="111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</row>
    <row r="53" spans="1:126" s="18" customFormat="1" x14ac:dyDescent="0.25">
      <c r="A53" s="189">
        <v>52</v>
      </c>
      <c r="B53" s="18" t="s">
        <v>383</v>
      </c>
      <c r="C53" s="19">
        <v>44526</v>
      </c>
      <c r="D53" s="18" t="s">
        <v>148</v>
      </c>
      <c r="E53" s="20" t="s">
        <v>776</v>
      </c>
      <c r="F53" s="22" t="s">
        <v>384</v>
      </c>
      <c r="G53" s="22" t="s">
        <v>344</v>
      </c>
      <c r="H53" s="23">
        <v>7</v>
      </c>
      <c r="I53" s="163" t="s">
        <v>779</v>
      </c>
      <c r="J53" s="82">
        <v>120000000</v>
      </c>
      <c r="K53" s="82">
        <f t="shared" si="12"/>
        <v>17142857.142857142</v>
      </c>
      <c r="M53" s="18">
        <v>3</v>
      </c>
      <c r="N53" s="18">
        <v>3</v>
      </c>
      <c r="O53" s="82">
        <v>40000000</v>
      </c>
      <c r="P53" s="82">
        <v>40000000</v>
      </c>
      <c r="Q53" s="82">
        <v>40000000</v>
      </c>
      <c r="R53" s="82"/>
      <c r="S53" s="82"/>
      <c r="T53" s="82"/>
      <c r="U53" s="82"/>
      <c r="V53" s="82"/>
      <c r="W53" s="82"/>
      <c r="X53" s="82"/>
      <c r="Y53" s="82">
        <f t="shared" si="13"/>
        <v>40000000</v>
      </c>
      <c r="Z53" s="82">
        <f t="shared" si="14"/>
        <v>40000000</v>
      </c>
      <c r="AA53" s="82">
        <f t="shared" si="15"/>
        <v>40000000</v>
      </c>
      <c r="AB53" s="82">
        <f t="shared" si="20"/>
        <v>0</v>
      </c>
      <c r="AC53" s="119"/>
      <c r="AD53" s="18" t="s">
        <v>148</v>
      </c>
      <c r="AE53" s="24">
        <f t="shared" si="16"/>
        <v>40000000</v>
      </c>
      <c r="AF53" s="83"/>
      <c r="AG53" s="18" t="s">
        <v>151</v>
      </c>
      <c r="AH53" s="18">
        <v>2</v>
      </c>
      <c r="AI53" s="18">
        <v>2</v>
      </c>
      <c r="AJ53" s="18">
        <v>0</v>
      </c>
      <c r="AK53" s="106">
        <v>119000000</v>
      </c>
      <c r="AL53" s="21" t="s">
        <v>385</v>
      </c>
      <c r="AN53" s="24">
        <v>120000000</v>
      </c>
      <c r="AO53" s="18" t="s">
        <v>386</v>
      </c>
      <c r="AQ53" s="24"/>
      <c r="AT53" s="24"/>
      <c r="AW53" s="24"/>
      <c r="AZ53" s="24"/>
      <c r="BC53" s="21" t="s">
        <v>344</v>
      </c>
      <c r="BD53" s="20" t="s">
        <v>386</v>
      </c>
      <c r="BF53" s="18">
        <v>32110872040</v>
      </c>
      <c r="BG53" s="18" t="s">
        <v>387</v>
      </c>
      <c r="BH53" s="24">
        <v>120000000</v>
      </c>
      <c r="BI53" s="19">
        <v>44558</v>
      </c>
      <c r="BJ53" s="19">
        <v>45199</v>
      </c>
      <c r="BK53" s="107">
        <f t="shared" si="17"/>
        <v>0</v>
      </c>
      <c r="BL53" s="108">
        <f t="shared" si="18"/>
        <v>0</v>
      </c>
      <c r="BM53" s="18" t="s">
        <v>148</v>
      </c>
      <c r="BN53" s="18" t="s">
        <v>715</v>
      </c>
      <c r="BO53" s="111"/>
      <c r="BP53" s="111"/>
    </row>
    <row r="54" spans="1:126" s="18" customFormat="1" x14ac:dyDescent="0.25">
      <c r="A54" s="189">
        <v>53</v>
      </c>
      <c r="B54" s="18" t="s">
        <v>388</v>
      </c>
      <c r="C54" s="19">
        <v>44526</v>
      </c>
      <c r="D54" s="18" t="s">
        <v>148</v>
      </c>
      <c r="E54" s="20" t="s">
        <v>305</v>
      </c>
      <c r="F54" s="22" t="s">
        <v>389</v>
      </c>
      <c r="G54" s="22" t="s">
        <v>344</v>
      </c>
      <c r="H54" s="23">
        <v>2</v>
      </c>
      <c r="I54" s="163" t="s">
        <v>779</v>
      </c>
      <c r="J54" s="82">
        <v>660000000</v>
      </c>
      <c r="K54" s="82">
        <f t="shared" si="12"/>
        <v>330000000</v>
      </c>
      <c r="M54" s="18">
        <v>5</v>
      </c>
      <c r="N54" s="18">
        <v>5</v>
      </c>
      <c r="O54" s="82">
        <v>330000000</v>
      </c>
      <c r="P54" s="82">
        <v>333000000</v>
      </c>
      <c r="Q54" s="82">
        <v>330000000</v>
      </c>
      <c r="R54" s="82">
        <v>360000000</v>
      </c>
      <c r="S54" s="82">
        <v>340000000</v>
      </c>
      <c r="T54" s="82"/>
      <c r="U54" s="82"/>
      <c r="V54" s="82"/>
      <c r="W54" s="82"/>
      <c r="X54" s="82"/>
      <c r="Y54" s="82">
        <f t="shared" si="13"/>
        <v>338600000</v>
      </c>
      <c r="Z54" s="82">
        <f t="shared" si="14"/>
        <v>330000000</v>
      </c>
      <c r="AA54" s="82">
        <f t="shared" si="15"/>
        <v>360000000</v>
      </c>
      <c r="AB54" s="82">
        <f t="shared" si="20"/>
        <v>12641202.474448387</v>
      </c>
      <c r="AC54" s="105">
        <f t="shared" ref="AC54:AC59" si="21">AB54/Y54</f>
        <v>3.7333734419516797E-2</v>
      </c>
      <c r="AD54" s="18" t="s">
        <v>148</v>
      </c>
      <c r="AE54" s="24">
        <f t="shared" si="16"/>
        <v>338600000</v>
      </c>
      <c r="AF54" s="83"/>
      <c r="AH54" s="18">
        <v>5</v>
      </c>
      <c r="AI54" s="18">
        <v>1</v>
      </c>
      <c r="AJ54" s="18">
        <v>4</v>
      </c>
      <c r="AK54" s="106">
        <v>650000000</v>
      </c>
      <c r="AL54" s="21" t="s">
        <v>390</v>
      </c>
      <c r="AN54" s="24">
        <v>547800000</v>
      </c>
      <c r="AO54" s="18" t="s">
        <v>365</v>
      </c>
      <c r="AQ54" s="24">
        <v>620000000</v>
      </c>
      <c r="AR54" s="18" t="s">
        <v>391</v>
      </c>
      <c r="AT54" s="24">
        <v>658000000</v>
      </c>
      <c r="AU54" s="18" t="s">
        <v>392</v>
      </c>
      <c r="AW54" s="24">
        <v>587000000</v>
      </c>
      <c r="AX54" s="18" t="s">
        <v>393</v>
      </c>
      <c r="AZ54" s="24"/>
      <c r="BC54" s="21" t="s">
        <v>344</v>
      </c>
      <c r="BD54" s="20" t="s">
        <v>391</v>
      </c>
      <c r="BF54" s="18" t="s">
        <v>394</v>
      </c>
      <c r="BG54" s="18" t="s">
        <v>395</v>
      </c>
      <c r="BH54" s="24">
        <v>620000000</v>
      </c>
      <c r="BI54" s="19">
        <v>44559</v>
      </c>
      <c r="BJ54" s="19">
        <v>45199</v>
      </c>
      <c r="BK54" s="107">
        <f t="shared" si="17"/>
        <v>40000000</v>
      </c>
      <c r="BL54" s="108">
        <f t="shared" si="18"/>
        <v>6.0606060606060608E-2</v>
      </c>
      <c r="BM54" s="18" t="s">
        <v>148</v>
      </c>
      <c r="BN54" s="18" t="s">
        <v>716</v>
      </c>
      <c r="BO54" s="18" t="s">
        <v>717</v>
      </c>
      <c r="BQ54" s="19">
        <v>44743</v>
      </c>
      <c r="BT54" s="18" t="s">
        <v>718</v>
      </c>
      <c r="BV54" s="19">
        <v>44743</v>
      </c>
    </row>
    <row r="55" spans="1:126" s="10" customFormat="1" x14ac:dyDescent="0.25">
      <c r="A55" s="189">
        <v>54</v>
      </c>
      <c r="B55" s="10" t="s">
        <v>396</v>
      </c>
      <c r="C55" s="11">
        <v>44526</v>
      </c>
      <c r="D55" s="10" t="s">
        <v>148</v>
      </c>
      <c r="E55" s="12" t="s">
        <v>305</v>
      </c>
      <c r="F55" s="14" t="s">
        <v>353</v>
      </c>
      <c r="G55" s="14" t="s">
        <v>344</v>
      </c>
      <c r="H55" s="15">
        <v>1</v>
      </c>
      <c r="I55" s="163" t="s">
        <v>779</v>
      </c>
      <c r="J55" s="80">
        <v>1500000000</v>
      </c>
      <c r="K55" s="80">
        <f t="shared" si="12"/>
        <v>1500000000</v>
      </c>
      <c r="M55" s="10">
        <v>3</v>
      </c>
      <c r="N55" s="10">
        <v>3</v>
      </c>
      <c r="O55" s="80">
        <v>1600000000</v>
      </c>
      <c r="P55" s="80">
        <v>1500000000</v>
      </c>
      <c r="Q55" s="80">
        <v>1500000000</v>
      </c>
      <c r="R55" s="80"/>
      <c r="S55" s="80"/>
      <c r="T55" s="80"/>
      <c r="U55" s="80"/>
      <c r="V55" s="80"/>
      <c r="W55" s="80"/>
      <c r="X55" s="80"/>
      <c r="Y55" s="80">
        <f t="shared" si="13"/>
        <v>1533333333.3333333</v>
      </c>
      <c r="Z55" s="80">
        <f t="shared" si="14"/>
        <v>1500000000</v>
      </c>
      <c r="AA55" s="80">
        <f t="shared" si="15"/>
        <v>1600000000</v>
      </c>
      <c r="AB55" s="80">
        <f t="shared" si="20"/>
        <v>57735026.918962575</v>
      </c>
      <c r="AC55" s="102">
        <f t="shared" si="21"/>
        <v>3.7653278425410379E-2</v>
      </c>
      <c r="AD55" s="10" t="s">
        <v>148</v>
      </c>
      <c r="AE55" s="26">
        <f t="shared" si="16"/>
        <v>1533333333.3333333</v>
      </c>
      <c r="AF55" s="81"/>
      <c r="AG55" s="10" t="s">
        <v>345</v>
      </c>
      <c r="AH55" s="10">
        <v>0</v>
      </c>
      <c r="AI55" s="10">
        <v>0</v>
      </c>
      <c r="AJ55" s="10">
        <v>0</v>
      </c>
      <c r="AK55" s="16" t="s">
        <v>129</v>
      </c>
      <c r="AL55" s="13"/>
      <c r="AN55" s="26"/>
      <c r="AQ55" s="26"/>
      <c r="AT55" s="26"/>
      <c r="AW55" s="26"/>
      <c r="AZ55" s="26"/>
      <c r="BC55" s="13" t="s">
        <v>344</v>
      </c>
      <c r="BD55" s="12"/>
      <c r="BF55" s="10">
        <v>32110872199</v>
      </c>
      <c r="BH55" s="26">
        <v>1500000000</v>
      </c>
      <c r="BK55" s="103">
        <f t="shared" si="17"/>
        <v>0</v>
      </c>
      <c r="BL55" s="104">
        <f t="shared" si="18"/>
        <v>0</v>
      </c>
      <c r="BM55" s="10" t="s">
        <v>148</v>
      </c>
      <c r="BN55" s="10" t="s">
        <v>397</v>
      </c>
      <c r="BO55" s="118"/>
    </row>
    <row r="56" spans="1:126" s="18" customFormat="1" x14ac:dyDescent="0.25">
      <c r="A56" s="189">
        <v>55</v>
      </c>
      <c r="B56" s="10" t="s">
        <v>398</v>
      </c>
      <c r="C56" s="11">
        <v>44517</v>
      </c>
      <c r="D56" s="10" t="s">
        <v>190</v>
      </c>
      <c r="E56" s="12" t="s">
        <v>125</v>
      </c>
      <c r="F56" s="14" t="s">
        <v>399</v>
      </c>
      <c r="G56" s="14" t="s">
        <v>127</v>
      </c>
      <c r="H56" s="15">
        <v>2</v>
      </c>
      <c r="I56" s="163" t="s">
        <v>777</v>
      </c>
      <c r="J56" s="80">
        <v>312000</v>
      </c>
      <c r="K56" s="80">
        <f t="shared" si="12"/>
        <v>156000</v>
      </c>
      <c r="L56" s="10"/>
      <c r="M56" s="10">
        <v>3</v>
      </c>
      <c r="N56" s="10">
        <v>3</v>
      </c>
      <c r="O56" s="80">
        <v>302500</v>
      </c>
      <c r="P56" s="80">
        <v>325000</v>
      </c>
      <c r="Q56" s="80">
        <v>308500</v>
      </c>
      <c r="R56" s="26"/>
      <c r="S56" s="26"/>
      <c r="T56" s="26"/>
      <c r="U56" s="26"/>
      <c r="V56" s="26"/>
      <c r="W56" s="26"/>
      <c r="X56" s="26"/>
      <c r="Y56" s="80">
        <f t="shared" si="13"/>
        <v>312000</v>
      </c>
      <c r="Z56" s="80">
        <f t="shared" si="14"/>
        <v>302500</v>
      </c>
      <c r="AA56" s="80">
        <f t="shared" si="15"/>
        <v>325000</v>
      </c>
      <c r="AB56" s="80">
        <f t="shared" si="20"/>
        <v>11651.180197731044</v>
      </c>
      <c r="AC56" s="102">
        <f t="shared" si="21"/>
        <v>3.7343526274778986E-2</v>
      </c>
      <c r="AD56" s="10" t="s">
        <v>190</v>
      </c>
      <c r="AE56" s="26">
        <f t="shared" si="16"/>
        <v>312000</v>
      </c>
      <c r="AF56" s="81"/>
      <c r="AG56" s="10" t="s">
        <v>217</v>
      </c>
      <c r="AH56" s="10">
        <v>0</v>
      </c>
      <c r="AI56" s="10">
        <v>0</v>
      </c>
      <c r="AJ56" s="10">
        <v>0</v>
      </c>
      <c r="AK56" s="16" t="s">
        <v>129</v>
      </c>
      <c r="AL56" s="13"/>
      <c r="AM56" s="10"/>
      <c r="AN56" s="26"/>
      <c r="AO56" s="10"/>
      <c r="AP56" s="10"/>
      <c r="AQ56" s="26"/>
      <c r="AR56" s="10"/>
      <c r="AS56" s="10"/>
      <c r="AT56" s="26"/>
      <c r="AU56" s="10"/>
      <c r="AV56" s="10"/>
      <c r="AW56" s="26"/>
      <c r="AX56" s="10"/>
      <c r="AY56" s="10"/>
      <c r="AZ56" s="26"/>
      <c r="BA56" s="10"/>
      <c r="BB56" s="10"/>
      <c r="BC56" s="13" t="s">
        <v>127</v>
      </c>
      <c r="BD56" s="12"/>
      <c r="BE56" s="10"/>
      <c r="BF56" s="10"/>
      <c r="BG56" s="10"/>
      <c r="BH56" s="26"/>
      <c r="BI56" s="10"/>
      <c r="BJ56" s="10"/>
      <c r="BK56" s="103">
        <f t="shared" si="17"/>
        <v>0</v>
      </c>
      <c r="BL56" s="104">
        <f t="shared" si="18"/>
        <v>0</v>
      </c>
      <c r="BM56" s="10" t="s">
        <v>190</v>
      </c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</row>
    <row r="57" spans="1:126" s="18" customFormat="1" x14ac:dyDescent="0.25">
      <c r="A57" s="189">
        <v>56</v>
      </c>
      <c r="B57" s="18" t="s">
        <v>400</v>
      </c>
      <c r="C57" s="19">
        <v>44512</v>
      </c>
      <c r="D57" s="18" t="s">
        <v>190</v>
      </c>
      <c r="E57" s="20" t="s">
        <v>251</v>
      </c>
      <c r="F57" s="22" t="s">
        <v>401</v>
      </c>
      <c r="G57" s="22" t="s">
        <v>402</v>
      </c>
      <c r="H57" s="23">
        <v>2</v>
      </c>
      <c r="I57" s="164" t="s">
        <v>777</v>
      </c>
      <c r="J57" s="82">
        <v>150000000</v>
      </c>
      <c r="K57" s="82">
        <f t="shared" si="12"/>
        <v>75000000</v>
      </c>
      <c r="L57" s="19">
        <v>44412</v>
      </c>
      <c r="M57" s="18">
        <v>3</v>
      </c>
      <c r="N57" s="18">
        <v>3</v>
      </c>
      <c r="O57" s="82">
        <v>80000000</v>
      </c>
      <c r="P57" s="82">
        <v>80000000</v>
      </c>
      <c r="Q57" s="82">
        <v>331013000</v>
      </c>
      <c r="R57" s="82"/>
      <c r="S57" s="82"/>
      <c r="T57" s="82"/>
      <c r="U57" s="82"/>
      <c r="V57" s="82"/>
      <c r="W57" s="82"/>
      <c r="X57" s="82"/>
      <c r="Y57" s="82">
        <f t="shared" si="13"/>
        <v>163671000</v>
      </c>
      <c r="Z57" s="82">
        <f t="shared" si="14"/>
        <v>80000000</v>
      </c>
      <c r="AA57" s="82">
        <f t="shared" si="15"/>
        <v>331013000</v>
      </c>
      <c r="AB57" s="82">
        <f t="shared" si="20"/>
        <v>144922423.12009552</v>
      </c>
      <c r="AC57" s="105">
        <f t="shared" si="21"/>
        <v>0.88544961001090916</v>
      </c>
      <c r="AD57" s="18" t="s">
        <v>190</v>
      </c>
      <c r="AE57" s="24">
        <f t="shared" si="16"/>
        <v>163671000</v>
      </c>
      <c r="AF57" s="83"/>
      <c r="AG57" s="18" t="s">
        <v>133</v>
      </c>
      <c r="AH57" s="18">
        <v>3</v>
      </c>
      <c r="AI57" s="18">
        <v>3</v>
      </c>
      <c r="AJ57" s="18">
        <v>0</v>
      </c>
      <c r="AK57" s="106" t="s">
        <v>403</v>
      </c>
      <c r="AL57" s="21" t="s">
        <v>404</v>
      </c>
      <c r="AN57" s="24" t="s">
        <v>405</v>
      </c>
      <c r="AO57" s="18" t="s">
        <v>406</v>
      </c>
      <c r="AQ57" s="24" t="s">
        <v>407</v>
      </c>
      <c r="AR57" s="18" t="s">
        <v>408</v>
      </c>
      <c r="AT57" s="24"/>
      <c r="AW57" s="24"/>
      <c r="AZ57" s="24"/>
      <c r="BC57" s="21" t="s">
        <v>402</v>
      </c>
      <c r="BD57" s="20" t="s">
        <v>404</v>
      </c>
      <c r="BG57" s="18" t="s">
        <v>409</v>
      </c>
      <c r="BH57" s="24">
        <v>140000000</v>
      </c>
      <c r="BI57" s="19">
        <v>44557</v>
      </c>
      <c r="BJ57" s="19">
        <v>44896</v>
      </c>
      <c r="BK57" s="107">
        <f t="shared" si="17"/>
        <v>10000000</v>
      </c>
      <c r="BL57" s="108">
        <f t="shared" si="18"/>
        <v>6.6666666666666666E-2</v>
      </c>
      <c r="BM57" s="18" t="s">
        <v>190</v>
      </c>
      <c r="BN57" s="18" t="s">
        <v>694</v>
      </c>
      <c r="BO57" s="111"/>
      <c r="BP57" s="111"/>
    </row>
    <row r="58" spans="1:126" s="18" customFormat="1" x14ac:dyDescent="0.25">
      <c r="A58" s="189">
        <v>57</v>
      </c>
      <c r="B58" s="18" t="s">
        <v>410</v>
      </c>
      <c r="C58" s="19">
        <v>44509</v>
      </c>
      <c r="D58" s="18" t="s">
        <v>190</v>
      </c>
      <c r="E58" s="20" t="s">
        <v>125</v>
      </c>
      <c r="F58" s="22" t="s">
        <v>411</v>
      </c>
      <c r="G58" s="22" t="s">
        <v>412</v>
      </c>
      <c r="H58" s="23">
        <v>1</v>
      </c>
      <c r="I58" s="164" t="s">
        <v>777</v>
      </c>
      <c r="J58" s="82">
        <v>1200000</v>
      </c>
      <c r="K58" s="82">
        <f t="shared" si="12"/>
        <v>1200000</v>
      </c>
      <c r="L58" s="19">
        <v>44488</v>
      </c>
      <c r="M58" s="18">
        <v>3</v>
      </c>
      <c r="N58" s="18">
        <v>3</v>
      </c>
      <c r="O58" s="82">
        <v>1300000</v>
      </c>
      <c r="P58" s="82">
        <v>1288000</v>
      </c>
      <c r="Q58" s="82">
        <v>1200000</v>
      </c>
      <c r="R58" s="24"/>
      <c r="S58" s="24"/>
      <c r="T58" s="24"/>
      <c r="U58" s="24"/>
      <c r="V58" s="24"/>
      <c r="W58" s="24"/>
      <c r="X58" s="24"/>
      <c r="Y58" s="82">
        <f t="shared" si="13"/>
        <v>1262666.6666666667</v>
      </c>
      <c r="Z58" s="82">
        <f t="shared" si="14"/>
        <v>1200000</v>
      </c>
      <c r="AA58" s="82">
        <f t="shared" si="15"/>
        <v>1300000</v>
      </c>
      <c r="AB58" s="82">
        <f t="shared" si="20"/>
        <v>54601.587278515384</v>
      </c>
      <c r="AC58" s="105">
        <f t="shared" si="21"/>
        <v>4.3243073346237101E-2</v>
      </c>
      <c r="AD58" s="18" t="s">
        <v>190</v>
      </c>
      <c r="AE58" s="24">
        <f t="shared" si="16"/>
        <v>1262666.6666666667</v>
      </c>
      <c r="AF58" s="83"/>
      <c r="AG58" s="18" t="s">
        <v>185</v>
      </c>
      <c r="AH58" s="18">
        <v>1</v>
      </c>
      <c r="AI58" s="18">
        <v>1</v>
      </c>
      <c r="AJ58" s="18">
        <v>0</v>
      </c>
      <c r="AK58" s="106">
        <v>1200000</v>
      </c>
      <c r="AL58" s="21" t="s">
        <v>413</v>
      </c>
      <c r="AN58" s="24"/>
      <c r="AQ58" s="24"/>
      <c r="AT58" s="24"/>
      <c r="AW58" s="24"/>
      <c r="AZ58" s="24"/>
      <c r="BC58" s="21" t="s">
        <v>412</v>
      </c>
      <c r="BD58" s="20" t="s">
        <v>413</v>
      </c>
      <c r="BE58" s="18">
        <v>73913161</v>
      </c>
      <c r="BF58" s="18" t="s">
        <v>414</v>
      </c>
      <c r="BG58" s="18" t="s">
        <v>415</v>
      </c>
      <c r="BH58" s="24">
        <v>1200000</v>
      </c>
      <c r="BI58" s="19">
        <v>44529</v>
      </c>
      <c r="BJ58" s="19">
        <v>44561</v>
      </c>
      <c r="BK58" s="107">
        <f t="shared" si="17"/>
        <v>0</v>
      </c>
      <c r="BL58" s="108">
        <f t="shared" si="18"/>
        <v>0</v>
      </c>
      <c r="BM58" s="18" t="s">
        <v>190</v>
      </c>
      <c r="BN58" s="18" t="s">
        <v>719</v>
      </c>
    </row>
    <row r="59" spans="1:126" s="18" customFormat="1" x14ac:dyDescent="0.25">
      <c r="A59" s="189">
        <v>58</v>
      </c>
      <c r="B59" s="10" t="s">
        <v>416</v>
      </c>
      <c r="C59" s="11">
        <v>44496</v>
      </c>
      <c r="D59" s="10" t="s">
        <v>190</v>
      </c>
      <c r="E59" s="12" t="s">
        <v>125</v>
      </c>
      <c r="F59" s="14" t="s">
        <v>417</v>
      </c>
      <c r="G59" s="14" t="s">
        <v>418</v>
      </c>
      <c r="H59" s="15">
        <v>1</v>
      </c>
      <c r="I59" s="163" t="s">
        <v>777</v>
      </c>
      <c r="J59" s="80">
        <v>12651800</v>
      </c>
      <c r="K59" s="80">
        <f t="shared" si="12"/>
        <v>12651800</v>
      </c>
      <c r="L59" s="11">
        <v>44487</v>
      </c>
      <c r="M59" s="10">
        <v>3</v>
      </c>
      <c r="N59" s="10">
        <v>3</v>
      </c>
      <c r="O59" s="80">
        <v>12651800</v>
      </c>
      <c r="P59" s="80">
        <v>12651800</v>
      </c>
      <c r="Q59" s="80">
        <v>12651800</v>
      </c>
      <c r="R59" s="80"/>
      <c r="S59" s="80"/>
      <c r="T59" s="80"/>
      <c r="U59" s="80"/>
      <c r="V59" s="80"/>
      <c r="W59" s="80"/>
      <c r="X59" s="80"/>
      <c r="Y59" s="80">
        <f t="shared" si="13"/>
        <v>12651800</v>
      </c>
      <c r="Z59" s="80">
        <f t="shared" si="14"/>
        <v>12651800</v>
      </c>
      <c r="AA59" s="80">
        <f t="shared" si="15"/>
        <v>12651800</v>
      </c>
      <c r="AB59" s="80">
        <f t="shared" si="20"/>
        <v>0</v>
      </c>
      <c r="AC59" s="102">
        <f t="shared" si="21"/>
        <v>0</v>
      </c>
      <c r="AD59" s="10" t="s">
        <v>190</v>
      </c>
      <c r="AE59" s="26">
        <f t="shared" si="16"/>
        <v>12651800</v>
      </c>
      <c r="AF59" s="81"/>
      <c r="AG59" s="10" t="s">
        <v>128</v>
      </c>
      <c r="AH59" s="10">
        <v>0</v>
      </c>
      <c r="AI59" s="10">
        <v>0</v>
      </c>
      <c r="AJ59" s="10">
        <v>0</v>
      </c>
      <c r="AK59" s="16" t="s">
        <v>129</v>
      </c>
      <c r="AL59" s="13"/>
      <c r="AM59" s="10"/>
      <c r="AN59" s="26"/>
      <c r="AO59" s="10"/>
      <c r="AP59" s="10"/>
      <c r="AQ59" s="26"/>
      <c r="AR59" s="10"/>
      <c r="AS59" s="10"/>
      <c r="AT59" s="26"/>
      <c r="AU59" s="10"/>
      <c r="AV59" s="10"/>
      <c r="AW59" s="26"/>
      <c r="AX59" s="10"/>
      <c r="AY59" s="10"/>
      <c r="AZ59" s="26"/>
      <c r="BA59" s="10"/>
      <c r="BB59" s="10"/>
      <c r="BC59" s="13" t="s">
        <v>418</v>
      </c>
      <c r="BD59" s="12"/>
      <c r="BE59" s="10"/>
      <c r="BF59" s="10"/>
      <c r="BG59" s="10"/>
      <c r="BH59" s="26">
        <v>12651800</v>
      </c>
      <c r="BI59" s="10"/>
      <c r="BJ59" s="10"/>
      <c r="BK59" s="103">
        <f t="shared" si="17"/>
        <v>0</v>
      </c>
      <c r="BL59" s="104">
        <f t="shared" si="18"/>
        <v>0</v>
      </c>
      <c r="BM59" s="10" t="s">
        <v>190</v>
      </c>
      <c r="BN59" s="10" t="s">
        <v>419</v>
      </c>
      <c r="BO59" s="118"/>
      <c r="BP59" s="118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</row>
    <row r="60" spans="1:126" s="18" customFormat="1" x14ac:dyDescent="0.25">
      <c r="A60" s="189">
        <v>59</v>
      </c>
      <c r="B60" s="18" t="s">
        <v>420</v>
      </c>
      <c r="C60" s="19">
        <v>44495</v>
      </c>
      <c r="D60" s="18" t="s">
        <v>148</v>
      </c>
      <c r="E60" s="20" t="s">
        <v>505</v>
      </c>
      <c r="F60" s="22" t="s">
        <v>421</v>
      </c>
      <c r="G60" s="22" t="s">
        <v>422</v>
      </c>
      <c r="H60" s="23">
        <v>1</v>
      </c>
      <c r="I60" s="164" t="s">
        <v>778</v>
      </c>
      <c r="J60" s="82">
        <v>101295000</v>
      </c>
      <c r="K60" s="82">
        <f t="shared" si="12"/>
        <v>101295000</v>
      </c>
      <c r="M60" s="27" t="s">
        <v>162</v>
      </c>
      <c r="N60" s="27" t="s">
        <v>162</v>
      </c>
      <c r="O60" s="33"/>
      <c r="P60" s="33"/>
      <c r="Q60" s="33"/>
      <c r="R60" s="82"/>
      <c r="S60" s="82"/>
      <c r="T60" s="82"/>
      <c r="U60" s="82"/>
      <c r="V60" s="82"/>
      <c r="W60" s="82"/>
      <c r="X60" s="82"/>
      <c r="Y60" s="82" t="e">
        <f t="shared" si="13"/>
        <v>#DIV/0!</v>
      </c>
      <c r="Z60" s="82">
        <f t="shared" si="14"/>
        <v>0</v>
      </c>
      <c r="AA60" s="82">
        <f t="shared" si="15"/>
        <v>0</v>
      </c>
      <c r="AB60" s="82" t="e">
        <f t="shared" si="20"/>
        <v>#DIV/0!</v>
      </c>
      <c r="AC60" s="119"/>
      <c r="AD60" s="18" t="s">
        <v>148</v>
      </c>
      <c r="AE60" s="24" t="e">
        <f t="shared" si="16"/>
        <v>#DIV/0!</v>
      </c>
      <c r="AF60" s="83"/>
      <c r="AH60" s="18">
        <v>3</v>
      </c>
      <c r="AI60" s="18">
        <v>2</v>
      </c>
      <c r="AJ60" s="18">
        <v>1</v>
      </c>
      <c r="AK60" s="106">
        <v>87500000</v>
      </c>
      <c r="AL60" s="21">
        <v>1</v>
      </c>
      <c r="AN60" s="126">
        <v>88000000</v>
      </c>
      <c r="AO60" s="18">
        <v>2</v>
      </c>
      <c r="AQ60" s="24"/>
      <c r="AT60" s="24"/>
      <c r="AW60" s="24"/>
      <c r="AZ60" s="24"/>
      <c r="BC60" s="21" t="s">
        <v>422</v>
      </c>
      <c r="BD60" s="20"/>
      <c r="BG60" s="18" t="s">
        <v>423</v>
      </c>
      <c r="BH60" s="24">
        <v>87500000</v>
      </c>
      <c r="BI60" s="19">
        <v>44571</v>
      </c>
      <c r="BJ60" s="19">
        <v>44926</v>
      </c>
      <c r="BK60" s="107">
        <f t="shared" si="17"/>
        <v>13795000</v>
      </c>
      <c r="BL60" s="108">
        <f t="shared" si="18"/>
        <v>0.13618638629744806</v>
      </c>
      <c r="BM60" s="18" t="s">
        <v>148</v>
      </c>
      <c r="BN60" s="18" t="s">
        <v>720</v>
      </c>
      <c r="BO60" s="111"/>
      <c r="BP60" s="111"/>
    </row>
    <row r="61" spans="1:126" s="18" customFormat="1" x14ac:dyDescent="0.25">
      <c r="A61" s="189">
        <v>60</v>
      </c>
      <c r="B61" s="10" t="s">
        <v>424</v>
      </c>
      <c r="C61" s="11">
        <v>44491</v>
      </c>
      <c r="D61" s="10" t="s">
        <v>190</v>
      </c>
      <c r="E61" s="12" t="s">
        <v>125</v>
      </c>
      <c r="F61" s="14" t="s">
        <v>399</v>
      </c>
      <c r="G61" s="14" t="s">
        <v>127</v>
      </c>
      <c r="H61" s="15">
        <v>2</v>
      </c>
      <c r="I61" s="163" t="s">
        <v>777</v>
      </c>
      <c r="J61" s="80">
        <v>312000</v>
      </c>
      <c r="K61" s="80">
        <f t="shared" si="12"/>
        <v>156000</v>
      </c>
      <c r="L61" s="10"/>
      <c r="M61" s="10">
        <v>3</v>
      </c>
      <c r="N61" s="10">
        <v>3</v>
      </c>
      <c r="O61" s="80">
        <v>302500</v>
      </c>
      <c r="P61" s="80">
        <v>325000</v>
      </c>
      <c r="Q61" s="80">
        <v>308500</v>
      </c>
      <c r="R61" s="26"/>
      <c r="S61" s="26"/>
      <c r="T61" s="26"/>
      <c r="U61" s="26"/>
      <c r="V61" s="26"/>
      <c r="W61" s="26"/>
      <c r="X61" s="26"/>
      <c r="Y61" s="80">
        <f t="shared" si="13"/>
        <v>312000</v>
      </c>
      <c r="Z61" s="80">
        <f t="shared" si="14"/>
        <v>302500</v>
      </c>
      <c r="AA61" s="80">
        <f t="shared" si="15"/>
        <v>325000</v>
      </c>
      <c r="AB61" s="80">
        <f t="shared" si="20"/>
        <v>11651.180197731044</v>
      </c>
      <c r="AC61" s="102">
        <f>AB61/Y61</f>
        <v>3.7343526274778986E-2</v>
      </c>
      <c r="AD61" s="10" t="s">
        <v>190</v>
      </c>
      <c r="AE61" s="26">
        <f t="shared" si="16"/>
        <v>312000</v>
      </c>
      <c r="AF61" s="81"/>
      <c r="AG61" s="10" t="s">
        <v>217</v>
      </c>
      <c r="AH61" s="10">
        <v>1</v>
      </c>
      <c r="AI61" s="10">
        <v>0</v>
      </c>
      <c r="AJ61" s="10">
        <v>1</v>
      </c>
      <c r="AK61" s="16" t="s">
        <v>211</v>
      </c>
      <c r="AL61" s="13" t="s">
        <v>425</v>
      </c>
      <c r="AM61" s="10"/>
      <c r="AN61" s="26"/>
      <c r="AO61" s="10"/>
      <c r="AP61" s="10"/>
      <c r="AQ61" s="26"/>
      <c r="AR61" s="10"/>
      <c r="AS61" s="10"/>
      <c r="AT61" s="26"/>
      <c r="AU61" s="10"/>
      <c r="AV61" s="10"/>
      <c r="AW61" s="26"/>
      <c r="AX61" s="10"/>
      <c r="AY61" s="10"/>
      <c r="AZ61" s="26"/>
      <c r="BA61" s="10"/>
      <c r="BB61" s="10"/>
      <c r="BC61" s="13" t="s">
        <v>127</v>
      </c>
      <c r="BD61" s="12"/>
      <c r="BE61" s="10"/>
      <c r="BF61" s="10"/>
      <c r="BG61" s="10"/>
      <c r="BH61" s="26"/>
      <c r="BI61" s="10"/>
      <c r="BJ61" s="10"/>
      <c r="BK61" s="103">
        <f t="shared" si="17"/>
        <v>0</v>
      </c>
      <c r="BL61" s="104">
        <f t="shared" si="18"/>
        <v>0</v>
      </c>
      <c r="BM61" s="10" t="s">
        <v>190</v>
      </c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</row>
    <row r="62" spans="1:126" s="18" customFormat="1" x14ac:dyDescent="0.25">
      <c r="A62" s="189">
        <v>61</v>
      </c>
      <c r="B62" s="10" t="s">
        <v>426</v>
      </c>
      <c r="C62" s="11">
        <v>44487</v>
      </c>
      <c r="D62" s="10" t="s">
        <v>190</v>
      </c>
      <c r="E62" s="12" t="s">
        <v>125</v>
      </c>
      <c r="F62" s="14" t="s">
        <v>427</v>
      </c>
      <c r="G62" s="14" t="s">
        <v>428</v>
      </c>
      <c r="H62" s="15">
        <v>2</v>
      </c>
      <c r="I62" s="163" t="s">
        <v>777</v>
      </c>
      <c r="J62" s="80">
        <v>138000000</v>
      </c>
      <c r="K62" s="80">
        <f t="shared" si="12"/>
        <v>69000000</v>
      </c>
      <c r="L62" s="11">
        <v>44481</v>
      </c>
      <c r="M62" s="10">
        <v>3</v>
      </c>
      <c r="N62" s="10">
        <v>3</v>
      </c>
      <c r="O62" s="80">
        <v>138000000</v>
      </c>
      <c r="P62" s="80">
        <v>150000000</v>
      </c>
      <c r="Q62" s="80">
        <v>156000000</v>
      </c>
      <c r="R62" s="80"/>
      <c r="S62" s="80"/>
      <c r="T62" s="80"/>
      <c r="U62" s="80"/>
      <c r="V62" s="80"/>
      <c r="W62" s="80"/>
      <c r="X62" s="80"/>
      <c r="Y62" s="80">
        <f t="shared" si="13"/>
        <v>148000000</v>
      </c>
      <c r="Z62" s="80">
        <f t="shared" si="14"/>
        <v>138000000</v>
      </c>
      <c r="AA62" s="80">
        <f t="shared" si="15"/>
        <v>156000000</v>
      </c>
      <c r="AB62" s="80">
        <f t="shared" si="20"/>
        <v>9165151.3899116796</v>
      </c>
      <c r="AC62" s="102">
        <f>AB62/Y62</f>
        <v>6.1926698580484323E-2</v>
      </c>
      <c r="AD62" s="10" t="s">
        <v>190</v>
      </c>
      <c r="AE62" s="26">
        <f t="shared" si="16"/>
        <v>148000000</v>
      </c>
      <c r="AF62" s="81"/>
      <c r="AG62" s="10" t="s">
        <v>429</v>
      </c>
      <c r="AH62" s="10">
        <v>1</v>
      </c>
      <c r="AI62" s="10">
        <v>0</v>
      </c>
      <c r="AJ62" s="10">
        <v>1</v>
      </c>
      <c r="AK62" s="16">
        <v>137310000</v>
      </c>
      <c r="AL62" s="10" t="s">
        <v>430</v>
      </c>
      <c r="AM62" s="10"/>
      <c r="AN62" s="26"/>
      <c r="AO62" s="10"/>
      <c r="AP62" s="10"/>
      <c r="AQ62" s="26"/>
      <c r="AR62" s="10"/>
      <c r="AS62" s="10"/>
      <c r="AT62" s="26"/>
      <c r="AU62" s="10"/>
      <c r="AV62" s="10"/>
      <c r="AW62" s="26"/>
      <c r="AX62" s="10"/>
      <c r="AY62" s="10"/>
      <c r="AZ62" s="26"/>
      <c r="BA62" s="10"/>
      <c r="BB62" s="10"/>
      <c r="BC62" s="13" t="s">
        <v>428</v>
      </c>
      <c r="BD62" s="12" t="s">
        <v>430</v>
      </c>
      <c r="BE62" s="10"/>
      <c r="BF62" s="10"/>
      <c r="BG62" s="39" t="s">
        <v>431</v>
      </c>
      <c r="BH62" s="26">
        <v>137310000</v>
      </c>
      <c r="BI62" s="11">
        <v>44522</v>
      </c>
      <c r="BJ62" s="10"/>
      <c r="BK62" s="103">
        <f t="shared" si="17"/>
        <v>690000</v>
      </c>
      <c r="BL62" s="104">
        <f t="shared" si="18"/>
        <v>5.0000000000000001E-3</v>
      </c>
      <c r="BM62" s="10" t="s">
        <v>190</v>
      </c>
      <c r="BN62" s="10"/>
      <c r="BO62" s="118"/>
      <c r="BP62" s="118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</row>
    <row r="63" spans="1:126" s="41" customFormat="1" x14ac:dyDescent="0.25">
      <c r="A63" s="189">
        <v>62</v>
      </c>
      <c r="B63" s="18" t="s">
        <v>432</v>
      </c>
      <c r="C63" s="19">
        <v>44487</v>
      </c>
      <c r="D63" s="18" t="s">
        <v>148</v>
      </c>
      <c r="E63" s="20" t="s">
        <v>570</v>
      </c>
      <c r="F63" s="22" t="s">
        <v>433</v>
      </c>
      <c r="G63" s="22" t="s">
        <v>434</v>
      </c>
      <c r="H63" s="23">
        <v>1</v>
      </c>
      <c r="I63" s="168" t="s">
        <v>601</v>
      </c>
      <c r="J63" s="82">
        <v>190230752514.88</v>
      </c>
      <c r="K63" s="82">
        <f t="shared" si="12"/>
        <v>190230752514.88</v>
      </c>
      <c r="L63" s="18"/>
      <c r="M63" s="18">
        <v>0</v>
      </c>
      <c r="N63" s="18">
        <v>0</v>
      </c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 t="e">
        <f t="shared" si="13"/>
        <v>#DIV/0!</v>
      </c>
      <c r="Z63" s="82">
        <f t="shared" si="14"/>
        <v>0</v>
      </c>
      <c r="AA63" s="82">
        <f t="shared" si="15"/>
        <v>0</v>
      </c>
      <c r="AB63" s="82" t="e">
        <f t="shared" si="20"/>
        <v>#DIV/0!</v>
      </c>
      <c r="AC63" s="119"/>
      <c r="AD63" s="18" t="s">
        <v>148</v>
      </c>
      <c r="AE63" s="24" t="e">
        <f t="shared" si="16"/>
        <v>#DIV/0!</v>
      </c>
      <c r="AF63" s="83"/>
      <c r="AG63" s="18" t="s">
        <v>435</v>
      </c>
      <c r="AH63" s="18" t="s">
        <v>782</v>
      </c>
      <c r="AI63" s="18" t="s">
        <v>782</v>
      </c>
      <c r="AJ63" s="18" t="s">
        <v>782</v>
      </c>
      <c r="AK63" s="106"/>
      <c r="AL63" s="21" t="s">
        <v>436</v>
      </c>
      <c r="AM63" s="18"/>
      <c r="AN63" s="24"/>
      <c r="AO63" s="18"/>
      <c r="AP63" s="18"/>
      <c r="AQ63" s="24"/>
      <c r="AR63" s="18"/>
      <c r="AS63" s="18"/>
      <c r="AT63" s="24"/>
      <c r="AU63" s="18"/>
      <c r="AV63" s="18"/>
      <c r="AW63" s="24"/>
      <c r="AX63" s="18"/>
      <c r="AY63" s="18"/>
      <c r="AZ63" s="24"/>
      <c r="BA63" s="18"/>
      <c r="BB63" s="18"/>
      <c r="BC63" s="21" t="s">
        <v>434</v>
      </c>
      <c r="BD63" s="20" t="s">
        <v>436</v>
      </c>
      <c r="BE63" s="18"/>
      <c r="BF63" s="18"/>
      <c r="BG63" s="18" t="s">
        <v>437</v>
      </c>
      <c r="BH63" s="24">
        <v>190230752514.88</v>
      </c>
      <c r="BI63" s="19">
        <v>44477</v>
      </c>
      <c r="BJ63" s="19">
        <v>48090</v>
      </c>
      <c r="BK63" s="107">
        <f t="shared" si="17"/>
        <v>0</v>
      </c>
      <c r="BL63" s="108">
        <f t="shared" si="18"/>
        <v>0</v>
      </c>
      <c r="BM63" s="18" t="s">
        <v>148</v>
      </c>
      <c r="BN63" s="18"/>
      <c r="BO63" s="111"/>
      <c r="BP63" s="111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</row>
    <row r="64" spans="1:126" s="18" customFormat="1" x14ac:dyDescent="0.25">
      <c r="A64" s="189">
        <v>63</v>
      </c>
      <c r="B64" s="18" t="s">
        <v>438</v>
      </c>
      <c r="C64" s="19">
        <v>44483</v>
      </c>
      <c r="D64" s="18" t="s">
        <v>190</v>
      </c>
      <c r="E64" s="20" t="s">
        <v>125</v>
      </c>
      <c r="F64" s="22" t="s">
        <v>439</v>
      </c>
      <c r="G64" s="22" t="s">
        <v>127</v>
      </c>
      <c r="H64" s="23">
        <v>1</v>
      </c>
      <c r="I64" s="164" t="s">
        <v>777</v>
      </c>
      <c r="J64" s="82">
        <v>1331666.6599999999</v>
      </c>
      <c r="K64" s="82">
        <f t="shared" si="12"/>
        <v>1331666.6599999999</v>
      </c>
      <c r="M64" s="18">
        <v>3</v>
      </c>
      <c r="N64" s="18">
        <v>3</v>
      </c>
      <c r="O64" s="82">
        <v>1354000</v>
      </c>
      <c r="P64" s="82">
        <v>1392000</v>
      </c>
      <c r="Q64" s="82">
        <v>1249000</v>
      </c>
      <c r="R64" s="24"/>
      <c r="S64" s="24"/>
      <c r="T64" s="24"/>
      <c r="U64" s="24"/>
      <c r="V64" s="24"/>
      <c r="W64" s="24"/>
      <c r="X64" s="24"/>
      <c r="Y64" s="82">
        <f t="shared" si="13"/>
        <v>1331666.6666666667</v>
      </c>
      <c r="Z64" s="82">
        <f t="shared" si="14"/>
        <v>1249000</v>
      </c>
      <c r="AA64" s="82">
        <f t="shared" si="15"/>
        <v>1392000</v>
      </c>
      <c r="AB64" s="82">
        <f t="shared" si="20"/>
        <v>74069.786912973723</v>
      </c>
      <c r="AC64" s="105">
        <f t="shared" ref="AC64:AC79" si="22">AB64/Y64</f>
        <v>5.5621867519129203E-2</v>
      </c>
      <c r="AD64" s="18" t="s">
        <v>190</v>
      </c>
      <c r="AE64" s="24">
        <f t="shared" si="16"/>
        <v>1331666.6666666667</v>
      </c>
      <c r="AF64" s="83"/>
      <c r="AG64" s="18" t="s">
        <v>185</v>
      </c>
      <c r="AH64" s="18">
        <v>1</v>
      </c>
      <c r="AI64" s="18">
        <v>1</v>
      </c>
      <c r="AJ64" s="18">
        <v>0</v>
      </c>
      <c r="AK64" s="106">
        <v>1331666.6599999999</v>
      </c>
      <c r="AL64" s="21" t="s">
        <v>328</v>
      </c>
      <c r="AN64" s="24"/>
      <c r="AQ64" s="24"/>
      <c r="AT64" s="24"/>
      <c r="AW64" s="24"/>
      <c r="AZ64" s="24"/>
      <c r="BC64" s="21" t="s">
        <v>127</v>
      </c>
      <c r="BD64" s="20" t="s">
        <v>328</v>
      </c>
      <c r="BE64" s="18">
        <v>73388358</v>
      </c>
      <c r="BF64" s="18" t="s">
        <v>440</v>
      </c>
      <c r="BG64" s="18">
        <v>91</v>
      </c>
      <c r="BH64" s="24">
        <v>1331666.6599999999</v>
      </c>
      <c r="BI64" s="19">
        <v>44510</v>
      </c>
      <c r="BJ64" s="19">
        <v>44561</v>
      </c>
      <c r="BK64" s="107">
        <f t="shared" si="17"/>
        <v>0</v>
      </c>
      <c r="BL64" s="108">
        <f t="shared" si="18"/>
        <v>0</v>
      </c>
      <c r="BM64" s="18" t="s">
        <v>190</v>
      </c>
    </row>
    <row r="65" spans="1:126" s="49" customFormat="1" x14ac:dyDescent="0.25">
      <c r="A65" s="189">
        <v>64</v>
      </c>
      <c r="B65" s="10" t="s">
        <v>441</v>
      </c>
      <c r="C65" s="11">
        <v>44476</v>
      </c>
      <c r="D65" s="10" t="s">
        <v>190</v>
      </c>
      <c r="E65" s="12" t="s">
        <v>125</v>
      </c>
      <c r="F65" s="14" t="s">
        <v>442</v>
      </c>
      <c r="G65" s="14" t="s">
        <v>443</v>
      </c>
      <c r="H65" s="15">
        <v>1</v>
      </c>
      <c r="I65" s="163" t="s">
        <v>777</v>
      </c>
      <c r="J65" s="80">
        <v>7000000</v>
      </c>
      <c r="K65" s="80">
        <f t="shared" si="12"/>
        <v>7000000</v>
      </c>
      <c r="L65" s="10"/>
      <c r="M65" s="10">
        <v>3</v>
      </c>
      <c r="N65" s="10">
        <v>3</v>
      </c>
      <c r="O65" s="80">
        <v>7000000</v>
      </c>
      <c r="P65" s="80">
        <v>7100000</v>
      </c>
      <c r="Q65" s="80">
        <v>6900000</v>
      </c>
      <c r="R65" s="26"/>
      <c r="S65" s="26"/>
      <c r="T65" s="26"/>
      <c r="U65" s="26"/>
      <c r="V65" s="26"/>
      <c r="W65" s="26"/>
      <c r="X65" s="26"/>
      <c r="Y65" s="80">
        <f t="shared" si="13"/>
        <v>7000000</v>
      </c>
      <c r="Z65" s="80">
        <f t="shared" si="14"/>
        <v>6900000</v>
      </c>
      <c r="AA65" s="80">
        <f t="shared" si="15"/>
        <v>7100000</v>
      </c>
      <c r="AB65" s="80">
        <f t="shared" si="20"/>
        <v>100000</v>
      </c>
      <c r="AC65" s="102">
        <f t="shared" si="22"/>
        <v>1.4285714285714285E-2</v>
      </c>
      <c r="AD65" s="10" t="s">
        <v>190</v>
      </c>
      <c r="AE65" s="26">
        <f t="shared" si="16"/>
        <v>7000000</v>
      </c>
      <c r="AF65" s="81"/>
      <c r="AG65" s="10" t="s">
        <v>444</v>
      </c>
      <c r="AH65" s="10">
        <v>0</v>
      </c>
      <c r="AI65" s="10">
        <v>0</v>
      </c>
      <c r="AJ65" s="10">
        <v>0</v>
      </c>
      <c r="AK65" s="16" t="s">
        <v>129</v>
      </c>
      <c r="AL65" s="13"/>
      <c r="AM65" s="10"/>
      <c r="AN65" s="26"/>
      <c r="AO65" s="10"/>
      <c r="AP65" s="10"/>
      <c r="AQ65" s="26"/>
      <c r="AR65" s="10"/>
      <c r="AS65" s="10"/>
      <c r="AT65" s="26"/>
      <c r="AU65" s="10"/>
      <c r="AV65" s="10"/>
      <c r="AW65" s="26"/>
      <c r="AX65" s="10"/>
      <c r="AY65" s="10"/>
      <c r="AZ65" s="26"/>
      <c r="BA65" s="10"/>
      <c r="BB65" s="10"/>
      <c r="BC65" s="13" t="s">
        <v>443</v>
      </c>
      <c r="BD65" s="12"/>
      <c r="BE65" s="10"/>
      <c r="BF65" s="10"/>
      <c r="BG65" s="10"/>
      <c r="BH65" s="26"/>
      <c r="BI65" s="10"/>
      <c r="BJ65" s="10"/>
      <c r="BK65" s="103">
        <f t="shared" si="17"/>
        <v>0</v>
      </c>
      <c r="BL65" s="104">
        <f t="shared" si="18"/>
        <v>0</v>
      </c>
      <c r="BM65" s="10" t="s">
        <v>190</v>
      </c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</row>
    <row r="66" spans="1:126" s="41" customFormat="1" x14ac:dyDescent="0.25">
      <c r="A66" s="189">
        <v>65</v>
      </c>
      <c r="B66" s="18" t="s">
        <v>445</v>
      </c>
      <c r="C66" s="19">
        <v>44475</v>
      </c>
      <c r="D66" s="18" t="s">
        <v>190</v>
      </c>
      <c r="E66" s="20" t="s">
        <v>125</v>
      </c>
      <c r="F66" s="22" t="s">
        <v>446</v>
      </c>
      <c r="G66" s="22" t="s">
        <v>150</v>
      </c>
      <c r="H66" s="23">
        <v>1</v>
      </c>
      <c r="I66" s="164" t="s">
        <v>777</v>
      </c>
      <c r="J66" s="82">
        <v>10502621100</v>
      </c>
      <c r="K66" s="82">
        <f t="shared" ref="K66:K97" si="23">J66/H66</f>
        <v>10502621100</v>
      </c>
      <c r="L66" s="18"/>
      <c r="M66" s="18">
        <v>3</v>
      </c>
      <c r="N66" s="18">
        <v>3</v>
      </c>
      <c r="O66" s="82">
        <v>10500000000</v>
      </c>
      <c r="P66" s="82">
        <v>10350000000</v>
      </c>
      <c r="Q66" s="82">
        <v>10750000000</v>
      </c>
      <c r="R66" s="82"/>
      <c r="S66" s="82"/>
      <c r="T66" s="82"/>
      <c r="U66" s="82"/>
      <c r="V66" s="82"/>
      <c r="W66" s="82"/>
      <c r="X66" s="82"/>
      <c r="Y66" s="82">
        <f t="shared" ref="Y66:Y79" si="24">AVERAGE(O66:X66)</f>
        <v>10533333333.333334</v>
      </c>
      <c r="Z66" s="82">
        <f t="shared" ref="Z66:Z79" si="25">MINA(O66:X66)</f>
        <v>10350000000</v>
      </c>
      <c r="AA66" s="82">
        <f t="shared" ref="AA66:AA79" si="26">MAX(O66:X66)</f>
        <v>10750000000</v>
      </c>
      <c r="AB66" s="82">
        <f t="shared" si="20"/>
        <v>202072594.216369</v>
      </c>
      <c r="AC66" s="105">
        <f t="shared" si="22"/>
        <v>1.9184107045857816E-2</v>
      </c>
      <c r="AD66" s="18" t="s">
        <v>190</v>
      </c>
      <c r="AE66" s="24">
        <f t="shared" ref="AE66:AE79" si="27">Y66</f>
        <v>10533333333.333334</v>
      </c>
      <c r="AF66" s="83"/>
      <c r="AG66" s="18" t="s">
        <v>178</v>
      </c>
      <c r="AH66" s="18">
        <v>1</v>
      </c>
      <c r="AI66" s="18">
        <v>1</v>
      </c>
      <c r="AJ66" s="18">
        <v>0</v>
      </c>
      <c r="AK66" s="106">
        <v>10502621100</v>
      </c>
      <c r="AL66" s="21" t="s">
        <v>447</v>
      </c>
      <c r="AM66" s="18"/>
      <c r="AN66" s="24"/>
      <c r="AO66" s="18"/>
      <c r="AP66" s="18"/>
      <c r="AQ66" s="24"/>
      <c r="AR66" s="18"/>
      <c r="AS66" s="18"/>
      <c r="AT66" s="24"/>
      <c r="AU66" s="18"/>
      <c r="AV66" s="18"/>
      <c r="AW66" s="24"/>
      <c r="AX66" s="18"/>
      <c r="AY66" s="18"/>
      <c r="AZ66" s="24"/>
      <c r="BA66" s="18"/>
      <c r="BB66" s="18"/>
      <c r="BC66" s="21" t="s">
        <v>150</v>
      </c>
      <c r="BD66" s="20" t="s">
        <v>447</v>
      </c>
      <c r="BE66" s="25" t="s">
        <v>448</v>
      </c>
      <c r="BF66" s="18"/>
      <c r="BG66" s="18" t="s">
        <v>449</v>
      </c>
      <c r="BH66" s="24">
        <v>10502621100</v>
      </c>
      <c r="BI66" s="19">
        <v>44525</v>
      </c>
      <c r="BJ66" s="19">
        <v>45656</v>
      </c>
      <c r="BK66" s="107">
        <f t="shared" ref="BK66:BK74" si="28">IF(BH66=0,0,J66-BH66)</f>
        <v>0</v>
      </c>
      <c r="BL66" s="108">
        <f t="shared" ref="BL66:BL97" si="29">BK66/J66</f>
        <v>0</v>
      </c>
      <c r="BM66" s="18" t="s">
        <v>190</v>
      </c>
      <c r="BN66" s="18" t="s">
        <v>721</v>
      </c>
      <c r="BO66" s="111"/>
      <c r="BP66" s="111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</row>
    <row r="67" spans="1:126" s="10" customFormat="1" x14ac:dyDescent="0.25">
      <c r="A67" s="189">
        <v>66</v>
      </c>
      <c r="B67" s="18" t="s">
        <v>450</v>
      </c>
      <c r="C67" s="19">
        <v>44469</v>
      </c>
      <c r="D67" s="18" t="s">
        <v>148</v>
      </c>
      <c r="E67" s="20" t="s">
        <v>451</v>
      </c>
      <c r="F67" s="22" t="s">
        <v>452</v>
      </c>
      <c r="G67" s="22" t="s">
        <v>453</v>
      </c>
      <c r="H67" s="23">
        <v>2</v>
      </c>
      <c r="I67" s="164" t="s">
        <v>778</v>
      </c>
      <c r="J67" s="82">
        <v>38400000</v>
      </c>
      <c r="K67" s="82">
        <f t="shared" si="23"/>
        <v>19200000</v>
      </c>
      <c r="L67" s="18"/>
      <c r="M67" s="18">
        <v>3</v>
      </c>
      <c r="N67" s="18">
        <v>3</v>
      </c>
      <c r="O67" s="82">
        <v>19500000</v>
      </c>
      <c r="P67" s="82">
        <v>19800000</v>
      </c>
      <c r="Q67" s="82">
        <v>19200000</v>
      </c>
      <c r="R67" s="82"/>
      <c r="S67" s="82"/>
      <c r="T67" s="82"/>
      <c r="U67" s="82"/>
      <c r="V67" s="82"/>
      <c r="W67" s="82"/>
      <c r="X67" s="82"/>
      <c r="Y67" s="82">
        <f t="shared" si="24"/>
        <v>19500000</v>
      </c>
      <c r="Z67" s="82">
        <f t="shared" si="25"/>
        <v>19200000</v>
      </c>
      <c r="AA67" s="82">
        <f t="shared" si="26"/>
        <v>19800000</v>
      </c>
      <c r="AB67" s="82">
        <f t="shared" si="20"/>
        <v>300000</v>
      </c>
      <c r="AC67" s="105">
        <f t="shared" si="22"/>
        <v>1.5384615384615385E-2</v>
      </c>
      <c r="AD67" s="18" t="s">
        <v>148</v>
      </c>
      <c r="AE67" s="24">
        <f t="shared" si="27"/>
        <v>19500000</v>
      </c>
      <c r="AF67" s="83"/>
      <c r="AG67" s="18"/>
      <c r="AH67" s="18">
        <v>3</v>
      </c>
      <c r="AI67" s="18">
        <v>1</v>
      </c>
      <c r="AJ67" s="18">
        <v>2</v>
      </c>
      <c r="AK67" s="106">
        <v>34176000</v>
      </c>
      <c r="AL67" s="21" t="s">
        <v>454</v>
      </c>
      <c r="AM67" s="18"/>
      <c r="AN67" s="24">
        <v>35900000</v>
      </c>
      <c r="AO67" s="18" t="s">
        <v>455</v>
      </c>
      <c r="AP67" s="18"/>
      <c r="AQ67" s="24">
        <v>38350000</v>
      </c>
      <c r="AR67" s="18" t="s">
        <v>456</v>
      </c>
      <c r="AS67" s="18"/>
      <c r="AT67" s="24"/>
      <c r="AU67" s="18"/>
      <c r="AV67" s="18"/>
      <c r="AW67" s="24"/>
      <c r="AX67" s="18"/>
      <c r="AY67" s="18"/>
      <c r="AZ67" s="24"/>
      <c r="BA67" s="18"/>
      <c r="BB67" s="18"/>
      <c r="BC67" s="21" t="s">
        <v>453</v>
      </c>
      <c r="BD67" s="20" t="s">
        <v>456</v>
      </c>
      <c r="BE67" s="18"/>
      <c r="BF67" s="18">
        <v>32110689896</v>
      </c>
      <c r="BG67" s="18" t="s">
        <v>457</v>
      </c>
      <c r="BH67" s="24">
        <v>37850000</v>
      </c>
      <c r="BI67" s="19">
        <v>44529</v>
      </c>
      <c r="BJ67" s="18"/>
      <c r="BK67" s="107">
        <f t="shared" si="28"/>
        <v>550000</v>
      </c>
      <c r="BL67" s="108">
        <f t="shared" si="29"/>
        <v>1.4322916666666666E-2</v>
      </c>
      <c r="BM67" s="18" t="s">
        <v>148</v>
      </c>
      <c r="BN67" s="18" t="s">
        <v>722</v>
      </c>
      <c r="BO67" s="111"/>
      <c r="BP67" s="111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</row>
    <row r="68" spans="1:126" s="41" customFormat="1" x14ac:dyDescent="0.25">
      <c r="A68" s="189">
        <v>67</v>
      </c>
      <c r="B68" s="18" t="s">
        <v>458</v>
      </c>
      <c r="C68" s="19">
        <v>44459</v>
      </c>
      <c r="D68" s="18" t="s">
        <v>190</v>
      </c>
      <c r="E68" s="20" t="s">
        <v>125</v>
      </c>
      <c r="F68" s="22" t="s">
        <v>459</v>
      </c>
      <c r="G68" s="22" t="s">
        <v>460</v>
      </c>
      <c r="H68" s="23">
        <v>1</v>
      </c>
      <c r="I68" s="164" t="s">
        <v>777</v>
      </c>
      <c r="J68" s="82">
        <v>87599999</v>
      </c>
      <c r="K68" s="82">
        <f t="shared" si="23"/>
        <v>87599999</v>
      </c>
      <c r="L68" s="18"/>
      <c r="M68" s="18">
        <v>3</v>
      </c>
      <c r="N68" s="18">
        <v>3</v>
      </c>
      <c r="O68" s="82">
        <v>88000000</v>
      </c>
      <c r="P68" s="82">
        <v>87000000</v>
      </c>
      <c r="Q68" s="82">
        <v>87799999.200000003</v>
      </c>
      <c r="R68" s="82"/>
      <c r="S68" s="82"/>
      <c r="T68" s="82"/>
      <c r="U68" s="82"/>
      <c r="V68" s="82"/>
      <c r="W68" s="82"/>
      <c r="X68" s="82"/>
      <c r="Y68" s="82">
        <f t="shared" si="24"/>
        <v>87599999.733333334</v>
      </c>
      <c r="Z68" s="82">
        <f t="shared" si="25"/>
        <v>87000000</v>
      </c>
      <c r="AA68" s="82">
        <f t="shared" si="26"/>
        <v>88000000</v>
      </c>
      <c r="AB68" s="82">
        <f t="shared" si="20"/>
        <v>529150.11102730944</v>
      </c>
      <c r="AC68" s="105">
        <f t="shared" si="22"/>
        <v>6.0405263999784983E-3</v>
      </c>
      <c r="AD68" s="18" t="s">
        <v>190</v>
      </c>
      <c r="AE68" s="24">
        <f t="shared" si="27"/>
        <v>87599999.733333334</v>
      </c>
      <c r="AF68" s="83"/>
      <c r="AG68" s="18"/>
      <c r="AH68" s="18">
        <v>2</v>
      </c>
      <c r="AI68" s="18">
        <v>2</v>
      </c>
      <c r="AJ68" s="18">
        <v>0</v>
      </c>
      <c r="AK68" s="106">
        <v>87599999.730000004</v>
      </c>
      <c r="AL68" s="21" t="s">
        <v>461</v>
      </c>
      <c r="AM68" s="18"/>
      <c r="AN68" s="24">
        <v>87599999.730000004</v>
      </c>
      <c r="AO68" s="18" t="s">
        <v>462</v>
      </c>
      <c r="AP68" s="18"/>
      <c r="AQ68" s="24"/>
      <c r="AR68" s="18"/>
      <c r="AS68" s="18"/>
      <c r="AT68" s="24"/>
      <c r="AU68" s="18"/>
      <c r="AV68" s="18"/>
      <c r="AW68" s="24"/>
      <c r="AX68" s="18"/>
      <c r="AY68" s="18"/>
      <c r="AZ68" s="24"/>
      <c r="BA68" s="18"/>
      <c r="BB68" s="18"/>
      <c r="BC68" s="21" t="s">
        <v>460</v>
      </c>
      <c r="BD68" s="20" t="s">
        <v>461</v>
      </c>
      <c r="BE68" s="18"/>
      <c r="BF68" s="18"/>
      <c r="BG68" s="18" t="s">
        <v>463</v>
      </c>
      <c r="BH68" s="24">
        <v>87599999.730000004</v>
      </c>
      <c r="BI68" s="19">
        <v>44481</v>
      </c>
      <c r="BJ68" s="18"/>
      <c r="BK68" s="107">
        <f t="shared" si="28"/>
        <v>-0.73000000417232513</v>
      </c>
      <c r="BL68" s="108">
        <f t="shared" si="29"/>
        <v>-8.3333334760919935E-9</v>
      </c>
      <c r="BM68" s="18" t="s">
        <v>190</v>
      </c>
      <c r="BN68" s="18" t="s">
        <v>723</v>
      </c>
      <c r="BO68" s="111"/>
      <c r="BP68" s="111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</row>
    <row r="69" spans="1:126" s="10" customFormat="1" x14ac:dyDescent="0.25">
      <c r="A69" s="189">
        <v>68</v>
      </c>
      <c r="B69" s="18" t="s">
        <v>464</v>
      </c>
      <c r="C69" s="19">
        <v>44448</v>
      </c>
      <c r="D69" s="18" t="s">
        <v>190</v>
      </c>
      <c r="E69" s="20" t="s">
        <v>125</v>
      </c>
      <c r="F69" s="22" t="s">
        <v>465</v>
      </c>
      <c r="G69" s="22" t="s">
        <v>466</v>
      </c>
      <c r="H69" s="23">
        <v>1</v>
      </c>
      <c r="I69" s="164" t="s">
        <v>777</v>
      </c>
      <c r="J69" s="82">
        <v>38600000</v>
      </c>
      <c r="K69" s="82">
        <f t="shared" si="23"/>
        <v>38600000</v>
      </c>
      <c r="L69" s="18"/>
      <c r="M69" s="18">
        <v>3</v>
      </c>
      <c r="N69" s="18">
        <v>3</v>
      </c>
      <c r="O69" s="82">
        <v>42264102.159999996</v>
      </c>
      <c r="P69" s="82">
        <v>41600000</v>
      </c>
      <c r="Q69" s="82">
        <v>38600000</v>
      </c>
      <c r="R69" s="82"/>
      <c r="S69" s="82"/>
      <c r="T69" s="82"/>
      <c r="U69" s="82"/>
      <c r="V69" s="82"/>
      <c r="W69" s="82"/>
      <c r="X69" s="82"/>
      <c r="Y69" s="82">
        <f t="shared" si="24"/>
        <v>40821367.386666663</v>
      </c>
      <c r="Z69" s="82">
        <f t="shared" si="25"/>
        <v>38600000</v>
      </c>
      <c r="AA69" s="82">
        <f t="shared" si="26"/>
        <v>42264102.159999996</v>
      </c>
      <c r="AB69" s="82">
        <f t="shared" si="20"/>
        <v>1952207.1405562689</v>
      </c>
      <c r="AC69" s="105">
        <f t="shared" si="22"/>
        <v>4.7823168735741842E-2</v>
      </c>
      <c r="AD69" s="18" t="s">
        <v>190</v>
      </c>
      <c r="AE69" s="24">
        <f t="shared" si="27"/>
        <v>40821367.386666663</v>
      </c>
      <c r="AF69" s="83"/>
      <c r="AG69" s="18" t="s">
        <v>185</v>
      </c>
      <c r="AH69" s="18">
        <v>1</v>
      </c>
      <c r="AI69" s="18">
        <v>1</v>
      </c>
      <c r="AJ69" s="18">
        <v>0</v>
      </c>
      <c r="AK69" s="106">
        <v>38600000</v>
      </c>
      <c r="AL69" s="21" t="s">
        <v>467</v>
      </c>
      <c r="AM69" s="18"/>
      <c r="AN69" s="24"/>
      <c r="AO69" s="18"/>
      <c r="AP69" s="18"/>
      <c r="AQ69" s="24"/>
      <c r="AR69" s="18"/>
      <c r="AS69" s="18"/>
      <c r="AT69" s="24"/>
      <c r="AU69" s="18"/>
      <c r="AV69" s="18"/>
      <c r="AW69" s="24"/>
      <c r="AX69" s="18"/>
      <c r="AY69" s="18"/>
      <c r="AZ69" s="24"/>
      <c r="BA69" s="18"/>
      <c r="BB69" s="18"/>
      <c r="BC69" s="21" t="s">
        <v>468</v>
      </c>
      <c r="BD69" s="20" t="s">
        <v>467</v>
      </c>
      <c r="BE69" s="18"/>
      <c r="BF69" s="18" t="s">
        <v>469</v>
      </c>
      <c r="BG69" s="35" t="s">
        <v>470</v>
      </c>
      <c r="BH69" s="24">
        <v>38600000</v>
      </c>
      <c r="BI69" s="19">
        <v>44470</v>
      </c>
      <c r="BJ69" s="19">
        <v>44788</v>
      </c>
      <c r="BK69" s="107">
        <f t="shared" si="28"/>
        <v>0</v>
      </c>
      <c r="BL69" s="108">
        <f t="shared" si="29"/>
        <v>0</v>
      </c>
      <c r="BM69" s="18" t="s">
        <v>190</v>
      </c>
      <c r="BN69" s="18" t="s">
        <v>694</v>
      </c>
      <c r="BO69" s="111"/>
      <c r="BP69" s="111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</row>
    <row r="70" spans="1:126" s="56" customFormat="1" x14ac:dyDescent="0.25">
      <c r="A70" s="189">
        <v>69</v>
      </c>
      <c r="B70" s="18" t="s">
        <v>471</v>
      </c>
      <c r="C70" s="19">
        <v>44446</v>
      </c>
      <c r="D70" s="18" t="s">
        <v>190</v>
      </c>
      <c r="E70" s="20" t="s">
        <v>125</v>
      </c>
      <c r="F70" s="22" t="s">
        <v>472</v>
      </c>
      <c r="G70" s="22" t="s">
        <v>473</v>
      </c>
      <c r="H70" s="23">
        <v>3</v>
      </c>
      <c r="I70" s="164" t="s">
        <v>777</v>
      </c>
      <c r="J70" s="82">
        <v>140820000</v>
      </c>
      <c r="K70" s="82">
        <f t="shared" si="23"/>
        <v>46940000</v>
      </c>
      <c r="L70" s="18"/>
      <c r="M70" s="18">
        <v>4</v>
      </c>
      <c r="N70" s="18">
        <v>4</v>
      </c>
      <c r="O70" s="82">
        <v>42800000</v>
      </c>
      <c r="P70" s="82">
        <v>43200000</v>
      </c>
      <c r="Q70" s="82">
        <v>42960000</v>
      </c>
      <c r="R70" s="82">
        <v>58800000</v>
      </c>
      <c r="S70" s="82"/>
      <c r="T70" s="82"/>
      <c r="U70" s="82"/>
      <c r="V70" s="82"/>
      <c r="W70" s="82"/>
      <c r="X70" s="82"/>
      <c r="Y70" s="82">
        <f t="shared" si="24"/>
        <v>46940000</v>
      </c>
      <c r="Z70" s="82">
        <f t="shared" si="25"/>
        <v>42800000</v>
      </c>
      <c r="AA70" s="82">
        <f t="shared" si="26"/>
        <v>58800000</v>
      </c>
      <c r="AB70" s="82">
        <f t="shared" si="20"/>
        <v>7908375.3072296716</v>
      </c>
      <c r="AC70" s="105">
        <f t="shared" si="22"/>
        <v>0.16847838319620093</v>
      </c>
      <c r="AD70" s="18" t="s">
        <v>190</v>
      </c>
      <c r="AE70" s="24">
        <f t="shared" si="27"/>
        <v>46940000</v>
      </c>
      <c r="AF70" s="83"/>
      <c r="AG70" s="18" t="s">
        <v>133</v>
      </c>
      <c r="AH70" s="18">
        <v>3</v>
      </c>
      <c r="AI70" s="18">
        <v>1</v>
      </c>
      <c r="AJ70" s="18">
        <v>2</v>
      </c>
      <c r="AK70" s="106">
        <v>140115900</v>
      </c>
      <c r="AL70" s="21" t="s">
        <v>474</v>
      </c>
      <c r="AM70" s="18"/>
      <c r="AN70" s="24" t="s">
        <v>475</v>
      </c>
      <c r="AO70" s="18" t="s">
        <v>476</v>
      </c>
      <c r="AP70" s="18"/>
      <c r="AQ70" s="24" t="s">
        <v>477</v>
      </c>
      <c r="AR70" s="18" t="s">
        <v>478</v>
      </c>
      <c r="AS70" s="18"/>
      <c r="AT70" s="24"/>
      <c r="AU70" s="18"/>
      <c r="AV70" s="18"/>
      <c r="AW70" s="24"/>
      <c r="AX70" s="18"/>
      <c r="AY70" s="18"/>
      <c r="AZ70" s="24"/>
      <c r="BA70" s="18"/>
      <c r="BB70" s="18"/>
      <c r="BC70" s="21" t="s">
        <v>473</v>
      </c>
      <c r="BD70" s="20" t="s">
        <v>474</v>
      </c>
      <c r="BE70" s="18"/>
      <c r="BF70" s="18"/>
      <c r="BG70" s="34" t="s">
        <v>479</v>
      </c>
      <c r="BH70" s="24">
        <v>140115900</v>
      </c>
      <c r="BI70" s="19">
        <v>44473</v>
      </c>
      <c r="BJ70" s="18"/>
      <c r="BK70" s="107">
        <f t="shared" si="28"/>
        <v>704100</v>
      </c>
      <c r="BL70" s="108">
        <f t="shared" si="29"/>
        <v>5.0000000000000001E-3</v>
      </c>
      <c r="BM70" s="18" t="s">
        <v>190</v>
      </c>
      <c r="BN70" s="18" t="s">
        <v>694</v>
      </c>
      <c r="BO70" s="111"/>
      <c r="BP70" s="111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</row>
    <row r="71" spans="1:126" s="63" customFormat="1" x14ac:dyDescent="0.25">
      <c r="A71" s="189">
        <v>70</v>
      </c>
      <c r="B71" s="18" t="s">
        <v>480</v>
      </c>
      <c r="C71" s="19">
        <v>44435</v>
      </c>
      <c r="D71" s="18" t="s">
        <v>148</v>
      </c>
      <c r="E71" s="20" t="s">
        <v>251</v>
      </c>
      <c r="F71" s="22" t="s">
        <v>481</v>
      </c>
      <c r="G71" s="22" t="s">
        <v>482</v>
      </c>
      <c r="H71" s="23">
        <v>1</v>
      </c>
      <c r="I71" s="164" t="s">
        <v>778</v>
      </c>
      <c r="J71" s="82">
        <v>241263339.19999999</v>
      </c>
      <c r="K71" s="82">
        <f t="shared" si="23"/>
        <v>241263339.19999999</v>
      </c>
      <c r="L71" s="18"/>
      <c r="M71" s="18">
        <v>3</v>
      </c>
      <c r="N71" s="18">
        <v>3</v>
      </c>
      <c r="O71" s="82">
        <v>243260099.18000001</v>
      </c>
      <c r="P71" s="82">
        <v>241631125.28999999</v>
      </c>
      <c r="Q71" s="82">
        <v>238898793.12</v>
      </c>
      <c r="R71" s="82"/>
      <c r="S71" s="82"/>
      <c r="T71" s="82"/>
      <c r="U71" s="82"/>
      <c r="V71" s="82"/>
      <c r="W71" s="82"/>
      <c r="X71" s="82"/>
      <c r="Y71" s="82">
        <f t="shared" si="24"/>
        <v>241263339.19666669</v>
      </c>
      <c r="Z71" s="82">
        <f t="shared" si="25"/>
        <v>238898793.12</v>
      </c>
      <c r="AA71" s="82">
        <f t="shared" si="26"/>
        <v>243260099.18000001</v>
      </c>
      <c r="AB71" s="82">
        <f t="shared" si="20"/>
        <v>2203791.6405788516</v>
      </c>
      <c r="AC71" s="105">
        <f t="shared" si="22"/>
        <v>9.1343825709981688E-3</v>
      </c>
      <c r="AD71" s="18" t="s">
        <v>148</v>
      </c>
      <c r="AE71" s="24">
        <f t="shared" si="27"/>
        <v>241263339.19666669</v>
      </c>
      <c r="AF71" s="83"/>
      <c r="AG71" s="18" t="s">
        <v>151</v>
      </c>
      <c r="AH71" s="18">
        <v>1</v>
      </c>
      <c r="AI71" s="18">
        <v>1</v>
      </c>
      <c r="AJ71" s="18">
        <v>0</v>
      </c>
      <c r="AK71" s="106">
        <v>241223339.19999999</v>
      </c>
      <c r="AL71" s="21" t="s">
        <v>483</v>
      </c>
      <c r="AM71" s="18"/>
      <c r="AN71" s="24"/>
      <c r="AO71" s="18"/>
      <c r="AP71" s="18"/>
      <c r="AQ71" s="24"/>
      <c r="AR71" s="18"/>
      <c r="AS71" s="18"/>
      <c r="AT71" s="24"/>
      <c r="AU71" s="18"/>
      <c r="AV71" s="18"/>
      <c r="AW71" s="24"/>
      <c r="AX71" s="18"/>
      <c r="AY71" s="18"/>
      <c r="AZ71" s="24"/>
      <c r="BA71" s="18"/>
      <c r="BB71" s="18"/>
      <c r="BC71" s="21" t="s">
        <v>482</v>
      </c>
      <c r="BD71" s="20" t="s">
        <v>484</v>
      </c>
      <c r="BE71" s="18"/>
      <c r="BF71" s="18"/>
      <c r="BG71" s="18" t="s">
        <v>485</v>
      </c>
      <c r="BH71" s="24">
        <v>241263339.19999999</v>
      </c>
      <c r="BI71" s="19">
        <v>44480</v>
      </c>
      <c r="BJ71" s="19">
        <v>45322</v>
      </c>
      <c r="BK71" s="107">
        <f t="shared" si="28"/>
        <v>0</v>
      </c>
      <c r="BL71" s="108">
        <f t="shared" si="29"/>
        <v>0</v>
      </c>
      <c r="BM71" s="18" t="s">
        <v>148</v>
      </c>
      <c r="BN71" s="18" t="s">
        <v>694</v>
      </c>
      <c r="BO71" s="111"/>
      <c r="BP71" s="111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</row>
    <row r="72" spans="1:126" s="41" customFormat="1" x14ac:dyDescent="0.25">
      <c r="A72" s="189">
        <v>71</v>
      </c>
      <c r="B72" s="18" t="s">
        <v>486</v>
      </c>
      <c r="C72" s="19">
        <v>44434</v>
      </c>
      <c r="D72" s="18" t="s">
        <v>190</v>
      </c>
      <c r="E72" s="20" t="s">
        <v>125</v>
      </c>
      <c r="F72" s="22" t="s">
        <v>487</v>
      </c>
      <c r="G72" s="22" t="s">
        <v>488</v>
      </c>
      <c r="H72" s="23">
        <v>1</v>
      </c>
      <c r="I72" s="164" t="s">
        <v>777</v>
      </c>
      <c r="J72" s="82">
        <v>9600000</v>
      </c>
      <c r="K72" s="82">
        <f t="shared" si="23"/>
        <v>9600000</v>
      </c>
      <c r="L72" s="18"/>
      <c r="M72" s="18">
        <v>3</v>
      </c>
      <c r="N72" s="18">
        <v>3</v>
      </c>
      <c r="O72" s="82">
        <v>9700000</v>
      </c>
      <c r="P72" s="82">
        <v>9500000</v>
      </c>
      <c r="Q72" s="82">
        <v>9600000</v>
      </c>
      <c r="R72" s="24"/>
      <c r="S72" s="24"/>
      <c r="T72" s="24"/>
      <c r="U72" s="24"/>
      <c r="V72" s="24"/>
      <c r="W72" s="24"/>
      <c r="X72" s="24"/>
      <c r="Y72" s="82">
        <f t="shared" si="24"/>
        <v>9600000</v>
      </c>
      <c r="Z72" s="82">
        <f t="shared" si="25"/>
        <v>9500000</v>
      </c>
      <c r="AA72" s="82">
        <f t="shared" si="26"/>
        <v>9700000</v>
      </c>
      <c r="AB72" s="82">
        <f t="shared" si="20"/>
        <v>100000</v>
      </c>
      <c r="AC72" s="105">
        <f t="shared" si="22"/>
        <v>1.0416666666666666E-2</v>
      </c>
      <c r="AD72" s="18" t="s">
        <v>190</v>
      </c>
      <c r="AE72" s="24">
        <f t="shared" si="27"/>
        <v>9600000</v>
      </c>
      <c r="AF72" s="83"/>
      <c r="AG72" s="18" t="s">
        <v>185</v>
      </c>
      <c r="AH72" s="18">
        <v>1</v>
      </c>
      <c r="AI72" s="18">
        <v>1</v>
      </c>
      <c r="AJ72" s="18">
        <v>0</v>
      </c>
      <c r="AK72" s="106">
        <v>9600000</v>
      </c>
      <c r="AL72" s="21" t="s">
        <v>321</v>
      </c>
      <c r="AM72" s="18"/>
      <c r="AN72" s="24"/>
      <c r="AO72" s="18"/>
      <c r="AP72" s="18"/>
      <c r="AQ72" s="24"/>
      <c r="AR72" s="18"/>
      <c r="AS72" s="18"/>
      <c r="AT72" s="24"/>
      <c r="AU72" s="18"/>
      <c r="AV72" s="18"/>
      <c r="AW72" s="24"/>
      <c r="AX72" s="18"/>
      <c r="AY72" s="18"/>
      <c r="AZ72" s="24"/>
      <c r="BA72" s="18"/>
      <c r="BB72" s="18"/>
      <c r="BC72" s="21" t="s">
        <v>488</v>
      </c>
      <c r="BD72" s="20" t="s">
        <v>321</v>
      </c>
      <c r="BE72" s="18">
        <v>72223375</v>
      </c>
      <c r="BF72" s="18" t="s">
        <v>489</v>
      </c>
      <c r="BG72" s="18">
        <v>98</v>
      </c>
      <c r="BH72" s="24">
        <v>9600000</v>
      </c>
      <c r="BI72" s="19">
        <v>44456</v>
      </c>
      <c r="BJ72" s="19">
        <v>44555</v>
      </c>
      <c r="BK72" s="107">
        <f t="shared" si="28"/>
        <v>0</v>
      </c>
      <c r="BL72" s="108">
        <f t="shared" si="29"/>
        <v>0</v>
      </c>
      <c r="BM72" s="18" t="s">
        <v>190</v>
      </c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</row>
    <row r="73" spans="1:126" s="41" customFormat="1" x14ac:dyDescent="0.25">
      <c r="A73" s="189">
        <v>72</v>
      </c>
      <c r="B73" s="41" t="s">
        <v>490</v>
      </c>
      <c r="C73" s="42">
        <v>44433</v>
      </c>
      <c r="D73" s="41" t="s">
        <v>190</v>
      </c>
      <c r="E73" s="43" t="s">
        <v>125</v>
      </c>
      <c r="F73" s="45" t="s">
        <v>491</v>
      </c>
      <c r="G73" s="45" t="s">
        <v>492</v>
      </c>
      <c r="H73" s="46">
        <v>1</v>
      </c>
      <c r="I73" s="164" t="s">
        <v>777</v>
      </c>
      <c r="J73" s="86">
        <v>1121850</v>
      </c>
      <c r="K73" s="86">
        <f t="shared" si="23"/>
        <v>1121850</v>
      </c>
      <c r="M73" s="41">
        <v>3</v>
      </c>
      <c r="N73" s="41">
        <v>3</v>
      </c>
      <c r="O73" s="86">
        <v>1128500</v>
      </c>
      <c r="P73" s="86">
        <v>1158500</v>
      </c>
      <c r="Q73" s="86">
        <v>1078500</v>
      </c>
      <c r="R73" s="48"/>
      <c r="S73" s="48"/>
      <c r="T73" s="48"/>
      <c r="U73" s="48"/>
      <c r="V73" s="48"/>
      <c r="W73" s="48"/>
      <c r="X73" s="48"/>
      <c r="Y73" s="86">
        <f t="shared" si="24"/>
        <v>1121833.3333333333</v>
      </c>
      <c r="Z73" s="86">
        <f t="shared" si="25"/>
        <v>1078500</v>
      </c>
      <c r="AA73" s="86">
        <f t="shared" si="26"/>
        <v>1158500</v>
      </c>
      <c r="AB73" s="86">
        <f t="shared" si="20"/>
        <v>40414.5188432738</v>
      </c>
      <c r="AC73" s="127">
        <f t="shared" si="22"/>
        <v>3.6025421640119272E-2</v>
      </c>
      <c r="AD73" s="41" t="s">
        <v>190</v>
      </c>
      <c r="AE73" s="48">
        <f t="shared" si="27"/>
        <v>1121833.3333333333</v>
      </c>
      <c r="AF73" s="87"/>
      <c r="AG73" s="41" t="s">
        <v>185</v>
      </c>
      <c r="AH73" s="41">
        <v>2</v>
      </c>
      <c r="AI73" s="41">
        <v>2</v>
      </c>
      <c r="AJ73" s="41">
        <v>0</v>
      </c>
      <c r="AK73" s="128">
        <v>896842.5</v>
      </c>
      <c r="AL73" s="44" t="s">
        <v>297</v>
      </c>
      <c r="AN73" s="48">
        <v>950000</v>
      </c>
      <c r="AO73" s="41" t="s">
        <v>493</v>
      </c>
      <c r="AQ73" s="48"/>
      <c r="AT73" s="48"/>
      <c r="AW73" s="48"/>
      <c r="AZ73" s="48"/>
      <c r="BC73" s="44" t="s">
        <v>492</v>
      </c>
      <c r="BD73" s="43" t="s">
        <v>297</v>
      </c>
      <c r="BE73" s="41">
        <v>72354510</v>
      </c>
      <c r="BF73" s="41" t="s">
        <v>494</v>
      </c>
      <c r="BG73" s="47" t="s">
        <v>495</v>
      </c>
      <c r="BH73" s="48">
        <v>896842.5</v>
      </c>
      <c r="BI73" s="42">
        <v>44459</v>
      </c>
      <c r="BJ73" s="42">
        <v>44515</v>
      </c>
      <c r="BK73" s="129">
        <f t="shared" si="28"/>
        <v>225007.5</v>
      </c>
      <c r="BL73" s="130">
        <f t="shared" si="29"/>
        <v>0.2005682577884744</v>
      </c>
      <c r="BM73" s="41" t="s">
        <v>190</v>
      </c>
    </row>
    <row r="74" spans="1:126" s="41" customFormat="1" x14ac:dyDescent="0.25">
      <c r="A74" s="189">
        <v>73</v>
      </c>
      <c r="B74" s="18" t="s">
        <v>496</v>
      </c>
      <c r="C74" s="19">
        <v>44428</v>
      </c>
      <c r="D74" s="18" t="s">
        <v>190</v>
      </c>
      <c r="E74" s="20" t="s">
        <v>125</v>
      </c>
      <c r="F74" s="22" t="s">
        <v>497</v>
      </c>
      <c r="G74" s="22" t="s">
        <v>498</v>
      </c>
      <c r="H74" s="23">
        <v>1</v>
      </c>
      <c r="I74" s="164" t="s">
        <v>777</v>
      </c>
      <c r="J74" s="82">
        <v>9600000</v>
      </c>
      <c r="K74" s="82">
        <f t="shared" si="23"/>
        <v>9600000</v>
      </c>
      <c r="L74" s="18"/>
      <c r="M74" s="41">
        <v>3</v>
      </c>
      <c r="N74" s="41">
        <v>3</v>
      </c>
      <c r="O74" s="82">
        <v>9700000</v>
      </c>
      <c r="P74" s="82">
        <v>9500000</v>
      </c>
      <c r="Q74" s="82">
        <v>9600000</v>
      </c>
      <c r="R74" s="24"/>
      <c r="S74" s="24"/>
      <c r="T74" s="24"/>
      <c r="U74" s="24"/>
      <c r="V74" s="24"/>
      <c r="W74" s="24"/>
      <c r="X74" s="24"/>
      <c r="Y74" s="82">
        <f t="shared" si="24"/>
        <v>9600000</v>
      </c>
      <c r="Z74" s="82">
        <f t="shared" si="25"/>
        <v>9500000</v>
      </c>
      <c r="AA74" s="82">
        <f t="shared" si="26"/>
        <v>9700000</v>
      </c>
      <c r="AB74" s="82">
        <f t="shared" si="20"/>
        <v>100000</v>
      </c>
      <c r="AC74" s="105">
        <f t="shared" si="22"/>
        <v>1.0416666666666666E-2</v>
      </c>
      <c r="AD74" s="18" t="s">
        <v>190</v>
      </c>
      <c r="AE74" s="24">
        <f t="shared" si="27"/>
        <v>9600000</v>
      </c>
      <c r="AF74" s="83"/>
      <c r="AG74" s="18" t="s">
        <v>185</v>
      </c>
      <c r="AH74" s="18">
        <v>1</v>
      </c>
      <c r="AI74" s="18">
        <v>1</v>
      </c>
      <c r="AJ74" s="18">
        <v>0</v>
      </c>
      <c r="AK74" s="106">
        <v>9600000</v>
      </c>
      <c r="AL74" s="21" t="s">
        <v>321</v>
      </c>
      <c r="AM74" s="18"/>
      <c r="AN74" s="24"/>
      <c r="AO74" s="18"/>
      <c r="AP74" s="18"/>
      <c r="AQ74" s="24"/>
      <c r="AR74" s="18"/>
      <c r="AS74" s="18"/>
      <c r="AT74" s="24"/>
      <c r="AU74" s="18"/>
      <c r="AV74" s="18"/>
      <c r="AW74" s="24"/>
      <c r="AX74" s="18"/>
      <c r="AY74" s="18"/>
      <c r="AZ74" s="24"/>
      <c r="BA74" s="18"/>
      <c r="BB74" s="18"/>
      <c r="BC74" s="21" t="s">
        <v>498</v>
      </c>
      <c r="BD74" s="20" t="s">
        <v>321</v>
      </c>
      <c r="BE74" s="18">
        <v>72120785</v>
      </c>
      <c r="BF74" s="18" t="s">
        <v>499</v>
      </c>
      <c r="BG74" s="18">
        <v>243</v>
      </c>
      <c r="BH74" s="24">
        <v>9600000</v>
      </c>
      <c r="BI74" s="19">
        <v>44450</v>
      </c>
      <c r="BJ74" s="19">
        <v>44561</v>
      </c>
      <c r="BK74" s="107">
        <f t="shared" si="28"/>
        <v>0</v>
      </c>
      <c r="BL74" s="108">
        <f t="shared" si="29"/>
        <v>0</v>
      </c>
      <c r="BM74" s="18" t="s">
        <v>190</v>
      </c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</row>
    <row r="75" spans="1:126" s="41" customFormat="1" x14ac:dyDescent="0.25">
      <c r="A75" s="189">
        <v>74</v>
      </c>
      <c r="B75" s="49" t="s">
        <v>500</v>
      </c>
      <c r="C75" s="50">
        <v>44427</v>
      </c>
      <c r="D75" s="49" t="s">
        <v>190</v>
      </c>
      <c r="E75" s="51" t="s">
        <v>251</v>
      </c>
      <c r="F75" s="53" t="s">
        <v>501</v>
      </c>
      <c r="G75" s="53" t="s">
        <v>402</v>
      </c>
      <c r="H75" s="54">
        <v>1</v>
      </c>
      <c r="I75" s="163" t="s">
        <v>777</v>
      </c>
      <c r="J75" s="88">
        <v>75000000</v>
      </c>
      <c r="K75" s="88">
        <f t="shared" si="23"/>
        <v>75000000</v>
      </c>
      <c r="L75" s="50">
        <v>44412</v>
      </c>
      <c r="M75" s="49">
        <v>2</v>
      </c>
      <c r="N75" s="49">
        <v>2</v>
      </c>
      <c r="O75" s="88">
        <v>80000000</v>
      </c>
      <c r="P75" s="88">
        <v>80000000</v>
      </c>
      <c r="Q75" s="95"/>
      <c r="R75" s="88"/>
      <c r="S75" s="88"/>
      <c r="T75" s="88"/>
      <c r="U75" s="88"/>
      <c r="V75" s="88"/>
      <c r="W75" s="88"/>
      <c r="X75" s="88"/>
      <c r="Y75" s="88">
        <f t="shared" si="24"/>
        <v>80000000</v>
      </c>
      <c r="Z75" s="88">
        <f t="shared" si="25"/>
        <v>80000000</v>
      </c>
      <c r="AA75" s="88">
        <f t="shared" si="26"/>
        <v>80000000</v>
      </c>
      <c r="AB75" s="88">
        <f t="shared" si="20"/>
        <v>0</v>
      </c>
      <c r="AC75" s="131">
        <f t="shared" si="22"/>
        <v>0</v>
      </c>
      <c r="AD75" s="49" t="s">
        <v>190</v>
      </c>
      <c r="AE75" s="55">
        <f t="shared" si="27"/>
        <v>80000000</v>
      </c>
      <c r="AF75" s="89"/>
      <c r="AG75" s="49"/>
      <c r="AH75" s="49">
        <v>0</v>
      </c>
      <c r="AI75" s="49">
        <v>0</v>
      </c>
      <c r="AJ75" s="49">
        <v>0</v>
      </c>
      <c r="AK75" s="132"/>
      <c r="AL75" s="52"/>
      <c r="AM75" s="49"/>
      <c r="AN75" s="55"/>
      <c r="AO75" s="49"/>
      <c r="AP75" s="49"/>
      <c r="AQ75" s="55"/>
      <c r="AR75" s="49"/>
      <c r="AS75" s="49"/>
      <c r="AT75" s="55"/>
      <c r="AU75" s="49"/>
      <c r="AV75" s="49"/>
      <c r="AW75" s="55"/>
      <c r="AX75" s="49"/>
      <c r="AY75" s="49"/>
      <c r="AZ75" s="55"/>
      <c r="BA75" s="49"/>
      <c r="BB75" s="49"/>
      <c r="BC75" s="52"/>
      <c r="BD75" s="51"/>
      <c r="BE75" s="49"/>
      <c r="BF75" s="49"/>
      <c r="BG75" s="49"/>
      <c r="BH75" s="55"/>
      <c r="BI75" s="49"/>
      <c r="BJ75" s="49"/>
      <c r="BK75" s="133"/>
      <c r="BL75" s="134"/>
      <c r="BM75" s="49" t="s">
        <v>190</v>
      </c>
      <c r="BN75" s="49"/>
      <c r="BO75" s="135"/>
      <c r="BP75" s="135"/>
      <c r="BQ75" s="49"/>
      <c r="BR75" s="49"/>
      <c r="BS75" s="49"/>
      <c r="BT75" s="49"/>
      <c r="BU75" s="49"/>
      <c r="BV75" s="49"/>
      <c r="BW75" s="49"/>
      <c r="BX75" s="49"/>
      <c r="BY75" s="49"/>
      <c r="BZ75" s="49"/>
      <c r="CA75" s="49"/>
      <c r="CB75" s="49"/>
      <c r="CC75" s="49"/>
      <c r="CD75" s="49"/>
      <c r="CE75" s="49"/>
      <c r="CF75" s="49"/>
      <c r="CG75" s="49"/>
      <c r="CH75" s="49"/>
      <c r="CI75" s="49"/>
      <c r="CJ75" s="49"/>
      <c r="CK75" s="49"/>
      <c r="CL75" s="49"/>
      <c r="CM75" s="49"/>
      <c r="CN75" s="49"/>
      <c r="CO75" s="49"/>
      <c r="CP75" s="49"/>
      <c r="CQ75" s="49"/>
      <c r="CR75" s="49"/>
      <c r="CS75" s="49"/>
      <c r="CT75" s="49"/>
      <c r="CU75" s="49"/>
      <c r="CV75" s="49"/>
      <c r="CW75" s="49"/>
      <c r="CX75" s="49"/>
      <c r="CY75" s="49"/>
      <c r="CZ75" s="49"/>
      <c r="DA75" s="49"/>
      <c r="DB75" s="49"/>
      <c r="DC75" s="49"/>
      <c r="DD75" s="49"/>
      <c r="DE75" s="49"/>
      <c r="DF75" s="49"/>
      <c r="DG75" s="49"/>
      <c r="DH75" s="49"/>
      <c r="DI75" s="49"/>
      <c r="DJ75" s="49"/>
      <c r="DK75" s="49"/>
      <c r="DL75" s="49"/>
      <c r="DM75" s="49"/>
      <c r="DN75" s="49"/>
      <c r="DO75" s="49"/>
      <c r="DP75" s="49"/>
      <c r="DQ75" s="49"/>
      <c r="DR75" s="49"/>
      <c r="DS75" s="49"/>
      <c r="DT75" s="49"/>
      <c r="DU75" s="49"/>
      <c r="DV75" s="49"/>
    </row>
    <row r="76" spans="1:126" s="41" customFormat="1" x14ac:dyDescent="0.25">
      <c r="A76" s="189">
        <v>75</v>
      </c>
      <c r="B76" s="41" t="s">
        <v>502</v>
      </c>
      <c r="C76" s="42">
        <v>44413</v>
      </c>
      <c r="D76" s="41" t="s">
        <v>190</v>
      </c>
      <c r="E76" s="43" t="s">
        <v>251</v>
      </c>
      <c r="F76" s="45" t="s">
        <v>503</v>
      </c>
      <c r="G76" s="45" t="s">
        <v>402</v>
      </c>
      <c r="H76" s="46">
        <v>1</v>
      </c>
      <c r="I76" s="164" t="s">
        <v>777</v>
      </c>
      <c r="J76" s="86">
        <v>284066700</v>
      </c>
      <c r="K76" s="86">
        <f t="shared" si="23"/>
        <v>284066700</v>
      </c>
      <c r="L76" s="42">
        <v>44383</v>
      </c>
      <c r="M76" s="41">
        <v>2</v>
      </c>
      <c r="N76" s="41">
        <v>2</v>
      </c>
      <c r="O76" s="86">
        <v>290000000</v>
      </c>
      <c r="P76" s="86">
        <v>300000000</v>
      </c>
      <c r="Q76" s="86"/>
      <c r="R76" s="86"/>
      <c r="S76" s="86"/>
      <c r="T76" s="86"/>
      <c r="U76" s="86"/>
      <c r="V76" s="86"/>
      <c r="W76" s="86"/>
      <c r="X76" s="86"/>
      <c r="Y76" s="86">
        <f t="shared" si="24"/>
        <v>295000000</v>
      </c>
      <c r="Z76" s="86">
        <f t="shared" si="25"/>
        <v>290000000</v>
      </c>
      <c r="AA76" s="86">
        <f t="shared" si="26"/>
        <v>300000000</v>
      </c>
      <c r="AB76" s="86">
        <f t="shared" si="20"/>
        <v>7071067.811865475</v>
      </c>
      <c r="AC76" s="127">
        <f t="shared" si="22"/>
        <v>2.3969721396154154E-2</v>
      </c>
      <c r="AD76" s="41" t="s">
        <v>190</v>
      </c>
      <c r="AE76" s="48">
        <f t="shared" si="27"/>
        <v>295000000</v>
      </c>
      <c r="AF76" s="87"/>
      <c r="AH76" s="41">
        <v>2</v>
      </c>
      <c r="AI76" s="41">
        <v>0</v>
      </c>
      <c r="AJ76" s="41">
        <v>0</v>
      </c>
      <c r="AK76" s="128">
        <v>268397500</v>
      </c>
      <c r="AL76" s="44"/>
      <c r="AN76" s="187">
        <v>279000000</v>
      </c>
      <c r="AQ76" s="48"/>
      <c r="AT76" s="48"/>
      <c r="AW76" s="48"/>
      <c r="AZ76" s="48"/>
      <c r="BC76" s="44"/>
      <c r="BD76" s="43" t="s">
        <v>453</v>
      </c>
      <c r="BF76" s="41" t="s">
        <v>783</v>
      </c>
      <c r="BG76" s="41" t="s">
        <v>784</v>
      </c>
      <c r="BH76" s="48">
        <v>268397500</v>
      </c>
      <c r="BI76" s="42">
        <v>44456</v>
      </c>
      <c r="BJ76" s="42">
        <v>45291</v>
      </c>
      <c r="BK76" s="107">
        <f>IF(BH76=0,0,J76-BH76)</f>
        <v>15669200</v>
      </c>
      <c r="BL76" s="108">
        <f>BK76/J76</f>
        <v>5.516028453880726E-2</v>
      </c>
      <c r="BM76" s="41" t="s">
        <v>190</v>
      </c>
      <c r="BO76" s="136"/>
      <c r="BP76" s="136"/>
    </row>
    <row r="77" spans="1:126" s="10" customFormat="1" x14ac:dyDescent="0.25">
      <c r="A77" s="189">
        <v>76</v>
      </c>
      <c r="B77" s="10" t="s">
        <v>504</v>
      </c>
      <c r="C77" s="11">
        <v>44413</v>
      </c>
      <c r="D77" s="10" t="s">
        <v>190</v>
      </c>
      <c r="E77" s="12" t="s">
        <v>505</v>
      </c>
      <c r="F77" s="14" t="s">
        <v>506</v>
      </c>
      <c r="G77" s="14" t="s">
        <v>150</v>
      </c>
      <c r="H77" s="15">
        <v>1</v>
      </c>
      <c r="I77" s="163" t="s">
        <v>777</v>
      </c>
      <c r="J77" s="80">
        <v>10502621100</v>
      </c>
      <c r="K77" s="80">
        <f t="shared" si="23"/>
        <v>10502621100</v>
      </c>
      <c r="M77" s="10">
        <v>3</v>
      </c>
      <c r="N77" s="10">
        <v>3</v>
      </c>
      <c r="O77" s="80">
        <v>10500000000</v>
      </c>
      <c r="P77" s="80">
        <v>10350000000</v>
      </c>
      <c r="Q77" s="80">
        <v>10750000000</v>
      </c>
      <c r="R77" s="80"/>
      <c r="S77" s="80"/>
      <c r="T77" s="80"/>
      <c r="U77" s="80"/>
      <c r="V77" s="80"/>
      <c r="W77" s="80"/>
      <c r="X77" s="80"/>
      <c r="Y77" s="80">
        <f t="shared" si="24"/>
        <v>10533333333.333334</v>
      </c>
      <c r="Z77" s="80">
        <f t="shared" si="25"/>
        <v>10350000000</v>
      </c>
      <c r="AA77" s="80">
        <f t="shared" si="26"/>
        <v>10750000000</v>
      </c>
      <c r="AB77" s="80">
        <f t="shared" si="20"/>
        <v>202072594.216369</v>
      </c>
      <c r="AC77" s="102">
        <f t="shared" si="22"/>
        <v>1.9184107045857816E-2</v>
      </c>
      <c r="AD77" s="10" t="s">
        <v>190</v>
      </c>
      <c r="AE77" s="26">
        <f t="shared" si="27"/>
        <v>10533333333.333334</v>
      </c>
      <c r="AF77" s="81"/>
      <c r="AG77" s="10" t="s">
        <v>133</v>
      </c>
      <c r="AH77" s="10">
        <v>1</v>
      </c>
      <c r="AI77" s="10">
        <v>1</v>
      </c>
      <c r="AJ77" s="10">
        <v>0</v>
      </c>
      <c r="AK77" s="16">
        <v>10502621100</v>
      </c>
      <c r="AL77" s="13" t="s">
        <v>507</v>
      </c>
      <c r="AN77" s="26"/>
      <c r="AQ77" s="26"/>
      <c r="AT77" s="26"/>
      <c r="AW77" s="26"/>
      <c r="AZ77" s="26"/>
      <c r="BC77" s="13" t="s">
        <v>150</v>
      </c>
      <c r="BD77" s="12"/>
      <c r="BG77" s="10" t="s">
        <v>449</v>
      </c>
      <c r="BH77" s="26">
        <v>10502621100</v>
      </c>
      <c r="BI77" s="10" t="s">
        <v>508</v>
      </c>
      <c r="BK77" s="103">
        <f>IF(BH77=0,0,J77-BH77)</f>
        <v>0</v>
      </c>
      <c r="BL77" s="104">
        <f>BK77/J77</f>
        <v>0</v>
      </c>
      <c r="BM77" s="10" t="s">
        <v>190</v>
      </c>
      <c r="BN77" s="10" t="s">
        <v>721</v>
      </c>
      <c r="BO77" s="118"/>
      <c r="BP77" s="118"/>
    </row>
    <row r="78" spans="1:126" s="56" customFormat="1" x14ac:dyDescent="0.25">
      <c r="A78" s="189">
        <v>77</v>
      </c>
      <c r="B78" s="49" t="s">
        <v>509</v>
      </c>
      <c r="C78" s="50">
        <v>44410</v>
      </c>
      <c r="D78" s="49" t="s">
        <v>190</v>
      </c>
      <c r="E78" s="51" t="s">
        <v>251</v>
      </c>
      <c r="F78" s="51" t="s">
        <v>503</v>
      </c>
      <c r="G78" s="53" t="s">
        <v>402</v>
      </c>
      <c r="H78" s="54">
        <v>1</v>
      </c>
      <c r="I78" s="165" t="s">
        <v>777</v>
      </c>
      <c r="J78" s="88">
        <v>284066700</v>
      </c>
      <c r="K78" s="88">
        <f t="shared" si="23"/>
        <v>284066700</v>
      </c>
      <c r="L78" s="50">
        <v>44383</v>
      </c>
      <c r="M78" s="41">
        <v>2</v>
      </c>
      <c r="N78" s="41">
        <v>2</v>
      </c>
      <c r="O78" s="86">
        <v>290000000</v>
      </c>
      <c r="P78" s="86">
        <v>300000000</v>
      </c>
      <c r="Q78" s="86"/>
      <c r="R78" s="86"/>
      <c r="S78" s="86"/>
      <c r="T78" s="86"/>
      <c r="U78" s="86"/>
      <c r="V78" s="86"/>
      <c r="W78" s="86"/>
      <c r="X78" s="86"/>
      <c r="Y78" s="86">
        <f t="shared" si="24"/>
        <v>295000000</v>
      </c>
      <c r="Z78" s="86">
        <f t="shared" si="25"/>
        <v>290000000</v>
      </c>
      <c r="AA78" s="86">
        <f t="shared" si="26"/>
        <v>300000000</v>
      </c>
      <c r="AB78" s="86">
        <f t="shared" si="20"/>
        <v>7071067.811865475</v>
      </c>
      <c r="AC78" s="127">
        <f t="shared" si="22"/>
        <v>2.3969721396154154E-2</v>
      </c>
      <c r="AD78" s="49" t="s">
        <v>190</v>
      </c>
      <c r="AE78" s="48">
        <f t="shared" si="27"/>
        <v>295000000</v>
      </c>
      <c r="AF78" s="87"/>
      <c r="AG78" s="41"/>
      <c r="AH78" s="41" t="s">
        <v>785</v>
      </c>
      <c r="AI78" s="41" t="s">
        <v>785</v>
      </c>
      <c r="AJ78" s="41" t="s">
        <v>785</v>
      </c>
      <c r="AK78" s="128"/>
      <c r="AL78" s="44"/>
      <c r="AM78" s="41"/>
      <c r="AN78" s="48"/>
      <c r="AO78" s="41"/>
      <c r="AP78" s="41"/>
      <c r="AQ78" s="48"/>
      <c r="AR78" s="41"/>
      <c r="AS78" s="41"/>
      <c r="AT78" s="48"/>
      <c r="AU78" s="41"/>
      <c r="AV78" s="41"/>
      <c r="AW78" s="48"/>
      <c r="AX78" s="41"/>
      <c r="AY78" s="41"/>
      <c r="AZ78" s="48"/>
      <c r="BA78" s="41"/>
      <c r="BB78" s="41"/>
      <c r="BC78" s="44"/>
      <c r="BD78" s="43"/>
      <c r="BE78" s="41"/>
      <c r="BF78" s="41"/>
      <c r="BG78" s="41"/>
      <c r="BH78" s="48"/>
      <c r="BI78" s="41"/>
      <c r="BJ78" s="41"/>
      <c r="BK78" s="129"/>
      <c r="BL78" s="130"/>
      <c r="BM78" s="49" t="s">
        <v>190</v>
      </c>
      <c r="BN78" s="41"/>
      <c r="BO78" s="136"/>
      <c r="BP78" s="136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</row>
    <row r="79" spans="1:126" s="18" customFormat="1" x14ac:dyDescent="0.25">
      <c r="A79" s="189">
        <v>78</v>
      </c>
      <c r="B79" s="10" t="s">
        <v>510</v>
      </c>
      <c r="C79" s="11">
        <v>44410</v>
      </c>
      <c r="D79" s="10" t="s">
        <v>148</v>
      </c>
      <c r="E79" s="12" t="s">
        <v>451</v>
      </c>
      <c r="F79" s="14" t="s">
        <v>452</v>
      </c>
      <c r="G79" s="14" t="s">
        <v>453</v>
      </c>
      <c r="H79" s="15">
        <v>2</v>
      </c>
      <c r="I79" s="163" t="s">
        <v>778</v>
      </c>
      <c r="J79" s="80">
        <v>26900000</v>
      </c>
      <c r="K79" s="80">
        <f t="shared" si="23"/>
        <v>13450000</v>
      </c>
      <c r="L79" s="10"/>
      <c r="M79" s="10">
        <v>3</v>
      </c>
      <c r="N79" s="10">
        <v>3</v>
      </c>
      <c r="O79" s="80">
        <v>14250000</v>
      </c>
      <c r="P79" s="80">
        <v>21000000</v>
      </c>
      <c r="Q79" s="80">
        <v>13450000</v>
      </c>
      <c r="R79" s="80"/>
      <c r="S79" s="80"/>
      <c r="T79" s="80"/>
      <c r="U79" s="80"/>
      <c r="V79" s="80"/>
      <c r="W79" s="80"/>
      <c r="X79" s="80"/>
      <c r="Y79" s="80">
        <f t="shared" si="24"/>
        <v>16233333.333333334</v>
      </c>
      <c r="Z79" s="80">
        <f t="shared" si="25"/>
        <v>13450000</v>
      </c>
      <c r="AA79" s="80">
        <f t="shared" si="26"/>
        <v>21000000</v>
      </c>
      <c r="AB79" s="80">
        <f t="shared" si="20"/>
        <v>4147388.7367032901</v>
      </c>
      <c r="AC79" s="102">
        <f t="shared" si="22"/>
        <v>0.25548595913983307</v>
      </c>
      <c r="AD79" s="10" t="s">
        <v>148</v>
      </c>
      <c r="AE79" s="26">
        <f t="shared" si="27"/>
        <v>16233333.333333334</v>
      </c>
      <c r="AF79" s="81"/>
      <c r="AG79" s="10" t="s">
        <v>345</v>
      </c>
      <c r="AH79" s="10">
        <v>1</v>
      </c>
      <c r="AI79" s="10">
        <v>0</v>
      </c>
      <c r="AJ79" s="10">
        <v>1</v>
      </c>
      <c r="AK79" s="16">
        <v>26227500</v>
      </c>
      <c r="AL79" s="13" t="s">
        <v>511</v>
      </c>
      <c r="AM79" s="10"/>
      <c r="AN79" s="26"/>
      <c r="AO79" s="10"/>
      <c r="AP79" s="10"/>
      <c r="AQ79" s="26"/>
      <c r="AR79" s="10"/>
      <c r="AS79" s="10"/>
      <c r="AT79" s="26"/>
      <c r="AU79" s="10"/>
      <c r="AV79" s="10"/>
      <c r="AW79" s="26"/>
      <c r="AX79" s="10"/>
      <c r="AY79" s="10"/>
      <c r="AZ79" s="26"/>
      <c r="BA79" s="10"/>
      <c r="BB79" s="10"/>
      <c r="BC79" s="13" t="s">
        <v>453</v>
      </c>
      <c r="BD79" s="12"/>
      <c r="BE79" s="10"/>
      <c r="BF79" s="10">
        <v>32110522546</v>
      </c>
      <c r="BG79" s="10"/>
      <c r="BH79" s="26"/>
      <c r="BI79" s="10" t="s">
        <v>508</v>
      </c>
      <c r="BJ79" s="10"/>
      <c r="BK79" s="103">
        <f t="shared" ref="BK79:BK123" si="30">IF(BH79=0,0,J79-BH79)</f>
        <v>0</v>
      </c>
      <c r="BL79" s="104">
        <f t="shared" ref="BL79:BL123" si="31">BK79/J79</f>
        <v>0</v>
      </c>
      <c r="BM79" s="10" t="s">
        <v>148</v>
      </c>
      <c r="BN79" s="10" t="s">
        <v>722</v>
      </c>
      <c r="BO79" s="118"/>
      <c r="BP79" s="118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</row>
    <row r="80" spans="1:126" s="10" customFormat="1" x14ac:dyDescent="0.25">
      <c r="A80" s="189">
        <v>79</v>
      </c>
      <c r="B80" s="56" t="s">
        <v>512</v>
      </c>
      <c r="C80" s="57">
        <v>44405</v>
      </c>
      <c r="D80" s="56" t="s">
        <v>190</v>
      </c>
      <c r="E80" s="58" t="s">
        <v>513</v>
      </c>
      <c r="F80" s="60" t="s">
        <v>514</v>
      </c>
      <c r="G80" s="60" t="s">
        <v>515</v>
      </c>
      <c r="H80" s="61">
        <v>2</v>
      </c>
      <c r="I80" s="166" t="s">
        <v>516</v>
      </c>
      <c r="J80" s="90">
        <v>477515870.14999998</v>
      </c>
      <c r="K80" s="90">
        <f t="shared" si="23"/>
        <v>238757935.07499999</v>
      </c>
      <c r="L80" s="56"/>
      <c r="M80" s="56" t="s">
        <v>162</v>
      </c>
      <c r="N80" s="56" t="s">
        <v>162</v>
      </c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137"/>
      <c r="AD80" s="56" t="s">
        <v>190</v>
      </c>
      <c r="AE80" s="62"/>
      <c r="AF80" s="91"/>
      <c r="AG80" s="56"/>
      <c r="AH80" s="56">
        <v>1</v>
      </c>
      <c r="AI80" s="56">
        <v>0</v>
      </c>
      <c r="AJ80" s="56">
        <v>0</v>
      </c>
      <c r="AK80" s="138"/>
      <c r="AL80" s="59"/>
      <c r="AM80" s="56"/>
      <c r="AN80" s="62"/>
      <c r="AO80" s="56"/>
      <c r="AP80" s="56"/>
      <c r="AQ80" s="62"/>
      <c r="AR80" s="56"/>
      <c r="AS80" s="56"/>
      <c r="AT80" s="62"/>
      <c r="AU80" s="56"/>
      <c r="AV80" s="56"/>
      <c r="AW80" s="62"/>
      <c r="AX80" s="56"/>
      <c r="AY80" s="56"/>
      <c r="AZ80" s="62"/>
      <c r="BA80" s="56"/>
      <c r="BB80" s="56"/>
      <c r="BC80" s="59" t="s">
        <v>515</v>
      </c>
      <c r="BD80" s="58"/>
      <c r="BE80" s="56"/>
      <c r="BF80" s="56"/>
      <c r="BG80" s="56"/>
      <c r="BH80" s="62"/>
      <c r="BI80" s="56"/>
      <c r="BJ80" s="56"/>
      <c r="BK80" s="139">
        <f t="shared" si="30"/>
        <v>0</v>
      </c>
      <c r="BL80" s="140">
        <f t="shared" si="31"/>
        <v>0</v>
      </c>
      <c r="BM80" s="56" t="s">
        <v>190</v>
      </c>
      <c r="BN80" s="56" t="s">
        <v>725</v>
      </c>
      <c r="BO80" s="141"/>
      <c r="BP80" s="141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  <c r="DR80" s="56"/>
      <c r="DS80" s="56"/>
      <c r="DT80" s="56"/>
      <c r="DU80" s="56"/>
      <c r="DV80" s="56"/>
    </row>
    <row r="81" spans="1:126" s="18" customFormat="1" x14ac:dyDescent="0.25">
      <c r="A81" s="189">
        <v>80</v>
      </c>
      <c r="B81" s="63" t="s">
        <v>517</v>
      </c>
      <c r="C81" s="64">
        <v>44405</v>
      </c>
      <c r="D81" s="63" t="s">
        <v>190</v>
      </c>
      <c r="E81" s="65" t="s">
        <v>125</v>
      </c>
      <c r="F81" s="67" t="s">
        <v>191</v>
      </c>
      <c r="G81" s="67" t="s">
        <v>518</v>
      </c>
      <c r="H81" s="68">
        <v>1</v>
      </c>
      <c r="I81" s="167" t="s">
        <v>193</v>
      </c>
      <c r="J81" s="92">
        <v>7067180000</v>
      </c>
      <c r="K81" s="92">
        <f t="shared" si="23"/>
        <v>7067180000</v>
      </c>
      <c r="L81" s="63"/>
      <c r="M81" s="63">
        <v>0</v>
      </c>
      <c r="N81" s="63">
        <v>0</v>
      </c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142"/>
      <c r="AD81" s="63" t="s">
        <v>190</v>
      </c>
      <c r="AE81" s="69"/>
      <c r="AF81" s="93"/>
      <c r="AG81" s="63" t="s">
        <v>519</v>
      </c>
      <c r="AH81" s="66">
        <v>0</v>
      </c>
      <c r="AI81" s="66">
        <v>0</v>
      </c>
      <c r="AJ81" s="63">
        <v>0</v>
      </c>
      <c r="AK81" s="16" t="s">
        <v>129</v>
      </c>
      <c r="AL81" s="16" t="s">
        <v>129</v>
      </c>
      <c r="AM81" s="16" t="s">
        <v>129</v>
      </c>
      <c r="AN81" s="16" t="s">
        <v>129</v>
      </c>
      <c r="AO81" s="16" t="s">
        <v>129</v>
      </c>
      <c r="AP81" s="16" t="s">
        <v>129</v>
      </c>
      <c r="AQ81" s="16" t="s">
        <v>129</v>
      </c>
      <c r="AR81" s="16" t="s">
        <v>129</v>
      </c>
      <c r="AS81" s="16" t="s">
        <v>129</v>
      </c>
      <c r="AT81" s="16" t="s">
        <v>129</v>
      </c>
      <c r="AU81" s="16" t="s">
        <v>129</v>
      </c>
      <c r="AV81" s="16" t="s">
        <v>129</v>
      </c>
      <c r="AW81" s="16" t="s">
        <v>129</v>
      </c>
      <c r="AX81" s="16" t="s">
        <v>129</v>
      </c>
      <c r="AY81" s="16" t="s">
        <v>129</v>
      </c>
      <c r="AZ81" s="16" t="s">
        <v>129</v>
      </c>
      <c r="BA81" s="63"/>
      <c r="BB81" s="63"/>
      <c r="BC81" s="66" t="s">
        <v>518</v>
      </c>
      <c r="BD81" s="65"/>
      <c r="BE81" s="63"/>
      <c r="BF81" s="63"/>
      <c r="BG81" s="63"/>
      <c r="BH81" s="69"/>
      <c r="BI81" s="63"/>
      <c r="BJ81" s="63"/>
      <c r="BK81" s="143">
        <f t="shared" si="30"/>
        <v>0</v>
      </c>
      <c r="BL81" s="144">
        <f t="shared" si="31"/>
        <v>0</v>
      </c>
      <c r="BM81" s="63" t="s">
        <v>190</v>
      </c>
      <c r="BN81" s="63" t="s">
        <v>724</v>
      </c>
      <c r="BO81" s="145"/>
      <c r="BP81" s="145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  <c r="DR81" s="63"/>
      <c r="DS81" s="63"/>
      <c r="DT81" s="63"/>
      <c r="DU81" s="63"/>
      <c r="DV81" s="63"/>
    </row>
    <row r="82" spans="1:126" s="10" customFormat="1" x14ac:dyDescent="0.25">
      <c r="A82" s="189">
        <v>81</v>
      </c>
      <c r="B82" s="41" t="s">
        <v>520</v>
      </c>
      <c r="C82" s="42">
        <v>44403</v>
      </c>
      <c r="D82" s="41" t="s">
        <v>148</v>
      </c>
      <c r="E82" s="20" t="s">
        <v>570</v>
      </c>
      <c r="F82" s="45" t="s">
        <v>521</v>
      </c>
      <c r="G82" s="45" t="s">
        <v>434</v>
      </c>
      <c r="H82" s="46">
        <v>1</v>
      </c>
      <c r="I82" s="168" t="s">
        <v>778</v>
      </c>
      <c r="J82" s="86">
        <f>8784000*87.5983</f>
        <v>769463467.19999993</v>
      </c>
      <c r="K82" s="86">
        <f t="shared" si="23"/>
        <v>769463467.19999993</v>
      </c>
      <c r="L82" s="41"/>
      <c r="M82" s="18">
        <v>3</v>
      </c>
      <c r="N82" s="18">
        <v>3</v>
      </c>
      <c r="O82" s="170">
        <f>8784000*87.5983</f>
        <v>769463467.19999993</v>
      </c>
      <c r="P82" s="86">
        <f>9075630.25*87.5983</f>
        <v>795009781.3285749</v>
      </c>
      <c r="Q82" s="86">
        <f>10924369.75*87.5983</f>
        <v>956956218.67142498</v>
      </c>
      <c r="R82" s="86"/>
      <c r="S82" s="86"/>
      <c r="T82" s="86"/>
      <c r="U82" s="86"/>
      <c r="V82" s="86"/>
      <c r="W82" s="86"/>
      <c r="X82" s="86"/>
      <c r="Y82" s="86">
        <f t="shared" ref="Y82:Y123" si="32">AVERAGE(O82:X82)</f>
        <v>840476489.0666666</v>
      </c>
      <c r="Z82" s="86">
        <f t="shared" ref="Z82:Z123" si="33">MINA(O82:X82)</f>
        <v>769463467.19999993</v>
      </c>
      <c r="AA82" s="86">
        <f t="shared" ref="AA82:AA123" si="34">MAX(O82:X82)</f>
        <v>956956218.67142498</v>
      </c>
      <c r="AB82" s="86">
        <f t="shared" ref="AB82:AB123" si="35">_xlfn.STDEV.S(O82:X82)</f>
        <v>101679885.41489992</v>
      </c>
      <c r="AC82" s="127">
        <f t="shared" ref="AC82:AC87" si="36">AB82/Y82</f>
        <v>0.1209788575142816</v>
      </c>
      <c r="AD82" s="41" t="s">
        <v>148</v>
      </c>
      <c r="AE82" s="48">
        <f t="shared" ref="AE82:AE123" si="37">Y82</f>
        <v>840476489.0666666</v>
      </c>
      <c r="AF82" s="87"/>
      <c r="AG82" s="41" t="s">
        <v>151</v>
      </c>
      <c r="AH82" s="41" t="s">
        <v>782</v>
      </c>
      <c r="AI82" s="41" t="s">
        <v>782</v>
      </c>
      <c r="AJ82" s="41" t="s">
        <v>782</v>
      </c>
      <c r="AK82" s="128"/>
      <c r="AL82" s="44" t="s">
        <v>522</v>
      </c>
      <c r="AM82" s="41"/>
      <c r="AN82" s="48"/>
      <c r="AO82" s="41"/>
      <c r="AP82" s="41"/>
      <c r="AQ82" s="48"/>
      <c r="AR82" s="41"/>
      <c r="AS82" s="41"/>
      <c r="AT82" s="48"/>
      <c r="AU82" s="41"/>
      <c r="AV82" s="41"/>
      <c r="AW82" s="48"/>
      <c r="AX82" s="41"/>
      <c r="AY82" s="41"/>
      <c r="AZ82" s="48"/>
      <c r="BA82" s="41"/>
      <c r="BB82" s="41"/>
      <c r="BC82" s="44" t="s">
        <v>434</v>
      </c>
      <c r="BD82" s="43" t="s">
        <v>522</v>
      </c>
      <c r="BE82" s="41"/>
      <c r="BF82" s="41">
        <v>32110500609</v>
      </c>
      <c r="BG82" s="41">
        <v>512630</v>
      </c>
      <c r="BH82" s="48">
        <v>769463467.20000005</v>
      </c>
      <c r="BI82" s="42">
        <v>44407</v>
      </c>
      <c r="BJ82" s="42">
        <v>44909</v>
      </c>
      <c r="BK82" s="129">
        <f t="shared" si="30"/>
        <v>-1.1920928955078125E-7</v>
      </c>
      <c r="BL82" s="130">
        <f t="shared" si="31"/>
        <v>-1.5492521039962021E-16</v>
      </c>
      <c r="BM82" s="41" t="s">
        <v>148</v>
      </c>
      <c r="BN82" s="41" t="s">
        <v>726</v>
      </c>
      <c r="BO82" s="136"/>
      <c r="BP82" s="136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</row>
    <row r="83" spans="1:126" s="18" customFormat="1" x14ac:dyDescent="0.25">
      <c r="A83" s="189">
        <v>82</v>
      </c>
      <c r="B83" s="41" t="s">
        <v>523</v>
      </c>
      <c r="C83" s="42">
        <v>44403</v>
      </c>
      <c r="D83" s="41" t="s">
        <v>148</v>
      </c>
      <c r="E83" s="20" t="s">
        <v>570</v>
      </c>
      <c r="F83" s="45" t="s">
        <v>524</v>
      </c>
      <c r="G83" s="45" t="s">
        <v>434</v>
      </c>
      <c r="H83" s="46">
        <v>1</v>
      </c>
      <c r="I83" s="168" t="s">
        <v>778</v>
      </c>
      <c r="J83" s="86">
        <f>8784000*87.5983</f>
        <v>769463467.19999993</v>
      </c>
      <c r="K83" s="86">
        <f t="shared" si="23"/>
        <v>769463467.19999993</v>
      </c>
      <c r="L83" s="41"/>
      <c r="M83" s="18">
        <v>3</v>
      </c>
      <c r="N83" s="18">
        <v>3</v>
      </c>
      <c r="O83" s="170">
        <f>8784000*87.5983</f>
        <v>769463467.19999993</v>
      </c>
      <c r="P83" s="86">
        <f>9075630.25*87.5983</f>
        <v>795009781.3285749</v>
      </c>
      <c r="Q83" s="86">
        <f>10924369.75*87.5983</f>
        <v>956956218.67142498</v>
      </c>
      <c r="R83" s="86"/>
      <c r="S83" s="86"/>
      <c r="T83" s="86"/>
      <c r="U83" s="86"/>
      <c r="V83" s="86"/>
      <c r="W83" s="86"/>
      <c r="X83" s="86"/>
      <c r="Y83" s="86">
        <f t="shared" si="32"/>
        <v>840476489.0666666</v>
      </c>
      <c r="Z83" s="86">
        <f t="shared" si="33"/>
        <v>769463467.19999993</v>
      </c>
      <c r="AA83" s="86">
        <f t="shared" si="34"/>
        <v>956956218.67142498</v>
      </c>
      <c r="AB83" s="86">
        <f t="shared" si="35"/>
        <v>101679885.41489992</v>
      </c>
      <c r="AC83" s="127">
        <f t="shared" si="36"/>
        <v>0.1209788575142816</v>
      </c>
      <c r="AD83" s="41" t="s">
        <v>148</v>
      </c>
      <c r="AE83" s="48">
        <f t="shared" si="37"/>
        <v>840476489.0666666</v>
      </c>
      <c r="AF83" s="87"/>
      <c r="AG83" s="41" t="s">
        <v>151</v>
      </c>
      <c r="AH83" s="41" t="s">
        <v>782</v>
      </c>
      <c r="AI83" s="41" t="s">
        <v>782</v>
      </c>
      <c r="AJ83" s="41" t="s">
        <v>782</v>
      </c>
      <c r="AK83" s="128"/>
      <c r="AL83" s="44" t="s">
        <v>522</v>
      </c>
      <c r="AM83" s="41"/>
      <c r="AN83" s="48"/>
      <c r="AO83" s="41"/>
      <c r="AP83" s="41"/>
      <c r="AQ83" s="48"/>
      <c r="AR83" s="41"/>
      <c r="AS83" s="41"/>
      <c r="AT83" s="48"/>
      <c r="AU83" s="41"/>
      <c r="AV83" s="41"/>
      <c r="AW83" s="48"/>
      <c r="AX83" s="41"/>
      <c r="AY83" s="41"/>
      <c r="AZ83" s="48"/>
      <c r="BA83" s="41"/>
      <c r="BB83" s="41"/>
      <c r="BC83" s="44" t="s">
        <v>434</v>
      </c>
      <c r="BD83" s="43" t="s">
        <v>522</v>
      </c>
      <c r="BE83" s="41"/>
      <c r="BF83" s="41">
        <v>32110501454</v>
      </c>
      <c r="BG83" s="41">
        <v>512631</v>
      </c>
      <c r="BH83" s="48">
        <v>769463467.20000005</v>
      </c>
      <c r="BI83" s="42">
        <v>44407</v>
      </c>
      <c r="BJ83" s="42">
        <v>44909</v>
      </c>
      <c r="BK83" s="129">
        <f t="shared" si="30"/>
        <v>-1.1920928955078125E-7</v>
      </c>
      <c r="BL83" s="130">
        <f t="shared" si="31"/>
        <v>-1.5492521039962021E-16</v>
      </c>
      <c r="BM83" s="41" t="s">
        <v>148</v>
      </c>
      <c r="BN83" s="41" t="s">
        <v>726</v>
      </c>
      <c r="BO83" s="136"/>
      <c r="BP83" s="136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</row>
    <row r="84" spans="1:126" s="18" customFormat="1" x14ac:dyDescent="0.25">
      <c r="A84" s="189">
        <v>83</v>
      </c>
      <c r="B84" s="41" t="s">
        <v>525</v>
      </c>
      <c r="C84" s="42">
        <v>44403</v>
      </c>
      <c r="D84" s="41" t="s">
        <v>148</v>
      </c>
      <c r="E84" s="20" t="s">
        <v>570</v>
      </c>
      <c r="F84" s="45" t="s">
        <v>526</v>
      </c>
      <c r="G84" s="45" t="s">
        <v>434</v>
      </c>
      <c r="H84" s="46">
        <v>1</v>
      </c>
      <c r="I84" s="168" t="s">
        <v>778</v>
      </c>
      <c r="J84" s="86">
        <f>8784000*87.5983</f>
        <v>769463467.19999993</v>
      </c>
      <c r="K84" s="86">
        <f t="shared" si="23"/>
        <v>769463467.19999993</v>
      </c>
      <c r="L84" s="41"/>
      <c r="M84" s="18">
        <v>3</v>
      </c>
      <c r="N84" s="18">
        <v>3</v>
      </c>
      <c r="O84" s="170">
        <f>8784000*87.5983</f>
        <v>769463467.19999993</v>
      </c>
      <c r="P84" s="86">
        <f>9075630.25*87.5983</f>
        <v>795009781.3285749</v>
      </c>
      <c r="Q84" s="86">
        <f>10924369.75*87.5983</f>
        <v>956956218.67142498</v>
      </c>
      <c r="R84" s="86"/>
      <c r="S84" s="86"/>
      <c r="T84" s="86"/>
      <c r="U84" s="86"/>
      <c r="V84" s="86"/>
      <c r="W84" s="86"/>
      <c r="X84" s="86"/>
      <c r="Y84" s="86">
        <f t="shared" si="32"/>
        <v>840476489.0666666</v>
      </c>
      <c r="Z84" s="86">
        <f t="shared" si="33"/>
        <v>769463467.19999993</v>
      </c>
      <c r="AA84" s="86">
        <f t="shared" si="34"/>
        <v>956956218.67142498</v>
      </c>
      <c r="AB84" s="86">
        <f t="shared" si="35"/>
        <v>101679885.41489992</v>
      </c>
      <c r="AC84" s="127">
        <f t="shared" si="36"/>
        <v>0.1209788575142816</v>
      </c>
      <c r="AD84" s="41" t="s">
        <v>148</v>
      </c>
      <c r="AE84" s="48">
        <f t="shared" si="37"/>
        <v>840476489.0666666</v>
      </c>
      <c r="AF84" s="87"/>
      <c r="AG84" s="41" t="s">
        <v>151</v>
      </c>
      <c r="AH84" s="41" t="s">
        <v>782</v>
      </c>
      <c r="AI84" s="41" t="s">
        <v>782</v>
      </c>
      <c r="AJ84" s="41" t="s">
        <v>782</v>
      </c>
      <c r="AK84" s="128"/>
      <c r="AL84" s="44" t="s">
        <v>522</v>
      </c>
      <c r="AM84" s="41"/>
      <c r="AN84" s="48"/>
      <c r="AO84" s="41"/>
      <c r="AP84" s="41"/>
      <c r="AQ84" s="48"/>
      <c r="AR84" s="41"/>
      <c r="AS84" s="41"/>
      <c r="AT84" s="48"/>
      <c r="AU84" s="41"/>
      <c r="AV84" s="41"/>
      <c r="AW84" s="48"/>
      <c r="AX84" s="41"/>
      <c r="AY84" s="41"/>
      <c r="AZ84" s="48"/>
      <c r="BA84" s="41"/>
      <c r="BB84" s="41"/>
      <c r="BC84" s="44" t="s">
        <v>434</v>
      </c>
      <c r="BD84" s="43" t="s">
        <v>522</v>
      </c>
      <c r="BE84" s="41"/>
      <c r="BF84" s="41">
        <v>32110502103</v>
      </c>
      <c r="BG84" s="41">
        <v>512632</v>
      </c>
      <c r="BH84" s="48">
        <v>769463467.20000005</v>
      </c>
      <c r="BI84" s="42">
        <v>44407</v>
      </c>
      <c r="BJ84" s="42">
        <v>44909</v>
      </c>
      <c r="BK84" s="129">
        <f t="shared" si="30"/>
        <v>-1.1920928955078125E-7</v>
      </c>
      <c r="BL84" s="130">
        <f t="shared" si="31"/>
        <v>-1.5492521039962021E-16</v>
      </c>
      <c r="BM84" s="41" t="s">
        <v>148</v>
      </c>
      <c r="BN84" s="41" t="s">
        <v>726</v>
      </c>
      <c r="BO84" s="136"/>
      <c r="BP84" s="136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</row>
    <row r="85" spans="1:126" s="18" customFormat="1" x14ac:dyDescent="0.25">
      <c r="A85" s="189">
        <v>84</v>
      </c>
      <c r="B85" s="41" t="s">
        <v>527</v>
      </c>
      <c r="C85" s="42">
        <v>44403</v>
      </c>
      <c r="D85" s="41" t="s">
        <v>148</v>
      </c>
      <c r="E85" s="20" t="s">
        <v>570</v>
      </c>
      <c r="F85" s="45" t="s">
        <v>528</v>
      </c>
      <c r="G85" s="45" t="s">
        <v>434</v>
      </c>
      <c r="H85" s="46">
        <v>1</v>
      </c>
      <c r="I85" s="168" t="s">
        <v>778</v>
      </c>
      <c r="J85" s="86">
        <f>8784000*87.5983</f>
        <v>769463467.19999993</v>
      </c>
      <c r="K85" s="86">
        <f t="shared" si="23"/>
        <v>769463467.19999993</v>
      </c>
      <c r="L85" s="41"/>
      <c r="M85" s="18">
        <v>3</v>
      </c>
      <c r="N85" s="18">
        <v>3</v>
      </c>
      <c r="O85" s="170">
        <f>8784000*87.5983</f>
        <v>769463467.19999993</v>
      </c>
      <c r="P85" s="86">
        <f>9075630.25*87.5983</f>
        <v>795009781.3285749</v>
      </c>
      <c r="Q85" s="86">
        <f>10924369.75*87.5983</f>
        <v>956956218.67142498</v>
      </c>
      <c r="R85" s="86"/>
      <c r="S85" s="86"/>
      <c r="T85" s="86"/>
      <c r="U85" s="86"/>
      <c r="V85" s="86"/>
      <c r="W85" s="86"/>
      <c r="X85" s="86"/>
      <c r="Y85" s="86">
        <f t="shared" si="32"/>
        <v>840476489.0666666</v>
      </c>
      <c r="Z85" s="86">
        <f t="shared" si="33"/>
        <v>769463467.19999993</v>
      </c>
      <c r="AA85" s="86">
        <f t="shared" si="34"/>
        <v>956956218.67142498</v>
      </c>
      <c r="AB85" s="86">
        <f t="shared" si="35"/>
        <v>101679885.41489992</v>
      </c>
      <c r="AC85" s="127">
        <f t="shared" si="36"/>
        <v>0.1209788575142816</v>
      </c>
      <c r="AD85" s="41" t="s">
        <v>148</v>
      </c>
      <c r="AE85" s="48">
        <f t="shared" si="37"/>
        <v>840476489.0666666</v>
      </c>
      <c r="AF85" s="87"/>
      <c r="AG85" s="41" t="s">
        <v>151</v>
      </c>
      <c r="AH85" s="41" t="s">
        <v>782</v>
      </c>
      <c r="AI85" s="41" t="s">
        <v>782</v>
      </c>
      <c r="AJ85" s="41" t="s">
        <v>782</v>
      </c>
      <c r="AK85" s="128"/>
      <c r="AL85" s="44" t="s">
        <v>522</v>
      </c>
      <c r="AM85" s="41"/>
      <c r="AN85" s="48"/>
      <c r="AO85" s="41"/>
      <c r="AP85" s="41"/>
      <c r="AQ85" s="48"/>
      <c r="AR85" s="41"/>
      <c r="AS85" s="41"/>
      <c r="AT85" s="48"/>
      <c r="AU85" s="41"/>
      <c r="AV85" s="41"/>
      <c r="AW85" s="48"/>
      <c r="AX85" s="41"/>
      <c r="AY85" s="41"/>
      <c r="AZ85" s="48"/>
      <c r="BA85" s="41"/>
      <c r="BB85" s="41"/>
      <c r="BC85" s="44" t="s">
        <v>434</v>
      </c>
      <c r="BD85" s="43" t="s">
        <v>522</v>
      </c>
      <c r="BE85" s="41"/>
      <c r="BF85" s="41">
        <v>32110502355</v>
      </c>
      <c r="BG85" s="41">
        <v>512633</v>
      </c>
      <c r="BH85" s="48">
        <v>769463467.20000005</v>
      </c>
      <c r="BI85" s="42">
        <v>44407</v>
      </c>
      <c r="BJ85" s="42">
        <v>44909</v>
      </c>
      <c r="BK85" s="129">
        <f t="shared" si="30"/>
        <v>-1.1920928955078125E-7</v>
      </c>
      <c r="BL85" s="130">
        <f t="shared" si="31"/>
        <v>-1.5492521039962021E-16</v>
      </c>
      <c r="BM85" s="41" t="s">
        <v>148</v>
      </c>
      <c r="BN85" s="41" t="s">
        <v>726</v>
      </c>
      <c r="BO85" s="136"/>
      <c r="BP85" s="136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</row>
    <row r="86" spans="1:126" s="18" customFormat="1" x14ac:dyDescent="0.25">
      <c r="A86" s="189">
        <v>85</v>
      </c>
      <c r="B86" s="41" t="s">
        <v>529</v>
      </c>
      <c r="C86" s="42">
        <v>44403</v>
      </c>
      <c r="D86" s="41" t="s">
        <v>148</v>
      </c>
      <c r="E86" s="20" t="s">
        <v>570</v>
      </c>
      <c r="F86" s="45" t="s">
        <v>530</v>
      </c>
      <c r="G86" s="45" t="s">
        <v>434</v>
      </c>
      <c r="H86" s="46">
        <v>1</v>
      </c>
      <c r="I86" s="168" t="s">
        <v>778</v>
      </c>
      <c r="J86" s="86">
        <f>8784000*87.5983</f>
        <v>769463467.19999993</v>
      </c>
      <c r="K86" s="86">
        <f t="shared" si="23"/>
        <v>769463467.19999993</v>
      </c>
      <c r="L86" s="41"/>
      <c r="M86" s="18">
        <v>3</v>
      </c>
      <c r="N86" s="18">
        <v>3</v>
      </c>
      <c r="O86" s="170">
        <f>8784000*87.5983</f>
        <v>769463467.19999993</v>
      </c>
      <c r="P86" s="86">
        <f>9075630.25*87.5983</f>
        <v>795009781.3285749</v>
      </c>
      <c r="Q86" s="86">
        <f>10924369.75*87.5983</f>
        <v>956956218.67142498</v>
      </c>
      <c r="R86" s="86"/>
      <c r="S86" s="86"/>
      <c r="T86" s="86"/>
      <c r="U86" s="86"/>
      <c r="V86" s="86"/>
      <c r="W86" s="86"/>
      <c r="X86" s="86"/>
      <c r="Y86" s="86">
        <f t="shared" si="32"/>
        <v>840476489.0666666</v>
      </c>
      <c r="Z86" s="86">
        <f t="shared" si="33"/>
        <v>769463467.19999993</v>
      </c>
      <c r="AA86" s="86">
        <f t="shared" si="34"/>
        <v>956956218.67142498</v>
      </c>
      <c r="AB86" s="86">
        <f t="shared" si="35"/>
        <v>101679885.41489992</v>
      </c>
      <c r="AC86" s="127">
        <f t="shared" si="36"/>
        <v>0.1209788575142816</v>
      </c>
      <c r="AD86" s="41" t="s">
        <v>148</v>
      </c>
      <c r="AE86" s="48">
        <f t="shared" si="37"/>
        <v>840476489.0666666</v>
      </c>
      <c r="AF86" s="87"/>
      <c r="AG86" s="41" t="s">
        <v>151</v>
      </c>
      <c r="AH86" s="41" t="s">
        <v>782</v>
      </c>
      <c r="AI86" s="41" t="s">
        <v>782</v>
      </c>
      <c r="AJ86" s="41" t="s">
        <v>782</v>
      </c>
      <c r="AK86" s="128"/>
      <c r="AL86" s="44" t="s">
        <v>522</v>
      </c>
      <c r="AM86" s="41"/>
      <c r="AN86" s="48"/>
      <c r="AO86" s="41"/>
      <c r="AP86" s="41"/>
      <c r="AQ86" s="48"/>
      <c r="AR86" s="41"/>
      <c r="AS86" s="41"/>
      <c r="AT86" s="48"/>
      <c r="AU86" s="41"/>
      <c r="AV86" s="41"/>
      <c r="AW86" s="48"/>
      <c r="AX86" s="41"/>
      <c r="AY86" s="41"/>
      <c r="AZ86" s="48"/>
      <c r="BA86" s="41"/>
      <c r="BB86" s="41"/>
      <c r="BC86" s="44" t="s">
        <v>434</v>
      </c>
      <c r="BD86" s="43" t="s">
        <v>522</v>
      </c>
      <c r="BE86" s="41"/>
      <c r="BF86" s="41">
        <v>32110502413</v>
      </c>
      <c r="BG86" s="41">
        <v>512634</v>
      </c>
      <c r="BH86" s="48">
        <v>769463467.20000005</v>
      </c>
      <c r="BI86" s="42">
        <v>44407</v>
      </c>
      <c r="BJ86" s="42">
        <v>44909</v>
      </c>
      <c r="BK86" s="129">
        <f t="shared" si="30"/>
        <v>-1.1920928955078125E-7</v>
      </c>
      <c r="BL86" s="130">
        <f t="shared" si="31"/>
        <v>-1.5492521039962021E-16</v>
      </c>
      <c r="BM86" s="41" t="s">
        <v>148</v>
      </c>
      <c r="BN86" s="41" t="s">
        <v>726</v>
      </c>
      <c r="BO86" s="136"/>
      <c r="BP86" s="136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</row>
    <row r="87" spans="1:126" s="18" customFormat="1" x14ac:dyDescent="0.25">
      <c r="A87" s="189">
        <v>86</v>
      </c>
      <c r="B87" s="10" t="s">
        <v>531</v>
      </c>
      <c r="C87" s="11">
        <v>44397</v>
      </c>
      <c r="D87" s="10" t="s">
        <v>148</v>
      </c>
      <c r="E87" s="12" t="s">
        <v>305</v>
      </c>
      <c r="F87" s="14" t="s">
        <v>532</v>
      </c>
      <c r="G87" s="14" t="s">
        <v>150</v>
      </c>
      <c r="H87" s="15">
        <v>1</v>
      </c>
      <c r="I87" s="163" t="s">
        <v>778</v>
      </c>
      <c r="J87" s="80">
        <v>604792000</v>
      </c>
      <c r="K87" s="80">
        <f t="shared" si="23"/>
        <v>604792000</v>
      </c>
      <c r="L87" s="11">
        <v>44391</v>
      </c>
      <c r="M87" s="10">
        <v>3</v>
      </c>
      <c r="N87" s="10">
        <v>3</v>
      </c>
      <c r="O87" s="80">
        <v>604792000</v>
      </c>
      <c r="P87" s="80">
        <v>1100000000</v>
      </c>
      <c r="Q87" s="80">
        <v>625000000</v>
      </c>
      <c r="R87" s="80"/>
      <c r="S87" s="80"/>
      <c r="T87" s="80"/>
      <c r="U87" s="80"/>
      <c r="V87" s="80"/>
      <c r="W87" s="80"/>
      <c r="X87" s="80"/>
      <c r="Y87" s="80">
        <f t="shared" si="32"/>
        <v>776597333.33333337</v>
      </c>
      <c r="Z87" s="80">
        <f t="shared" si="33"/>
        <v>604792000</v>
      </c>
      <c r="AA87" s="80">
        <f t="shared" si="34"/>
        <v>1100000000</v>
      </c>
      <c r="AB87" s="80">
        <f t="shared" si="35"/>
        <v>280257121.98146433</v>
      </c>
      <c r="AC87" s="102">
        <f t="shared" si="36"/>
        <v>0.36087829554929923</v>
      </c>
      <c r="AD87" s="10" t="s">
        <v>148</v>
      </c>
      <c r="AE87" s="26">
        <f t="shared" si="37"/>
        <v>776597333.33333337</v>
      </c>
      <c r="AF87" s="81"/>
      <c r="AG87" s="10" t="s">
        <v>435</v>
      </c>
      <c r="AH87" s="10">
        <v>1</v>
      </c>
      <c r="AI87" s="10">
        <v>1</v>
      </c>
      <c r="AJ87" s="10">
        <v>0</v>
      </c>
      <c r="AK87" s="16">
        <v>596420820</v>
      </c>
      <c r="AL87" s="13" t="s">
        <v>522</v>
      </c>
      <c r="AM87" s="10"/>
      <c r="AN87" s="26"/>
      <c r="AO87" s="10"/>
      <c r="AP87" s="10"/>
      <c r="AQ87" s="26"/>
      <c r="AR87" s="10"/>
      <c r="AS87" s="10"/>
      <c r="AT87" s="26"/>
      <c r="AU87" s="10"/>
      <c r="AV87" s="10"/>
      <c r="AW87" s="26"/>
      <c r="AX87" s="10"/>
      <c r="AY87" s="10"/>
      <c r="AZ87" s="26"/>
      <c r="BA87" s="10"/>
      <c r="BB87" s="10"/>
      <c r="BC87" s="13" t="s">
        <v>533</v>
      </c>
      <c r="BD87" s="12" t="s">
        <v>522</v>
      </c>
      <c r="BE87" s="10"/>
      <c r="BF87" s="10">
        <v>32110484691</v>
      </c>
      <c r="BG87" s="10" t="s">
        <v>534</v>
      </c>
      <c r="BH87" s="26">
        <v>566675960</v>
      </c>
      <c r="BI87" s="11">
        <v>44484</v>
      </c>
      <c r="BJ87" s="11">
        <v>45000</v>
      </c>
      <c r="BK87" s="103">
        <f t="shared" si="30"/>
        <v>38116040</v>
      </c>
      <c r="BL87" s="104">
        <f t="shared" si="31"/>
        <v>6.302338655273218E-2</v>
      </c>
      <c r="BM87" s="10" t="s">
        <v>148</v>
      </c>
      <c r="BN87" s="10"/>
      <c r="BO87" s="118"/>
      <c r="BP87" s="118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</row>
    <row r="88" spans="1:126" s="10" customFormat="1" x14ac:dyDescent="0.25">
      <c r="A88" s="189">
        <v>87</v>
      </c>
      <c r="B88" s="56" t="s">
        <v>535</v>
      </c>
      <c r="C88" s="57">
        <v>44385</v>
      </c>
      <c r="D88" s="56" t="s">
        <v>190</v>
      </c>
      <c r="E88" s="58" t="s">
        <v>513</v>
      </c>
      <c r="F88" s="60" t="s">
        <v>514</v>
      </c>
      <c r="G88" s="60" t="s">
        <v>515</v>
      </c>
      <c r="H88" s="61">
        <v>2</v>
      </c>
      <c r="I88" s="166" t="s">
        <v>516</v>
      </c>
      <c r="J88" s="90">
        <v>477515870.14999998</v>
      </c>
      <c r="K88" s="90">
        <f t="shared" si="23"/>
        <v>238757935.07499999</v>
      </c>
      <c r="L88" s="56"/>
      <c r="M88" s="56" t="s">
        <v>162</v>
      </c>
      <c r="N88" s="56" t="s">
        <v>162</v>
      </c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 t="e">
        <f t="shared" si="32"/>
        <v>#DIV/0!</v>
      </c>
      <c r="Z88" s="90">
        <f t="shared" si="33"/>
        <v>0</v>
      </c>
      <c r="AA88" s="90">
        <f t="shared" si="34"/>
        <v>0</v>
      </c>
      <c r="AB88" s="90" t="e">
        <f t="shared" si="35"/>
        <v>#DIV/0!</v>
      </c>
      <c r="AC88" s="146"/>
      <c r="AD88" s="56" t="s">
        <v>190</v>
      </c>
      <c r="AE88" s="62" t="e">
        <f t="shared" si="37"/>
        <v>#DIV/0!</v>
      </c>
      <c r="AF88" s="91"/>
      <c r="AG88" s="56" t="s">
        <v>536</v>
      </c>
      <c r="AH88" s="56">
        <v>1</v>
      </c>
      <c r="AI88" s="56">
        <v>0</v>
      </c>
      <c r="AJ88" s="56">
        <v>0</v>
      </c>
      <c r="AK88" s="138"/>
      <c r="AL88" s="59"/>
      <c r="AM88" s="56"/>
      <c r="AN88" s="62"/>
      <c r="AO88" s="56"/>
      <c r="AP88" s="56"/>
      <c r="AQ88" s="62"/>
      <c r="AR88" s="56"/>
      <c r="AS88" s="56"/>
      <c r="AT88" s="62"/>
      <c r="AU88" s="56"/>
      <c r="AV88" s="56"/>
      <c r="AW88" s="62"/>
      <c r="AX88" s="56"/>
      <c r="AY88" s="56"/>
      <c r="AZ88" s="62"/>
      <c r="BA88" s="56"/>
      <c r="BB88" s="56"/>
      <c r="BC88" s="59" t="s">
        <v>515</v>
      </c>
      <c r="BD88" s="58"/>
      <c r="BE88" s="56"/>
      <c r="BF88" s="56"/>
      <c r="BG88" s="56"/>
      <c r="BH88" s="62"/>
      <c r="BI88" s="56"/>
      <c r="BJ88" s="56"/>
      <c r="BK88" s="139">
        <f t="shared" si="30"/>
        <v>0</v>
      </c>
      <c r="BL88" s="140">
        <f t="shared" si="31"/>
        <v>0</v>
      </c>
      <c r="BM88" s="56" t="s">
        <v>190</v>
      </c>
      <c r="BN88" s="56" t="s">
        <v>725</v>
      </c>
      <c r="BO88" s="141"/>
      <c r="BP88" s="141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  <c r="DR88" s="56"/>
      <c r="DS88" s="56"/>
      <c r="DT88" s="56"/>
      <c r="DU88" s="56"/>
      <c r="DV88" s="56"/>
    </row>
    <row r="89" spans="1:126" s="18" customFormat="1" x14ac:dyDescent="0.25">
      <c r="A89" s="189">
        <v>88</v>
      </c>
      <c r="B89" s="18" t="s">
        <v>537</v>
      </c>
      <c r="C89" s="19">
        <v>44383</v>
      </c>
      <c r="D89" s="18" t="s">
        <v>190</v>
      </c>
      <c r="E89" s="20" t="s">
        <v>125</v>
      </c>
      <c r="F89" s="22" t="s">
        <v>538</v>
      </c>
      <c r="G89" s="22" t="s">
        <v>539</v>
      </c>
      <c r="H89" s="23">
        <v>2</v>
      </c>
      <c r="I89" s="168" t="s">
        <v>777</v>
      </c>
      <c r="J89" s="82">
        <v>233800000</v>
      </c>
      <c r="K89" s="82">
        <f t="shared" si="23"/>
        <v>116900000</v>
      </c>
      <c r="M89" s="18">
        <v>2</v>
      </c>
      <c r="N89" s="18">
        <v>2</v>
      </c>
      <c r="O89" s="82">
        <v>150590000</v>
      </c>
      <c r="P89" s="82">
        <v>136900000</v>
      </c>
      <c r="Q89" s="82"/>
      <c r="R89" s="82"/>
      <c r="S89" s="82"/>
      <c r="T89" s="82"/>
      <c r="U89" s="82"/>
      <c r="V89" s="82"/>
      <c r="W89" s="82"/>
      <c r="X89" s="82"/>
      <c r="Y89" s="82">
        <f t="shared" si="32"/>
        <v>143745000</v>
      </c>
      <c r="Z89" s="82">
        <f t="shared" si="33"/>
        <v>136900000</v>
      </c>
      <c r="AA89" s="82">
        <f t="shared" si="34"/>
        <v>150590000</v>
      </c>
      <c r="AB89" s="82">
        <f t="shared" si="35"/>
        <v>9680291.8344438355</v>
      </c>
      <c r="AC89" s="105">
        <f>AB89/Y89</f>
        <v>6.7343502970147379E-2</v>
      </c>
      <c r="AD89" s="18" t="s">
        <v>190</v>
      </c>
      <c r="AE89" s="24">
        <f t="shared" si="37"/>
        <v>143745000</v>
      </c>
      <c r="AF89" s="83"/>
      <c r="AG89" s="18" t="s">
        <v>540</v>
      </c>
      <c r="AH89" s="21">
        <v>3</v>
      </c>
      <c r="AI89" s="21">
        <v>3</v>
      </c>
      <c r="AJ89" s="18">
        <v>0</v>
      </c>
      <c r="AK89" s="106">
        <v>209251000</v>
      </c>
      <c r="AL89" s="21" t="s">
        <v>406</v>
      </c>
      <c r="AN89" s="24">
        <v>210420000</v>
      </c>
      <c r="AO89" s="18" t="s">
        <v>541</v>
      </c>
      <c r="AQ89" s="24">
        <v>233799999</v>
      </c>
      <c r="AR89" s="18" t="s">
        <v>542</v>
      </c>
      <c r="AT89" s="24"/>
      <c r="AW89" s="24"/>
      <c r="AZ89" s="24"/>
      <c r="BC89" s="21" t="s">
        <v>539</v>
      </c>
      <c r="BD89" s="20" t="s">
        <v>406</v>
      </c>
      <c r="BG89" s="18" t="s">
        <v>543</v>
      </c>
      <c r="BH89" s="24">
        <v>209251000</v>
      </c>
      <c r="BI89" s="19">
        <v>44512</v>
      </c>
      <c r="BJ89" s="19">
        <v>45005</v>
      </c>
      <c r="BK89" s="107">
        <f t="shared" si="30"/>
        <v>24549000</v>
      </c>
      <c r="BL89" s="108">
        <f t="shared" si="31"/>
        <v>0.105</v>
      </c>
      <c r="BM89" s="18" t="s">
        <v>190</v>
      </c>
      <c r="BN89" s="18" t="s">
        <v>694</v>
      </c>
      <c r="BO89" s="111"/>
      <c r="BP89" s="111"/>
    </row>
    <row r="90" spans="1:126" s="10" customFormat="1" x14ac:dyDescent="0.25">
      <c r="A90" s="189">
        <v>89</v>
      </c>
      <c r="B90" s="10" t="s">
        <v>544</v>
      </c>
      <c r="C90" s="11">
        <v>44376</v>
      </c>
      <c r="D90" s="10" t="s">
        <v>148</v>
      </c>
      <c r="E90" s="12" t="s">
        <v>451</v>
      </c>
      <c r="F90" s="14" t="s">
        <v>452</v>
      </c>
      <c r="G90" s="14" t="s">
        <v>453</v>
      </c>
      <c r="H90" s="15">
        <v>2</v>
      </c>
      <c r="I90" s="163" t="s">
        <v>778</v>
      </c>
      <c r="J90" s="80">
        <v>26900000</v>
      </c>
      <c r="K90" s="80">
        <f t="shared" si="23"/>
        <v>13450000</v>
      </c>
      <c r="M90" s="10">
        <v>1</v>
      </c>
      <c r="N90" s="10">
        <v>1</v>
      </c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 t="e">
        <f t="shared" si="32"/>
        <v>#DIV/0!</v>
      </c>
      <c r="Z90" s="80">
        <f t="shared" si="33"/>
        <v>0</v>
      </c>
      <c r="AA90" s="80">
        <f t="shared" si="34"/>
        <v>0</v>
      </c>
      <c r="AB90" s="80" t="e">
        <f t="shared" si="35"/>
        <v>#DIV/0!</v>
      </c>
      <c r="AC90" s="124"/>
      <c r="AD90" s="10" t="s">
        <v>148</v>
      </c>
      <c r="AE90" s="26" t="e">
        <f t="shared" si="37"/>
        <v>#DIV/0!</v>
      </c>
      <c r="AF90" s="81"/>
      <c r="AG90" s="10" t="s">
        <v>545</v>
      </c>
      <c r="AH90" s="10">
        <v>0</v>
      </c>
      <c r="AI90" s="10">
        <v>0</v>
      </c>
      <c r="AJ90" s="10">
        <v>0</v>
      </c>
      <c r="AK90" s="16" t="s">
        <v>129</v>
      </c>
      <c r="AL90" s="16" t="s">
        <v>129</v>
      </c>
      <c r="AM90" s="16" t="s">
        <v>129</v>
      </c>
      <c r="AN90" s="16" t="s">
        <v>129</v>
      </c>
      <c r="AO90" s="16" t="s">
        <v>129</v>
      </c>
      <c r="AP90" s="16" t="s">
        <v>129</v>
      </c>
      <c r="AQ90" s="16" t="s">
        <v>129</v>
      </c>
      <c r="AR90" s="16" t="s">
        <v>129</v>
      </c>
      <c r="AS90" s="16" t="s">
        <v>129</v>
      </c>
      <c r="AT90" s="16" t="s">
        <v>129</v>
      </c>
      <c r="AU90" s="16" t="s">
        <v>129</v>
      </c>
      <c r="AV90" s="16" t="s">
        <v>129</v>
      </c>
      <c r="AW90" s="16" t="s">
        <v>129</v>
      </c>
      <c r="AX90" s="16" t="s">
        <v>129</v>
      </c>
      <c r="AY90" s="16" t="s">
        <v>129</v>
      </c>
      <c r="AZ90" s="16" t="s">
        <v>129</v>
      </c>
      <c r="BC90" s="13" t="s">
        <v>453</v>
      </c>
      <c r="BD90" s="12"/>
      <c r="BF90" s="10">
        <v>32110430402</v>
      </c>
      <c r="BH90" s="26"/>
      <c r="BK90" s="103">
        <f t="shared" si="30"/>
        <v>0</v>
      </c>
      <c r="BL90" s="104">
        <f t="shared" si="31"/>
        <v>0</v>
      </c>
      <c r="BM90" s="10" t="s">
        <v>148</v>
      </c>
      <c r="BN90" s="10" t="s">
        <v>722</v>
      </c>
      <c r="BO90" s="118"/>
      <c r="BP90" s="118"/>
    </row>
    <row r="91" spans="1:126" s="10" customFormat="1" x14ac:dyDescent="0.25">
      <c r="A91" s="189">
        <v>90</v>
      </c>
      <c r="B91" s="18" t="s">
        <v>546</v>
      </c>
      <c r="C91" s="19">
        <v>44371</v>
      </c>
      <c r="D91" s="18" t="s">
        <v>190</v>
      </c>
      <c r="E91" s="20" t="s">
        <v>125</v>
      </c>
      <c r="F91" s="22" t="s">
        <v>547</v>
      </c>
      <c r="G91" s="22" t="s">
        <v>548</v>
      </c>
      <c r="H91" s="23">
        <v>1</v>
      </c>
      <c r="I91" s="168" t="s">
        <v>777</v>
      </c>
      <c r="J91" s="82">
        <v>8800000</v>
      </c>
      <c r="K91" s="82">
        <f t="shared" si="23"/>
        <v>8800000</v>
      </c>
      <c r="L91" s="18"/>
      <c r="M91" s="18">
        <v>3</v>
      </c>
      <c r="N91" s="18">
        <v>3</v>
      </c>
      <c r="O91" s="82">
        <v>8700000</v>
      </c>
      <c r="P91" s="82">
        <v>8800000</v>
      </c>
      <c r="Q91" s="82">
        <v>8900000</v>
      </c>
      <c r="R91" s="24"/>
      <c r="S91" s="24"/>
      <c r="T91" s="24"/>
      <c r="U91" s="24"/>
      <c r="V91" s="24"/>
      <c r="W91" s="24"/>
      <c r="X91" s="24"/>
      <c r="Y91" s="82">
        <f t="shared" si="32"/>
        <v>8800000</v>
      </c>
      <c r="Z91" s="82">
        <f t="shared" si="33"/>
        <v>8700000</v>
      </c>
      <c r="AA91" s="82">
        <f t="shared" si="34"/>
        <v>8900000</v>
      </c>
      <c r="AB91" s="82">
        <f t="shared" si="35"/>
        <v>100000</v>
      </c>
      <c r="AC91" s="105">
        <f>AB91/Y91</f>
        <v>1.1363636363636364E-2</v>
      </c>
      <c r="AD91" s="18" t="s">
        <v>190</v>
      </c>
      <c r="AE91" s="24">
        <f t="shared" si="37"/>
        <v>8800000</v>
      </c>
      <c r="AF91" s="83"/>
      <c r="AG91" s="18" t="s">
        <v>185</v>
      </c>
      <c r="AH91" s="18">
        <v>1</v>
      </c>
      <c r="AI91" s="18">
        <v>1</v>
      </c>
      <c r="AJ91" s="18">
        <v>0</v>
      </c>
      <c r="AK91" s="106">
        <v>8800000</v>
      </c>
      <c r="AL91" s="21" t="s">
        <v>321</v>
      </c>
      <c r="AM91" s="18"/>
      <c r="AN91" s="24"/>
      <c r="AO91" s="18"/>
      <c r="AP91" s="18"/>
      <c r="AQ91" s="24"/>
      <c r="AR91" s="18"/>
      <c r="AS91" s="18"/>
      <c r="AT91" s="24"/>
      <c r="AU91" s="18"/>
      <c r="AV91" s="18"/>
      <c r="AW91" s="24"/>
      <c r="AX91" s="18"/>
      <c r="AY91" s="18"/>
      <c r="AZ91" s="24"/>
      <c r="BA91" s="18"/>
      <c r="BB91" s="18"/>
      <c r="BC91" s="21" t="s">
        <v>548</v>
      </c>
      <c r="BD91" s="20" t="s">
        <v>321</v>
      </c>
      <c r="BE91" s="18">
        <v>70987512</v>
      </c>
      <c r="BF91" s="18" t="s">
        <v>549</v>
      </c>
      <c r="BG91" s="18">
        <v>87</v>
      </c>
      <c r="BH91" s="24">
        <v>8800000</v>
      </c>
      <c r="BI91" s="19">
        <v>44390</v>
      </c>
      <c r="BJ91" s="19">
        <v>44499</v>
      </c>
      <c r="BK91" s="107">
        <f t="shared" si="30"/>
        <v>0</v>
      </c>
      <c r="BL91" s="108">
        <f t="shared" si="31"/>
        <v>0</v>
      </c>
      <c r="BM91" s="18" t="s">
        <v>190</v>
      </c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  <c r="DV91" s="18"/>
    </row>
    <row r="92" spans="1:126" s="18" customFormat="1" x14ac:dyDescent="0.25">
      <c r="A92" s="189">
        <v>91</v>
      </c>
      <c r="B92" s="10" t="s">
        <v>550</v>
      </c>
      <c r="C92" s="11">
        <v>44369</v>
      </c>
      <c r="D92" s="10" t="s">
        <v>190</v>
      </c>
      <c r="E92" s="12" t="s">
        <v>125</v>
      </c>
      <c r="F92" s="14" t="s">
        <v>191</v>
      </c>
      <c r="G92" s="14" t="s">
        <v>518</v>
      </c>
      <c r="H92" s="15">
        <v>1</v>
      </c>
      <c r="I92" s="163" t="s">
        <v>193</v>
      </c>
      <c r="J92" s="80">
        <v>7067180000</v>
      </c>
      <c r="K92" s="80">
        <f t="shared" si="23"/>
        <v>7067180000</v>
      </c>
      <c r="L92" s="10"/>
      <c r="M92" s="10">
        <v>0</v>
      </c>
      <c r="N92" s="10">
        <v>0</v>
      </c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 t="e">
        <f t="shared" si="32"/>
        <v>#DIV/0!</v>
      </c>
      <c r="Z92" s="80">
        <f t="shared" si="33"/>
        <v>0</v>
      </c>
      <c r="AA92" s="80">
        <f t="shared" si="34"/>
        <v>0</v>
      </c>
      <c r="AB92" s="80" t="e">
        <f t="shared" si="35"/>
        <v>#DIV/0!</v>
      </c>
      <c r="AC92" s="124"/>
      <c r="AD92" s="10" t="s">
        <v>190</v>
      </c>
      <c r="AE92" s="26" t="e">
        <f t="shared" si="37"/>
        <v>#DIV/0!</v>
      </c>
      <c r="AF92" s="81"/>
      <c r="AG92" s="10" t="s">
        <v>545</v>
      </c>
      <c r="AH92" s="13">
        <v>0</v>
      </c>
      <c r="AI92" s="13">
        <v>0</v>
      </c>
      <c r="AJ92" s="10">
        <v>0</v>
      </c>
      <c r="AK92" s="16" t="s">
        <v>129</v>
      </c>
      <c r="AL92" s="13"/>
      <c r="AM92" s="10"/>
      <c r="AN92" s="26"/>
      <c r="AO92" s="10"/>
      <c r="AP92" s="10"/>
      <c r="AQ92" s="26"/>
      <c r="AR92" s="10"/>
      <c r="AS92" s="10"/>
      <c r="AT92" s="26"/>
      <c r="AU92" s="10"/>
      <c r="AV92" s="10"/>
      <c r="AW92" s="26"/>
      <c r="AX92" s="10"/>
      <c r="AY92" s="10"/>
      <c r="AZ92" s="26"/>
      <c r="BA92" s="10"/>
      <c r="BB92" s="10"/>
      <c r="BC92" s="13" t="s">
        <v>518</v>
      </c>
      <c r="BD92" s="12"/>
      <c r="BE92" s="10"/>
      <c r="BF92" s="10"/>
      <c r="BG92" s="10"/>
      <c r="BH92" s="26"/>
      <c r="BI92" s="10"/>
      <c r="BJ92" s="10"/>
      <c r="BK92" s="103">
        <f t="shared" si="30"/>
        <v>0</v>
      </c>
      <c r="BL92" s="104">
        <f t="shared" si="31"/>
        <v>0</v>
      </c>
      <c r="BM92" s="10" t="s">
        <v>190</v>
      </c>
      <c r="BN92" s="10" t="s">
        <v>724</v>
      </c>
      <c r="BO92" s="118"/>
      <c r="BP92" s="118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</row>
    <row r="93" spans="1:126" s="10" customFormat="1" x14ac:dyDescent="0.25">
      <c r="A93" s="189">
        <v>92</v>
      </c>
      <c r="B93" s="18" t="s">
        <v>551</v>
      </c>
      <c r="C93" s="19">
        <v>44365</v>
      </c>
      <c r="D93" s="18" t="s">
        <v>190</v>
      </c>
      <c r="E93" s="20" t="s">
        <v>251</v>
      </c>
      <c r="F93" s="22" t="s">
        <v>552</v>
      </c>
      <c r="G93" s="22" t="s">
        <v>553</v>
      </c>
      <c r="H93" s="23">
        <v>1</v>
      </c>
      <c r="I93" s="168" t="s">
        <v>777</v>
      </c>
      <c r="J93" s="82">
        <v>495000000</v>
      </c>
      <c r="K93" s="82">
        <f t="shared" si="23"/>
        <v>495000000</v>
      </c>
      <c r="L93" s="19">
        <v>44218</v>
      </c>
      <c r="M93" s="18">
        <v>3</v>
      </c>
      <c r="N93" s="18">
        <v>3</v>
      </c>
      <c r="O93" s="82">
        <v>495100000</v>
      </c>
      <c r="P93" s="82">
        <v>465200000</v>
      </c>
      <c r="Q93" s="82">
        <v>525000000</v>
      </c>
      <c r="R93" s="82"/>
      <c r="S93" s="82"/>
      <c r="T93" s="82"/>
      <c r="U93" s="82"/>
      <c r="V93" s="82"/>
      <c r="W93" s="82"/>
      <c r="X93" s="82"/>
      <c r="Y93" s="82">
        <f t="shared" si="32"/>
        <v>495100000</v>
      </c>
      <c r="Z93" s="82">
        <f t="shared" si="33"/>
        <v>465200000</v>
      </c>
      <c r="AA93" s="82">
        <f t="shared" si="34"/>
        <v>525000000</v>
      </c>
      <c r="AB93" s="82">
        <f t="shared" si="35"/>
        <v>29900000</v>
      </c>
      <c r="AC93" s="105">
        <f>AB93/Y93</f>
        <v>6.0391840032316707E-2</v>
      </c>
      <c r="AD93" s="18" t="s">
        <v>190</v>
      </c>
      <c r="AE93" s="24">
        <f t="shared" si="37"/>
        <v>495100000</v>
      </c>
      <c r="AF93" s="83"/>
      <c r="AG93" s="21" t="s">
        <v>133</v>
      </c>
      <c r="AH93" s="21">
        <v>3</v>
      </c>
      <c r="AI93" s="21">
        <v>3</v>
      </c>
      <c r="AJ93" s="18">
        <v>0</v>
      </c>
      <c r="AK93" s="106">
        <v>493200000</v>
      </c>
      <c r="AL93" s="21" t="s">
        <v>554</v>
      </c>
      <c r="AM93" s="18"/>
      <c r="AN93" s="24">
        <v>495000000</v>
      </c>
      <c r="AO93" s="18" t="s">
        <v>555</v>
      </c>
      <c r="AP93" s="18"/>
      <c r="AQ93" s="24">
        <v>494184000</v>
      </c>
      <c r="AR93" s="18" t="s">
        <v>556</v>
      </c>
      <c r="AS93" s="18"/>
      <c r="AT93" s="24"/>
      <c r="AU93" s="18"/>
      <c r="AV93" s="18"/>
      <c r="AW93" s="24"/>
      <c r="AX93" s="18"/>
      <c r="AY93" s="18"/>
      <c r="AZ93" s="24"/>
      <c r="BA93" s="18"/>
      <c r="BB93" s="18"/>
      <c r="BC93" s="21" t="s">
        <v>553</v>
      </c>
      <c r="BD93" s="20" t="s">
        <v>554</v>
      </c>
      <c r="BE93" s="18"/>
      <c r="BF93" s="18"/>
      <c r="BG93" s="18" t="s">
        <v>557</v>
      </c>
      <c r="BH93" s="24">
        <v>493200000</v>
      </c>
      <c r="BI93" s="19">
        <v>44410</v>
      </c>
      <c r="BJ93" s="18"/>
      <c r="BK93" s="107">
        <f t="shared" si="30"/>
        <v>1800000</v>
      </c>
      <c r="BL93" s="108">
        <f t="shared" si="31"/>
        <v>3.6363636363636364E-3</v>
      </c>
      <c r="BM93" s="18" t="s">
        <v>190</v>
      </c>
      <c r="BN93" s="18" t="s">
        <v>727</v>
      </c>
      <c r="BO93" s="18" t="s">
        <v>728</v>
      </c>
      <c r="BP93" s="18"/>
      <c r="BQ93" s="19">
        <v>44849</v>
      </c>
      <c r="BR93" s="18"/>
      <c r="BS93" s="18"/>
      <c r="BT93" s="18"/>
      <c r="BU93" s="18"/>
      <c r="BV93" s="19">
        <v>44849</v>
      </c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18"/>
      <c r="DV93" s="18"/>
    </row>
    <row r="94" spans="1:126" s="18" customFormat="1" x14ac:dyDescent="0.25">
      <c r="A94" s="189">
        <v>93</v>
      </c>
      <c r="B94" s="18" t="s">
        <v>558</v>
      </c>
      <c r="C94" s="19">
        <v>44365</v>
      </c>
      <c r="D94" s="18" t="s">
        <v>190</v>
      </c>
      <c r="E94" s="20" t="s">
        <v>251</v>
      </c>
      <c r="F94" s="22" t="s">
        <v>559</v>
      </c>
      <c r="G94" s="22" t="s">
        <v>240</v>
      </c>
      <c r="H94" s="23">
        <v>1</v>
      </c>
      <c r="I94" s="168" t="s">
        <v>777</v>
      </c>
      <c r="J94" s="82">
        <v>13296800000</v>
      </c>
      <c r="K94" s="82">
        <f t="shared" si="23"/>
        <v>13296800000</v>
      </c>
      <c r="L94" s="19">
        <v>44358</v>
      </c>
      <c r="M94" s="18">
        <v>3</v>
      </c>
      <c r="N94" s="18">
        <v>3</v>
      </c>
      <c r="O94" s="82">
        <v>13300000000</v>
      </c>
      <c r="P94" s="82">
        <v>15810272001.129999</v>
      </c>
      <c r="Q94" s="82">
        <v>15730000000</v>
      </c>
      <c r="R94" s="82"/>
      <c r="S94" s="82"/>
      <c r="T94" s="82"/>
      <c r="U94" s="82"/>
      <c r="V94" s="82"/>
      <c r="W94" s="82"/>
      <c r="X94" s="82"/>
      <c r="Y94" s="82">
        <f t="shared" si="32"/>
        <v>14946757333.709999</v>
      </c>
      <c r="Z94" s="82">
        <f t="shared" si="33"/>
        <v>13300000000</v>
      </c>
      <c r="AA94" s="82">
        <f t="shared" si="34"/>
        <v>15810272001.129999</v>
      </c>
      <c r="AB94" s="82">
        <f t="shared" si="35"/>
        <v>1426698351.3122542</v>
      </c>
      <c r="AC94" s="105">
        <f>AB94/Y94</f>
        <v>9.5452031464682063E-2</v>
      </c>
      <c r="AD94" s="18" t="s">
        <v>190</v>
      </c>
      <c r="AE94" s="24">
        <f t="shared" si="37"/>
        <v>14946757333.709999</v>
      </c>
      <c r="AF94" s="94">
        <v>13296800000</v>
      </c>
      <c r="AG94" s="18" t="s">
        <v>133</v>
      </c>
      <c r="AH94" s="18">
        <v>1</v>
      </c>
      <c r="AI94" s="18">
        <v>1</v>
      </c>
      <c r="AJ94" s="18">
        <v>0</v>
      </c>
      <c r="AK94" s="106">
        <v>13296800000</v>
      </c>
      <c r="AL94" s="21" t="s">
        <v>560</v>
      </c>
      <c r="AN94" s="24"/>
      <c r="AQ94" s="24"/>
      <c r="AT94" s="24"/>
      <c r="AW94" s="24"/>
      <c r="AZ94" s="24"/>
      <c r="BC94" s="21" t="s">
        <v>240</v>
      </c>
      <c r="BD94" s="20" t="s">
        <v>560</v>
      </c>
      <c r="BH94" s="24"/>
      <c r="BK94" s="107">
        <f t="shared" si="30"/>
        <v>0</v>
      </c>
      <c r="BL94" s="108">
        <f t="shared" si="31"/>
        <v>0</v>
      </c>
      <c r="BM94" s="18" t="s">
        <v>190</v>
      </c>
      <c r="BN94" s="18" t="s">
        <v>729</v>
      </c>
      <c r="BO94" s="111"/>
      <c r="BQ94" s="154">
        <v>44622</v>
      </c>
    </row>
    <row r="95" spans="1:126" s="10" customFormat="1" x14ac:dyDescent="0.25">
      <c r="A95" s="189">
        <v>94</v>
      </c>
      <c r="B95" s="18" t="s">
        <v>561</v>
      </c>
      <c r="C95" s="19">
        <v>44365</v>
      </c>
      <c r="D95" s="18" t="s">
        <v>190</v>
      </c>
      <c r="E95" s="20" t="s">
        <v>125</v>
      </c>
      <c r="F95" s="22" t="s">
        <v>562</v>
      </c>
      <c r="G95" s="22" t="s">
        <v>563</v>
      </c>
      <c r="H95" s="23">
        <v>1</v>
      </c>
      <c r="I95" s="164" t="s">
        <v>564</v>
      </c>
      <c r="J95" s="82">
        <v>7000000</v>
      </c>
      <c r="K95" s="82">
        <f t="shared" si="23"/>
        <v>7000000</v>
      </c>
      <c r="L95" s="18"/>
      <c r="M95" s="18">
        <v>0</v>
      </c>
      <c r="N95" s="18">
        <v>0</v>
      </c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 t="e">
        <f t="shared" si="32"/>
        <v>#DIV/0!</v>
      </c>
      <c r="Z95" s="82">
        <f t="shared" si="33"/>
        <v>0</v>
      </c>
      <c r="AA95" s="82">
        <f t="shared" si="34"/>
        <v>0</v>
      </c>
      <c r="AB95" s="82" t="e">
        <f t="shared" si="35"/>
        <v>#DIV/0!</v>
      </c>
      <c r="AC95" s="119"/>
      <c r="AD95" s="18" t="s">
        <v>190</v>
      </c>
      <c r="AE95" s="24" t="e">
        <f t="shared" si="37"/>
        <v>#DIV/0!</v>
      </c>
      <c r="AF95" s="83"/>
      <c r="AG95" s="18" t="s">
        <v>133</v>
      </c>
      <c r="AH95" s="18">
        <v>1</v>
      </c>
      <c r="AI95" s="18">
        <v>1</v>
      </c>
      <c r="AJ95" s="18">
        <v>0</v>
      </c>
      <c r="AK95" s="106"/>
      <c r="AL95" s="21" t="s">
        <v>565</v>
      </c>
      <c r="AM95" s="18"/>
      <c r="AN95" s="24"/>
      <c r="AO95" s="18"/>
      <c r="AP95" s="18"/>
      <c r="AQ95" s="24"/>
      <c r="AR95" s="18"/>
      <c r="AS95" s="18"/>
      <c r="AT95" s="24"/>
      <c r="AU95" s="18"/>
      <c r="AV95" s="18"/>
      <c r="AW95" s="24"/>
      <c r="AX95" s="18"/>
      <c r="AY95" s="18"/>
      <c r="AZ95" s="24"/>
      <c r="BA95" s="18"/>
      <c r="BB95" s="18"/>
      <c r="BC95" s="21" t="s">
        <v>563</v>
      </c>
      <c r="BD95" s="20" t="s">
        <v>565</v>
      </c>
      <c r="BE95" s="18"/>
      <c r="BF95" s="18"/>
      <c r="BG95" s="18">
        <v>5</v>
      </c>
      <c r="BH95" s="24">
        <v>7000000</v>
      </c>
      <c r="BI95" s="19">
        <v>44389</v>
      </c>
      <c r="BJ95" s="18"/>
      <c r="BK95" s="107">
        <f t="shared" si="30"/>
        <v>0</v>
      </c>
      <c r="BL95" s="108">
        <f t="shared" si="31"/>
        <v>0</v>
      </c>
      <c r="BM95" s="18" t="s">
        <v>190</v>
      </c>
      <c r="BN95" s="18"/>
      <c r="BO95" s="111"/>
      <c r="BP95" s="111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18"/>
      <c r="DV95" s="18"/>
    </row>
    <row r="96" spans="1:126" s="18" customFormat="1" x14ac:dyDescent="0.25">
      <c r="A96" s="189">
        <v>95</v>
      </c>
      <c r="B96" s="18" t="s">
        <v>566</v>
      </c>
      <c r="C96" s="19">
        <v>44364</v>
      </c>
      <c r="D96" s="18" t="s">
        <v>148</v>
      </c>
      <c r="E96" s="20" t="s">
        <v>337</v>
      </c>
      <c r="F96" s="22" t="s">
        <v>567</v>
      </c>
      <c r="G96" s="22" t="s">
        <v>204</v>
      </c>
      <c r="H96" s="23">
        <v>2</v>
      </c>
      <c r="I96" s="164" t="s">
        <v>778</v>
      </c>
      <c r="J96" s="82">
        <v>208528333.33000001</v>
      </c>
      <c r="K96" s="82">
        <f t="shared" si="23"/>
        <v>104264166.66500001</v>
      </c>
      <c r="M96" s="18">
        <v>3</v>
      </c>
      <c r="N96" s="18">
        <v>3</v>
      </c>
      <c r="O96" s="82">
        <f>106090000+102420000</f>
        <v>208510000</v>
      </c>
      <c r="P96" s="82">
        <f>106100000+102443000</f>
        <v>208543000</v>
      </c>
      <c r="Q96" s="82">
        <f>106096000+102436000</f>
        <v>208532000</v>
      </c>
      <c r="R96" s="82"/>
      <c r="S96" s="82"/>
      <c r="T96" s="82"/>
      <c r="U96" s="82"/>
      <c r="V96" s="82"/>
      <c r="W96" s="82"/>
      <c r="X96" s="82"/>
      <c r="Y96" s="82">
        <f t="shared" si="32"/>
        <v>208528333.33333334</v>
      </c>
      <c r="Z96" s="82">
        <f t="shared" si="33"/>
        <v>208510000</v>
      </c>
      <c r="AA96" s="82">
        <f t="shared" si="34"/>
        <v>208543000</v>
      </c>
      <c r="AB96" s="82">
        <f t="shared" si="35"/>
        <v>16802.777548171412</v>
      </c>
      <c r="AC96" s="105">
        <f>AB96/Y96</f>
        <v>8.057791130624013E-5</v>
      </c>
      <c r="AD96" s="18" t="s">
        <v>148</v>
      </c>
      <c r="AE96" s="24">
        <f t="shared" si="37"/>
        <v>208528333.33333334</v>
      </c>
      <c r="AF96" s="83"/>
      <c r="AG96" s="18" t="s">
        <v>151</v>
      </c>
      <c r="AH96" s="18">
        <v>1</v>
      </c>
      <c r="AI96" s="18">
        <v>1</v>
      </c>
      <c r="AJ96" s="18">
        <v>0</v>
      </c>
      <c r="AK96" s="106">
        <v>208528333.33000001</v>
      </c>
      <c r="AL96" s="21" t="s">
        <v>568</v>
      </c>
      <c r="AN96" s="24"/>
      <c r="AQ96" s="24"/>
      <c r="AT96" s="24"/>
      <c r="AW96" s="24"/>
      <c r="AZ96" s="24"/>
      <c r="BC96" s="21" t="s">
        <v>204</v>
      </c>
      <c r="BD96" s="20" t="s">
        <v>568</v>
      </c>
      <c r="BF96" s="18">
        <v>32110391630</v>
      </c>
      <c r="BG96" s="18">
        <v>206</v>
      </c>
      <c r="BH96" s="24">
        <v>208528333.33000001</v>
      </c>
      <c r="BI96" s="19">
        <v>44411</v>
      </c>
      <c r="BJ96" s="19">
        <v>44554</v>
      </c>
      <c r="BK96" s="107">
        <f t="shared" si="30"/>
        <v>0</v>
      </c>
      <c r="BL96" s="108">
        <f t="shared" si="31"/>
        <v>0</v>
      </c>
      <c r="BM96" s="18" t="s">
        <v>148</v>
      </c>
      <c r="BO96" s="111"/>
      <c r="BP96" s="111"/>
    </row>
    <row r="97" spans="1:126" s="18" customFormat="1" x14ac:dyDescent="0.25">
      <c r="A97" s="189">
        <v>96</v>
      </c>
      <c r="B97" s="18" t="s">
        <v>569</v>
      </c>
      <c r="C97" s="19">
        <v>44358</v>
      </c>
      <c r="D97" s="18" t="s">
        <v>148</v>
      </c>
      <c r="E97" s="20" t="s">
        <v>570</v>
      </c>
      <c r="F97" s="22" t="s">
        <v>571</v>
      </c>
      <c r="G97" s="22" t="s">
        <v>344</v>
      </c>
      <c r="H97" s="23">
        <v>11</v>
      </c>
      <c r="I97" s="164" t="s">
        <v>775</v>
      </c>
      <c r="J97" s="82">
        <v>12870000000</v>
      </c>
      <c r="K97" s="82">
        <f t="shared" si="23"/>
        <v>1170000000</v>
      </c>
      <c r="M97" s="18">
        <v>0</v>
      </c>
      <c r="N97" s="18">
        <v>0</v>
      </c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 t="e">
        <f t="shared" si="32"/>
        <v>#DIV/0!</v>
      </c>
      <c r="Z97" s="82">
        <f t="shared" si="33"/>
        <v>0</v>
      </c>
      <c r="AA97" s="82">
        <f t="shared" si="34"/>
        <v>0</v>
      </c>
      <c r="AB97" s="82" t="e">
        <f t="shared" si="35"/>
        <v>#DIV/0!</v>
      </c>
      <c r="AC97" s="119"/>
      <c r="AD97" s="18" t="s">
        <v>148</v>
      </c>
      <c r="AE97" s="24" t="e">
        <f t="shared" si="37"/>
        <v>#DIV/0!</v>
      </c>
      <c r="AF97" s="83"/>
      <c r="AG97" s="18" t="s">
        <v>151</v>
      </c>
      <c r="AH97" s="18">
        <v>1</v>
      </c>
      <c r="AI97" s="18">
        <v>0</v>
      </c>
      <c r="AJ97" s="18">
        <v>0</v>
      </c>
      <c r="AK97" s="106"/>
      <c r="AL97" s="21" t="s">
        <v>572</v>
      </c>
      <c r="AN97" s="24"/>
      <c r="AQ97" s="24"/>
      <c r="AT97" s="24"/>
      <c r="AW97" s="24"/>
      <c r="AZ97" s="24"/>
      <c r="BC97" s="21" t="s">
        <v>344</v>
      </c>
      <c r="BD97" s="20" t="s">
        <v>572</v>
      </c>
      <c r="BF97" s="18">
        <v>32110380691</v>
      </c>
      <c r="BG97" s="18" t="s">
        <v>573</v>
      </c>
      <c r="BH97" s="24">
        <v>12870000000</v>
      </c>
      <c r="BI97" s="19">
        <v>44363</v>
      </c>
      <c r="BJ97" s="19">
        <v>44865</v>
      </c>
      <c r="BK97" s="107">
        <f t="shared" si="30"/>
        <v>0</v>
      </c>
      <c r="BL97" s="108">
        <f t="shared" si="31"/>
        <v>0</v>
      </c>
      <c r="BM97" s="18" t="s">
        <v>148</v>
      </c>
      <c r="BN97" s="18" t="s">
        <v>730</v>
      </c>
      <c r="BO97" s="18" t="s">
        <v>739</v>
      </c>
      <c r="BP97" s="18" t="s">
        <v>731</v>
      </c>
      <c r="BQ97" s="19">
        <v>44375</v>
      </c>
      <c r="BR97" s="19">
        <v>44747</v>
      </c>
      <c r="BS97" s="19">
        <v>44848</v>
      </c>
      <c r="BT97" s="18" t="s">
        <v>740</v>
      </c>
      <c r="BU97" s="18" t="s">
        <v>734</v>
      </c>
      <c r="BV97" s="19">
        <v>44418</v>
      </c>
      <c r="BW97" s="19">
        <v>44610</v>
      </c>
      <c r="BX97" s="19">
        <v>45016</v>
      </c>
      <c r="BY97" s="18" t="s">
        <v>741</v>
      </c>
      <c r="BZ97" s="18" t="s">
        <v>733</v>
      </c>
      <c r="CA97" s="19">
        <v>44428</v>
      </c>
      <c r="CB97" s="18" t="s">
        <v>736</v>
      </c>
      <c r="CC97" s="19">
        <v>44868</v>
      </c>
      <c r="CD97" s="18" t="s">
        <v>742</v>
      </c>
      <c r="CE97" s="18" t="s">
        <v>735</v>
      </c>
      <c r="CF97" s="19">
        <v>44515</v>
      </c>
      <c r="CG97" s="19">
        <v>44652</v>
      </c>
      <c r="CH97" s="18">
        <v>2023</v>
      </c>
      <c r="CI97" s="18" t="s">
        <v>738</v>
      </c>
      <c r="CJ97" s="18" t="s">
        <v>737</v>
      </c>
      <c r="CK97" s="19">
        <v>44510</v>
      </c>
      <c r="CL97" s="19">
        <v>44671</v>
      </c>
      <c r="CN97" s="18" t="s">
        <v>743</v>
      </c>
      <c r="CO97" s="18" t="s">
        <v>744</v>
      </c>
      <c r="CP97" s="19">
        <v>44530</v>
      </c>
      <c r="CQ97" s="19">
        <v>44706</v>
      </c>
      <c r="CS97" s="18" t="s">
        <v>745</v>
      </c>
      <c r="CT97" s="18" t="s">
        <v>746</v>
      </c>
      <c r="CU97" s="19">
        <v>44545</v>
      </c>
      <c r="CV97" s="19">
        <v>44750</v>
      </c>
      <c r="CX97" s="18" t="s">
        <v>747</v>
      </c>
      <c r="CY97" s="18" t="s">
        <v>748</v>
      </c>
      <c r="CZ97" s="19">
        <v>44586</v>
      </c>
      <c r="DA97" s="19">
        <v>44806</v>
      </c>
      <c r="DC97" s="18" t="s">
        <v>752</v>
      </c>
      <c r="DD97" s="18" t="s">
        <v>753</v>
      </c>
      <c r="DE97" s="19">
        <v>44607</v>
      </c>
      <c r="DF97" s="19">
        <v>44875</v>
      </c>
      <c r="DH97" s="18" t="s">
        <v>750</v>
      </c>
      <c r="DI97" s="18" t="s">
        <v>751</v>
      </c>
      <c r="DJ97" s="19">
        <v>44622</v>
      </c>
      <c r="DK97" s="18" t="s">
        <v>749</v>
      </c>
      <c r="DM97" s="18" t="s">
        <v>754</v>
      </c>
      <c r="DN97" s="18" t="s">
        <v>755</v>
      </c>
      <c r="DO97" s="18">
        <v>2022</v>
      </c>
      <c r="DP97" s="19">
        <v>44979</v>
      </c>
    </row>
    <row r="98" spans="1:126" s="18" customFormat="1" x14ac:dyDescent="0.25">
      <c r="A98" s="189">
        <v>97</v>
      </c>
      <c r="B98" s="10" t="s">
        <v>574</v>
      </c>
      <c r="C98" s="11">
        <v>44356</v>
      </c>
      <c r="D98" s="10" t="s">
        <v>190</v>
      </c>
      <c r="E98" s="12" t="s">
        <v>125</v>
      </c>
      <c r="F98" s="14" t="s">
        <v>356</v>
      </c>
      <c r="G98" s="14" t="s">
        <v>575</v>
      </c>
      <c r="H98" s="15">
        <v>2</v>
      </c>
      <c r="I98" s="165" t="s">
        <v>777</v>
      </c>
      <c r="J98" s="80">
        <v>3535814640</v>
      </c>
      <c r="K98" s="80">
        <f t="shared" ref="K98:K123" si="38">J98/H98</f>
        <v>1767907320</v>
      </c>
      <c r="L98" s="11">
        <v>44343</v>
      </c>
      <c r="M98" s="10">
        <v>5</v>
      </c>
      <c r="N98" s="10">
        <v>2</v>
      </c>
      <c r="O98" s="80">
        <v>3535814640</v>
      </c>
      <c r="P98" s="80">
        <v>3705724200</v>
      </c>
      <c r="Q98" s="80"/>
      <c r="R98" s="80"/>
      <c r="S98" s="80"/>
      <c r="T98" s="80"/>
      <c r="U98" s="80"/>
      <c r="V98" s="80"/>
      <c r="W98" s="80"/>
      <c r="X98" s="80"/>
      <c r="Y98" s="80">
        <f t="shared" si="32"/>
        <v>3620769420</v>
      </c>
      <c r="Z98" s="80">
        <f t="shared" si="33"/>
        <v>3535814640</v>
      </c>
      <c r="AA98" s="80">
        <f t="shared" si="34"/>
        <v>3705724200</v>
      </c>
      <c r="AB98" s="80">
        <f t="shared" si="35"/>
        <v>120144202.06442256</v>
      </c>
      <c r="AC98" s="102">
        <f>AB98/Y98</f>
        <v>3.3181953371784319E-2</v>
      </c>
      <c r="AD98" s="10" t="s">
        <v>190</v>
      </c>
      <c r="AE98" s="26">
        <f t="shared" si="37"/>
        <v>3620769420</v>
      </c>
      <c r="AF98" s="81"/>
      <c r="AG98" s="10" t="s">
        <v>545</v>
      </c>
      <c r="AH98" s="10">
        <v>0</v>
      </c>
      <c r="AI98" s="10">
        <v>0</v>
      </c>
      <c r="AJ98" s="10">
        <v>0</v>
      </c>
      <c r="AK98" s="16" t="s">
        <v>129</v>
      </c>
      <c r="AL98" s="13"/>
      <c r="AM98" s="10"/>
      <c r="AN98" s="26"/>
      <c r="AO98" s="10"/>
      <c r="AP98" s="10"/>
      <c r="AQ98" s="26"/>
      <c r="AR98" s="10"/>
      <c r="AS98" s="10"/>
      <c r="AT98" s="26"/>
      <c r="AU98" s="10"/>
      <c r="AV98" s="10"/>
      <c r="AW98" s="26"/>
      <c r="AX98" s="10"/>
      <c r="AY98" s="10"/>
      <c r="AZ98" s="26"/>
      <c r="BA98" s="10"/>
      <c r="BB98" s="10"/>
      <c r="BC98" s="13" t="s">
        <v>575</v>
      </c>
      <c r="BD98" s="12"/>
      <c r="BE98" s="10"/>
      <c r="BF98" s="10"/>
      <c r="BG98" s="10"/>
      <c r="BH98" s="26"/>
      <c r="BI98" s="10"/>
      <c r="BJ98" s="10"/>
      <c r="BK98" s="103">
        <f t="shared" si="30"/>
        <v>0</v>
      </c>
      <c r="BL98" s="104">
        <f t="shared" si="31"/>
        <v>0</v>
      </c>
      <c r="BM98" s="10" t="s">
        <v>190</v>
      </c>
      <c r="BN98" s="10"/>
      <c r="BO98" s="118"/>
      <c r="BP98" s="118"/>
      <c r="BQ98" s="10"/>
      <c r="BR98" s="10"/>
      <c r="BS98" s="10"/>
      <c r="BT98" s="10"/>
      <c r="BU98" s="10"/>
      <c r="BV98" s="10">
        <v>210170</v>
      </c>
      <c r="BW98" s="10" t="s">
        <v>732</v>
      </c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</row>
    <row r="99" spans="1:126" s="18" customFormat="1" x14ac:dyDescent="0.25">
      <c r="A99" s="189">
        <v>98</v>
      </c>
      <c r="B99" s="18" t="s">
        <v>576</v>
      </c>
      <c r="C99" s="19">
        <v>44349</v>
      </c>
      <c r="D99" s="18" t="s">
        <v>190</v>
      </c>
      <c r="E99" s="20" t="s">
        <v>251</v>
      </c>
      <c r="F99" s="22" t="s">
        <v>577</v>
      </c>
      <c r="G99" s="22" t="s">
        <v>482</v>
      </c>
      <c r="H99" s="23">
        <v>5</v>
      </c>
      <c r="I99" s="168" t="s">
        <v>777</v>
      </c>
      <c r="J99" s="82">
        <v>2600000000</v>
      </c>
      <c r="K99" s="82">
        <f t="shared" si="38"/>
        <v>520000000</v>
      </c>
      <c r="L99" s="19">
        <v>44333</v>
      </c>
      <c r="M99" s="18">
        <v>3</v>
      </c>
      <c r="N99" s="18">
        <v>3</v>
      </c>
      <c r="O99" s="82">
        <v>2674330000</v>
      </c>
      <c r="P99" s="82">
        <v>3100000000</v>
      </c>
      <c r="Q99" s="82">
        <v>3250000000</v>
      </c>
      <c r="R99" s="82"/>
      <c r="S99" s="82"/>
      <c r="T99" s="82"/>
      <c r="U99" s="82"/>
      <c r="V99" s="82"/>
      <c r="W99" s="82"/>
      <c r="X99" s="82"/>
      <c r="Y99" s="82">
        <f t="shared" si="32"/>
        <v>3008110000</v>
      </c>
      <c r="Z99" s="82">
        <f t="shared" si="33"/>
        <v>2674330000</v>
      </c>
      <c r="AA99" s="82">
        <f t="shared" si="34"/>
        <v>3250000000</v>
      </c>
      <c r="AB99" s="82">
        <f t="shared" si="35"/>
        <v>298633247.14438611</v>
      </c>
      <c r="AC99" s="105">
        <f>AB99/Y99</f>
        <v>9.9276039488046017E-2</v>
      </c>
      <c r="AD99" s="18" t="s">
        <v>190</v>
      </c>
      <c r="AE99" s="24">
        <f t="shared" si="37"/>
        <v>3008110000</v>
      </c>
      <c r="AF99" s="94">
        <v>2600000000</v>
      </c>
      <c r="AG99" s="18" t="s">
        <v>133</v>
      </c>
      <c r="AH99" s="21">
        <v>1</v>
      </c>
      <c r="AI99" s="21">
        <v>1</v>
      </c>
      <c r="AJ99" s="18">
        <v>0</v>
      </c>
      <c r="AK99" s="106">
        <v>2590000000</v>
      </c>
      <c r="AL99" s="21" t="s">
        <v>578</v>
      </c>
      <c r="AN99" s="24"/>
      <c r="AQ99" s="24"/>
      <c r="AT99" s="24"/>
      <c r="AW99" s="24"/>
      <c r="AZ99" s="24"/>
      <c r="BC99" s="21" t="s">
        <v>482</v>
      </c>
      <c r="BD99" s="20" t="s">
        <v>578</v>
      </c>
      <c r="BG99" s="18" t="s">
        <v>579</v>
      </c>
      <c r="BH99" s="24">
        <v>2590000000</v>
      </c>
      <c r="BI99" s="19">
        <v>44400</v>
      </c>
      <c r="BK99" s="107">
        <f t="shared" si="30"/>
        <v>10000000</v>
      </c>
      <c r="BL99" s="108">
        <f t="shared" si="31"/>
        <v>3.8461538461538464E-3</v>
      </c>
      <c r="BM99" s="18" t="s">
        <v>190</v>
      </c>
      <c r="BN99" s="18" t="s">
        <v>756</v>
      </c>
      <c r="BO99" s="18" t="s">
        <v>757</v>
      </c>
      <c r="BP99" s="18" t="s">
        <v>758</v>
      </c>
      <c r="BQ99" s="19">
        <v>44546</v>
      </c>
      <c r="BR99" s="19">
        <v>44910</v>
      </c>
      <c r="BT99" s="18" t="s">
        <v>759</v>
      </c>
      <c r="BU99" s="18" t="s">
        <v>760</v>
      </c>
      <c r="BV99" s="19">
        <v>44546</v>
      </c>
      <c r="BW99" s="19">
        <v>45070</v>
      </c>
      <c r="BY99" s="18" t="s">
        <v>761</v>
      </c>
      <c r="BZ99" s="18" t="s">
        <v>762</v>
      </c>
      <c r="CA99" s="19">
        <v>44546</v>
      </c>
      <c r="CB99" s="19">
        <v>45105</v>
      </c>
      <c r="CD99" s="18" t="s">
        <v>763</v>
      </c>
      <c r="CE99" s="18" t="s">
        <v>764</v>
      </c>
      <c r="CF99" s="19">
        <v>44546</v>
      </c>
      <c r="CI99" s="18" t="s">
        <v>765</v>
      </c>
      <c r="CJ99" s="18" t="s">
        <v>766</v>
      </c>
      <c r="CK99" s="19">
        <v>44546</v>
      </c>
    </row>
    <row r="100" spans="1:126" s="18" customFormat="1" x14ac:dyDescent="0.25">
      <c r="A100" s="189">
        <v>99</v>
      </c>
      <c r="B100" s="10" t="s">
        <v>580</v>
      </c>
      <c r="C100" s="11">
        <v>44341</v>
      </c>
      <c r="D100" s="10" t="s">
        <v>190</v>
      </c>
      <c r="E100" s="12" t="s">
        <v>513</v>
      </c>
      <c r="F100" s="14" t="s">
        <v>581</v>
      </c>
      <c r="G100" s="14" t="s">
        <v>582</v>
      </c>
      <c r="H100" s="15">
        <v>3</v>
      </c>
      <c r="I100" s="165" t="s">
        <v>775</v>
      </c>
      <c r="J100" s="80">
        <v>62767508.07</v>
      </c>
      <c r="K100" s="80">
        <f t="shared" si="38"/>
        <v>20922502.690000001</v>
      </c>
      <c r="L100" s="10"/>
      <c r="M100" s="10">
        <v>0</v>
      </c>
      <c r="N100" s="10">
        <v>0</v>
      </c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 t="e">
        <f t="shared" si="32"/>
        <v>#DIV/0!</v>
      </c>
      <c r="Z100" s="80">
        <f t="shared" si="33"/>
        <v>0</v>
      </c>
      <c r="AA100" s="80">
        <f t="shared" si="34"/>
        <v>0</v>
      </c>
      <c r="AB100" s="80" t="e">
        <f t="shared" si="35"/>
        <v>#DIV/0!</v>
      </c>
      <c r="AC100" s="124"/>
      <c r="AD100" s="10" t="s">
        <v>190</v>
      </c>
      <c r="AE100" s="26" t="e">
        <f t="shared" si="37"/>
        <v>#DIV/0!</v>
      </c>
      <c r="AF100" s="81"/>
      <c r="AG100" s="10" t="s">
        <v>536</v>
      </c>
      <c r="AH100" s="10">
        <v>0</v>
      </c>
      <c r="AI100" s="10">
        <v>0</v>
      </c>
      <c r="AJ100" s="10">
        <v>0</v>
      </c>
      <c r="AK100" s="16" t="s">
        <v>129</v>
      </c>
      <c r="AL100" s="13"/>
      <c r="AM100" s="10"/>
      <c r="AN100" s="26"/>
      <c r="AO100" s="10"/>
      <c r="AP100" s="10"/>
      <c r="AQ100" s="26"/>
      <c r="AR100" s="10"/>
      <c r="AS100" s="10"/>
      <c r="AT100" s="26"/>
      <c r="AU100" s="10"/>
      <c r="AV100" s="10"/>
      <c r="AW100" s="26"/>
      <c r="AX100" s="10"/>
      <c r="AY100" s="10"/>
      <c r="AZ100" s="26"/>
      <c r="BA100" s="10"/>
      <c r="BB100" s="10"/>
      <c r="BC100" s="13"/>
      <c r="BD100" s="12"/>
      <c r="BE100" s="10"/>
      <c r="BF100" s="10"/>
      <c r="BG100" s="10"/>
      <c r="BH100" s="26"/>
      <c r="BI100" s="10"/>
      <c r="BJ100" s="10"/>
      <c r="BK100" s="103">
        <f t="shared" si="30"/>
        <v>0</v>
      </c>
      <c r="BL100" s="104">
        <f t="shared" si="31"/>
        <v>0</v>
      </c>
      <c r="BM100" s="10" t="s">
        <v>190</v>
      </c>
      <c r="BN100" s="10" t="s">
        <v>583</v>
      </c>
      <c r="BO100" s="118"/>
      <c r="BP100" s="118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</row>
    <row r="101" spans="1:126" s="18" customFormat="1" x14ac:dyDescent="0.25">
      <c r="A101" s="189">
        <v>100</v>
      </c>
      <c r="B101" s="10" t="s">
        <v>584</v>
      </c>
      <c r="C101" s="11">
        <v>44341</v>
      </c>
      <c r="D101" s="10" t="s">
        <v>190</v>
      </c>
      <c r="E101" s="12" t="s">
        <v>125</v>
      </c>
      <c r="F101" s="14" t="s">
        <v>191</v>
      </c>
      <c r="G101" s="14" t="s">
        <v>518</v>
      </c>
      <c r="H101" s="15">
        <v>1</v>
      </c>
      <c r="I101" s="163" t="s">
        <v>193</v>
      </c>
      <c r="J101" s="80">
        <v>7067180000</v>
      </c>
      <c r="K101" s="80">
        <f t="shared" si="38"/>
        <v>7067180000</v>
      </c>
      <c r="L101" s="10"/>
      <c r="M101" s="10">
        <v>0</v>
      </c>
      <c r="N101" s="10">
        <v>0</v>
      </c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 t="e">
        <f t="shared" si="32"/>
        <v>#DIV/0!</v>
      </c>
      <c r="Z101" s="80">
        <f t="shared" si="33"/>
        <v>0</v>
      </c>
      <c r="AA101" s="80">
        <f t="shared" si="34"/>
        <v>0</v>
      </c>
      <c r="AB101" s="80" t="e">
        <f t="shared" si="35"/>
        <v>#DIV/0!</v>
      </c>
      <c r="AC101" s="124"/>
      <c r="AD101" s="10" t="s">
        <v>190</v>
      </c>
      <c r="AE101" s="26" t="e">
        <f t="shared" si="37"/>
        <v>#DIV/0!</v>
      </c>
      <c r="AF101" s="81"/>
      <c r="AG101" s="13" t="s">
        <v>128</v>
      </c>
      <c r="AH101" s="10">
        <v>0</v>
      </c>
      <c r="AI101" s="10">
        <v>0</v>
      </c>
      <c r="AJ101" s="10">
        <v>0</v>
      </c>
      <c r="AK101" s="16" t="s">
        <v>129</v>
      </c>
      <c r="AL101" s="13"/>
      <c r="AM101" s="10"/>
      <c r="AN101" s="26"/>
      <c r="AO101" s="10"/>
      <c r="AP101" s="10"/>
      <c r="AQ101" s="26"/>
      <c r="AR101" s="10"/>
      <c r="AS101" s="10"/>
      <c r="AT101" s="26"/>
      <c r="AU101" s="10"/>
      <c r="AV101" s="10"/>
      <c r="AW101" s="26"/>
      <c r="AX101" s="10"/>
      <c r="AY101" s="10"/>
      <c r="AZ101" s="26"/>
      <c r="BA101" s="10"/>
      <c r="BB101" s="10"/>
      <c r="BC101" s="13" t="s">
        <v>518</v>
      </c>
      <c r="BD101" s="12"/>
      <c r="BE101" s="10"/>
      <c r="BF101" s="10"/>
      <c r="BG101" s="10"/>
      <c r="BH101" s="26"/>
      <c r="BI101" s="10"/>
      <c r="BJ101" s="10"/>
      <c r="BK101" s="103">
        <f t="shared" si="30"/>
        <v>0</v>
      </c>
      <c r="BL101" s="104">
        <f t="shared" si="31"/>
        <v>0</v>
      </c>
      <c r="BM101" s="10" t="s">
        <v>190</v>
      </c>
      <c r="BN101" s="10" t="s">
        <v>724</v>
      </c>
      <c r="BO101" s="118"/>
      <c r="BP101" s="118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</row>
    <row r="102" spans="1:126" s="9" customFormat="1" x14ac:dyDescent="0.25">
      <c r="A102" s="189">
        <v>101</v>
      </c>
      <c r="B102" s="18" t="s">
        <v>585</v>
      </c>
      <c r="C102" s="19">
        <v>44337</v>
      </c>
      <c r="D102" s="18" t="s">
        <v>190</v>
      </c>
      <c r="E102" s="20" t="s">
        <v>125</v>
      </c>
      <c r="F102" s="22" t="s">
        <v>586</v>
      </c>
      <c r="G102" s="22" t="s">
        <v>539</v>
      </c>
      <c r="H102" s="23">
        <v>4</v>
      </c>
      <c r="I102" s="164" t="s">
        <v>592</v>
      </c>
      <c r="J102" s="82">
        <v>92000000</v>
      </c>
      <c r="K102" s="82">
        <f t="shared" si="38"/>
        <v>23000000</v>
      </c>
      <c r="L102" s="18"/>
      <c r="M102" s="18">
        <v>2</v>
      </c>
      <c r="N102" s="18">
        <v>2</v>
      </c>
      <c r="O102" s="82">
        <v>91540000</v>
      </c>
      <c r="P102" s="82">
        <v>91540000</v>
      </c>
      <c r="Q102" s="82"/>
      <c r="R102" s="82"/>
      <c r="S102" s="82"/>
      <c r="T102" s="82"/>
      <c r="U102" s="82"/>
      <c r="V102" s="82"/>
      <c r="W102" s="82"/>
      <c r="X102" s="82"/>
      <c r="Y102" s="82">
        <f t="shared" si="32"/>
        <v>91540000</v>
      </c>
      <c r="Z102" s="82">
        <f t="shared" si="33"/>
        <v>91540000</v>
      </c>
      <c r="AA102" s="82">
        <f t="shared" si="34"/>
        <v>91540000</v>
      </c>
      <c r="AB102" s="82">
        <f t="shared" si="35"/>
        <v>0</v>
      </c>
      <c r="AC102" s="105">
        <f>AB102/Y102</f>
        <v>0</v>
      </c>
      <c r="AD102" s="18" t="s">
        <v>190</v>
      </c>
      <c r="AE102" s="24">
        <f t="shared" si="37"/>
        <v>91540000</v>
      </c>
      <c r="AF102" s="83"/>
      <c r="AG102" s="18" t="s">
        <v>133</v>
      </c>
      <c r="AH102" s="18">
        <v>2</v>
      </c>
      <c r="AI102" s="18">
        <v>2</v>
      </c>
      <c r="AJ102" s="18">
        <v>0</v>
      </c>
      <c r="AK102" s="106">
        <v>91540000</v>
      </c>
      <c r="AL102" s="21" t="s">
        <v>587</v>
      </c>
      <c r="AM102" s="18"/>
      <c r="AN102" s="24">
        <v>91540000</v>
      </c>
      <c r="AO102" s="18" t="s">
        <v>406</v>
      </c>
      <c r="AP102" s="18"/>
      <c r="AQ102" s="24"/>
      <c r="AR102" s="18"/>
      <c r="AS102" s="18"/>
      <c r="AT102" s="24"/>
      <c r="AU102" s="18"/>
      <c r="AV102" s="18"/>
      <c r="AW102" s="24"/>
      <c r="AX102" s="18"/>
      <c r="AY102" s="18"/>
      <c r="AZ102" s="24"/>
      <c r="BA102" s="18"/>
      <c r="BB102" s="18"/>
      <c r="BC102" s="21" t="s">
        <v>539</v>
      </c>
      <c r="BD102" s="20" t="s">
        <v>587</v>
      </c>
      <c r="BE102" s="18"/>
      <c r="BF102" s="18"/>
      <c r="BG102" s="18" t="s">
        <v>588</v>
      </c>
      <c r="BH102" s="24">
        <v>91390000</v>
      </c>
      <c r="BI102" s="19">
        <v>44452</v>
      </c>
      <c r="BJ102" s="18"/>
      <c r="BK102" s="107">
        <f t="shared" si="30"/>
        <v>610000</v>
      </c>
      <c r="BL102" s="108">
        <f t="shared" si="31"/>
        <v>6.6304347826086959E-3</v>
      </c>
      <c r="BM102" s="18" t="s">
        <v>190</v>
      </c>
      <c r="BN102" s="18"/>
      <c r="BO102" s="111"/>
      <c r="BP102" s="111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</row>
    <row r="103" spans="1:126" s="18" customFormat="1" x14ac:dyDescent="0.25">
      <c r="A103" s="189">
        <v>102</v>
      </c>
      <c r="B103" s="10" t="s">
        <v>589</v>
      </c>
      <c r="C103" s="11">
        <v>44337</v>
      </c>
      <c r="D103" s="10" t="s">
        <v>190</v>
      </c>
      <c r="E103" s="12" t="s">
        <v>125</v>
      </c>
      <c r="F103" s="14" t="s">
        <v>562</v>
      </c>
      <c r="G103" s="14" t="s">
        <v>563</v>
      </c>
      <c r="H103" s="15">
        <v>1</v>
      </c>
      <c r="I103" s="163" t="s">
        <v>775</v>
      </c>
      <c r="J103" s="80">
        <v>7000000</v>
      </c>
      <c r="K103" s="80">
        <f t="shared" si="38"/>
        <v>7000000</v>
      </c>
      <c r="L103" s="10"/>
      <c r="M103" s="10" t="s">
        <v>162</v>
      </c>
      <c r="N103" s="10" t="s">
        <v>162</v>
      </c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 t="e">
        <f t="shared" si="32"/>
        <v>#DIV/0!</v>
      </c>
      <c r="Z103" s="80">
        <f t="shared" si="33"/>
        <v>0</v>
      </c>
      <c r="AA103" s="80">
        <f t="shared" si="34"/>
        <v>0</v>
      </c>
      <c r="AB103" s="80" t="e">
        <f t="shared" si="35"/>
        <v>#DIV/0!</v>
      </c>
      <c r="AC103" s="124"/>
      <c r="AD103" s="10" t="s">
        <v>190</v>
      </c>
      <c r="AE103" s="26" t="e">
        <f t="shared" si="37"/>
        <v>#DIV/0!</v>
      </c>
      <c r="AF103" s="81"/>
      <c r="AG103" s="10" t="s">
        <v>128</v>
      </c>
      <c r="AH103" s="10">
        <v>0</v>
      </c>
      <c r="AI103" s="10">
        <v>0</v>
      </c>
      <c r="AJ103" s="10">
        <v>0</v>
      </c>
      <c r="AK103" s="16" t="s">
        <v>129</v>
      </c>
      <c r="AL103" s="13"/>
      <c r="AM103" s="10"/>
      <c r="AN103" s="26"/>
      <c r="AO103" s="10"/>
      <c r="AP103" s="10"/>
      <c r="AQ103" s="26"/>
      <c r="AR103" s="10"/>
      <c r="AS103" s="10"/>
      <c r="AT103" s="26"/>
      <c r="AU103" s="10"/>
      <c r="AV103" s="10"/>
      <c r="AW103" s="26"/>
      <c r="AX103" s="10"/>
      <c r="AY103" s="10"/>
      <c r="AZ103" s="26"/>
      <c r="BA103" s="10"/>
      <c r="BB103" s="10"/>
      <c r="BC103" s="13" t="s">
        <v>563</v>
      </c>
      <c r="BD103" s="12"/>
      <c r="BE103" s="10"/>
      <c r="BF103" s="10"/>
      <c r="BG103" s="10"/>
      <c r="BH103" s="26"/>
      <c r="BI103" s="10"/>
      <c r="BJ103" s="10"/>
      <c r="BK103" s="103">
        <f t="shared" si="30"/>
        <v>0</v>
      </c>
      <c r="BL103" s="104">
        <f t="shared" si="31"/>
        <v>0</v>
      </c>
      <c r="BM103" s="10" t="s">
        <v>190</v>
      </c>
      <c r="BN103" s="10"/>
      <c r="BO103" s="118"/>
      <c r="BP103" s="118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</row>
    <row r="104" spans="1:126" s="76" customFormat="1" x14ac:dyDescent="0.25">
      <c r="A104" s="189">
        <v>103</v>
      </c>
      <c r="B104" s="18" t="s">
        <v>590</v>
      </c>
      <c r="C104" s="19">
        <v>44335</v>
      </c>
      <c r="D104" s="18" t="s">
        <v>190</v>
      </c>
      <c r="E104" s="20" t="s">
        <v>125</v>
      </c>
      <c r="F104" s="22" t="s">
        <v>591</v>
      </c>
      <c r="G104" s="22" t="s">
        <v>539</v>
      </c>
      <c r="H104" s="23">
        <v>39</v>
      </c>
      <c r="I104" s="164" t="s">
        <v>592</v>
      </c>
      <c r="J104" s="82">
        <v>148200000</v>
      </c>
      <c r="K104" s="82">
        <f t="shared" si="38"/>
        <v>3800000</v>
      </c>
      <c r="L104" s="18"/>
      <c r="M104" s="18">
        <v>4</v>
      </c>
      <c r="N104" s="18">
        <v>4</v>
      </c>
      <c r="O104" s="82">
        <v>118560000</v>
      </c>
      <c r="P104" s="82">
        <v>118560000</v>
      </c>
      <c r="Q104" s="82">
        <v>118560000</v>
      </c>
      <c r="R104" s="82">
        <v>146718000</v>
      </c>
      <c r="S104" s="82"/>
      <c r="T104" s="82"/>
      <c r="U104" s="82"/>
      <c r="V104" s="82"/>
      <c r="W104" s="82"/>
      <c r="X104" s="82"/>
      <c r="Y104" s="82">
        <f t="shared" si="32"/>
        <v>125599500</v>
      </c>
      <c r="Z104" s="82">
        <f t="shared" si="33"/>
        <v>118560000</v>
      </c>
      <c r="AA104" s="82">
        <f t="shared" si="34"/>
        <v>146718000</v>
      </c>
      <c r="AB104" s="82">
        <f t="shared" si="35"/>
        <v>14079000</v>
      </c>
      <c r="AC104" s="105">
        <f>AB104/Y104</f>
        <v>0.11209439528023599</v>
      </c>
      <c r="AD104" s="18" t="s">
        <v>190</v>
      </c>
      <c r="AE104" s="24">
        <f t="shared" si="37"/>
        <v>125599500</v>
      </c>
      <c r="AF104" s="83"/>
      <c r="AG104" s="18" t="s">
        <v>178</v>
      </c>
      <c r="AH104" s="18">
        <v>5</v>
      </c>
      <c r="AI104" s="18">
        <v>3</v>
      </c>
      <c r="AJ104" s="18">
        <v>2</v>
      </c>
      <c r="AK104" s="106">
        <v>118560000</v>
      </c>
      <c r="AL104" s="21" t="s">
        <v>593</v>
      </c>
      <c r="AM104" s="18"/>
      <c r="AN104" s="24"/>
      <c r="AO104" s="18"/>
      <c r="AP104" s="18"/>
      <c r="AQ104" s="24"/>
      <c r="AR104" s="18"/>
      <c r="AS104" s="18"/>
      <c r="AT104" s="24"/>
      <c r="AU104" s="18"/>
      <c r="AV104" s="18"/>
      <c r="AW104" s="24"/>
      <c r="AX104" s="18"/>
      <c r="AY104" s="18"/>
      <c r="AZ104" s="24"/>
      <c r="BA104" s="18"/>
      <c r="BB104" s="18"/>
      <c r="BC104" s="21" t="s">
        <v>539</v>
      </c>
      <c r="BD104" s="20" t="s">
        <v>593</v>
      </c>
      <c r="BE104" s="18">
        <v>70991856</v>
      </c>
      <c r="BF104" s="18"/>
      <c r="BG104" s="18" t="s">
        <v>594</v>
      </c>
      <c r="BH104" s="24">
        <v>118560000</v>
      </c>
      <c r="BI104" s="19">
        <v>44386</v>
      </c>
      <c r="BJ104" s="18" t="s">
        <v>595</v>
      </c>
      <c r="BK104" s="107">
        <f t="shared" si="30"/>
        <v>29640000</v>
      </c>
      <c r="BL104" s="108">
        <f t="shared" si="31"/>
        <v>0.2</v>
      </c>
      <c r="BM104" s="18" t="s">
        <v>190</v>
      </c>
      <c r="BN104" s="18"/>
      <c r="BO104" s="111"/>
      <c r="BP104" s="111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</row>
    <row r="105" spans="1:126" s="18" customFormat="1" x14ac:dyDescent="0.25">
      <c r="A105" s="189">
        <v>104</v>
      </c>
      <c r="B105" s="10" t="s">
        <v>596</v>
      </c>
      <c r="C105" s="11">
        <v>44334</v>
      </c>
      <c r="D105" s="10" t="s">
        <v>190</v>
      </c>
      <c r="E105" s="12" t="s">
        <v>251</v>
      </c>
      <c r="F105" s="14" t="s">
        <v>597</v>
      </c>
      <c r="G105" s="14" t="s">
        <v>150</v>
      </c>
      <c r="H105" s="15">
        <v>1</v>
      </c>
      <c r="I105" s="165" t="s">
        <v>777</v>
      </c>
      <c r="J105" s="80">
        <v>10502621100</v>
      </c>
      <c r="K105" s="80">
        <f t="shared" si="38"/>
        <v>10502621100</v>
      </c>
      <c r="L105" s="10"/>
      <c r="M105" s="10">
        <v>3</v>
      </c>
      <c r="N105" s="10">
        <v>3</v>
      </c>
      <c r="O105" s="80">
        <v>10500000000</v>
      </c>
      <c r="P105" s="80">
        <v>10350000000</v>
      </c>
      <c r="Q105" s="80">
        <v>10750000000</v>
      </c>
      <c r="R105" s="80"/>
      <c r="S105" s="80"/>
      <c r="T105" s="80"/>
      <c r="U105" s="80"/>
      <c r="V105" s="80"/>
      <c r="W105" s="80"/>
      <c r="X105" s="80"/>
      <c r="Y105" s="80">
        <f t="shared" si="32"/>
        <v>10533333333.333334</v>
      </c>
      <c r="Z105" s="80">
        <f t="shared" si="33"/>
        <v>10350000000</v>
      </c>
      <c r="AA105" s="80">
        <f t="shared" si="34"/>
        <v>10750000000</v>
      </c>
      <c r="AB105" s="80">
        <f t="shared" si="35"/>
        <v>202072594.216369</v>
      </c>
      <c r="AC105" s="102">
        <f>AB105/Y105</f>
        <v>1.9184107045857816E-2</v>
      </c>
      <c r="AD105" s="10" t="s">
        <v>190</v>
      </c>
      <c r="AE105" s="26">
        <f t="shared" si="37"/>
        <v>10533333333.333334</v>
      </c>
      <c r="AF105" s="81"/>
      <c r="AG105" s="10" t="s">
        <v>128</v>
      </c>
      <c r="AH105" s="10">
        <v>0</v>
      </c>
      <c r="AI105" s="10">
        <v>0</v>
      </c>
      <c r="AJ105" s="10">
        <v>0</v>
      </c>
      <c r="AK105" s="16" t="s">
        <v>129</v>
      </c>
      <c r="AL105" s="13"/>
      <c r="AM105" s="10"/>
      <c r="AN105" s="26"/>
      <c r="AO105" s="10"/>
      <c r="AP105" s="10"/>
      <c r="AQ105" s="26"/>
      <c r="AR105" s="10"/>
      <c r="AS105" s="10"/>
      <c r="AT105" s="26"/>
      <c r="AU105" s="10"/>
      <c r="AV105" s="10"/>
      <c r="AW105" s="26"/>
      <c r="AX105" s="10"/>
      <c r="AY105" s="10"/>
      <c r="AZ105" s="26"/>
      <c r="BA105" s="10"/>
      <c r="BB105" s="10"/>
      <c r="BC105" s="13" t="s">
        <v>150</v>
      </c>
      <c r="BD105" s="12"/>
      <c r="BE105" s="10"/>
      <c r="BF105" s="10"/>
      <c r="BG105" s="10"/>
      <c r="BH105" s="26"/>
      <c r="BI105" s="10"/>
      <c r="BJ105" s="10"/>
      <c r="BK105" s="103">
        <f t="shared" si="30"/>
        <v>0</v>
      </c>
      <c r="BL105" s="104">
        <f t="shared" si="31"/>
        <v>0</v>
      </c>
      <c r="BM105" s="10" t="s">
        <v>190</v>
      </c>
      <c r="BN105" s="10"/>
      <c r="BO105" s="118"/>
      <c r="BP105" s="118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</row>
    <row r="106" spans="1:126" s="18" customFormat="1" x14ac:dyDescent="0.25">
      <c r="A106" s="189">
        <v>105</v>
      </c>
      <c r="B106" s="18" t="s">
        <v>598</v>
      </c>
      <c r="C106" s="19">
        <v>44329</v>
      </c>
      <c r="D106" s="18" t="s">
        <v>190</v>
      </c>
      <c r="E106" s="20" t="s">
        <v>125</v>
      </c>
      <c r="F106" s="22" t="s">
        <v>599</v>
      </c>
      <c r="G106" s="22" t="s">
        <v>600</v>
      </c>
      <c r="H106" s="23">
        <v>1</v>
      </c>
      <c r="I106" s="164" t="s">
        <v>601</v>
      </c>
      <c r="J106" s="82">
        <v>173607884.56</v>
      </c>
      <c r="K106" s="82">
        <f t="shared" si="38"/>
        <v>173607884.56</v>
      </c>
      <c r="L106" s="19">
        <v>44190</v>
      </c>
      <c r="M106" s="18">
        <v>0</v>
      </c>
      <c r="N106" s="18">
        <v>0</v>
      </c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 t="e">
        <f t="shared" si="32"/>
        <v>#DIV/0!</v>
      </c>
      <c r="Z106" s="82">
        <f t="shared" si="33"/>
        <v>0</v>
      </c>
      <c r="AA106" s="82">
        <f t="shared" si="34"/>
        <v>0</v>
      </c>
      <c r="AB106" s="82" t="e">
        <f t="shared" si="35"/>
        <v>#DIV/0!</v>
      </c>
      <c r="AC106" s="119"/>
      <c r="AD106" s="18" t="s">
        <v>190</v>
      </c>
      <c r="AE106" s="24" t="e">
        <f t="shared" si="37"/>
        <v>#DIV/0!</v>
      </c>
      <c r="AF106" s="83"/>
      <c r="AG106" s="18" t="s">
        <v>185</v>
      </c>
      <c r="AH106" s="18">
        <v>1</v>
      </c>
      <c r="AI106" s="18">
        <v>1</v>
      </c>
      <c r="AJ106" s="18">
        <v>0</v>
      </c>
      <c r="AK106" s="106">
        <v>173607884.56</v>
      </c>
      <c r="AL106" s="21" t="s">
        <v>602</v>
      </c>
      <c r="AN106" s="24"/>
      <c r="AQ106" s="24"/>
      <c r="AT106" s="24"/>
      <c r="AW106" s="24"/>
      <c r="AZ106" s="24"/>
      <c r="BC106" s="21" t="s">
        <v>600</v>
      </c>
      <c r="BD106" s="20" t="s">
        <v>602</v>
      </c>
      <c r="BE106" s="18">
        <v>70236532</v>
      </c>
      <c r="BF106" s="18" t="s">
        <v>603</v>
      </c>
      <c r="BG106" s="18" t="s">
        <v>604</v>
      </c>
      <c r="BH106" s="24">
        <v>173607884.56</v>
      </c>
      <c r="BI106" s="19">
        <v>44354</v>
      </c>
      <c r="BJ106" s="19">
        <v>44714</v>
      </c>
      <c r="BK106" s="107">
        <f t="shared" si="30"/>
        <v>0</v>
      </c>
      <c r="BL106" s="108">
        <f t="shared" si="31"/>
        <v>0</v>
      </c>
      <c r="BM106" s="18" t="s">
        <v>190</v>
      </c>
      <c r="BN106" s="18" t="s">
        <v>605</v>
      </c>
      <c r="BO106" s="18" t="s">
        <v>606</v>
      </c>
      <c r="BP106" s="111"/>
      <c r="BQ106" s="19">
        <v>44418</v>
      </c>
    </row>
    <row r="107" spans="1:126" s="18" customFormat="1" x14ac:dyDescent="0.25">
      <c r="A107" s="189">
        <v>106</v>
      </c>
      <c r="B107" s="18" t="s">
        <v>607</v>
      </c>
      <c r="C107" s="19">
        <v>44328</v>
      </c>
      <c r="D107" s="18" t="s">
        <v>190</v>
      </c>
      <c r="E107" s="20" t="s">
        <v>251</v>
      </c>
      <c r="F107" s="22" t="s">
        <v>608</v>
      </c>
      <c r="G107" s="22" t="s">
        <v>240</v>
      </c>
      <c r="H107" s="23">
        <v>1</v>
      </c>
      <c r="I107" s="168" t="s">
        <v>777</v>
      </c>
      <c r="J107" s="82">
        <v>6951200000</v>
      </c>
      <c r="K107" s="82">
        <f t="shared" si="38"/>
        <v>6951200000</v>
      </c>
      <c r="L107" s="19">
        <v>44308</v>
      </c>
      <c r="M107" s="18">
        <v>3</v>
      </c>
      <c r="N107" s="18">
        <v>3</v>
      </c>
      <c r="O107" s="82">
        <v>6900000000</v>
      </c>
      <c r="P107" s="82">
        <v>7425000000</v>
      </c>
      <c r="Q107" s="82">
        <v>7227386731.7200003</v>
      </c>
      <c r="R107" s="82"/>
      <c r="S107" s="82"/>
      <c r="T107" s="82"/>
      <c r="U107" s="82"/>
      <c r="V107" s="82"/>
      <c r="W107" s="82"/>
      <c r="X107" s="82"/>
      <c r="Y107" s="82">
        <f t="shared" si="32"/>
        <v>7184128910.5733337</v>
      </c>
      <c r="Z107" s="82">
        <f t="shared" si="33"/>
        <v>6900000000</v>
      </c>
      <c r="AA107" s="82">
        <f t="shared" si="34"/>
        <v>7425000000</v>
      </c>
      <c r="AB107" s="82">
        <f t="shared" si="35"/>
        <v>265159724.16218826</v>
      </c>
      <c r="AC107" s="105">
        <f>AB107/Y107</f>
        <v>3.6909098857056427E-2</v>
      </c>
      <c r="AD107" s="18" t="s">
        <v>190</v>
      </c>
      <c r="AE107" s="24">
        <f t="shared" si="37"/>
        <v>7184128910.5733337</v>
      </c>
      <c r="AF107" s="83"/>
      <c r="AG107" s="18" t="s">
        <v>133</v>
      </c>
      <c r="AH107" s="18">
        <v>1</v>
      </c>
      <c r="AI107" s="18">
        <v>1</v>
      </c>
      <c r="AJ107" s="18">
        <v>0</v>
      </c>
      <c r="AK107" s="106">
        <v>6950793604</v>
      </c>
      <c r="AL107" s="21" t="s">
        <v>241</v>
      </c>
      <c r="AN107" s="24"/>
      <c r="AQ107" s="24"/>
      <c r="AT107" s="24"/>
      <c r="AW107" s="24"/>
      <c r="AZ107" s="24"/>
      <c r="BC107" s="21" t="s">
        <v>240</v>
      </c>
      <c r="BD107" s="20" t="s">
        <v>241</v>
      </c>
      <c r="BE107" s="18">
        <v>70578609</v>
      </c>
      <c r="BF107" s="18" t="s">
        <v>609</v>
      </c>
      <c r="BG107" s="18" t="s">
        <v>610</v>
      </c>
      <c r="BH107" s="24">
        <v>6950793604</v>
      </c>
      <c r="BI107" s="19">
        <v>44371</v>
      </c>
      <c r="BJ107" s="19">
        <v>45687</v>
      </c>
      <c r="BK107" s="107">
        <f t="shared" si="30"/>
        <v>406396</v>
      </c>
      <c r="BL107" s="108">
        <f t="shared" si="31"/>
        <v>5.8464150074807231E-5</v>
      </c>
      <c r="BM107" s="18" t="s">
        <v>190</v>
      </c>
      <c r="BN107" s="18" t="s">
        <v>245</v>
      </c>
      <c r="BO107" s="111"/>
      <c r="BP107" s="111"/>
    </row>
    <row r="108" spans="1:126" s="18" customFormat="1" x14ac:dyDescent="0.25">
      <c r="A108" s="189">
        <v>107</v>
      </c>
      <c r="B108" s="18" t="s">
        <v>611</v>
      </c>
      <c r="C108" s="19">
        <v>44327</v>
      </c>
      <c r="D108" s="18" t="s">
        <v>190</v>
      </c>
      <c r="E108" s="20" t="s">
        <v>251</v>
      </c>
      <c r="F108" s="22" t="s">
        <v>612</v>
      </c>
      <c r="G108" s="22" t="s">
        <v>240</v>
      </c>
      <c r="H108" s="23">
        <v>5</v>
      </c>
      <c r="I108" s="168" t="s">
        <v>777</v>
      </c>
      <c r="J108" s="82">
        <v>4240600000</v>
      </c>
      <c r="K108" s="82">
        <f t="shared" si="38"/>
        <v>848120000</v>
      </c>
      <c r="L108" s="19">
        <v>44302</v>
      </c>
      <c r="M108" s="18">
        <v>3</v>
      </c>
      <c r="N108" s="18">
        <v>3</v>
      </c>
      <c r="O108" s="82">
        <v>4650000000</v>
      </c>
      <c r="P108" s="82">
        <v>4001165000</v>
      </c>
      <c r="Q108" s="82">
        <v>5500000000</v>
      </c>
      <c r="R108" s="82"/>
      <c r="S108" s="82"/>
      <c r="T108" s="82"/>
      <c r="U108" s="82"/>
      <c r="V108" s="82"/>
      <c r="W108" s="82"/>
      <c r="X108" s="82"/>
      <c r="Y108" s="82">
        <f t="shared" si="32"/>
        <v>4717055000</v>
      </c>
      <c r="Z108" s="82">
        <f t="shared" si="33"/>
        <v>4001165000</v>
      </c>
      <c r="AA108" s="82">
        <f t="shared" si="34"/>
        <v>5500000000</v>
      </c>
      <c r="AB108" s="82">
        <f t="shared" si="35"/>
        <v>751664066.63814735</v>
      </c>
      <c r="AC108" s="105">
        <f>AB108/Y108</f>
        <v>0.15935028670179749</v>
      </c>
      <c r="AD108" s="18" t="s">
        <v>190</v>
      </c>
      <c r="AE108" s="24">
        <f t="shared" si="37"/>
        <v>4717055000</v>
      </c>
      <c r="AF108" s="94">
        <v>4240600000</v>
      </c>
      <c r="AG108" s="18" t="s">
        <v>133</v>
      </c>
      <c r="AH108" s="18">
        <v>3</v>
      </c>
      <c r="AI108" s="18">
        <v>3</v>
      </c>
      <c r="AJ108" s="18">
        <v>0</v>
      </c>
      <c r="AK108" s="106">
        <v>4049000000</v>
      </c>
      <c r="AL108" s="21" t="s">
        <v>404</v>
      </c>
      <c r="AN108" s="24">
        <v>4035000000</v>
      </c>
      <c r="AO108" s="18" t="s">
        <v>578</v>
      </c>
      <c r="AQ108" s="24">
        <v>3920000000</v>
      </c>
      <c r="AR108" s="18" t="s">
        <v>613</v>
      </c>
      <c r="AT108" s="24"/>
      <c r="AW108" s="24"/>
      <c r="AZ108" s="24"/>
      <c r="BC108" s="21" t="s">
        <v>240</v>
      </c>
      <c r="BD108" s="20" t="s">
        <v>613</v>
      </c>
      <c r="BE108" s="18">
        <v>70944116</v>
      </c>
      <c r="BF108" s="18" t="s">
        <v>614</v>
      </c>
      <c r="BG108" s="18" t="s">
        <v>615</v>
      </c>
      <c r="BH108" s="24">
        <v>3920000000</v>
      </c>
      <c r="BI108" s="19">
        <v>44389</v>
      </c>
      <c r="BJ108" s="19">
        <v>45679</v>
      </c>
      <c r="BK108" s="107">
        <f t="shared" si="30"/>
        <v>320600000</v>
      </c>
      <c r="BL108" s="108">
        <f t="shared" si="31"/>
        <v>7.5602509078903923E-2</v>
      </c>
      <c r="BM108" s="18" t="s">
        <v>190</v>
      </c>
      <c r="BN108" s="18" t="s">
        <v>774</v>
      </c>
      <c r="BO108" s="18" t="s">
        <v>773</v>
      </c>
      <c r="BQ108" s="19">
        <v>44538</v>
      </c>
    </row>
    <row r="109" spans="1:126" s="10" customFormat="1" x14ac:dyDescent="0.25">
      <c r="A109" s="189">
        <v>108</v>
      </c>
      <c r="B109" s="18" t="s">
        <v>616</v>
      </c>
      <c r="C109" s="19">
        <v>44326</v>
      </c>
      <c r="D109" s="18" t="s">
        <v>190</v>
      </c>
      <c r="E109" s="20" t="s">
        <v>251</v>
      </c>
      <c r="F109" s="22" t="s">
        <v>617</v>
      </c>
      <c r="G109" s="22" t="s">
        <v>150</v>
      </c>
      <c r="H109" s="23">
        <v>2</v>
      </c>
      <c r="I109" s="168" t="s">
        <v>777</v>
      </c>
      <c r="J109" s="82">
        <v>18533273300</v>
      </c>
      <c r="K109" s="82">
        <f t="shared" si="38"/>
        <v>9266636650</v>
      </c>
      <c r="L109" s="18"/>
      <c r="M109" s="18">
        <v>3</v>
      </c>
      <c r="N109" s="18">
        <v>3</v>
      </c>
      <c r="O109" s="82">
        <v>18500000000</v>
      </c>
      <c r="P109" s="82">
        <v>18550000000</v>
      </c>
      <c r="Q109" s="82">
        <v>18700000000</v>
      </c>
      <c r="R109" s="82"/>
      <c r="S109" s="82"/>
      <c r="T109" s="82"/>
      <c r="U109" s="82"/>
      <c r="V109" s="82"/>
      <c r="W109" s="82"/>
      <c r="X109" s="82"/>
      <c r="Y109" s="82">
        <f t="shared" si="32"/>
        <v>18583333333.333332</v>
      </c>
      <c r="Z109" s="82">
        <f t="shared" si="33"/>
        <v>18500000000</v>
      </c>
      <c r="AA109" s="82">
        <f t="shared" si="34"/>
        <v>18700000000</v>
      </c>
      <c r="AB109" s="82">
        <f t="shared" si="35"/>
        <v>104083299.97330664</v>
      </c>
      <c r="AC109" s="105">
        <f>AB109/Y109</f>
        <v>5.6008950658281605E-3</v>
      </c>
      <c r="AD109" s="18" t="s">
        <v>190</v>
      </c>
      <c r="AE109" s="24">
        <f t="shared" si="37"/>
        <v>18583333333.333332</v>
      </c>
      <c r="AF109" s="94">
        <v>18573684600</v>
      </c>
      <c r="AG109" s="18" t="s">
        <v>133</v>
      </c>
      <c r="AH109" s="18">
        <v>1</v>
      </c>
      <c r="AI109" s="18">
        <v>1</v>
      </c>
      <c r="AJ109" s="18">
        <v>0</v>
      </c>
      <c r="AK109" s="106">
        <v>18533273300</v>
      </c>
      <c r="AL109" s="21" t="s">
        <v>255</v>
      </c>
      <c r="AM109" s="18"/>
      <c r="AN109" s="24"/>
      <c r="AO109" s="18"/>
      <c r="AP109" s="18"/>
      <c r="AQ109" s="24"/>
      <c r="AR109" s="18"/>
      <c r="AS109" s="18"/>
      <c r="AT109" s="24"/>
      <c r="AU109" s="18"/>
      <c r="AV109" s="18"/>
      <c r="AW109" s="24"/>
      <c r="AX109" s="18"/>
      <c r="AY109" s="18"/>
      <c r="AZ109" s="24"/>
      <c r="BA109" s="18"/>
      <c r="BB109" s="18"/>
      <c r="BC109" s="21" t="s">
        <v>150</v>
      </c>
      <c r="BD109" s="20" t="s">
        <v>255</v>
      </c>
      <c r="BE109" s="18">
        <v>70980593</v>
      </c>
      <c r="BF109" s="18" t="s">
        <v>618</v>
      </c>
      <c r="BG109" s="18" t="s">
        <v>619</v>
      </c>
      <c r="BH109" s="24">
        <v>18533273300</v>
      </c>
      <c r="BI109" s="19">
        <v>44390</v>
      </c>
      <c r="BJ109" s="19">
        <v>45656</v>
      </c>
      <c r="BK109" s="107">
        <f t="shared" si="30"/>
        <v>0</v>
      </c>
      <c r="BL109" s="108">
        <f t="shared" si="31"/>
        <v>0</v>
      </c>
      <c r="BM109" s="18" t="s">
        <v>190</v>
      </c>
      <c r="BN109" s="18" t="s">
        <v>767</v>
      </c>
      <c r="BO109" s="111"/>
      <c r="BP109" s="111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18"/>
      <c r="DT109" s="18"/>
      <c r="DU109" s="18"/>
      <c r="DV109" s="18"/>
    </row>
    <row r="110" spans="1:126" s="17" customFormat="1" x14ac:dyDescent="0.25">
      <c r="A110" s="189">
        <v>109</v>
      </c>
      <c r="B110" s="18" t="s">
        <v>620</v>
      </c>
      <c r="C110" s="19">
        <v>44316</v>
      </c>
      <c r="D110" s="18" t="s">
        <v>190</v>
      </c>
      <c r="E110" s="20" t="s">
        <v>251</v>
      </c>
      <c r="F110" s="22" t="s">
        <v>621</v>
      </c>
      <c r="G110" s="22" t="s">
        <v>240</v>
      </c>
      <c r="H110" s="23">
        <v>1</v>
      </c>
      <c r="I110" s="168" t="s">
        <v>777</v>
      </c>
      <c r="J110" s="82">
        <v>4899400000</v>
      </c>
      <c r="K110" s="82">
        <f t="shared" si="38"/>
        <v>4899400000</v>
      </c>
      <c r="L110" s="19">
        <v>44299</v>
      </c>
      <c r="M110" s="18">
        <v>3</v>
      </c>
      <c r="N110" s="18">
        <v>3</v>
      </c>
      <c r="O110" s="82">
        <v>5310000000</v>
      </c>
      <c r="P110" s="82">
        <v>4800000000</v>
      </c>
      <c r="Q110" s="82">
        <v>4900000000</v>
      </c>
      <c r="R110" s="82"/>
      <c r="S110" s="82"/>
      <c r="T110" s="82"/>
      <c r="U110" s="82"/>
      <c r="V110" s="82"/>
      <c r="W110" s="82"/>
      <c r="X110" s="82"/>
      <c r="Y110" s="82">
        <f t="shared" si="32"/>
        <v>5003333333.333333</v>
      </c>
      <c r="Z110" s="82">
        <f t="shared" si="33"/>
        <v>4800000000</v>
      </c>
      <c r="AA110" s="82">
        <f t="shared" si="34"/>
        <v>5310000000</v>
      </c>
      <c r="AB110" s="82">
        <f t="shared" si="35"/>
        <v>270246800.78279066</v>
      </c>
      <c r="AC110" s="105">
        <f>AB110/Y110</f>
        <v>5.4013351255720987E-2</v>
      </c>
      <c r="AD110" s="18" t="s">
        <v>190</v>
      </c>
      <c r="AE110" s="24">
        <f t="shared" si="37"/>
        <v>5003333333.333333</v>
      </c>
      <c r="AF110" s="94">
        <v>4899400000</v>
      </c>
      <c r="AG110" s="18" t="s">
        <v>133</v>
      </c>
      <c r="AH110" s="18">
        <v>2</v>
      </c>
      <c r="AI110" s="18">
        <v>2</v>
      </c>
      <c r="AJ110" s="18">
        <v>0</v>
      </c>
      <c r="AK110" s="106">
        <v>4698900000</v>
      </c>
      <c r="AL110" s="21" t="s">
        <v>613</v>
      </c>
      <c r="AM110" s="18"/>
      <c r="AN110" s="24">
        <v>4718121000</v>
      </c>
      <c r="AO110" s="18" t="s">
        <v>622</v>
      </c>
      <c r="AP110" s="18"/>
      <c r="AQ110" s="24"/>
      <c r="AR110" s="18"/>
      <c r="AS110" s="18"/>
      <c r="AT110" s="24"/>
      <c r="AU110" s="18"/>
      <c r="AV110" s="18"/>
      <c r="AW110" s="24"/>
      <c r="AX110" s="18"/>
      <c r="AY110" s="18"/>
      <c r="AZ110" s="24"/>
      <c r="BA110" s="18"/>
      <c r="BB110" s="18"/>
      <c r="BC110" s="21" t="s">
        <v>240</v>
      </c>
      <c r="BD110" s="20" t="s">
        <v>613</v>
      </c>
      <c r="BE110" s="18">
        <v>70481165</v>
      </c>
      <c r="BF110" s="18" t="s">
        <v>623</v>
      </c>
      <c r="BG110" s="18" t="s">
        <v>624</v>
      </c>
      <c r="BH110" s="24">
        <v>4698900000</v>
      </c>
      <c r="BI110" s="19">
        <v>44368</v>
      </c>
      <c r="BJ110" s="19">
        <v>45646</v>
      </c>
      <c r="BK110" s="107">
        <f t="shared" si="30"/>
        <v>200500000</v>
      </c>
      <c r="BL110" s="108">
        <f t="shared" si="31"/>
        <v>4.0923378372861981E-2</v>
      </c>
      <c r="BM110" s="18" t="s">
        <v>190</v>
      </c>
      <c r="BN110" s="18" t="s">
        <v>768</v>
      </c>
      <c r="BO110" s="18" t="s">
        <v>769</v>
      </c>
      <c r="BP110" s="111"/>
      <c r="BQ110" s="19">
        <v>42347</v>
      </c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18"/>
      <c r="DV110" s="18"/>
    </row>
    <row r="111" spans="1:126" s="17" customFormat="1" x14ac:dyDescent="0.25">
      <c r="A111" s="189">
        <v>110</v>
      </c>
      <c r="B111" s="18" t="s">
        <v>625</v>
      </c>
      <c r="C111" s="19">
        <v>44315</v>
      </c>
      <c r="D111" s="18" t="s">
        <v>190</v>
      </c>
      <c r="E111" s="20" t="s">
        <v>251</v>
      </c>
      <c r="F111" s="22" t="s">
        <v>626</v>
      </c>
      <c r="G111" s="22" t="s">
        <v>627</v>
      </c>
      <c r="H111" s="23">
        <v>3</v>
      </c>
      <c r="I111" s="168" t="s">
        <v>601</v>
      </c>
      <c r="J111" s="82">
        <v>330000000</v>
      </c>
      <c r="K111" s="82">
        <f t="shared" si="38"/>
        <v>110000000</v>
      </c>
      <c r="L111" s="18"/>
      <c r="M111" s="18">
        <v>0</v>
      </c>
      <c r="N111" s="18">
        <v>0</v>
      </c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 t="e">
        <f t="shared" si="32"/>
        <v>#DIV/0!</v>
      </c>
      <c r="Z111" s="82">
        <f t="shared" si="33"/>
        <v>0</v>
      </c>
      <c r="AA111" s="82">
        <f t="shared" si="34"/>
        <v>0</v>
      </c>
      <c r="AB111" s="82" t="e">
        <f t="shared" si="35"/>
        <v>#DIV/0!</v>
      </c>
      <c r="AC111" s="119"/>
      <c r="AD111" s="18" t="s">
        <v>190</v>
      </c>
      <c r="AE111" s="24" t="e">
        <f t="shared" si="37"/>
        <v>#DIV/0!</v>
      </c>
      <c r="AF111" s="94">
        <v>330000000</v>
      </c>
      <c r="AG111" s="18" t="s">
        <v>185</v>
      </c>
      <c r="AH111" s="18">
        <v>1</v>
      </c>
      <c r="AI111" s="18">
        <v>1</v>
      </c>
      <c r="AJ111" s="18">
        <v>0</v>
      </c>
      <c r="AK111" s="106">
        <v>330000000</v>
      </c>
      <c r="AL111" s="21" t="s">
        <v>628</v>
      </c>
      <c r="AM111" s="18"/>
      <c r="AN111" s="24"/>
      <c r="AO111" s="18"/>
      <c r="AP111" s="18"/>
      <c r="AQ111" s="24"/>
      <c r="AR111" s="18"/>
      <c r="AS111" s="18"/>
      <c r="AT111" s="24"/>
      <c r="AU111" s="18"/>
      <c r="AV111" s="18"/>
      <c r="AW111" s="24"/>
      <c r="AX111" s="18"/>
      <c r="AY111" s="18"/>
      <c r="AZ111" s="24"/>
      <c r="BA111" s="18"/>
      <c r="BB111" s="18"/>
      <c r="BC111" s="21" t="s">
        <v>627</v>
      </c>
      <c r="BD111" s="20" t="s">
        <v>628</v>
      </c>
      <c r="BE111" s="18">
        <v>70323204</v>
      </c>
      <c r="BF111" s="18" t="s">
        <v>629</v>
      </c>
      <c r="BG111" s="18" t="s">
        <v>630</v>
      </c>
      <c r="BH111" s="24">
        <v>330000000</v>
      </c>
      <c r="BI111" s="19">
        <v>44358</v>
      </c>
      <c r="BJ111" s="19">
        <v>44561</v>
      </c>
      <c r="BK111" s="107">
        <f t="shared" si="30"/>
        <v>0</v>
      </c>
      <c r="BL111" s="108">
        <f t="shared" si="31"/>
        <v>0</v>
      </c>
      <c r="BM111" s="18" t="s">
        <v>190</v>
      </c>
      <c r="BN111" s="18" t="s">
        <v>631</v>
      </c>
      <c r="BO111" s="18" t="s">
        <v>632</v>
      </c>
      <c r="BP111" s="18" t="s">
        <v>633</v>
      </c>
      <c r="BQ111" s="18"/>
      <c r="BR111" s="19">
        <v>44316</v>
      </c>
      <c r="BS111" s="19">
        <v>44371</v>
      </c>
      <c r="BT111" s="18" t="s">
        <v>634</v>
      </c>
      <c r="BU111" s="18" t="s">
        <v>635</v>
      </c>
      <c r="BV111" s="18"/>
      <c r="BW111" s="19">
        <v>44421</v>
      </c>
      <c r="BX111" s="19">
        <v>44361</v>
      </c>
      <c r="BY111" s="18" t="s">
        <v>636</v>
      </c>
      <c r="BZ111" s="18" t="s">
        <v>637</v>
      </c>
      <c r="CA111" s="18"/>
      <c r="CB111" s="19">
        <v>44439</v>
      </c>
      <c r="CC111" s="19">
        <v>44453</v>
      </c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  <c r="CX111" s="18"/>
      <c r="CY111" s="18"/>
      <c r="CZ111" s="18"/>
      <c r="DA111" s="18"/>
      <c r="DB111" s="18"/>
      <c r="DC111" s="18"/>
      <c r="DD111" s="18"/>
      <c r="DE111" s="18"/>
      <c r="DF111" s="18"/>
      <c r="DG111" s="18"/>
      <c r="DH111" s="18"/>
      <c r="DI111" s="18"/>
      <c r="DJ111" s="18"/>
      <c r="DK111" s="18"/>
      <c r="DL111" s="18"/>
      <c r="DM111" s="18"/>
      <c r="DN111" s="18"/>
      <c r="DO111" s="18"/>
      <c r="DP111" s="18"/>
      <c r="DQ111" s="18"/>
      <c r="DR111" s="18"/>
      <c r="DS111" s="18"/>
      <c r="DT111" s="18"/>
      <c r="DU111" s="18"/>
      <c r="DV111" s="18"/>
    </row>
    <row r="112" spans="1:126" s="18" customFormat="1" x14ac:dyDescent="0.25">
      <c r="A112" s="189">
        <v>111</v>
      </c>
      <c r="B112" s="9" t="s">
        <v>638</v>
      </c>
      <c r="C112" s="70">
        <v>44307</v>
      </c>
      <c r="D112" s="9" t="s">
        <v>148</v>
      </c>
      <c r="E112" s="71" t="s">
        <v>305</v>
      </c>
      <c r="F112" s="73" t="s">
        <v>571</v>
      </c>
      <c r="G112" s="73" t="s">
        <v>639</v>
      </c>
      <c r="H112" s="74">
        <v>11</v>
      </c>
      <c r="I112" s="163" t="s">
        <v>775</v>
      </c>
      <c r="J112" s="95">
        <v>12870000000</v>
      </c>
      <c r="K112" s="95">
        <f t="shared" si="38"/>
        <v>1170000000</v>
      </c>
      <c r="L112" s="9"/>
      <c r="M112" s="9" t="s">
        <v>162</v>
      </c>
      <c r="N112" s="9" t="s">
        <v>162</v>
      </c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 t="e">
        <f t="shared" si="32"/>
        <v>#DIV/0!</v>
      </c>
      <c r="Z112" s="95">
        <f t="shared" si="33"/>
        <v>0</v>
      </c>
      <c r="AA112" s="95">
        <f t="shared" si="34"/>
        <v>0</v>
      </c>
      <c r="AB112" s="95" t="e">
        <f t="shared" si="35"/>
        <v>#DIV/0!</v>
      </c>
      <c r="AC112" s="147"/>
      <c r="AD112" s="9" t="s">
        <v>148</v>
      </c>
      <c r="AE112" s="75" t="e">
        <f t="shared" si="37"/>
        <v>#DIV/0!</v>
      </c>
      <c r="AF112" s="96"/>
      <c r="AG112" s="9" t="s">
        <v>640</v>
      </c>
      <c r="AH112" s="9">
        <v>1</v>
      </c>
      <c r="AI112" s="9">
        <v>1</v>
      </c>
      <c r="AJ112" s="9">
        <v>0</v>
      </c>
      <c r="AK112" s="148">
        <v>12870000000</v>
      </c>
      <c r="AL112" s="72" t="s">
        <v>572</v>
      </c>
      <c r="AM112" s="9"/>
      <c r="AN112" s="75"/>
      <c r="AO112" s="9"/>
      <c r="AP112" s="9"/>
      <c r="AQ112" s="75"/>
      <c r="AR112" s="9"/>
      <c r="AS112" s="9"/>
      <c r="AT112" s="75"/>
      <c r="AU112" s="9"/>
      <c r="AV112" s="9"/>
      <c r="AW112" s="75"/>
      <c r="AX112" s="9"/>
      <c r="AY112" s="9"/>
      <c r="AZ112" s="75"/>
      <c r="BA112" s="9"/>
      <c r="BB112" s="9"/>
      <c r="BC112" s="72" t="s">
        <v>641</v>
      </c>
      <c r="BD112" s="71" t="s">
        <v>572</v>
      </c>
      <c r="BE112" s="9"/>
      <c r="BF112" s="9">
        <v>32110216328</v>
      </c>
      <c r="BG112" s="9" t="s">
        <v>573</v>
      </c>
      <c r="BH112" s="75">
        <v>12870000000</v>
      </c>
      <c r="BI112" s="70">
        <v>44347</v>
      </c>
      <c r="BJ112" s="70">
        <v>44865</v>
      </c>
      <c r="BK112" s="149">
        <f t="shared" si="30"/>
        <v>0</v>
      </c>
      <c r="BL112" s="150">
        <f t="shared" si="31"/>
        <v>0</v>
      </c>
      <c r="BM112" s="9" t="s">
        <v>148</v>
      </c>
      <c r="BN112" s="9"/>
      <c r="BO112" s="151"/>
      <c r="BP112" s="151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</row>
    <row r="113" spans="1:126" s="18" customFormat="1" x14ac:dyDescent="0.25">
      <c r="A113" s="189">
        <v>112</v>
      </c>
      <c r="B113" s="18" t="s">
        <v>642</v>
      </c>
      <c r="C113" s="19">
        <v>44307</v>
      </c>
      <c r="D113" s="18" t="s">
        <v>148</v>
      </c>
      <c r="E113" s="20" t="s">
        <v>305</v>
      </c>
      <c r="F113" s="22" t="s">
        <v>643</v>
      </c>
      <c r="G113" s="22" t="s">
        <v>150</v>
      </c>
      <c r="H113" s="23">
        <v>1</v>
      </c>
      <c r="I113" s="164" t="s">
        <v>775</v>
      </c>
      <c r="J113" s="82">
        <v>150517500</v>
      </c>
      <c r="K113" s="82">
        <f t="shared" si="38"/>
        <v>150517500</v>
      </c>
      <c r="M113" s="18">
        <v>1</v>
      </c>
      <c r="N113" s="18">
        <v>1</v>
      </c>
      <c r="O113" s="82">
        <v>147432960.5</v>
      </c>
      <c r="P113" s="82"/>
      <c r="Q113" s="82"/>
      <c r="R113" s="82"/>
      <c r="S113" s="82"/>
      <c r="T113" s="82"/>
      <c r="U113" s="82"/>
      <c r="V113" s="82"/>
      <c r="W113" s="82"/>
      <c r="X113" s="82"/>
      <c r="Y113" s="82">
        <f t="shared" si="32"/>
        <v>147432960.5</v>
      </c>
      <c r="Z113" s="82">
        <f t="shared" si="33"/>
        <v>147432960.5</v>
      </c>
      <c r="AA113" s="82">
        <f t="shared" si="34"/>
        <v>147432960.5</v>
      </c>
      <c r="AB113" s="82" t="e">
        <f t="shared" si="35"/>
        <v>#DIV/0!</v>
      </c>
      <c r="AC113" s="119"/>
      <c r="AD113" s="18" t="s">
        <v>148</v>
      </c>
      <c r="AE113" s="24">
        <f t="shared" si="37"/>
        <v>147432960.5</v>
      </c>
      <c r="AF113" s="83"/>
      <c r="AG113" s="18" t="s">
        <v>640</v>
      </c>
      <c r="AH113" s="18">
        <v>1</v>
      </c>
      <c r="AI113" s="18">
        <v>1</v>
      </c>
      <c r="AJ113" s="18">
        <v>0</v>
      </c>
      <c r="AK113" s="106">
        <v>147432960.5</v>
      </c>
      <c r="AL113" s="21" t="s">
        <v>522</v>
      </c>
      <c r="AN113" s="24"/>
      <c r="AQ113" s="24"/>
      <c r="AT113" s="24"/>
      <c r="AW113" s="24"/>
      <c r="AZ113" s="24"/>
      <c r="BC113" s="21" t="s">
        <v>150</v>
      </c>
      <c r="BD113" s="20" t="s">
        <v>522</v>
      </c>
      <c r="BF113" s="18">
        <v>32110216494</v>
      </c>
      <c r="BG113" s="18" t="s">
        <v>644</v>
      </c>
      <c r="BH113" s="24">
        <v>144449753</v>
      </c>
      <c r="BI113" s="19">
        <v>44357</v>
      </c>
      <c r="BJ113" s="19">
        <v>44844</v>
      </c>
      <c r="BK113" s="107">
        <f t="shared" si="30"/>
        <v>6067747</v>
      </c>
      <c r="BL113" s="108">
        <f t="shared" si="31"/>
        <v>4.0312568306010932E-2</v>
      </c>
      <c r="BM113" s="18" t="s">
        <v>148</v>
      </c>
      <c r="BO113" s="111"/>
      <c r="BP113" s="111"/>
    </row>
    <row r="114" spans="1:126" s="10" customFormat="1" x14ac:dyDescent="0.25">
      <c r="A114" s="189">
        <v>113</v>
      </c>
      <c r="B114" s="17" t="s">
        <v>645</v>
      </c>
      <c r="C114" s="172">
        <v>44301</v>
      </c>
      <c r="D114" s="17" t="s">
        <v>190</v>
      </c>
      <c r="E114" s="173" t="s">
        <v>251</v>
      </c>
      <c r="F114" s="174" t="s">
        <v>646</v>
      </c>
      <c r="G114" s="174" t="s">
        <v>647</v>
      </c>
      <c r="H114" s="175">
        <v>4</v>
      </c>
      <c r="I114" s="181" t="s">
        <v>777</v>
      </c>
      <c r="J114" s="176">
        <v>3662800000</v>
      </c>
      <c r="K114" s="176">
        <f t="shared" si="38"/>
        <v>915700000</v>
      </c>
      <c r="L114" s="17"/>
      <c r="M114" s="17">
        <v>4</v>
      </c>
      <c r="N114" s="17">
        <v>4</v>
      </c>
      <c r="O114" s="176">
        <v>3700000000</v>
      </c>
      <c r="P114" s="176">
        <v>3900000000</v>
      </c>
      <c r="Q114" s="176">
        <v>3000000000</v>
      </c>
      <c r="R114" s="176">
        <v>4144100000</v>
      </c>
      <c r="S114" s="176"/>
      <c r="T114" s="176"/>
      <c r="U114" s="176"/>
      <c r="V114" s="176"/>
      <c r="W114" s="176"/>
      <c r="X114" s="176"/>
      <c r="Y114" s="176">
        <f t="shared" si="32"/>
        <v>3686025000</v>
      </c>
      <c r="Z114" s="176">
        <f t="shared" si="33"/>
        <v>3000000000</v>
      </c>
      <c r="AA114" s="176">
        <f t="shared" si="34"/>
        <v>4144100000</v>
      </c>
      <c r="AB114" s="176">
        <f t="shared" si="35"/>
        <v>492085225.51146132</v>
      </c>
      <c r="AC114" s="182">
        <f t="shared" ref="AC114:AC119" si="39">AB114/Y114</f>
        <v>0.1335002409130327</v>
      </c>
      <c r="AD114" s="17" t="s">
        <v>190</v>
      </c>
      <c r="AE114" s="178">
        <f t="shared" si="37"/>
        <v>3686025000</v>
      </c>
      <c r="AF114" s="184">
        <v>3662800000</v>
      </c>
      <c r="AG114" s="17" t="s">
        <v>133</v>
      </c>
      <c r="AH114" s="17">
        <v>4</v>
      </c>
      <c r="AI114" s="17">
        <v>4</v>
      </c>
      <c r="AJ114" s="17">
        <v>0</v>
      </c>
      <c r="AK114" s="179">
        <v>3652800000</v>
      </c>
      <c r="AL114" s="180" t="s">
        <v>648</v>
      </c>
      <c r="AM114" s="17"/>
      <c r="AN114" s="178">
        <v>36593000000</v>
      </c>
      <c r="AO114" s="17" t="s">
        <v>649</v>
      </c>
      <c r="AP114" s="17"/>
      <c r="AQ114" s="178">
        <v>3406404000</v>
      </c>
      <c r="AR114" s="17" t="s">
        <v>650</v>
      </c>
      <c r="AS114" s="17"/>
      <c r="AT114" s="178">
        <v>3237000000</v>
      </c>
      <c r="AU114" s="17" t="s">
        <v>651</v>
      </c>
      <c r="AV114" s="17"/>
      <c r="AW114" s="178"/>
      <c r="AX114" s="17"/>
      <c r="AY114" s="17"/>
      <c r="AZ114" s="178"/>
      <c r="BA114" s="17"/>
      <c r="BB114" s="17"/>
      <c r="BC114" s="180" t="s">
        <v>647</v>
      </c>
      <c r="BD114" s="173" t="s">
        <v>648</v>
      </c>
      <c r="BE114" s="17"/>
      <c r="BF114" s="17" t="s">
        <v>652</v>
      </c>
      <c r="BG114" s="17" t="s">
        <v>653</v>
      </c>
      <c r="BH114" s="178">
        <v>3652800000</v>
      </c>
      <c r="BI114" s="172">
        <v>44403</v>
      </c>
      <c r="BJ114" s="172">
        <v>45657</v>
      </c>
      <c r="BK114" s="120">
        <f t="shared" si="30"/>
        <v>10000000</v>
      </c>
      <c r="BL114" s="121">
        <f t="shared" si="31"/>
        <v>2.730151796439882E-3</v>
      </c>
      <c r="BM114" s="17" t="s">
        <v>190</v>
      </c>
      <c r="BN114" s="17" t="s">
        <v>772</v>
      </c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</row>
    <row r="115" spans="1:126" s="18" customFormat="1" x14ac:dyDescent="0.25">
      <c r="A115" s="189">
        <v>114</v>
      </c>
      <c r="B115" s="18" t="s">
        <v>654</v>
      </c>
      <c r="C115" s="19">
        <v>44300</v>
      </c>
      <c r="D115" s="18" t="s">
        <v>148</v>
      </c>
      <c r="E115" s="20" t="s">
        <v>305</v>
      </c>
      <c r="F115" s="22" t="s">
        <v>655</v>
      </c>
      <c r="G115" s="22" t="s">
        <v>204</v>
      </c>
      <c r="H115" s="23">
        <v>1</v>
      </c>
      <c r="I115" s="164" t="s">
        <v>778</v>
      </c>
      <c r="J115" s="82">
        <v>60116666.670000002</v>
      </c>
      <c r="K115" s="82">
        <f t="shared" si="38"/>
        <v>60116666.670000002</v>
      </c>
      <c r="M115" s="18">
        <v>3</v>
      </c>
      <c r="N115" s="18">
        <v>3</v>
      </c>
      <c r="O115" s="82">
        <v>59950000</v>
      </c>
      <c r="P115" s="82">
        <v>59500000</v>
      </c>
      <c r="Q115" s="82">
        <v>60900000</v>
      </c>
      <c r="R115" s="82"/>
      <c r="S115" s="82"/>
      <c r="T115" s="82"/>
      <c r="U115" s="82"/>
      <c r="V115" s="82"/>
      <c r="W115" s="82"/>
      <c r="X115" s="82"/>
      <c r="Y115" s="82">
        <f t="shared" si="32"/>
        <v>60116666.666666664</v>
      </c>
      <c r="Z115" s="82">
        <f t="shared" si="33"/>
        <v>59500000</v>
      </c>
      <c r="AA115" s="82">
        <f t="shared" si="34"/>
        <v>60900000</v>
      </c>
      <c r="AB115" s="82">
        <f t="shared" si="35"/>
        <v>714726.05474638555</v>
      </c>
      <c r="AC115" s="105">
        <f t="shared" si="39"/>
        <v>1.1888983444630755E-2</v>
      </c>
      <c r="AD115" s="18" t="s">
        <v>148</v>
      </c>
      <c r="AE115" s="24">
        <f t="shared" si="37"/>
        <v>60116666.666666664</v>
      </c>
      <c r="AF115" s="83"/>
      <c r="AG115" s="18" t="s">
        <v>185</v>
      </c>
      <c r="AH115" s="18">
        <v>1</v>
      </c>
      <c r="AI115" s="18">
        <v>1</v>
      </c>
      <c r="AJ115" s="18">
        <v>0</v>
      </c>
      <c r="AK115" s="106">
        <v>54040000</v>
      </c>
      <c r="AL115" s="21" t="s">
        <v>656</v>
      </c>
      <c r="AN115" s="24"/>
      <c r="AQ115" s="24"/>
      <c r="AT115" s="24"/>
      <c r="AW115" s="24"/>
      <c r="AZ115" s="24"/>
      <c r="BC115" s="21" t="s">
        <v>204</v>
      </c>
      <c r="BD115" s="20" t="s">
        <v>656</v>
      </c>
      <c r="BF115" s="18">
        <v>32110192592</v>
      </c>
      <c r="BG115" s="18">
        <v>166</v>
      </c>
      <c r="BH115" s="24">
        <v>54040000</v>
      </c>
      <c r="BI115" s="19">
        <v>44350</v>
      </c>
      <c r="BJ115" s="18" t="s">
        <v>657</v>
      </c>
      <c r="BK115" s="107">
        <f t="shared" si="30"/>
        <v>6076666.6700000018</v>
      </c>
      <c r="BL115" s="108">
        <f t="shared" si="31"/>
        <v>0.10108123098968225</v>
      </c>
      <c r="BM115" s="18" t="s">
        <v>148</v>
      </c>
      <c r="BO115" s="111"/>
      <c r="BP115" s="111"/>
    </row>
    <row r="116" spans="1:126" s="18" customFormat="1" x14ac:dyDescent="0.25">
      <c r="A116" s="189">
        <v>115</v>
      </c>
      <c r="B116" s="18" t="s">
        <v>658</v>
      </c>
      <c r="C116" s="19">
        <v>44291</v>
      </c>
      <c r="D116" s="18" t="s">
        <v>190</v>
      </c>
      <c r="E116" s="20" t="s">
        <v>251</v>
      </c>
      <c r="F116" s="22" t="s">
        <v>659</v>
      </c>
      <c r="G116" s="22" t="s">
        <v>240</v>
      </c>
      <c r="H116" s="23">
        <v>1</v>
      </c>
      <c r="I116" s="168" t="s">
        <v>777</v>
      </c>
      <c r="J116" s="82">
        <v>2946500000</v>
      </c>
      <c r="K116" s="82">
        <f t="shared" si="38"/>
        <v>2946500000</v>
      </c>
      <c r="M116" s="18">
        <v>3</v>
      </c>
      <c r="N116" s="18">
        <v>3</v>
      </c>
      <c r="O116" s="82">
        <v>3530000000</v>
      </c>
      <c r="P116" s="82">
        <v>4401647000</v>
      </c>
      <c r="Q116" s="82">
        <v>3147177000</v>
      </c>
      <c r="R116" s="82"/>
      <c r="S116" s="82"/>
      <c r="T116" s="82"/>
      <c r="U116" s="82"/>
      <c r="V116" s="82"/>
      <c r="W116" s="82"/>
      <c r="X116" s="82"/>
      <c r="Y116" s="82">
        <f t="shared" si="32"/>
        <v>3692941333.3333335</v>
      </c>
      <c r="Z116" s="82">
        <f t="shared" si="33"/>
        <v>3147177000</v>
      </c>
      <c r="AA116" s="82">
        <f t="shared" si="34"/>
        <v>4401647000</v>
      </c>
      <c r="AB116" s="82">
        <f t="shared" si="35"/>
        <v>642912244.24981678</v>
      </c>
      <c r="AC116" s="105">
        <f t="shared" si="39"/>
        <v>0.1740921899968309</v>
      </c>
      <c r="AD116" s="18" t="s">
        <v>190</v>
      </c>
      <c r="AE116" s="24">
        <f t="shared" si="37"/>
        <v>3692941333.3333335</v>
      </c>
      <c r="AF116" s="94">
        <v>2946500000</v>
      </c>
      <c r="AG116" s="18" t="s">
        <v>133</v>
      </c>
      <c r="AH116" s="18">
        <v>2</v>
      </c>
      <c r="AI116" s="18">
        <v>2</v>
      </c>
      <c r="AJ116" s="18">
        <v>0</v>
      </c>
      <c r="AK116" s="106">
        <v>2925000000</v>
      </c>
      <c r="AL116" s="21" t="s">
        <v>578</v>
      </c>
      <c r="AN116" s="24">
        <v>2946500000</v>
      </c>
      <c r="AO116" s="18" t="s">
        <v>660</v>
      </c>
      <c r="AQ116" s="24"/>
      <c r="AT116" s="24"/>
      <c r="AW116" s="24"/>
      <c r="AZ116" s="24"/>
      <c r="BC116" s="21" t="s">
        <v>240</v>
      </c>
      <c r="BD116" s="20" t="s">
        <v>578</v>
      </c>
      <c r="BE116" s="18">
        <v>70003820</v>
      </c>
      <c r="BF116" s="18" t="s">
        <v>661</v>
      </c>
      <c r="BG116" s="18" t="s">
        <v>662</v>
      </c>
      <c r="BH116" s="24">
        <v>2925000000</v>
      </c>
      <c r="BI116" s="19">
        <v>44344</v>
      </c>
      <c r="BJ116" s="19">
        <v>45650</v>
      </c>
      <c r="BK116" s="107">
        <f t="shared" si="30"/>
        <v>21500000</v>
      </c>
      <c r="BL116" s="108">
        <f t="shared" si="31"/>
        <v>7.2967928050229084E-3</v>
      </c>
      <c r="BM116" s="18" t="s">
        <v>190</v>
      </c>
      <c r="BN116" s="18" t="s">
        <v>771</v>
      </c>
      <c r="BO116" s="18">
        <v>2101</v>
      </c>
      <c r="BP116" s="18" t="s">
        <v>770</v>
      </c>
      <c r="BQ116" s="19">
        <v>44511</v>
      </c>
    </row>
    <row r="117" spans="1:126" s="10" customFormat="1" x14ac:dyDescent="0.25">
      <c r="A117" s="189">
        <v>116</v>
      </c>
      <c r="B117" s="18" t="s">
        <v>663</v>
      </c>
      <c r="C117" s="19">
        <v>44270</v>
      </c>
      <c r="D117" s="18" t="s">
        <v>190</v>
      </c>
      <c r="E117" s="20" t="s">
        <v>125</v>
      </c>
      <c r="F117" s="22" t="s">
        <v>664</v>
      </c>
      <c r="G117" s="22" t="s">
        <v>460</v>
      </c>
      <c r="H117" s="23">
        <v>1</v>
      </c>
      <c r="I117" s="168" t="s">
        <v>777</v>
      </c>
      <c r="J117" s="82">
        <v>87599999.730000004</v>
      </c>
      <c r="K117" s="82">
        <f t="shared" si="38"/>
        <v>87599999.730000004</v>
      </c>
      <c r="L117" s="18"/>
      <c r="M117" s="18">
        <v>3</v>
      </c>
      <c r="N117" s="18">
        <v>3</v>
      </c>
      <c r="O117" s="82">
        <v>88000000</v>
      </c>
      <c r="P117" s="82">
        <v>87000000</v>
      </c>
      <c r="Q117" s="82">
        <v>87799999.200000003</v>
      </c>
      <c r="R117" s="82"/>
      <c r="S117" s="82"/>
      <c r="T117" s="82"/>
      <c r="U117" s="82"/>
      <c r="V117" s="82"/>
      <c r="W117" s="82"/>
      <c r="X117" s="82"/>
      <c r="Y117" s="82">
        <f t="shared" si="32"/>
        <v>87599999.733333334</v>
      </c>
      <c r="Z117" s="82">
        <f t="shared" si="33"/>
        <v>87000000</v>
      </c>
      <c r="AA117" s="82">
        <f t="shared" si="34"/>
        <v>88000000</v>
      </c>
      <c r="AB117" s="82">
        <f t="shared" si="35"/>
        <v>529150.11102730944</v>
      </c>
      <c r="AC117" s="105">
        <f t="shared" si="39"/>
        <v>6.0405263999784983E-3</v>
      </c>
      <c r="AD117" s="18" t="s">
        <v>190</v>
      </c>
      <c r="AE117" s="24">
        <f t="shared" si="37"/>
        <v>87599999.733333334</v>
      </c>
      <c r="AF117" s="83"/>
      <c r="AG117" s="18" t="s">
        <v>185</v>
      </c>
      <c r="AH117" s="18">
        <v>2</v>
      </c>
      <c r="AI117" s="18">
        <v>2</v>
      </c>
      <c r="AJ117" s="18">
        <v>0</v>
      </c>
      <c r="AK117" s="106">
        <v>86723999.730000004</v>
      </c>
      <c r="AL117" s="21" t="s">
        <v>430</v>
      </c>
      <c r="AM117" s="18"/>
      <c r="AN117" s="24">
        <v>87161999.730000004</v>
      </c>
      <c r="AO117" s="18" t="s">
        <v>665</v>
      </c>
      <c r="AP117" s="18"/>
      <c r="AQ117" s="24"/>
      <c r="AR117" s="18"/>
      <c r="AS117" s="18"/>
      <c r="AT117" s="24"/>
      <c r="AU117" s="18"/>
      <c r="AV117" s="18"/>
      <c r="AW117" s="24"/>
      <c r="AX117" s="18"/>
      <c r="AY117" s="18"/>
      <c r="AZ117" s="24"/>
      <c r="BA117" s="18"/>
      <c r="BB117" s="18"/>
      <c r="BC117" s="21" t="s">
        <v>460</v>
      </c>
      <c r="BD117" s="20" t="s">
        <v>430</v>
      </c>
      <c r="BE117" s="18">
        <v>69075642</v>
      </c>
      <c r="BF117" s="18" t="s">
        <v>666</v>
      </c>
      <c r="BG117" s="18">
        <v>161</v>
      </c>
      <c r="BH117" s="24">
        <v>86723999.730000004</v>
      </c>
      <c r="BI117" s="19">
        <v>44298</v>
      </c>
      <c r="BJ117" s="19">
        <v>44592</v>
      </c>
      <c r="BK117" s="107">
        <f t="shared" si="30"/>
        <v>876000</v>
      </c>
      <c r="BL117" s="108">
        <f t="shared" si="31"/>
        <v>1.0000000030821918E-2</v>
      </c>
      <c r="BM117" s="18" t="s">
        <v>190</v>
      </c>
      <c r="BN117" s="18"/>
      <c r="BO117" s="111"/>
      <c r="BP117" s="111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18"/>
      <c r="DT117" s="18"/>
      <c r="DU117" s="18"/>
      <c r="DV117" s="18"/>
    </row>
    <row r="118" spans="1:126" s="18" customFormat="1" x14ac:dyDescent="0.25">
      <c r="A118" s="189">
        <v>117</v>
      </c>
      <c r="B118" s="18" t="s">
        <v>667</v>
      </c>
      <c r="C118" s="19">
        <v>44270</v>
      </c>
      <c r="D118" s="18" t="s">
        <v>190</v>
      </c>
      <c r="E118" s="20" t="s">
        <v>125</v>
      </c>
      <c r="F118" s="22" t="s">
        <v>668</v>
      </c>
      <c r="G118" s="22" t="s">
        <v>669</v>
      </c>
      <c r="H118" s="23">
        <v>1</v>
      </c>
      <c r="I118" s="168" t="s">
        <v>777</v>
      </c>
      <c r="J118" s="82">
        <v>7000000</v>
      </c>
      <c r="K118" s="82">
        <f t="shared" si="38"/>
        <v>7000000</v>
      </c>
      <c r="L118" s="19">
        <v>44230</v>
      </c>
      <c r="M118" s="18">
        <v>5</v>
      </c>
      <c r="N118" s="18">
        <v>5</v>
      </c>
      <c r="O118" s="82">
        <v>12000000</v>
      </c>
      <c r="P118" s="82">
        <v>12999999</v>
      </c>
      <c r="Q118" s="82">
        <v>10000000</v>
      </c>
      <c r="R118" s="82">
        <v>10000000</v>
      </c>
      <c r="S118" s="82">
        <v>7000000</v>
      </c>
      <c r="T118" s="82"/>
      <c r="U118" s="82"/>
      <c r="V118" s="82"/>
      <c r="W118" s="82"/>
      <c r="X118" s="82"/>
      <c r="Y118" s="82">
        <f t="shared" si="32"/>
        <v>10399999.800000001</v>
      </c>
      <c r="Z118" s="82">
        <f t="shared" si="33"/>
        <v>7000000</v>
      </c>
      <c r="AA118" s="82">
        <f t="shared" si="34"/>
        <v>12999999</v>
      </c>
      <c r="AB118" s="82">
        <f t="shared" si="35"/>
        <v>2302172.6043023365</v>
      </c>
      <c r="AC118" s="105">
        <f t="shared" si="39"/>
        <v>0.22136275467066224</v>
      </c>
      <c r="AD118" s="18" t="s">
        <v>190</v>
      </c>
      <c r="AE118" s="24">
        <f t="shared" si="37"/>
        <v>10399999.800000001</v>
      </c>
      <c r="AF118" s="83"/>
      <c r="AG118" s="18" t="s">
        <v>185</v>
      </c>
      <c r="AH118" s="18">
        <v>1</v>
      </c>
      <c r="AI118" s="18">
        <v>1</v>
      </c>
      <c r="AJ118" s="18">
        <v>0</v>
      </c>
      <c r="AK118" s="106">
        <v>7000000</v>
      </c>
      <c r="AL118" s="21" t="s">
        <v>670</v>
      </c>
      <c r="AN118" s="24"/>
      <c r="AQ118" s="24"/>
      <c r="AT118" s="24"/>
      <c r="AW118" s="24"/>
      <c r="AZ118" s="24"/>
      <c r="BC118" s="21" t="s">
        <v>669</v>
      </c>
      <c r="BD118" s="20" t="s">
        <v>670</v>
      </c>
      <c r="BE118" s="18">
        <v>68947771</v>
      </c>
      <c r="BF118" s="18" t="s">
        <v>671</v>
      </c>
      <c r="BG118" s="18">
        <v>5</v>
      </c>
      <c r="BH118" s="24">
        <v>7000000</v>
      </c>
      <c r="BI118" s="19">
        <v>44291</v>
      </c>
      <c r="BJ118" s="18" t="s">
        <v>672</v>
      </c>
      <c r="BK118" s="107">
        <f t="shared" si="30"/>
        <v>0</v>
      </c>
      <c r="BL118" s="108">
        <f t="shared" si="31"/>
        <v>0</v>
      </c>
      <c r="BM118" s="18" t="s">
        <v>190</v>
      </c>
      <c r="BO118" s="111"/>
      <c r="BP118" s="111"/>
    </row>
    <row r="119" spans="1:126" s="27" customFormat="1" x14ac:dyDescent="0.25">
      <c r="A119" s="189">
        <v>118</v>
      </c>
      <c r="B119" s="10" t="s">
        <v>673</v>
      </c>
      <c r="C119" s="11">
        <v>44261</v>
      </c>
      <c r="D119" s="10" t="s">
        <v>190</v>
      </c>
      <c r="E119" s="12" t="s">
        <v>125</v>
      </c>
      <c r="F119" s="14" t="s">
        <v>668</v>
      </c>
      <c r="G119" s="14" t="s">
        <v>669</v>
      </c>
      <c r="H119" s="15">
        <v>1</v>
      </c>
      <c r="I119" s="165" t="s">
        <v>777</v>
      </c>
      <c r="J119" s="80">
        <v>7000000</v>
      </c>
      <c r="K119" s="80">
        <f t="shared" si="38"/>
        <v>7000000</v>
      </c>
      <c r="L119" s="11">
        <v>44230</v>
      </c>
      <c r="M119" s="10">
        <v>5</v>
      </c>
      <c r="N119" s="10">
        <v>5</v>
      </c>
      <c r="O119" s="80">
        <v>12000000</v>
      </c>
      <c r="P119" s="80">
        <v>12999999</v>
      </c>
      <c r="Q119" s="80">
        <v>10000000</v>
      </c>
      <c r="R119" s="80">
        <v>10000000</v>
      </c>
      <c r="S119" s="80">
        <v>7000000</v>
      </c>
      <c r="T119" s="80"/>
      <c r="U119" s="80"/>
      <c r="V119" s="80"/>
      <c r="W119" s="80"/>
      <c r="X119" s="80"/>
      <c r="Y119" s="80">
        <f t="shared" si="32"/>
        <v>10399999.800000001</v>
      </c>
      <c r="Z119" s="80">
        <f t="shared" si="33"/>
        <v>7000000</v>
      </c>
      <c r="AA119" s="80">
        <f t="shared" si="34"/>
        <v>12999999</v>
      </c>
      <c r="AB119" s="80">
        <f t="shared" si="35"/>
        <v>2302172.6043023365</v>
      </c>
      <c r="AC119" s="102">
        <f t="shared" si="39"/>
        <v>0.22136275467066224</v>
      </c>
      <c r="AD119" s="10" t="s">
        <v>190</v>
      </c>
      <c r="AE119" s="26">
        <f t="shared" si="37"/>
        <v>10399999.800000001</v>
      </c>
      <c r="AF119" s="81"/>
      <c r="AG119" s="10" t="s">
        <v>128</v>
      </c>
      <c r="AH119" s="10">
        <v>0</v>
      </c>
      <c r="AI119" s="10">
        <v>0</v>
      </c>
      <c r="AJ119" s="10">
        <v>0</v>
      </c>
      <c r="AK119" s="16" t="s">
        <v>129</v>
      </c>
      <c r="AL119" s="13"/>
      <c r="AM119" s="10"/>
      <c r="AN119" s="26"/>
      <c r="AO119" s="10"/>
      <c r="AP119" s="10"/>
      <c r="AQ119" s="26"/>
      <c r="AR119" s="10"/>
      <c r="AS119" s="10"/>
      <c r="AT119" s="26"/>
      <c r="AU119" s="10"/>
      <c r="AV119" s="10"/>
      <c r="AW119" s="26"/>
      <c r="AX119" s="10"/>
      <c r="AY119" s="10"/>
      <c r="AZ119" s="26"/>
      <c r="BA119" s="10"/>
      <c r="BB119" s="10"/>
      <c r="BC119" s="13" t="s">
        <v>674</v>
      </c>
      <c r="BD119" s="12"/>
      <c r="BE119" s="10"/>
      <c r="BF119" s="10"/>
      <c r="BG119" s="10"/>
      <c r="BH119" s="26"/>
      <c r="BI119" s="10"/>
      <c r="BJ119" s="10"/>
      <c r="BK119" s="103">
        <f t="shared" si="30"/>
        <v>0</v>
      </c>
      <c r="BL119" s="104">
        <f t="shared" si="31"/>
        <v>0</v>
      </c>
      <c r="BM119" s="10" t="s">
        <v>190</v>
      </c>
      <c r="BN119" s="10"/>
      <c r="BO119" s="118"/>
      <c r="BP119" s="118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</row>
    <row r="120" spans="1:126" s="18" customFormat="1" x14ac:dyDescent="0.25">
      <c r="A120" s="189">
        <v>119</v>
      </c>
      <c r="B120" s="17" t="s">
        <v>675</v>
      </c>
      <c r="C120" s="172">
        <v>44252</v>
      </c>
      <c r="D120" s="17" t="s">
        <v>148</v>
      </c>
      <c r="E120" s="173" t="s">
        <v>570</v>
      </c>
      <c r="F120" s="174" t="s">
        <v>676</v>
      </c>
      <c r="G120" s="174" t="s">
        <v>482</v>
      </c>
      <c r="H120" s="175">
        <v>1</v>
      </c>
      <c r="I120" s="173" t="s">
        <v>775</v>
      </c>
      <c r="J120" s="185">
        <v>564296040.55999994</v>
      </c>
      <c r="K120" s="176">
        <f t="shared" si="38"/>
        <v>564296040.55999994</v>
      </c>
      <c r="L120" s="17"/>
      <c r="M120" s="17">
        <v>1</v>
      </c>
      <c r="N120" s="17">
        <v>1</v>
      </c>
      <c r="O120" s="176"/>
      <c r="P120" s="176"/>
      <c r="Q120" s="176"/>
      <c r="R120" s="176"/>
      <c r="S120" s="176"/>
      <c r="T120" s="176"/>
      <c r="U120" s="176"/>
      <c r="V120" s="176"/>
      <c r="W120" s="176"/>
      <c r="X120" s="176"/>
      <c r="Y120" s="176" t="e">
        <f t="shared" si="32"/>
        <v>#DIV/0!</v>
      </c>
      <c r="Z120" s="176">
        <f t="shared" si="33"/>
        <v>0</v>
      </c>
      <c r="AA120" s="176">
        <f t="shared" si="34"/>
        <v>0</v>
      </c>
      <c r="AB120" s="176" t="e">
        <f t="shared" si="35"/>
        <v>#DIV/0!</v>
      </c>
      <c r="AC120" s="177"/>
      <c r="AD120" s="17" t="s">
        <v>148</v>
      </c>
      <c r="AE120" s="178" t="e">
        <f t="shared" si="37"/>
        <v>#DIV/0!</v>
      </c>
      <c r="AF120" s="77"/>
      <c r="AG120" s="17" t="s">
        <v>151</v>
      </c>
      <c r="AH120" s="17">
        <v>1</v>
      </c>
      <c r="AI120" s="17">
        <v>1</v>
      </c>
      <c r="AJ120" s="17">
        <v>0</v>
      </c>
      <c r="AK120" s="179">
        <v>564296040.55999994</v>
      </c>
      <c r="AL120" s="180" t="s">
        <v>677</v>
      </c>
      <c r="AM120" s="17"/>
      <c r="AN120" s="178"/>
      <c r="AO120" s="17"/>
      <c r="AP120" s="17"/>
      <c r="AQ120" s="178"/>
      <c r="AR120" s="17"/>
      <c r="AS120" s="17"/>
      <c r="AT120" s="178"/>
      <c r="AU120" s="17"/>
      <c r="AV120" s="17"/>
      <c r="AW120" s="178"/>
      <c r="AX120" s="17"/>
      <c r="AY120" s="17"/>
      <c r="AZ120" s="178"/>
      <c r="BA120" s="17"/>
      <c r="BB120" s="17"/>
      <c r="BC120" s="180" t="s">
        <v>482</v>
      </c>
      <c r="BD120" s="173" t="s">
        <v>677</v>
      </c>
      <c r="BE120" s="17"/>
      <c r="BF120" s="17">
        <v>32110026807</v>
      </c>
      <c r="BG120" s="17" t="s">
        <v>678</v>
      </c>
      <c r="BH120" s="178">
        <v>564296040.55999994</v>
      </c>
      <c r="BI120" s="172">
        <v>44255</v>
      </c>
      <c r="BJ120" s="172">
        <v>44561</v>
      </c>
      <c r="BK120" s="120">
        <f t="shared" si="30"/>
        <v>0</v>
      </c>
      <c r="BL120" s="121">
        <f t="shared" si="31"/>
        <v>0</v>
      </c>
      <c r="BM120" s="17" t="s">
        <v>148</v>
      </c>
      <c r="BN120" s="17"/>
      <c r="BO120" s="76"/>
      <c r="BP120" s="76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</row>
    <row r="121" spans="1:126" s="10" customFormat="1" x14ac:dyDescent="0.25">
      <c r="A121" s="189">
        <v>120</v>
      </c>
      <c r="B121" s="17" t="s">
        <v>679</v>
      </c>
      <c r="C121" s="172">
        <v>44245</v>
      </c>
      <c r="D121" s="17" t="s">
        <v>148</v>
      </c>
      <c r="E121" s="173" t="s">
        <v>780</v>
      </c>
      <c r="F121" s="174" t="s">
        <v>680</v>
      </c>
      <c r="G121" s="174" t="s">
        <v>681</v>
      </c>
      <c r="H121" s="175">
        <v>1</v>
      </c>
      <c r="I121" s="173" t="s">
        <v>775</v>
      </c>
      <c r="J121" s="185">
        <v>524467070</v>
      </c>
      <c r="K121" s="176">
        <f t="shared" si="38"/>
        <v>524467070</v>
      </c>
      <c r="L121" s="17"/>
      <c r="M121" s="17">
        <v>1</v>
      </c>
      <c r="N121" s="17">
        <v>1</v>
      </c>
      <c r="O121" s="176"/>
      <c r="P121" s="176"/>
      <c r="Q121" s="176"/>
      <c r="R121" s="176"/>
      <c r="S121" s="176"/>
      <c r="T121" s="176"/>
      <c r="U121" s="176"/>
      <c r="V121" s="176"/>
      <c r="W121" s="176"/>
      <c r="X121" s="176"/>
      <c r="Y121" s="176" t="e">
        <f t="shared" si="32"/>
        <v>#DIV/0!</v>
      </c>
      <c r="Z121" s="176">
        <f t="shared" si="33"/>
        <v>0</v>
      </c>
      <c r="AA121" s="176">
        <f t="shared" si="34"/>
        <v>0</v>
      </c>
      <c r="AB121" s="176" t="e">
        <f t="shared" si="35"/>
        <v>#DIV/0!</v>
      </c>
      <c r="AC121" s="177"/>
      <c r="AD121" s="17" t="s">
        <v>148</v>
      </c>
      <c r="AE121" s="178" t="e">
        <f t="shared" si="37"/>
        <v>#DIV/0!</v>
      </c>
      <c r="AF121" s="77"/>
      <c r="AG121" s="17" t="s">
        <v>151</v>
      </c>
      <c r="AH121" s="17">
        <v>1</v>
      </c>
      <c r="AI121" s="17">
        <v>1</v>
      </c>
      <c r="AJ121" s="17">
        <v>0</v>
      </c>
      <c r="AK121" s="179">
        <v>524467070</v>
      </c>
      <c r="AL121" s="180" t="s">
        <v>522</v>
      </c>
      <c r="AM121" s="17"/>
      <c r="AN121" s="178"/>
      <c r="AO121" s="17"/>
      <c r="AP121" s="17"/>
      <c r="AQ121" s="178"/>
      <c r="AR121" s="17"/>
      <c r="AS121" s="17"/>
      <c r="AT121" s="178"/>
      <c r="AU121" s="17"/>
      <c r="AV121" s="17"/>
      <c r="AW121" s="178"/>
      <c r="AX121" s="17"/>
      <c r="AY121" s="17"/>
      <c r="AZ121" s="178"/>
      <c r="BA121" s="17"/>
      <c r="BB121" s="17"/>
      <c r="BC121" s="180" t="s">
        <v>681</v>
      </c>
      <c r="BD121" s="173" t="s">
        <v>522</v>
      </c>
      <c r="BE121" s="17"/>
      <c r="BF121" s="17">
        <v>32110004421</v>
      </c>
      <c r="BG121" s="17" t="s">
        <v>682</v>
      </c>
      <c r="BH121" s="178">
        <v>524467070</v>
      </c>
      <c r="BI121" s="172">
        <v>44253</v>
      </c>
      <c r="BJ121" s="172">
        <v>44391</v>
      </c>
      <c r="BK121" s="120">
        <f t="shared" si="30"/>
        <v>0</v>
      </c>
      <c r="BL121" s="121">
        <f t="shared" si="31"/>
        <v>0</v>
      </c>
      <c r="BM121" s="17" t="s">
        <v>148</v>
      </c>
      <c r="BN121" s="17"/>
      <c r="BO121" s="76"/>
      <c r="BP121" s="76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</row>
    <row r="122" spans="1:126" s="18" customFormat="1" x14ac:dyDescent="0.25">
      <c r="A122" s="189">
        <v>121</v>
      </c>
      <c r="B122" s="18" t="s">
        <v>683</v>
      </c>
      <c r="C122" s="19">
        <v>44238</v>
      </c>
      <c r="D122" s="18" t="s">
        <v>148</v>
      </c>
      <c r="E122" s="20" t="s">
        <v>207</v>
      </c>
      <c r="F122" s="22" t="s">
        <v>684</v>
      </c>
      <c r="G122" s="22" t="s">
        <v>150</v>
      </c>
      <c r="H122" s="23">
        <v>2</v>
      </c>
      <c r="I122" s="164" t="s">
        <v>778</v>
      </c>
      <c r="J122" s="82">
        <v>933000000</v>
      </c>
      <c r="K122" s="82">
        <f t="shared" si="38"/>
        <v>466500000</v>
      </c>
      <c r="M122" s="18">
        <v>2</v>
      </c>
      <c r="N122" s="18">
        <v>2</v>
      </c>
      <c r="O122" s="82">
        <v>867000000</v>
      </c>
      <c r="P122" s="82">
        <v>888500000</v>
      </c>
      <c r="Q122" s="82"/>
      <c r="R122" s="82"/>
      <c r="S122" s="82"/>
      <c r="T122" s="82"/>
      <c r="U122" s="82"/>
      <c r="V122" s="82"/>
      <c r="W122" s="82"/>
      <c r="X122" s="82"/>
      <c r="Y122" s="82">
        <f t="shared" si="32"/>
        <v>877750000</v>
      </c>
      <c r="Z122" s="82">
        <f t="shared" si="33"/>
        <v>867000000</v>
      </c>
      <c r="AA122" s="82">
        <f t="shared" si="34"/>
        <v>888500000</v>
      </c>
      <c r="AB122" s="82">
        <f t="shared" si="35"/>
        <v>15202795.795510773</v>
      </c>
      <c r="AC122" s="105">
        <f>AB122/Y122</f>
        <v>1.7320188886939075E-2</v>
      </c>
      <c r="AD122" s="18" t="s">
        <v>148</v>
      </c>
      <c r="AE122" s="24">
        <f t="shared" si="37"/>
        <v>877750000</v>
      </c>
      <c r="AF122" s="83"/>
      <c r="AH122" s="18">
        <v>2</v>
      </c>
      <c r="AI122" s="18">
        <v>2</v>
      </c>
      <c r="AJ122" s="18">
        <v>0</v>
      </c>
      <c r="AK122" s="106">
        <v>867000000</v>
      </c>
      <c r="AL122" s="21" t="s">
        <v>685</v>
      </c>
      <c r="AN122" s="24">
        <v>888500000</v>
      </c>
      <c r="AO122" s="18" t="s">
        <v>686</v>
      </c>
      <c r="AQ122" s="24"/>
      <c r="AT122" s="24"/>
      <c r="AW122" s="24"/>
      <c r="AZ122" s="24"/>
      <c r="BC122" s="21" t="s">
        <v>150</v>
      </c>
      <c r="BD122" s="20" t="s">
        <v>685</v>
      </c>
      <c r="BF122" s="18">
        <v>32109982903</v>
      </c>
      <c r="BG122" s="18" t="s">
        <v>687</v>
      </c>
      <c r="BH122" s="24">
        <v>867000000</v>
      </c>
      <c r="BI122" s="19">
        <v>44302</v>
      </c>
      <c r="BK122" s="107">
        <f t="shared" si="30"/>
        <v>66000000</v>
      </c>
      <c r="BL122" s="108">
        <f t="shared" si="31"/>
        <v>7.0739549839228297E-2</v>
      </c>
      <c r="BM122" s="18" t="s">
        <v>148</v>
      </c>
      <c r="BO122" s="111"/>
      <c r="BP122" s="111"/>
    </row>
    <row r="123" spans="1:126" s="18" customFormat="1" x14ac:dyDescent="0.25">
      <c r="A123" s="189">
        <v>122</v>
      </c>
      <c r="B123" s="18" t="s">
        <v>688</v>
      </c>
      <c r="C123" s="19">
        <v>44218</v>
      </c>
      <c r="D123" s="18" t="s">
        <v>148</v>
      </c>
      <c r="E123" s="20" t="s">
        <v>251</v>
      </c>
      <c r="F123" s="22" t="s">
        <v>689</v>
      </c>
      <c r="G123" s="22" t="s">
        <v>434</v>
      </c>
      <c r="H123" s="23">
        <v>1</v>
      </c>
      <c r="I123" s="164" t="s">
        <v>778</v>
      </c>
      <c r="J123" s="82">
        <v>4983210000</v>
      </c>
      <c r="K123" s="82">
        <f t="shared" si="38"/>
        <v>4983210000</v>
      </c>
      <c r="M123" s="18">
        <v>3</v>
      </c>
      <c r="N123" s="18">
        <v>3</v>
      </c>
      <c r="O123" s="82">
        <v>4570000000</v>
      </c>
      <c r="P123" s="82">
        <v>4450000000</v>
      </c>
      <c r="Q123" s="82">
        <v>4981210000</v>
      </c>
      <c r="R123" s="82"/>
      <c r="S123" s="82"/>
      <c r="T123" s="82"/>
      <c r="U123" s="82"/>
      <c r="V123" s="82"/>
      <c r="W123" s="82"/>
      <c r="X123" s="82"/>
      <c r="Y123" s="82">
        <f t="shared" si="32"/>
        <v>4667070000</v>
      </c>
      <c r="Z123" s="82">
        <f t="shared" si="33"/>
        <v>4450000000</v>
      </c>
      <c r="AA123" s="82">
        <f t="shared" si="34"/>
        <v>4981210000</v>
      </c>
      <c r="AB123" s="82">
        <f t="shared" si="35"/>
        <v>278591016.90470928</v>
      </c>
      <c r="AC123" s="105">
        <f>AB123/Y123</f>
        <v>5.9692915877565429E-2</v>
      </c>
      <c r="AD123" s="18" t="s">
        <v>148</v>
      </c>
      <c r="AE123" s="24">
        <f t="shared" si="37"/>
        <v>4667070000</v>
      </c>
      <c r="AF123" s="83"/>
      <c r="AG123" s="18" t="s">
        <v>151</v>
      </c>
      <c r="AH123" s="18">
        <v>3</v>
      </c>
      <c r="AI123" s="18">
        <v>1</v>
      </c>
      <c r="AJ123" s="18">
        <v>2</v>
      </c>
      <c r="AK123" s="106">
        <v>4570000000</v>
      </c>
      <c r="AL123" s="21" t="s">
        <v>690</v>
      </c>
      <c r="AN123" s="24">
        <v>4450000000</v>
      </c>
      <c r="AO123" s="18" t="s">
        <v>691</v>
      </c>
      <c r="AQ123" s="24">
        <v>4981210000</v>
      </c>
      <c r="AR123" s="18" t="s">
        <v>692</v>
      </c>
      <c r="AT123" s="24"/>
      <c r="AW123" s="24"/>
      <c r="AZ123" s="24"/>
      <c r="BC123" s="21" t="s">
        <v>434</v>
      </c>
      <c r="BD123" s="20" t="s">
        <v>692</v>
      </c>
      <c r="BF123" s="18">
        <v>32109917185</v>
      </c>
      <c r="BG123" s="18" t="s">
        <v>693</v>
      </c>
      <c r="BH123" s="24">
        <v>6395582000</v>
      </c>
      <c r="BI123" s="19">
        <v>44354</v>
      </c>
      <c r="BJ123" s="19">
        <v>45252</v>
      </c>
      <c r="BK123" s="107">
        <f t="shared" si="30"/>
        <v>-1412372000</v>
      </c>
      <c r="BL123" s="108">
        <f t="shared" si="31"/>
        <v>-0.28342614499489283</v>
      </c>
      <c r="BM123" s="18" t="s">
        <v>148</v>
      </c>
      <c r="BO123" s="111"/>
      <c r="BP123" s="111"/>
    </row>
    <row r="125" spans="1:126" x14ac:dyDescent="0.25">
      <c r="P125" s="183"/>
      <c r="BK125" s="160">
        <f>SUM(BK2:BK122)</f>
        <v>884100452.15999937</v>
      </c>
    </row>
  </sheetData>
  <autoFilter ref="A1:DV1" xr:uid="{44186377-BED2-43F1-8B99-C4C2545C8224}">
    <sortState xmlns:xlrd2="http://schemas.microsoft.com/office/spreadsheetml/2017/richdata2" ref="A2:DV123">
      <sortCondition ref="A1"/>
    </sortState>
  </autoFilter>
  <sortState xmlns:xlrd2="http://schemas.microsoft.com/office/spreadsheetml/2017/richdata2" ref="A2:DV127">
    <sortCondition ref="N2:N127"/>
  </sortState>
  <phoneticPr fontId="11" type="noConversion"/>
  <pageMargins left="0.7" right="0.7" top="0.75" bottom="0.75" header="0.3" footer="0.3"/>
  <pageSetup paperSize="8" scale="37" fitToWidth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E819B-580F-4576-B8A9-DA2E6F903700}">
  <dimension ref="A3:B6"/>
  <sheetViews>
    <sheetView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29.28515625" bestFit="1" customWidth="1"/>
  </cols>
  <sheetData>
    <row r="3" spans="1:2" x14ac:dyDescent="0.25">
      <c r="A3" s="192" t="s">
        <v>786</v>
      </c>
      <c r="B3" t="s">
        <v>788</v>
      </c>
    </row>
    <row r="4" spans="1:2" x14ac:dyDescent="0.25">
      <c r="A4" s="193" t="s">
        <v>148</v>
      </c>
      <c r="B4" s="194">
        <v>15</v>
      </c>
    </row>
    <row r="5" spans="1:2" x14ac:dyDescent="0.25">
      <c r="A5" s="193" t="s">
        <v>190</v>
      </c>
      <c r="B5" s="194">
        <v>25</v>
      </c>
    </row>
    <row r="6" spans="1:2" x14ac:dyDescent="0.25">
      <c r="A6" s="193" t="s">
        <v>787</v>
      </c>
      <c r="B6" s="194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56A11-C5E0-4020-8910-C0AFF54A4B5E}">
  <sheetPr>
    <pageSetUpPr fitToPage="1"/>
  </sheetPr>
  <dimension ref="A1:DW85"/>
  <sheetViews>
    <sheetView zoomScale="98" zoomScaleNormal="98" workbookViewId="0">
      <pane ySplit="1" topLeftCell="A59" activePane="bottomLeft" state="frozen"/>
      <selection activeCell="C85" sqref="C85"/>
      <selection pane="bottomLeft" activeCell="BM49" sqref="BM49"/>
    </sheetView>
  </sheetViews>
  <sheetFormatPr defaultColWidth="8.85546875" defaultRowHeight="15.75" x14ac:dyDescent="0.25"/>
  <cols>
    <col min="1" max="1" width="5.85546875" style="190" bestFit="1" customWidth="1"/>
    <col min="2" max="2" width="24.5703125" style="78" bestFit="1" customWidth="1"/>
    <col min="3" max="3" width="15.7109375" style="155" hidden="1" customWidth="1"/>
    <col min="4" max="4" width="10.7109375" style="78" hidden="1" customWidth="1"/>
    <col min="5" max="5" width="24.42578125" style="153" hidden="1" customWidth="1"/>
    <col min="6" max="6" width="62.85546875" style="153" hidden="1" customWidth="1"/>
    <col min="7" max="7" width="33.85546875" style="153" hidden="1" customWidth="1"/>
    <col min="8" max="8" width="8.85546875" style="156" hidden="1" customWidth="1"/>
    <col min="9" max="9" width="38.7109375" style="169" hidden="1" customWidth="1"/>
    <col min="10" max="11" width="25.42578125" style="157" hidden="1" customWidth="1"/>
    <col min="12" max="12" width="13.140625" style="78" hidden="1" customWidth="1"/>
    <col min="13" max="14" width="8.85546875" style="78" hidden="1" customWidth="1"/>
    <col min="15" max="17" width="23.7109375" style="78" hidden="1" customWidth="1"/>
    <col min="18" max="24" width="23.7109375" style="157" hidden="1" customWidth="1"/>
    <col min="25" max="28" width="24.5703125" style="157" hidden="1" customWidth="1"/>
    <col min="29" max="29" width="24.5703125" style="158" hidden="1" customWidth="1"/>
    <col min="30" max="30" width="10.7109375" style="78" hidden="1" customWidth="1"/>
    <col min="31" max="32" width="24.5703125" style="157" hidden="1" customWidth="1"/>
    <col min="33" max="33" width="38.5703125" style="78" hidden="1" customWidth="1"/>
    <col min="34" max="36" width="14.5703125" style="78" hidden="1" customWidth="1"/>
    <col min="37" max="37" width="25.42578125" style="159" hidden="1" customWidth="1"/>
    <col min="38" max="39" width="25.42578125" style="78" hidden="1" customWidth="1"/>
    <col min="40" max="40" width="25.42578125" style="157" hidden="1" customWidth="1"/>
    <col min="41" max="42" width="25.42578125" style="78" hidden="1" customWidth="1"/>
    <col min="43" max="43" width="25.42578125" style="157" hidden="1" customWidth="1"/>
    <col min="44" max="45" width="25.42578125" style="78" hidden="1" customWidth="1"/>
    <col min="46" max="46" width="25.42578125" style="157" hidden="1" customWidth="1"/>
    <col min="47" max="48" width="25.42578125" style="78" hidden="1" customWidth="1"/>
    <col min="49" max="49" width="25.42578125" style="157" hidden="1" customWidth="1"/>
    <col min="50" max="51" width="25.42578125" style="78" hidden="1" customWidth="1"/>
    <col min="52" max="52" width="25.42578125" style="157" hidden="1" customWidth="1"/>
    <col min="53" max="54" width="25.42578125" style="78" hidden="1" customWidth="1"/>
    <col min="55" max="55" width="31.42578125" style="78" hidden="1" customWidth="1"/>
    <col min="56" max="56" width="31.42578125" style="153" hidden="1" customWidth="1"/>
    <col min="57" max="58" width="31.42578125" style="78" hidden="1" customWidth="1"/>
    <col min="59" max="59" width="49.42578125" style="78" hidden="1" customWidth="1"/>
    <col min="60" max="60" width="31.42578125" style="157" customWidth="1"/>
    <col min="61" max="62" width="31.42578125" style="78" hidden="1" customWidth="1"/>
    <col min="63" max="63" width="31.42578125" style="160" customWidth="1"/>
    <col min="64" max="65" width="31.42578125" style="161" customWidth="1"/>
    <col min="66" max="66" width="10.7109375" style="78" customWidth="1"/>
    <col min="67" max="67" width="23.5703125" style="78" bestFit="1" customWidth="1"/>
    <col min="68" max="68" width="11.42578125" style="78" customWidth="1"/>
    <col min="69" max="69" width="17.7109375" style="78" customWidth="1"/>
    <col min="70" max="73" width="12.42578125" style="78" customWidth="1"/>
    <col min="74" max="74" width="16.28515625" style="78" customWidth="1"/>
    <col min="75" max="78" width="12.42578125" style="78" customWidth="1"/>
    <col min="79" max="79" width="18.7109375" style="78" customWidth="1"/>
    <col min="80" max="127" width="12.42578125" style="78" customWidth="1"/>
    <col min="128" max="16384" width="8.85546875" style="78"/>
  </cols>
  <sheetData>
    <row r="1" spans="1:127" s="1" customFormat="1" x14ac:dyDescent="0.25">
      <c r="A1" s="188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5" t="s">
        <v>5</v>
      </c>
      <c r="G1" s="5" t="s">
        <v>6</v>
      </c>
      <c r="H1" s="6" t="s">
        <v>7</v>
      </c>
      <c r="I1" s="162" t="s">
        <v>8</v>
      </c>
      <c r="J1" s="79" t="s">
        <v>9</v>
      </c>
      <c r="K1" s="79" t="s">
        <v>10</v>
      </c>
      <c r="L1" s="1" t="s">
        <v>11</v>
      </c>
      <c r="M1" s="1" t="s">
        <v>12</v>
      </c>
      <c r="N1" s="1" t="s">
        <v>13</v>
      </c>
      <c r="O1" s="97" t="s">
        <v>14</v>
      </c>
      <c r="P1" s="97" t="s">
        <v>15</v>
      </c>
      <c r="Q1" s="97" t="s">
        <v>16</v>
      </c>
      <c r="R1" s="79" t="s">
        <v>17</v>
      </c>
      <c r="S1" s="79" t="s">
        <v>18</v>
      </c>
      <c r="T1" s="79" t="s">
        <v>19</v>
      </c>
      <c r="U1" s="79" t="s">
        <v>20</v>
      </c>
      <c r="V1" s="79" t="s">
        <v>21</v>
      </c>
      <c r="W1" s="79" t="s">
        <v>22</v>
      </c>
      <c r="X1" s="79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98" t="s">
        <v>28</v>
      </c>
      <c r="AD1" s="1" t="s">
        <v>3</v>
      </c>
      <c r="AE1" s="7" t="s">
        <v>29</v>
      </c>
      <c r="AF1" s="7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99" t="s">
        <v>35</v>
      </c>
      <c r="AL1" s="4" t="s">
        <v>36</v>
      </c>
      <c r="AM1" s="1" t="s">
        <v>37</v>
      </c>
      <c r="AN1" s="7" t="s">
        <v>38</v>
      </c>
      <c r="AO1" s="4" t="s">
        <v>39</v>
      </c>
      <c r="AP1" s="1" t="s">
        <v>40</v>
      </c>
      <c r="AQ1" s="7" t="s">
        <v>41</v>
      </c>
      <c r="AR1" s="4" t="s">
        <v>42</v>
      </c>
      <c r="AS1" s="1" t="s">
        <v>43</v>
      </c>
      <c r="AT1" s="7" t="s">
        <v>44</v>
      </c>
      <c r="AU1" s="4" t="s">
        <v>45</v>
      </c>
      <c r="AV1" s="1" t="s">
        <v>46</v>
      </c>
      <c r="AW1" s="7" t="s">
        <v>47</v>
      </c>
      <c r="AX1" s="4" t="s">
        <v>48</v>
      </c>
      <c r="AY1" s="1" t="s">
        <v>49</v>
      </c>
      <c r="AZ1" s="7" t="s">
        <v>50</v>
      </c>
      <c r="BA1" s="4" t="s">
        <v>51</v>
      </c>
      <c r="BB1" s="1" t="s">
        <v>52</v>
      </c>
      <c r="BC1" s="4" t="s">
        <v>53</v>
      </c>
      <c r="BD1" s="3" t="s">
        <v>54</v>
      </c>
      <c r="BE1" s="1" t="s">
        <v>55</v>
      </c>
      <c r="BF1" s="1" t="s">
        <v>56</v>
      </c>
      <c r="BG1" s="1" t="s">
        <v>57</v>
      </c>
      <c r="BH1" s="7" t="s">
        <v>58</v>
      </c>
      <c r="BI1" s="1" t="s">
        <v>59</v>
      </c>
      <c r="BJ1" s="1" t="s">
        <v>60</v>
      </c>
      <c r="BK1" s="100" t="s">
        <v>61</v>
      </c>
      <c r="BL1" s="101" t="s">
        <v>62</v>
      </c>
      <c r="BM1" s="101"/>
      <c r="BN1" s="1" t="s">
        <v>3</v>
      </c>
      <c r="BO1" s="8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  <c r="DI1" s="1" t="s">
        <v>109</v>
      </c>
      <c r="DJ1" s="1" t="s">
        <v>110</v>
      </c>
      <c r="DK1" s="1" t="s">
        <v>111</v>
      </c>
      <c r="DL1" s="1" t="s">
        <v>112</v>
      </c>
      <c r="DM1" s="1" t="s">
        <v>113</v>
      </c>
      <c r="DN1" s="1" t="s">
        <v>114</v>
      </c>
      <c r="DO1" s="1" t="s">
        <v>115</v>
      </c>
      <c r="DP1" s="1" t="s">
        <v>116</v>
      </c>
      <c r="DQ1" s="1" t="s">
        <v>117</v>
      </c>
      <c r="DR1" s="1" t="s">
        <v>118</v>
      </c>
      <c r="DS1" s="1" t="s">
        <v>119</v>
      </c>
      <c r="DT1" s="1" t="s">
        <v>120</v>
      </c>
      <c r="DU1" s="1" t="s">
        <v>121</v>
      </c>
      <c r="DV1" s="1" t="s">
        <v>122</v>
      </c>
      <c r="DW1" s="1" t="s">
        <v>123</v>
      </c>
    </row>
    <row r="2" spans="1:127" s="18" customFormat="1" x14ac:dyDescent="0.25">
      <c r="A2" s="189">
        <v>107</v>
      </c>
      <c r="B2" s="18" t="s">
        <v>611</v>
      </c>
      <c r="C2" s="19">
        <v>44327</v>
      </c>
      <c r="D2" s="18" t="s">
        <v>190</v>
      </c>
      <c r="E2" s="20" t="s">
        <v>251</v>
      </c>
      <c r="F2" s="22" t="s">
        <v>612</v>
      </c>
      <c r="G2" s="22" t="s">
        <v>240</v>
      </c>
      <c r="H2" s="23">
        <v>5</v>
      </c>
      <c r="I2" s="168" t="s">
        <v>777</v>
      </c>
      <c r="J2" s="82">
        <v>4240600000</v>
      </c>
      <c r="K2" s="82">
        <f>J2/H2</f>
        <v>848120000</v>
      </c>
      <c r="L2" s="19">
        <v>44302</v>
      </c>
      <c r="M2" s="18">
        <v>3</v>
      </c>
      <c r="N2" s="18">
        <v>3</v>
      </c>
      <c r="O2" s="82">
        <v>4650000000</v>
      </c>
      <c r="P2" s="82">
        <v>4001165000</v>
      </c>
      <c r="Q2" s="82">
        <v>5500000000</v>
      </c>
      <c r="R2" s="82"/>
      <c r="S2" s="82"/>
      <c r="T2" s="82"/>
      <c r="U2" s="82"/>
      <c r="V2" s="82"/>
      <c r="W2" s="82"/>
      <c r="X2" s="82"/>
      <c r="Y2" s="82">
        <f>AVERAGE(O2:X2)</f>
        <v>4717055000</v>
      </c>
      <c r="Z2" s="82">
        <f>MINA(O2:X2)</f>
        <v>4001165000</v>
      </c>
      <c r="AA2" s="82">
        <f>MAX(O2:X2)</f>
        <v>5500000000</v>
      </c>
      <c r="AB2" s="82">
        <f>_xlfn.STDEV.S(O2:X2)</f>
        <v>751664066.63814735</v>
      </c>
      <c r="AC2" s="105">
        <f>AB2/Y2</f>
        <v>0.15935028670179749</v>
      </c>
      <c r="AD2" s="18" t="s">
        <v>190</v>
      </c>
      <c r="AE2" s="24">
        <f>Y2</f>
        <v>4717055000</v>
      </c>
      <c r="AF2" s="94">
        <v>4240600000</v>
      </c>
      <c r="AG2" s="18" t="s">
        <v>133</v>
      </c>
      <c r="AH2" s="18">
        <v>3</v>
      </c>
      <c r="AI2" s="18">
        <v>3</v>
      </c>
      <c r="AJ2" s="18">
        <v>0</v>
      </c>
      <c r="AK2" s="106">
        <v>4049000000</v>
      </c>
      <c r="AL2" s="21" t="s">
        <v>404</v>
      </c>
      <c r="AN2" s="24">
        <v>4035000000</v>
      </c>
      <c r="AO2" s="18" t="s">
        <v>578</v>
      </c>
      <c r="AQ2" s="24">
        <v>3920000000</v>
      </c>
      <c r="AR2" s="18" t="s">
        <v>613</v>
      </c>
      <c r="AT2" s="24"/>
      <c r="AW2" s="24"/>
      <c r="AZ2" s="24"/>
      <c r="BC2" s="21" t="s">
        <v>240</v>
      </c>
      <c r="BD2" s="20" t="s">
        <v>613</v>
      </c>
      <c r="BE2" s="18">
        <v>70944116</v>
      </c>
      <c r="BF2" s="18" t="s">
        <v>614</v>
      </c>
      <c r="BG2" s="18" t="s">
        <v>615</v>
      </c>
      <c r="BH2" s="24">
        <v>3920000000</v>
      </c>
      <c r="BI2" s="19">
        <v>44389</v>
      </c>
      <c r="BJ2" s="19">
        <v>45679</v>
      </c>
      <c r="BK2" s="107">
        <f>IF(BH2=0,0,J2-BH2)</f>
        <v>320600000</v>
      </c>
      <c r="BL2" s="108">
        <f>BK2/J2</f>
        <v>7.5602509078903923E-2</v>
      </c>
      <c r="BM2" s="108"/>
      <c r="BN2" s="18" t="s">
        <v>190</v>
      </c>
      <c r="BO2" s="18" t="s">
        <v>774</v>
      </c>
      <c r="BP2" s="18" t="s">
        <v>773</v>
      </c>
      <c r="BR2" s="19">
        <v>44538</v>
      </c>
    </row>
    <row r="3" spans="1:127" s="18" customFormat="1" x14ac:dyDescent="0.25">
      <c r="A3" s="189">
        <v>109</v>
      </c>
      <c r="B3" s="18" t="s">
        <v>620</v>
      </c>
      <c r="C3" s="19">
        <v>44316</v>
      </c>
      <c r="D3" s="18" t="s">
        <v>190</v>
      </c>
      <c r="E3" s="20" t="s">
        <v>251</v>
      </c>
      <c r="F3" s="22" t="s">
        <v>621</v>
      </c>
      <c r="G3" s="22" t="s">
        <v>240</v>
      </c>
      <c r="H3" s="23">
        <v>1</v>
      </c>
      <c r="I3" s="168" t="s">
        <v>777</v>
      </c>
      <c r="J3" s="82">
        <v>4899400000</v>
      </c>
      <c r="K3" s="82">
        <f>J3/H3</f>
        <v>4899400000</v>
      </c>
      <c r="L3" s="19">
        <v>44299</v>
      </c>
      <c r="M3" s="18">
        <v>3</v>
      </c>
      <c r="N3" s="18">
        <v>3</v>
      </c>
      <c r="O3" s="82">
        <v>5310000000</v>
      </c>
      <c r="P3" s="82">
        <v>4800000000</v>
      </c>
      <c r="Q3" s="82">
        <v>4900000000</v>
      </c>
      <c r="R3" s="82"/>
      <c r="S3" s="82"/>
      <c r="T3" s="82"/>
      <c r="U3" s="82"/>
      <c r="V3" s="82"/>
      <c r="W3" s="82"/>
      <c r="X3" s="82"/>
      <c r="Y3" s="82">
        <f>AVERAGE(O3:X3)</f>
        <v>5003333333.333333</v>
      </c>
      <c r="Z3" s="82">
        <f>MINA(O3:X3)</f>
        <v>4800000000</v>
      </c>
      <c r="AA3" s="82">
        <f>MAX(O3:X3)</f>
        <v>5310000000</v>
      </c>
      <c r="AB3" s="82">
        <f>_xlfn.STDEV.S(O3:X3)</f>
        <v>270246800.78279066</v>
      </c>
      <c r="AC3" s="105">
        <f>AB3/Y3</f>
        <v>5.4013351255720987E-2</v>
      </c>
      <c r="AD3" s="18" t="s">
        <v>190</v>
      </c>
      <c r="AE3" s="24">
        <f>Y3</f>
        <v>5003333333.333333</v>
      </c>
      <c r="AF3" s="94">
        <v>4899400000</v>
      </c>
      <c r="AG3" s="18" t="s">
        <v>133</v>
      </c>
      <c r="AH3" s="18">
        <v>2</v>
      </c>
      <c r="AI3" s="18">
        <v>2</v>
      </c>
      <c r="AJ3" s="18">
        <v>0</v>
      </c>
      <c r="AK3" s="106">
        <v>4698900000</v>
      </c>
      <c r="AL3" s="21" t="s">
        <v>613</v>
      </c>
      <c r="AN3" s="24">
        <v>4718121000</v>
      </c>
      <c r="AO3" s="18" t="s">
        <v>622</v>
      </c>
      <c r="AQ3" s="24"/>
      <c r="AT3" s="24"/>
      <c r="AW3" s="24"/>
      <c r="AZ3" s="24"/>
      <c r="BC3" s="21" t="s">
        <v>240</v>
      </c>
      <c r="BD3" s="20" t="s">
        <v>613</v>
      </c>
      <c r="BE3" s="18">
        <v>70481165</v>
      </c>
      <c r="BF3" s="18" t="s">
        <v>623</v>
      </c>
      <c r="BG3" s="18" t="s">
        <v>624</v>
      </c>
      <c r="BH3" s="24">
        <v>4698900000</v>
      </c>
      <c r="BI3" s="19">
        <v>44368</v>
      </c>
      <c r="BJ3" s="19">
        <v>45646</v>
      </c>
      <c r="BK3" s="107">
        <f>IF(BH3=0,0,J3-BH3)</f>
        <v>200500000</v>
      </c>
      <c r="BL3" s="108">
        <f>BK3/J3</f>
        <v>4.0923378372861981E-2</v>
      </c>
      <c r="BM3" s="108"/>
      <c r="BN3" s="18" t="s">
        <v>190</v>
      </c>
      <c r="BO3" s="18" t="s">
        <v>768</v>
      </c>
      <c r="BP3" s="18" t="s">
        <v>769</v>
      </c>
      <c r="BQ3" s="111"/>
      <c r="BR3" s="19">
        <v>42347</v>
      </c>
    </row>
    <row r="4" spans="1:127" s="18" customFormat="1" x14ac:dyDescent="0.25">
      <c r="A4" s="189">
        <v>121</v>
      </c>
      <c r="B4" s="18" t="s">
        <v>683</v>
      </c>
      <c r="C4" s="19">
        <v>44238</v>
      </c>
      <c r="D4" s="18" t="s">
        <v>148</v>
      </c>
      <c r="E4" s="20" t="s">
        <v>207</v>
      </c>
      <c r="F4" s="22" t="s">
        <v>684</v>
      </c>
      <c r="G4" s="22" t="s">
        <v>150</v>
      </c>
      <c r="H4" s="23">
        <v>2</v>
      </c>
      <c r="I4" s="164" t="s">
        <v>778</v>
      </c>
      <c r="J4" s="82">
        <v>933000000</v>
      </c>
      <c r="K4" s="82">
        <f>J4/H4</f>
        <v>466500000</v>
      </c>
      <c r="M4" s="18">
        <v>2</v>
      </c>
      <c r="N4" s="18">
        <v>2</v>
      </c>
      <c r="O4" s="82">
        <v>867000000</v>
      </c>
      <c r="P4" s="82">
        <v>888500000</v>
      </c>
      <c r="Q4" s="82"/>
      <c r="R4" s="82"/>
      <c r="S4" s="82"/>
      <c r="T4" s="82"/>
      <c r="U4" s="82"/>
      <c r="V4" s="82"/>
      <c r="W4" s="82"/>
      <c r="X4" s="82"/>
      <c r="Y4" s="82">
        <f>AVERAGE(O4:X4)</f>
        <v>877750000</v>
      </c>
      <c r="Z4" s="82">
        <f>MINA(O4:X4)</f>
        <v>867000000</v>
      </c>
      <c r="AA4" s="82">
        <f>MAX(O4:X4)</f>
        <v>888500000</v>
      </c>
      <c r="AB4" s="82">
        <f>_xlfn.STDEV.S(O4:X4)</f>
        <v>15202795.795510773</v>
      </c>
      <c r="AC4" s="105">
        <f>AB4/Y4</f>
        <v>1.7320188886939075E-2</v>
      </c>
      <c r="AD4" s="18" t="s">
        <v>148</v>
      </c>
      <c r="AE4" s="24">
        <f>Y4</f>
        <v>877750000</v>
      </c>
      <c r="AF4" s="83"/>
      <c r="AH4" s="18">
        <v>2</v>
      </c>
      <c r="AI4" s="18">
        <v>2</v>
      </c>
      <c r="AJ4" s="18">
        <v>0</v>
      </c>
      <c r="AK4" s="106">
        <v>867000000</v>
      </c>
      <c r="AL4" s="21" t="s">
        <v>685</v>
      </c>
      <c r="AN4" s="24">
        <v>888500000</v>
      </c>
      <c r="AO4" s="18" t="s">
        <v>686</v>
      </c>
      <c r="AQ4" s="24"/>
      <c r="AT4" s="24"/>
      <c r="AW4" s="24"/>
      <c r="AZ4" s="24"/>
      <c r="BC4" s="21" t="s">
        <v>150</v>
      </c>
      <c r="BD4" s="20" t="s">
        <v>685</v>
      </c>
      <c r="BF4" s="18">
        <v>32109982903</v>
      </c>
      <c r="BG4" s="18" t="s">
        <v>687</v>
      </c>
      <c r="BH4" s="24">
        <v>867000000</v>
      </c>
      <c r="BI4" s="19">
        <v>44302</v>
      </c>
      <c r="BK4" s="107">
        <f>IF(BH4=0,0,J4-BH4)</f>
        <v>66000000</v>
      </c>
      <c r="BL4" s="108">
        <f>BK4/J4</f>
        <v>7.0739549839228297E-2</v>
      </c>
      <c r="BM4" s="108"/>
      <c r="BN4" s="18" t="s">
        <v>148</v>
      </c>
      <c r="BP4" s="111"/>
      <c r="BQ4" s="111"/>
    </row>
    <row r="5" spans="1:127" s="18" customFormat="1" x14ac:dyDescent="0.25">
      <c r="A5" s="189">
        <v>53</v>
      </c>
      <c r="B5" s="18" t="s">
        <v>388</v>
      </c>
      <c r="C5" s="19">
        <v>44526</v>
      </c>
      <c r="D5" s="18" t="s">
        <v>148</v>
      </c>
      <c r="E5" s="20" t="s">
        <v>305</v>
      </c>
      <c r="F5" s="22" t="s">
        <v>389</v>
      </c>
      <c r="G5" s="22" t="s">
        <v>344</v>
      </c>
      <c r="H5" s="23">
        <v>2</v>
      </c>
      <c r="I5" s="163" t="s">
        <v>779</v>
      </c>
      <c r="J5" s="82">
        <v>660000000</v>
      </c>
      <c r="K5" s="82">
        <f>J5/H5</f>
        <v>330000000</v>
      </c>
      <c r="M5" s="18">
        <v>5</v>
      </c>
      <c r="N5" s="18">
        <v>5</v>
      </c>
      <c r="O5" s="82">
        <v>330000000</v>
      </c>
      <c r="P5" s="82">
        <v>333000000</v>
      </c>
      <c r="Q5" s="82">
        <v>330000000</v>
      </c>
      <c r="R5" s="82">
        <v>360000000</v>
      </c>
      <c r="S5" s="82">
        <v>340000000</v>
      </c>
      <c r="T5" s="82"/>
      <c r="U5" s="82"/>
      <c r="V5" s="82"/>
      <c r="W5" s="82"/>
      <c r="X5" s="82"/>
      <c r="Y5" s="82">
        <f>AVERAGE(O5:X5)</f>
        <v>338600000</v>
      </c>
      <c r="Z5" s="82">
        <f>MINA(O5:X5)</f>
        <v>330000000</v>
      </c>
      <c r="AA5" s="82">
        <f>MAX(O5:X5)</f>
        <v>360000000</v>
      </c>
      <c r="AB5" s="82">
        <f>_xlfn.STDEV.S(O5:X5)</f>
        <v>12641202.474448387</v>
      </c>
      <c r="AC5" s="105">
        <f>AB5/Y5</f>
        <v>3.7333734419516797E-2</v>
      </c>
      <c r="AD5" s="18" t="s">
        <v>148</v>
      </c>
      <c r="AE5" s="24">
        <f>Y5</f>
        <v>338600000</v>
      </c>
      <c r="AF5" s="83"/>
      <c r="AH5" s="18">
        <v>5</v>
      </c>
      <c r="AI5" s="18">
        <v>1</v>
      </c>
      <c r="AJ5" s="18">
        <v>4</v>
      </c>
      <c r="AK5" s="106">
        <v>650000000</v>
      </c>
      <c r="AL5" s="21" t="s">
        <v>390</v>
      </c>
      <c r="AN5" s="24">
        <v>547800000</v>
      </c>
      <c r="AO5" s="18" t="s">
        <v>365</v>
      </c>
      <c r="AQ5" s="24">
        <v>620000000</v>
      </c>
      <c r="AR5" s="18" t="s">
        <v>391</v>
      </c>
      <c r="AT5" s="24">
        <v>658000000</v>
      </c>
      <c r="AU5" s="18" t="s">
        <v>392</v>
      </c>
      <c r="AW5" s="24">
        <v>587000000</v>
      </c>
      <c r="AX5" s="18" t="s">
        <v>393</v>
      </c>
      <c r="AZ5" s="24"/>
      <c r="BC5" s="21" t="s">
        <v>344</v>
      </c>
      <c r="BD5" s="20" t="s">
        <v>391</v>
      </c>
      <c r="BF5" s="18" t="s">
        <v>394</v>
      </c>
      <c r="BG5" s="18" t="s">
        <v>395</v>
      </c>
      <c r="BH5" s="24">
        <v>620000000</v>
      </c>
      <c r="BI5" s="19">
        <v>44559</v>
      </c>
      <c r="BJ5" s="19">
        <v>45199</v>
      </c>
      <c r="BK5" s="107">
        <f>IF(BH5=0,0,J5-BH5)</f>
        <v>40000000</v>
      </c>
      <c r="BL5" s="108">
        <f>BK5/J5</f>
        <v>6.0606060606060608E-2</v>
      </c>
      <c r="BM5" s="108"/>
      <c r="BN5" s="18" t="s">
        <v>148</v>
      </c>
      <c r="BO5" s="18" t="s">
        <v>716</v>
      </c>
      <c r="BP5" s="18" t="s">
        <v>717</v>
      </c>
      <c r="BR5" s="19">
        <v>44743</v>
      </c>
      <c r="BU5" s="18" t="s">
        <v>718</v>
      </c>
      <c r="BW5" s="19">
        <v>44743</v>
      </c>
    </row>
    <row r="6" spans="1:127" s="18" customFormat="1" x14ac:dyDescent="0.25">
      <c r="A6" s="189">
        <v>86</v>
      </c>
      <c r="B6" s="10" t="s">
        <v>531</v>
      </c>
      <c r="C6" s="11">
        <v>44397</v>
      </c>
      <c r="D6" s="10" t="s">
        <v>148</v>
      </c>
      <c r="E6" s="12" t="s">
        <v>305</v>
      </c>
      <c r="F6" s="14" t="s">
        <v>532</v>
      </c>
      <c r="G6" s="14" t="s">
        <v>150</v>
      </c>
      <c r="H6" s="15">
        <v>1</v>
      </c>
      <c r="I6" s="163" t="s">
        <v>778</v>
      </c>
      <c r="J6" s="80">
        <v>604792000</v>
      </c>
      <c r="K6" s="80">
        <f>J6/H6</f>
        <v>604792000</v>
      </c>
      <c r="L6" s="11">
        <v>44391</v>
      </c>
      <c r="M6" s="10">
        <v>3</v>
      </c>
      <c r="N6" s="10">
        <v>3</v>
      </c>
      <c r="O6" s="80">
        <v>604792000</v>
      </c>
      <c r="P6" s="80">
        <v>1100000000</v>
      </c>
      <c r="Q6" s="80">
        <v>625000000</v>
      </c>
      <c r="R6" s="80"/>
      <c r="S6" s="80"/>
      <c r="T6" s="80"/>
      <c r="U6" s="80"/>
      <c r="V6" s="80"/>
      <c r="W6" s="80"/>
      <c r="X6" s="80"/>
      <c r="Y6" s="80">
        <f>AVERAGE(O6:X6)</f>
        <v>776597333.33333337</v>
      </c>
      <c r="Z6" s="80">
        <f>MINA(O6:X6)</f>
        <v>604792000</v>
      </c>
      <c r="AA6" s="80">
        <f>MAX(O6:X6)</f>
        <v>1100000000</v>
      </c>
      <c r="AB6" s="80">
        <f>_xlfn.STDEV.S(O6:X6)</f>
        <v>280257121.98146433</v>
      </c>
      <c r="AC6" s="102">
        <f>AB6/Y6</f>
        <v>0.36087829554929923</v>
      </c>
      <c r="AD6" s="10" t="s">
        <v>148</v>
      </c>
      <c r="AE6" s="26">
        <f>Y6</f>
        <v>776597333.33333337</v>
      </c>
      <c r="AF6" s="81"/>
      <c r="AG6" s="10" t="s">
        <v>435</v>
      </c>
      <c r="AH6" s="10">
        <v>1</v>
      </c>
      <c r="AI6" s="10">
        <v>1</v>
      </c>
      <c r="AJ6" s="10">
        <v>0</v>
      </c>
      <c r="AK6" s="16">
        <v>596420820</v>
      </c>
      <c r="AL6" s="13" t="s">
        <v>522</v>
      </c>
      <c r="AM6" s="10"/>
      <c r="AN6" s="26"/>
      <c r="AO6" s="10"/>
      <c r="AP6" s="10"/>
      <c r="AQ6" s="26"/>
      <c r="AR6" s="10"/>
      <c r="AS6" s="10"/>
      <c r="AT6" s="26"/>
      <c r="AU6" s="10"/>
      <c r="AV6" s="10"/>
      <c r="AW6" s="26"/>
      <c r="AX6" s="10"/>
      <c r="AY6" s="10"/>
      <c r="AZ6" s="26"/>
      <c r="BA6" s="10"/>
      <c r="BB6" s="10"/>
      <c r="BC6" s="13" t="s">
        <v>533</v>
      </c>
      <c r="BD6" s="12" t="s">
        <v>522</v>
      </c>
      <c r="BE6" s="10"/>
      <c r="BF6" s="10">
        <v>32110484691</v>
      </c>
      <c r="BG6" s="10" t="s">
        <v>534</v>
      </c>
      <c r="BH6" s="26">
        <v>566675960</v>
      </c>
      <c r="BI6" s="11">
        <v>44484</v>
      </c>
      <c r="BJ6" s="11">
        <v>45000</v>
      </c>
      <c r="BK6" s="103">
        <f>IF(BH6=0,0,J6-BH6)</f>
        <v>38116040</v>
      </c>
      <c r="BL6" s="104">
        <f>BK6/J6</f>
        <v>6.302338655273218E-2</v>
      </c>
      <c r="BM6" s="104"/>
      <c r="BN6" s="10" t="s">
        <v>148</v>
      </c>
      <c r="BO6" s="10"/>
      <c r="BP6" s="118"/>
      <c r="BQ6" s="118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</row>
    <row r="7" spans="1:127" s="18" customFormat="1" x14ac:dyDescent="0.25">
      <c r="A7" s="189">
        <v>7</v>
      </c>
      <c r="B7" s="18" t="s">
        <v>164</v>
      </c>
      <c r="C7" s="19">
        <v>44937</v>
      </c>
      <c r="D7" s="18" t="s">
        <v>148</v>
      </c>
      <c r="E7" s="20" t="s">
        <v>207</v>
      </c>
      <c r="F7" s="22" t="s">
        <v>165</v>
      </c>
      <c r="G7" s="22" t="s">
        <v>150</v>
      </c>
      <c r="H7" s="23">
        <v>1</v>
      </c>
      <c r="I7" s="164" t="s">
        <v>778</v>
      </c>
      <c r="J7" s="82">
        <v>325000000</v>
      </c>
      <c r="K7" s="82">
        <f>J7/H7</f>
        <v>325000000</v>
      </c>
      <c r="M7" s="18">
        <v>5</v>
      </c>
      <c r="N7" s="18">
        <v>5</v>
      </c>
      <c r="O7" s="82">
        <v>325000000</v>
      </c>
      <c r="P7" s="82">
        <v>339699000</v>
      </c>
      <c r="Q7" s="82">
        <v>350000000</v>
      </c>
      <c r="R7" s="82">
        <v>369622000</v>
      </c>
      <c r="S7" s="82">
        <v>462000000</v>
      </c>
      <c r="T7" s="82"/>
      <c r="U7" s="82"/>
      <c r="V7" s="82"/>
      <c r="W7" s="82"/>
      <c r="X7" s="82"/>
      <c r="Y7" s="82">
        <f>AVERAGE(O7:X7)</f>
        <v>369264200</v>
      </c>
      <c r="Z7" s="82">
        <f>MINA(O7:X7)</f>
        <v>325000000</v>
      </c>
      <c r="AA7" s="82">
        <f>MAX(O7:X7)</f>
        <v>462000000</v>
      </c>
      <c r="AB7" s="82">
        <f>_xlfn.STDEV.S(O7:X7)</f>
        <v>54324456.915831201</v>
      </c>
      <c r="AC7" s="105">
        <f>AB7/Y7</f>
        <v>0.14711541740529194</v>
      </c>
      <c r="AD7" s="18" t="s">
        <v>148</v>
      </c>
      <c r="AE7" s="24">
        <f>Y7</f>
        <v>369264200</v>
      </c>
      <c r="AF7" s="83"/>
      <c r="AH7" s="18">
        <v>4</v>
      </c>
      <c r="AI7" s="18">
        <v>1</v>
      </c>
      <c r="AJ7" s="18">
        <v>3</v>
      </c>
      <c r="AK7" s="38">
        <v>269000000</v>
      </c>
      <c r="AL7" s="21" t="s">
        <v>166</v>
      </c>
      <c r="AM7" s="110" t="s">
        <v>155</v>
      </c>
      <c r="AN7" s="38">
        <v>315000000</v>
      </c>
      <c r="AO7" s="18" t="s">
        <v>167</v>
      </c>
      <c r="AP7" s="110" t="s">
        <v>155</v>
      </c>
      <c r="AQ7" s="38">
        <v>280415000</v>
      </c>
      <c r="AR7" s="110" t="s">
        <v>168</v>
      </c>
      <c r="AS7" s="110" t="s">
        <v>155</v>
      </c>
      <c r="AT7" s="38">
        <v>290000000</v>
      </c>
      <c r="AU7" s="110" t="s">
        <v>169</v>
      </c>
      <c r="AV7" s="18" t="s">
        <v>153</v>
      </c>
      <c r="AW7" s="24"/>
      <c r="AZ7" s="24"/>
      <c r="BC7" s="21" t="s">
        <v>170</v>
      </c>
      <c r="BD7" s="20"/>
      <c r="BE7" s="18" t="s">
        <v>171</v>
      </c>
      <c r="BG7" s="18" t="s">
        <v>172</v>
      </c>
      <c r="BH7" s="24">
        <v>288950000</v>
      </c>
      <c r="BI7" s="19">
        <v>45012</v>
      </c>
      <c r="BJ7" s="19">
        <v>45562</v>
      </c>
      <c r="BK7" s="107">
        <f>IF(BH7=0,0,J7-BH7)</f>
        <v>36050000</v>
      </c>
      <c r="BL7" s="108">
        <f>BK7/J7</f>
        <v>0.11092307692307693</v>
      </c>
      <c r="BM7" s="108"/>
      <c r="BN7" s="18" t="s">
        <v>148</v>
      </c>
      <c r="BO7" s="18" t="s">
        <v>694</v>
      </c>
      <c r="BP7" s="111"/>
      <c r="BQ7" s="111"/>
    </row>
    <row r="8" spans="1:127" s="18" customFormat="1" x14ac:dyDescent="0.25">
      <c r="A8" s="189">
        <v>103</v>
      </c>
      <c r="B8" s="18" t="s">
        <v>590</v>
      </c>
      <c r="C8" s="19">
        <v>44335</v>
      </c>
      <c r="D8" s="18" t="s">
        <v>190</v>
      </c>
      <c r="E8" s="20" t="s">
        <v>125</v>
      </c>
      <c r="F8" s="22" t="s">
        <v>591</v>
      </c>
      <c r="G8" s="22" t="s">
        <v>539</v>
      </c>
      <c r="H8" s="23">
        <v>39</v>
      </c>
      <c r="I8" s="164" t="s">
        <v>592</v>
      </c>
      <c r="J8" s="82">
        <v>148200000</v>
      </c>
      <c r="K8" s="82">
        <f>J8/H8</f>
        <v>3800000</v>
      </c>
      <c r="M8" s="18">
        <v>4</v>
      </c>
      <c r="N8" s="18">
        <v>4</v>
      </c>
      <c r="O8" s="82">
        <v>118560000</v>
      </c>
      <c r="P8" s="82">
        <v>118560000</v>
      </c>
      <c r="Q8" s="82">
        <v>118560000</v>
      </c>
      <c r="R8" s="82">
        <v>146718000</v>
      </c>
      <c r="S8" s="82"/>
      <c r="T8" s="82"/>
      <c r="U8" s="82"/>
      <c r="V8" s="82"/>
      <c r="W8" s="82"/>
      <c r="X8" s="82"/>
      <c r="Y8" s="82">
        <f>AVERAGE(O8:X8)</f>
        <v>125599500</v>
      </c>
      <c r="Z8" s="82">
        <f>MINA(O8:X8)</f>
        <v>118560000</v>
      </c>
      <c r="AA8" s="82">
        <f>MAX(O8:X8)</f>
        <v>146718000</v>
      </c>
      <c r="AB8" s="82">
        <f>_xlfn.STDEV.S(O8:X8)</f>
        <v>14079000</v>
      </c>
      <c r="AC8" s="105">
        <f>AB8/Y8</f>
        <v>0.11209439528023599</v>
      </c>
      <c r="AD8" s="18" t="s">
        <v>190</v>
      </c>
      <c r="AE8" s="24">
        <f>Y8</f>
        <v>125599500</v>
      </c>
      <c r="AF8" s="83"/>
      <c r="AG8" s="18" t="s">
        <v>178</v>
      </c>
      <c r="AH8" s="18">
        <v>5</v>
      </c>
      <c r="AI8" s="18">
        <v>3</v>
      </c>
      <c r="AJ8" s="18">
        <v>2</v>
      </c>
      <c r="AK8" s="106">
        <v>118560000</v>
      </c>
      <c r="AL8" s="21" t="s">
        <v>593</v>
      </c>
      <c r="AN8" s="24"/>
      <c r="AQ8" s="24"/>
      <c r="AT8" s="24"/>
      <c r="AW8" s="24"/>
      <c r="AZ8" s="24"/>
      <c r="BC8" s="21" t="s">
        <v>539</v>
      </c>
      <c r="BD8" s="20" t="s">
        <v>593</v>
      </c>
      <c r="BE8" s="18">
        <v>70991856</v>
      </c>
      <c r="BG8" s="18" t="s">
        <v>594</v>
      </c>
      <c r="BH8" s="24">
        <v>118560000</v>
      </c>
      <c r="BI8" s="19">
        <v>44386</v>
      </c>
      <c r="BJ8" s="18" t="s">
        <v>595</v>
      </c>
      <c r="BK8" s="107">
        <f>IF(BH8=0,0,J8-BH8)</f>
        <v>29640000</v>
      </c>
      <c r="BL8" s="108">
        <f>BK8/J8</f>
        <v>0.2</v>
      </c>
      <c r="BM8" s="108"/>
      <c r="BN8" s="18" t="s">
        <v>190</v>
      </c>
      <c r="BP8" s="111"/>
      <c r="BQ8" s="111"/>
    </row>
    <row r="9" spans="1:127" s="18" customFormat="1" x14ac:dyDescent="0.25">
      <c r="A9" s="189">
        <v>88</v>
      </c>
      <c r="B9" s="18" t="s">
        <v>537</v>
      </c>
      <c r="C9" s="19">
        <v>44383</v>
      </c>
      <c r="D9" s="18" t="s">
        <v>190</v>
      </c>
      <c r="E9" s="20" t="s">
        <v>125</v>
      </c>
      <c r="F9" s="22" t="s">
        <v>538</v>
      </c>
      <c r="G9" s="22" t="s">
        <v>539</v>
      </c>
      <c r="H9" s="23">
        <v>2</v>
      </c>
      <c r="I9" s="168" t="s">
        <v>777</v>
      </c>
      <c r="J9" s="82">
        <v>233800000</v>
      </c>
      <c r="K9" s="82">
        <f>J9/H9</f>
        <v>116900000</v>
      </c>
      <c r="M9" s="18">
        <v>2</v>
      </c>
      <c r="N9" s="18">
        <v>2</v>
      </c>
      <c r="O9" s="82">
        <v>150590000</v>
      </c>
      <c r="P9" s="82">
        <v>136900000</v>
      </c>
      <c r="Q9" s="82"/>
      <c r="R9" s="82"/>
      <c r="S9" s="82"/>
      <c r="T9" s="82"/>
      <c r="U9" s="82"/>
      <c r="V9" s="82"/>
      <c r="W9" s="82"/>
      <c r="X9" s="82"/>
      <c r="Y9" s="82">
        <f>AVERAGE(O9:X9)</f>
        <v>143745000</v>
      </c>
      <c r="Z9" s="82">
        <f>MINA(O9:X9)</f>
        <v>136900000</v>
      </c>
      <c r="AA9" s="82">
        <f>MAX(O9:X9)</f>
        <v>150590000</v>
      </c>
      <c r="AB9" s="82">
        <f>_xlfn.STDEV.S(O9:X9)</f>
        <v>9680291.8344438355</v>
      </c>
      <c r="AC9" s="105">
        <f>AB9/Y9</f>
        <v>6.7343502970147379E-2</v>
      </c>
      <c r="AD9" s="18" t="s">
        <v>190</v>
      </c>
      <c r="AE9" s="24">
        <f>Y9</f>
        <v>143745000</v>
      </c>
      <c r="AF9" s="83"/>
      <c r="AG9" s="18" t="s">
        <v>540</v>
      </c>
      <c r="AH9" s="21">
        <v>3</v>
      </c>
      <c r="AI9" s="21">
        <v>3</v>
      </c>
      <c r="AJ9" s="18">
        <v>0</v>
      </c>
      <c r="AK9" s="106">
        <v>209251000</v>
      </c>
      <c r="AL9" s="21" t="s">
        <v>406</v>
      </c>
      <c r="AN9" s="24">
        <v>210420000</v>
      </c>
      <c r="AO9" s="18" t="s">
        <v>541</v>
      </c>
      <c r="AQ9" s="24">
        <v>233799999</v>
      </c>
      <c r="AR9" s="18" t="s">
        <v>542</v>
      </c>
      <c r="AT9" s="24"/>
      <c r="AW9" s="24"/>
      <c r="AZ9" s="24"/>
      <c r="BC9" s="21" t="s">
        <v>539</v>
      </c>
      <c r="BD9" s="20" t="s">
        <v>406</v>
      </c>
      <c r="BG9" s="18" t="s">
        <v>543</v>
      </c>
      <c r="BH9" s="24">
        <v>209251000</v>
      </c>
      <c r="BI9" s="19">
        <v>44512</v>
      </c>
      <c r="BJ9" s="19">
        <v>45005</v>
      </c>
      <c r="BK9" s="107">
        <f>IF(BH9=0,0,J9-BH9)</f>
        <v>24549000</v>
      </c>
      <c r="BL9" s="108">
        <f>BK9/J9</f>
        <v>0.105</v>
      </c>
      <c r="BM9" s="108"/>
      <c r="BN9" s="18" t="s">
        <v>190</v>
      </c>
      <c r="BO9" s="18" t="s">
        <v>694</v>
      </c>
      <c r="BP9" s="111"/>
      <c r="BQ9" s="111"/>
    </row>
    <row r="10" spans="1:127" s="10" customFormat="1" x14ac:dyDescent="0.25">
      <c r="A10" s="189">
        <v>115</v>
      </c>
      <c r="B10" s="18" t="s">
        <v>658</v>
      </c>
      <c r="C10" s="19">
        <v>44291</v>
      </c>
      <c r="D10" s="18" t="s">
        <v>190</v>
      </c>
      <c r="E10" s="20" t="s">
        <v>251</v>
      </c>
      <c r="F10" s="22" t="s">
        <v>659</v>
      </c>
      <c r="G10" s="22" t="s">
        <v>240</v>
      </c>
      <c r="H10" s="23">
        <v>1</v>
      </c>
      <c r="I10" s="168" t="s">
        <v>777</v>
      </c>
      <c r="J10" s="82">
        <v>2946500000</v>
      </c>
      <c r="K10" s="82">
        <f>J10/H10</f>
        <v>2946500000</v>
      </c>
      <c r="L10" s="18"/>
      <c r="M10" s="18">
        <v>3</v>
      </c>
      <c r="N10" s="18">
        <v>3</v>
      </c>
      <c r="O10" s="82">
        <v>3530000000</v>
      </c>
      <c r="P10" s="82">
        <v>4401647000</v>
      </c>
      <c r="Q10" s="82">
        <v>3147177000</v>
      </c>
      <c r="R10" s="82"/>
      <c r="S10" s="82"/>
      <c r="T10" s="82"/>
      <c r="U10" s="82"/>
      <c r="V10" s="82"/>
      <c r="W10" s="82"/>
      <c r="X10" s="82"/>
      <c r="Y10" s="82">
        <f>AVERAGE(O10:X10)</f>
        <v>3692941333.3333335</v>
      </c>
      <c r="Z10" s="82">
        <f>MINA(O10:X10)</f>
        <v>3147177000</v>
      </c>
      <c r="AA10" s="82">
        <f>MAX(O10:X10)</f>
        <v>4401647000</v>
      </c>
      <c r="AB10" s="82">
        <f>_xlfn.STDEV.S(O10:X10)</f>
        <v>642912244.24981678</v>
      </c>
      <c r="AC10" s="105">
        <f>AB10/Y10</f>
        <v>0.1740921899968309</v>
      </c>
      <c r="AD10" s="18" t="s">
        <v>190</v>
      </c>
      <c r="AE10" s="24">
        <f>Y10</f>
        <v>3692941333.3333335</v>
      </c>
      <c r="AF10" s="94">
        <v>2946500000</v>
      </c>
      <c r="AG10" s="18" t="s">
        <v>133</v>
      </c>
      <c r="AH10" s="18">
        <v>2</v>
      </c>
      <c r="AI10" s="18">
        <v>2</v>
      </c>
      <c r="AJ10" s="18">
        <v>0</v>
      </c>
      <c r="AK10" s="106">
        <v>2925000000</v>
      </c>
      <c r="AL10" s="21" t="s">
        <v>578</v>
      </c>
      <c r="AM10" s="18"/>
      <c r="AN10" s="24">
        <v>2946500000</v>
      </c>
      <c r="AO10" s="18" t="s">
        <v>660</v>
      </c>
      <c r="AP10" s="18"/>
      <c r="AQ10" s="24"/>
      <c r="AR10" s="18"/>
      <c r="AS10" s="18"/>
      <c r="AT10" s="24"/>
      <c r="AU10" s="18"/>
      <c r="AV10" s="18"/>
      <c r="AW10" s="24"/>
      <c r="AX10" s="18"/>
      <c r="AY10" s="18"/>
      <c r="AZ10" s="24"/>
      <c r="BA10" s="18"/>
      <c r="BB10" s="18"/>
      <c r="BC10" s="21" t="s">
        <v>240</v>
      </c>
      <c r="BD10" s="20" t="s">
        <v>578</v>
      </c>
      <c r="BE10" s="18">
        <v>70003820</v>
      </c>
      <c r="BF10" s="18" t="s">
        <v>661</v>
      </c>
      <c r="BG10" s="18" t="s">
        <v>662</v>
      </c>
      <c r="BH10" s="24">
        <v>2925000000</v>
      </c>
      <c r="BI10" s="19">
        <v>44344</v>
      </c>
      <c r="BJ10" s="19">
        <v>45650</v>
      </c>
      <c r="BK10" s="107">
        <f>IF(BH10=0,0,J10-BH10)</f>
        <v>21500000</v>
      </c>
      <c r="BL10" s="108">
        <f>BK10/J10</f>
        <v>7.2967928050229084E-3</v>
      </c>
      <c r="BM10" s="108"/>
      <c r="BN10" s="18" t="s">
        <v>190</v>
      </c>
      <c r="BO10" s="18" t="s">
        <v>771</v>
      </c>
      <c r="BP10" s="18">
        <v>2101</v>
      </c>
      <c r="BQ10" s="18" t="s">
        <v>770</v>
      </c>
      <c r="BR10" s="19">
        <v>44511</v>
      </c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</row>
    <row r="11" spans="1:127" s="18" customFormat="1" x14ac:dyDescent="0.25">
      <c r="A11" s="189">
        <v>75</v>
      </c>
      <c r="B11" s="41" t="s">
        <v>502</v>
      </c>
      <c r="C11" s="42">
        <v>44413</v>
      </c>
      <c r="D11" s="41" t="s">
        <v>190</v>
      </c>
      <c r="E11" s="43" t="s">
        <v>251</v>
      </c>
      <c r="F11" s="45" t="s">
        <v>503</v>
      </c>
      <c r="G11" s="45" t="s">
        <v>402</v>
      </c>
      <c r="H11" s="46">
        <v>1</v>
      </c>
      <c r="I11" s="164" t="s">
        <v>777</v>
      </c>
      <c r="J11" s="86">
        <v>284066700</v>
      </c>
      <c r="K11" s="86">
        <f>J11/H11</f>
        <v>284066700</v>
      </c>
      <c r="L11" s="42">
        <v>44383</v>
      </c>
      <c r="M11" s="41">
        <v>2</v>
      </c>
      <c r="N11" s="41">
        <v>2</v>
      </c>
      <c r="O11" s="86">
        <v>290000000</v>
      </c>
      <c r="P11" s="86">
        <v>300000000</v>
      </c>
      <c r="Q11" s="86"/>
      <c r="R11" s="86"/>
      <c r="S11" s="86"/>
      <c r="T11" s="86"/>
      <c r="U11" s="86"/>
      <c r="V11" s="86"/>
      <c r="W11" s="86"/>
      <c r="X11" s="86"/>
      <c r="Y11" s="86">
        <f>AVERAGE(O11:X11)</f>
        <v>295000000</v>
      </c>
      <c r="Z11" s="86">
        <f>MINA(O11:X11)</f>
        <v>290000000</v>
      </c>
      <c r="AA11" s="86">
        <f>MAX(O11:X11)</f>
        <v>300000000</v>
      </c>
      <c r="AB11" s="86">
        <f>_xlfn.STDEV.S(O11:X11)</f>
        <v>7071067.811865475</v>
      </c>
      <c r="AC11" s="127">
        <f>AB11/Y11</f>
        <v>2.3969721396154154E-2</v>
      </c>
      <c r="AD11" s="41" t="s">
        <v>190</v>
      </c>
      <c r="AE11" s="48">
        <f>Y11</f>
        <v>295000000</v>
      </c>
      <c r="AF11" s="87"/>
      <c r="AG11" s="41"/>
      <c r="AH11" s="41">
        <v>2</v>
      </c>
      <c r="AI11" s="41">
        <v>0</v>
      </c>
      <c r="AJ11" s="41">
        <v>0</v>
      </c>
      <c r="AK11" s="128">
        <v>268397500</v>
      </c>
      <c r="AL11" s="44"/>
      <c r="AM11" s="41"/>
      <c r="AN11" s="187">
        <v>279000000</v>
      </c>
      <c r="AO11" s="41"/>
      <c r="AP11" s="41"/>
      <c r="AQ11" s="48"/>
      <c r="AR11" s="41"/>
      <c r="AS11" s="41"/>
      <c r="AT11" s="48"/>
      <c r="AU11" s="41"/>
      <c r="AV11" s="41"/>
      <c r="AW11" s="48"/>
      <c r="AX11" s="41"/>
      <c r="AY11" s="41"/>
      <c r="AZ11" s="48"/>
      <c r="BA11" s="41"/>
      <c r="BB11" s="41"/>
      <c r="BC11" s="44"/>
      <c r="BD11" s="43" t="s">
        <v>453</v>
      </c>
      <c r="BE11" s="41"/>
      <c r="BF11" s="41" t="s">
        <v>783</v>
      </c>
      <c r="BG11" s="41" t="s">
        <v>784</v>
      </c>
      <c r="BH11" s="48">
        <v>268397500</v>
      </c>
      <c r="BI11" s="42">
        <v>44456</v>
      </c>
      <c r="BJ11" s="42">
        <v>45291</v>
      </c>
      <c r="BK11" s="107">
        <f>IF(BH11=0,0,J11-BH11)</f>
        <v>15669200</v>
      </c>
      <c r="BL11" s="108">
        <f>BK11/J11</f>
        <v>5.516028453880726E-2</v>
      </c>
      <c r="BM11" s="108"/>
      <c r="BN11" s="41" t="s">
        <v>190</v>
      </c>
      <c r="BO11" s="41"/>
      <c r="BP11" s="136"/>
      <c r="BQ11" s="136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</row>
    <row r="12" spans="1:127" s="18" customFormat="1" x14ac:dyDescent="0.25">
      <c r="A12" s="189">
        <v>59</v>
      </c>
      <c r="B12" s="18" t="s">
        <v>420</v>
      </c>
      <c r="C12" s="19">
        <v>44495</v>
      </c>
      <c r="D12" s="18" t="s">
        <v>148</v>
      </c>
      <c r="E12" s="20" t="s">
        <v>505</v>
      </c>
      <c r="F12" s="22" t="s">
        <v>421</v>
      </c>
      <c r="G12" s="22" t="s">
        <v>422</v>
      </c>
      <c r="H12" s="23">
        <v>1</v>
      </c>
      <c r="I12" s="164" t="s">
        <v>778</v>
      </c>
      <c r="J12" s="82">
        <v>101295000</v>
      </c>
      <c r="K12" s="82">
        <f>J12/H12</f>
        <v>101295000</v>
      </c>
      <c r="M12" s="27" t="s">
        <v>162</v>
      </c>
      <c r="N12" s="27" t="s">
        <v>162</v>
      </c>
      <c r="O12" s="33"/>
      <c r="P12" s="33"/>
      <c r="Q12" s="33"/>
      <c r="R12" s="82"/>
      <c r="S12" s="82"/>
      <c r="T12" s="82"/>
      <c r="U12" s="82"/>
      <c r="V12" s="82"/>
      <c r="W12" s="82"/>
      <c r="X12" s="82"/>
      <c r="Y12" s="82" t="e">
        <f>AVERAGE(O12:X12)</f>
        <v>#DIV/0!</v>
      </c>
      <c r="Z12" s="82">
        <f>MINA(O12:X12)</f>
        <v>0</v>
      </c>
      <c r="AA12" s="82">
        <f>MAX(O12:X12)</f>
        <v>0</v>
      </c>
      <c r="AB12" s="82" t="e">
        <f>_xlfn.STDEV.S(O12:X12)</f>
        <v>#DIV/0!</v>
      </c>
      <c r="AC12" s="119"/>
      <c r="AD12" s="18" t="s">
        <v>148</v>
      </c>
      <c r="AE12" s="24" t="e">
        <f>Y12</f>
        <v>#DIV/0!</v>
      </c>
      <c r="AF12" s="83"/>
      <c r="AH12" s="18">
        <v>3</v>
      </c>
      <c r="AI12" s="18">
        <v>2</v>
      </c>
      <c r="AJ12" s="18">
        <v>1</v>
      </c>
      <c r="AK12" s="106">
        <v>87500000</v>
      </c>
      <c r="AL12" s="21">
        <v>1</v>
      </c>
      <c r="AN12" s="126">
        <v>88000000</v>
      </c>
      <c r="AO12" s="18">
        <v>2</v>
      </c>
      <c r="AQ12" s="24"/>
      <c r="AT12" s="24"/>
      <c r="AW12" s="24"/>
      <c r="AZ12" s="24"/>
      <c r="BC12" s="21" t="s">
        <v>422</v>
      </c>
      <c r="BD12" s="20"/>
      <c r="BG12" s="18" t="s">
        <v>423</v>
      </c>
      <c r="BH12" s="24">
        <v>87500000</v>
      </c>
      <c r="BI12" s="19">
        <v>44571</v>
      </c>
      <c r="BJ12" s="19">
        <v>44926</v>
      </c>
      <c r="BK12" s="107">
        <f>IF(BH12=0,0,J12-BH12)</f>
        <v>13795000</v>
      </c>
      <c r="BL12" s="108">
        <f>BK12/J12</f>
        <v>0.13618638629744806</v>
      </c>
      <c r="BM12" s="108"/>
      <c r="BN12" s="18" t="s">
        <v>148</v>
      </c>
      <c r="BO12" s="18" t="s">
        <v>720</v>
      </c>
      <c r="BP12" s="111"/>
      <c r="BQ12" s="111"/>
    </row>
    <row r="13" spans="1:127" s="10" customFormat="1" x14ac:dyDescent="0.25">
      <c r="A13" s="189">
        <v>48</v>
      </c>
      <c r="B13" s="18" t="s">
        <v>368</v>
      </c>
      <c r="C13" s="19">
        <v>44526</v>
      </c>
      <c r="D13" s="18" t="s">
        <v>148</v>
      </c>
      <c r="E13" s="20" t="s">
        <v>305</v>
      </c>
      <c r="F13" s="22" t="s">
        <v>369</v>
      </c>
      <c r="G13" s="22" t="s">
        <v>344</v>
      </c>
      <c r="H13" s="23">
        <v>2</v>
      </c>
      <c r="I13" s="163" t="s">
        <v>779</v>
      </c>
      <c r="J13" s="82">
        <v>2400000000</v>
      </c>
      <c r="K13" s="82">
        <f>J13/H13</f>
        <v>1200000000</v>
      </c>
      <c r="L13" s="19"/>
      <c r="M13" s="18">
        <v>5</v>
      </c>
      <c r="N13" s="18">
        <v>5</v>
      </c>
      <c r="O13" s="82">
        <v>1300000000</v>
      </c>
      <c r="P13" s="82">
        <v>1200000000</v>
      </c>
      <c r="Q13" s="82">
        <v>1200000000</v>
      </c>
      <c r="R13" s="82">
        <v>1200000000</v>
      </c>
      <c r="S13" s="82">
        <v>1200000000</v>
      </c>
      <c r="T13" s="82"/>
      <c r="U13" s="82"/>
      <c r="V13" s="82"/>
      <c r="W13" s="82"/>
      <c r="X13" s="82"/>
      <c r="Y13" s="82">
        <f>AVERAGE(O13:X13)</f>
        <v>1220000000</v>
      </c>
      <c r="Z13" s="82">
        <f>MINA(O13:X13)</f>
        <v>1200000000</v>
      </c>
      <c r="AA13" s="82">
        <f>MAX(O13:X13)</f>
        <v>1300000000</v>
      </c>
      <c r="AB13" s="82">
        <f>_xlfn.STDEV.S(O13:X13)</f>
        <v>44721359.549995795</v>
      </c>
      <c r="AC13" s="105">
        <f>AB13/Y13</f>
        <v>3.6656852090160487E-2</v>
      </c>
      <c r="AD13" s="18" t="s">
        <v>148</v>
      </c>
      <c r="AE13" s="24">
        <f>Y13</f>
        <v>1220000000</v>
      </c>
      <c r="AF13" s="83"/>
      <c r="AG13" s="18" t="s">
        <v>151</v>
      </c>
      <c r="AH13" s="18">
        <v>2</v>
      </c>
      <c r="AI13" s="18">
        <v>1</v>
      </c>
      <c r="AJ13" s="18">
        <v>1</v>
      </c>
      <c r="AK13" s="106">
        <v>2388000000</v>
      </c>
      <c r="AL13" s="21" t="s">
        <v>370</v>
      </c>
      <c r="AM13" s="18"/>
      <c r="AN13" s="24">
        <v>2299000000</v>
      </c>
      <c r="AO13" s="18" t="s">
        <v>371</v>
      </c>
      <c r="AP13" s="18"/>
      <c r="AQ13" s="24"/>
      <c r="AR13" s="18"/>
      <c r="AS13" s="18"/>
      <c r="AT13" s="24"/>
      <c r="AU13" s="18"/>
      <c r="AV13" s="18"/>
      <c r="AW13" s="24"/>
      <c r="AX13" s="18"/>
      <c r="AY13" s="18"/>
      <c r="AZ13" s="24"/>
      <c r="BA13" s="18"/>
      <c r="BB13" s="18"/>
      <c r="BC13" s="21" t="s">
        <v>344</v>
      </c>
      <c r="BD13" s="20"/>
      <c r="BE13" s="18"/>
      <c r="BF13" s="18" t="s">
        <v>372</v>
      </c>
      <c r="BG13" s="18" t="s">
        <v>373</v>
      </c>
      <c r="BH13" s="24">
        <v>2388000000</v>
      </c>
      <c r="BI13" s="19">
        <v>44560</v>
      </c>
      <c r="BJ13" s="18" t="s">
        <v>374</v>
      </c>
      <c r="BK13" s="107">
        <f>IF(BH13=0,0,J13-BH13)</f>
        <v>12000000</v>
      </c>
      <c r="BL13" s="108">
        <f>BK13/J13</f>
        <v>5.0000000000000001E-3</v>
      </c>
      <c r="BM13" s="108"/>
      <c r="BN13" s="18" t="s">
        <v>148</v>
      </c>
      <c r="BO13" s="18" t="s">
        <v>375</v>
      </c>
      <c r="BP13" s="111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</row>
    <row r="14" spans="1:127" s="18" customFormat="1" x14ac:dyDescent="0.25">
      <c r="A14" s="189">
        <v>113</v>
      </c>
      <c r="B14" s="17" t="s">
        <v>645</v>
      </c>
      <c r="C14" s="172">
        <v>44301</v>
      </c>
      <c r="D14" s="17" t="s">
        <v>190</v>
      </c>
      <c r="E14" s="173" t="s">
        <v>251</v>
      </c>
      <c r="F14" s="174" t="s">
        <v>646</v>
      </c>
      <c r="G14" s="174" t="s">
        <v>647</v>
      </c>
      <c r="H14" s="175">
        <v>4</v>
      </c>
      <c r="I14" s="181" t="s">
        <v>777</v>
      </c>
      <c r="J14" s="176">
        <v>3662800000</v>
      </c>
      <c r="K14" s="176">
        <f>J14/H14</f>
        <v>915700000</v>
      </c>
      <c r="L14" s="17"/>
      <c r="M14" s="17">
        <v>4</v>
      </c>
      <c r="N14" s="17">
        <v>4</v>
      </c>
      <c r="O14" s="176">
        <v>3700000000</v>
      </c>
      <c r="P14" s="176">
        <v>3900000000</v>
      </c>
      <c r="Q14" s="176">
        <v>3000000000</v>
      </c>
      <c r="R14" s="176">
        <v>4144100000</v>
      </c>
      <c r="S14" s="176"/>
      <c r="T14" s="176"/>
      <c r="U14" s="176"/>
      <c r="V14" s="176"/>
      <c r="W14" s="176"/>
      <c r="X14" s="176"/>
      <c r="Y14" s="176">
        <f>AVERAGE(O14:X14)</f>
        <v>3686025000</v>
      </c>
      <c r="Z14" s="176">
        <f>MINA(O14:X14)</f>
        <v>3000000000</v>
      </c>
      <c r="AA14" s="176">
        <f>MAX(O14:X14)</f>
        <v>4144100000</v>
      </c>
      <c r="AB14" s="176">
        <f>_xlfn.STDEV.S(O14:X14)</f>
        <v>492085225.51146132</v>
      </c>
      <c r="AC14" s="182">
        <f>AB14/Y14</f>
        <v>0.1335002409130327</v>
      </c>
      <c r="AD14" s="17" t="s">
        <v>190</v>
      </c>
      <c r="AE14" s="178">
        <f>Y14</f>
        <v>3686025000</v>
      </c>
      <c r="AF14" s="184">
        <v>3662800000</v>
      </c>
      <c r="AG14" s="17" t="s">
        <v>133</v>
      </c>
      <c r="AH14" s="17">
        <v>4</v>
      </c>
      <c r="AI14" s="17">
        <v>4</v>
      </c>
      <c r="AJ14" s="17">
        <v>0</v>
      </c>
      <c r="AK14" s="179">
        <v>3652800000</v>
      </c>
      <c r="AL14" s="180" t="s">
        <v>648</v>
      </c>
      <c r="AM14" s="17"/>
      <c r="AN14" s="178">
        <v>36593000000</v>
      </c>
      <c r="AO14" s="17" t="s">
        <v>649</v>
      </c>
      <c r="AP14" s="17"/>
      <c r="AQ14" s="178">
        <v>3406404000</v>
      </c>
      <c r="AR14" s="17" t="s">
        <v>650</v>
      </c>
      <c r="AS14" s="17"/>
      <c r="AT14" s="178">
        <v>3237000000</v>
      </c>
      <c r="AU14" s="17" t="s">
        <v>651</v>
      </c>
      <c r="AV14" s="17"/>
      <c r="AW14" s="178"/>
      <c r="AX14" s="17"/>
      <c r="AY14" s="17"/>
      <c r="AZ14" s="178"/>
      <c r="BA14" s="17"/>
      <c r="BB14" s="17"/>
      <c r="BC14" s="180" t="s">
        <v>647</v>
      </c>
      <c r="BD14" s="173" t="s">
        <v>648</v>
      </c>
      <c r="BE14" s="17"/>
      <c r="BF14" s="17" t="s">
        <v>652</v>
      </c>
      <c r="BG14" s="17" t="s">
        <v>653</v>
      </c>
      <c r="BH14" s="178">
        <v>3652800000</v>
      </c>
      <c r="BI14" s="172">
        <v>44403</v>
      </c>
      <c r="BJ14" s="172">
        <v>45657</v>
      </c>
      <c r="BK14" s="120">
        <f>IF(BH14=0,0,J14-BH14)</f>
        <v>10000000</v>
      </c>
      <c r="BL14" s="121">
        <f>BK14/J14</f>
        <v>2.730151796439882E-3</v>
      </c>
      <c r="BM14" s="121"/>
      <c r="BN14" s="17" t="s">
        <v>190</v>
      </c>
      <c r="BO14" s="17" t="s">
        <v>772</v>
      </c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</row>
    <row r="15" spans="1:127" s="10" customFormat="1" x14ac:dyDescent="0.25">
      <c r="A15" s="189">
        <v>98</v>
      </c>
      <c r="B15" s="18" t="s">
        <v>576</v>
      </c>
      <c r="C15" s="19">
        <v>44349</v>
      </c>
      <c r="D15" s="18" t="s">
        <v>190</v>
      </c>
      <c r="E15" s="20" t="s">
        <v>251</v>
      </c>
      <c r="F15" s="22" t="s">
        <v>577</v>
      </c>
      <c r="G15" s="22" t="s">
        <v>482</v>
      </c>
      <c r="H15" s="23">
        <v>5</v>
      </c>
      <c r="I15" s="168" t="s">
        <v>777</v>
      </c>
      <c r="J15" s="82">
        <v>2600000000</v>
      </c>
      <c r="K15" s="82">
        <f>J15/H15</f>
        <v>520000000</v>
      </c>
      <c r="L15" s="19">
        <v>44333</v>
      </c>
      <c r="M15" s="18">
        <v>3</v>
      </c>
      <c r="N15" s="18">
        <v>3</v>
      </c>
      <c r="O15" s="82">
        <v>2674330000</v>
      </c>
      <c r="P15" s="82">
        <v>3100000000</v>
      </c>
      <c r="Q15" s="82">
        <v>3250000000</v>
      </c>
      <c r="R15" s="82"/>
      <c r="S15" s="82"/>
      <c r="T15" s="82"/>
      <c r="U15" s="82"/>
      <c r="V15" s="82"/>
      <c r="W15" s="82"/>
      <c r="X15" s="82"/>
      <c r="Y15" s="82">
        <f>AVERAGE(O15:X15)</f>
        <v>3008110000</v>
      </c>
      <c r="Z15" s="82">
        <f>MINA(O15:X15)</f>
        <v>2674330000</v>
      </c>
      <c r="AA15" s="82">
        <f>MAX(O15:X15)</f>
        <v>3250000000</v>
      </c>
      <c r="AB15" s="82">
        <f>_xlfn.STDEV.S(O15:X15)</f>
        <v>298633247.14438611</v>
      </c>
      <c r="AC15" s="105">
        <f>AB15/Y15</f>
        <v>9.9276039488046017E-2</v>
      </c>
      <c r="AD15" s="18" t="s">
        <v>190</v>
      </c>
      <c r="AE15" s="24">
        <f>Y15</f>
        <v>3008110000</v>
      </c>
      <c r="AF15" s="94">
        <v>2600000000</v>
      </c>
      <c r="AG15" s="18" t="s">
        <v>133</v>
      </c>
      <c r="AH15" s="21">
        <v>1</v>
      </c>
      <c r="AI15" s="21">
        <v>1</v>
      </c>
      <c r="AJ15" s="18">
        <v>0</v>
      </c>
      <c r="AK15" s="106">
        <v>2590000000</v>
      </c>
      <c r="AL15" s="21" t="s">
        <v>578</v>
      </c>
      <c r="AM15" s="18"/>
      <c r="AN15" s="24"/>
      <c r="AO15" s="18"/>
      <c r="AP15" s="18"/>
      <c r="AQ15" s="24"/>
      <c r="AR15" s="18"/>
      <c r="AS15" s="18"/>
      <c r="AT15" s="24"/>
      <c r="AU15" s="18"/>
      <c r="AV15" s="18"/>
      <c r="AW15" s="24"/>
      <c r="AX15" s="18"/>
      <c r="AY15" s="18"/>
      <c r="AZ15" s="24"/>
      <c r="BA15" s="18"/>
      <c r="BB15" s="18"/>
      <c r="BC15" s="21" t="s">
        <v>482</v>
      </c>
      <c r="BD15" s="20" t="s">
        <v>578</v>
      </c>
      <c r="BE15" s="18"/>
      <c r="BF15" s="18"/>
      <c r="BG15" s="18" t="s">
        <v>579</v>
      </c>
      <c r="BH15" s="24">
        <v>2590000000</v>
      </c>
      <c r="BI15" s="19">
        <v>44400</v>
      </c>
      <c r="BJ15" s="18"/>
      <c r="BK15" s="107">
        <f>IF(BH15=0,0,J15-BH15)</f>
        <v>10000000</v>
      </c>
      <c r="BL15" s="108">
        <f>BK15/J15</f>
        <v>3.8461538461538464E-3</v>
      </c>
      <c r="BM15" s="108"/>
      <c r="BN15" s="18" t="s">
        <v>190</v>
      </c>
      <c r="BO15" s="18" t="s">
        <v>756</v>
      </c>
      <c r="BP15" s="18" t="s">
        <v>757</v>
      </c>
      <c r="BQ15" s="18" t="s">
        <v>758</v>
      </c>
      <c r="BR15" s="19">
        <v>44546</v>
      </c>
      <c r="BS15" s="19">
        <v>44910</v>
      </c>
      <c r="BT15" s="18"/>
      <c r="BU15" s="18" t="s">
        <v>759</v>
      </c>
      <c r="BV15" s="18" t="s">
        <v>760</v>
      </c>
      <c r="BW15" s="19">
        <v>44546</v>
      </c>
      <c r="BX15" s="19">
        <v>45070</v>
      </c>
      <c r="BY15" s="18"/>
      <c r="BZ15" s="18" t="s">
        <v>761</v>
      </c>
      <c r="CA15" s="18" t="s">
        <v>762</v>
      </c>
      <c r="CB15" s="19">
        <v>44546</v>
      </c>
      <c r="CC15" s="19">
        <v>45105</v>
      </c>
      <c r="CD15" s="18"/>
      <c r="CE15" s="18" t="s">
        <v>763</v>
      </c>
      <c r="CF15" s="18" t="s">
        <v>764</v>
      </c>
      <c r="CG15" s="19">
        <v>44546</v>
      </c>
      <c r="CH15" s="18"/>
      <c r="CI15" s="18"/>
      <c r="CJ15" s="18" t="s">
        <v>765</v>
      </c>
      <c r="CK15" s="18" t="s">
        <v>766</v>
      </c>
      <c r="CL15" s="19">
        <v>44546</v>
      </c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</row>
    <row r="16" spans="1:127" s="18" customFormat="1" x14ac:dyDescent="0.25">
      <c r="A16" s="189">
        <v>56</v>
      </c>
      <c r="B16" s="18" t="s">
        <v>400</v>
      </c>
      <c r="C16" s="19">
        <v>44512</v>
      </c>
      <c r="D16" s="18" t="s">
        <v>190</v>
      </c>
      <c r="E16" s="20" t="s">
        <v>251</v>
      </c>
      <c r="F16" s="22" t="s">
        <v>401</v>
      </c>
      <c r="G16" s="22" t="s">
        <v>402</v>
      </c>
      <c r="H16" s="23">
        <v>2</v>
      </c>
      <c r="I16" s="164" t="s">
        <v>777</v>
      </c>
      <c r="J16" s="82">
        <v>150000000</v>
      </c>
      <c r="K16" s="82">
        <f>J16/H16</f>
        <v>75000000</v>
      </c>
      <c r="L16" s="19">
        <v>44412</v>
      </c>
      <c r="M16" s="18">
        <v>3</v>
      </c>
      <c r="N16" s="18">
        <v>3</v>
      </c>
      <c r="O16" s="82">
        <v>80000000</v>
      </c>
      <c r="P16" s="82">
        <v>80000000</v>
      </c>
      <c r="Q16" s="82">
        <v>331013000</v>
      </c>
      <c r="R16" s="82"/>
      <c r="S16" s="82"/>
      <c r="T16" s="82"/>
      <c r="U16" s="82"/>
      <c r="V16" s="82"/>
      <c r="W16" s="82"/>
      <c r="X16" s="82"/>
      <c r="Y16" s="82">
        <f>AVERAGE(O16:X16)</f>
        <v>163671000</v>
      </c>
      <c r="Z16" s="82">
        <f>MINA(O16:X16)</f>
        <v>80000000</v>
      </c>
      <c r="AA16" s="82">
        <f>MAX(O16:X16)</f>
        <v>331013000</v>
      </c>
      <c r="AB16" s="82">
        <f>_xlfn.STDEV.S(O16:X16)</f>
        <v>144922423.12009552</v>
      </c>
      <c r="AC16" s="105">
        <f>AB16/Y16</f>
        <v>0.88544961001090916</v>
      </c>
      <c r="AD16" s="18" t="s">
        <v>190</v>
      </c>
      <c r="AE16" s="24">
        <f>Y16</f>
        <v>163671000</v>
      </c>
      <c r="AF16" s="83"/>
      <c r="AG16" s="18" t="s">
        <v>133</v>
      </c>
      <c r="AH16" s="18">
        <v>3</v>
      </c>
      <c r="AI16" s="18">
        <v>3</v>
      </c>
      <c r="AJ16" s="18">
        <v>0</v>
      </c>
      <c r="AK16" s="106" t="s">
        <v>403</v>
      </c>
      <c r="AL16" s="21" t="s">
        <v>404</v>
      </c>
      <c r="AN16" s="24" t="s">
        <v>405</v>
      </c>
      <c r="AO16" s="18" t="s">
        <v>406</v>
      </c>
      <c r="AQ16" s="24" t="s">
        <v>407</v>
      </c>
      <c r="AR16" s="18" t="s">
        <v>408</v>
      </c>
      <c r="AT16" s="24"/>
      <c r="AW16" s="24"/>
      <c r="AZ16" s="24"/>
      <c r="BC16" s="21" t="s">
        <v>402</v>
      </c>
      <c r="BD16" s="20" t="s">
        <v>404</v>
      </c>
      <c r="BG16" s="18" t="s">
        <v>409</v>
      </c>
      <c r="BH16" s="24">
        <v>140000000</v>
      </c>
      <c r="BI16" s="19">
        <v>44557</v>
      </c>
      <c r="BJ16" s="19">
        <v>44896</v>
      </c>
      <c r="BK16" s="107">
        <f>IF(BH16=0,0,J16-BH16)</f>
        <v>10000000</v>
      </c>
      <c r="BL16" s="108">
        <f>BK16/J16</f>
        <v>6.6666666666666666E-2</v>
      </c>
      <c r="BM16" s="108"/>
      <c r="BN16" s="18" t="s">
        <v>190</v>
      </c>
      <c r="BO16" s="18" t="s">
        <v>694</v>
      </c>
      <c r="BP16" s="111"/>
      <c r="BQ16" s="111"/>
    </row>
    <row r="17" spans="1:127" s="10" customFormat="1" x14ac:dyDescent="0.25">
      <c r="A17" s="189">
        <v>114</v>
      </c>
      <c r="B17" s="18" t="s">
        <v>654</v>
      </c>
      <c r="C17" s="19">
        <v>44300</v>
      </c>
      <c r="D17" s="18" t="s">
        <v>148</v>
      </c>
      <c r="E17" s="20" t="s">
        <v>305</v>
      </c>
      <c r="F17" s="22" t="s">
        <v>655</v>
      </c>
      <c r="G17" s="22" t="s">
        <v>204</v>
      </c>
      <c r="H17" s="23">
        <v>1</v>
      </c>
      <c r="I17" s="164" t="s">
        <v>778</v>
      </c>
      <c r="J17" s="82">
        <v>60116666.670000002</v>
      </c>
      <c r="K17" s="82">
        <f>J17/H17</f>
        <v>60116666.670000002</v>
      </c>
      <c r="L17" s="18"/>
      <c r="M17" s="18">
        <v>3</v>
      </c>
      <c r="N17" s="18">
        <v>3</v>
      </c>
      <c r="O17" s="82">
        <v>59950000</v>
      </c>
      <c r="P17" s="82">
        <v>59500000</v>
      </c>
      <c r="Q17" s="82">
        <v>60900000</v>
      </c>
      <c r="R17" s="82"/>
      <c r="S17" s="82"/>
      <c r="T17" s="82"/>
      <c r="U17" s="82"/>
      <c r="V17" s="82"/>
      <c r="W17" s="82"/>
      <c r="X17" s="82"/>
      <c r="Y17" s="82">
        <f>AVERAGE(O17:X17)</f>
        <v>60116666.666666664</v>
      </c>
      <c r="Z17" s="82">
        <f>MINA(O17:X17)</f>
        <v>59500000</v>
      </c>
      <c r="AA17" s="82">
        <f>MAX(O17:X17)</f>
        <v>60900000</v>
      </c>
      <c r="AB17" s="82">
        <f>_xlfn.STDEV.S(O17:X17)</f>
        <v>714726.05474638555</v>
      </c>
      <c r="AC17" s="105">
        <f>AB17/Y17</f>
        <v>1.1888983444630755E-2</v>
      </c>
      <c r="AD17" s="18" t="s">
        <v>148</v>
      </c>
      <c r="AE17" s="24">
        <f>Y17</f>
        <v>60116666.666666664</v>
      </c>
      <c r="AF17" s="83"/>
      <c r="AG17" s="18" t="s">
        <v>185</v>
      </c>
      <c r="AH17" s="18">
        <v>1</v>
      </c>
      <c r="AI17" s="18">
        <v>1</v>
      </c>
      <c r="AJ17" s="18">
        <v>0</v>
      </c>
      <c r="AK17" s="106">
        <v>54040000</v>
      </c>
      <c r="AL17" s="21" t="s">
        <v>656</v>
      </c>
      <c r="AM17" s="18"/>
      <c r="AN17" s="24"/>
      <c r="AO17" s="18"/>
      <c r="AP17" s="18"/>
      <c r="AQ17" s="24"/>
      <c r="AR17" s="18"/>
      <c r="AS17" s="18"/>
      <c r="AT17" s="24"/>
      <c r="AU17" s="18"/>
      <c r="AV17" s="18"/>
      <c r="AW17" s="24"/>
      <c r="AX17" s="18"/>
      <c r="AY17" s="18"/>
      <c r="AZ17" s="24"/>
      <c r="BA17" s="18"/>
      <c r="BB17" s="18"/>
      <c r="BC17" s="21" t="s">
        <v>204</v>
      </c>
      <c r="BD17" s="20" t="s">
        <v>656</v>
      </c>
      <c r="BE17" s="18"/>
      <c r="BF17" s="18">
        <v>32110192592</v>
      </c>
      <c r="BG17" s="18">
        <v>166</v>
      </c>
      <c r="BH17" s="24">
        <v>54040000</v>
      </c>
      <c r="BI17" s="19">
        <v>44350</v>
      </c>
      <c r="BJ17" s="18" t="s">
        <v>657</v>
      </c>
      <c r="BK17" s="107">
        <f>IF(BH17=0,0,J17-BH17)</f>
        <v>6076666.6700000018</v>
      </c>
      <c r="BL17" s="108">
        <f>BK17/J17</f>
        <v>0.10108123098968225</v>
      </c>
      <c r="BM17" s="108"/>
      <c r="BN17" s="18" t="s">
        <v>148</v>
      </c>
      <c r="BO17" s="18"/>
      <c r="BP17" s="111"/>
      <c r="BQ17" s="111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</row>
    <row r="18" spans="1:127" s="10" customFormat="1" x14ac:dyDescent="0.25">
      <c r="A18" s="189">
        <v>112</v>
      </c>
      <c r="B18" s="18" t="s">
        <v>642</v>
      </c>
      <c r="C18" s="19">
        <v>44307</v>
      </c>
      <c r="D18" s="18" t="s">
        <v>148</v>
      </c>
      <c r="E18" s="20" t="s">
        <v>305</v>
      </c>
      <c r="F18" s="22" t="s">
        <v>643</v>
      </c>
      <c r="G18" s="22" t="s">
        <v>150</v>
      </c>
      <c r="H18" s="23">
        <v>1</v>
      </c>
      <c r="I18" s="164" t="s">
        <v>775</v>
      </c>
      <c r="J18" s="82">
        <v>150517500</v>
      </c>
      <c r="K18" s="82">
        <f>J18/H18</f>
        <v>150517500</v>
      </c>
      <c r="L18" s="18"/>
      <c r="M18" s="18">
        <v>1</v>
      </c>
      <c r="N18" s="18">
        <v>1</v>
      </c>
      <c r="O18" s="82">
        <v>147432960.5</v>
      </c>
      <c r="P18" s="82"/>
      <c r="Q18" s="82"/>
      <c r="R18" s="82"/>
      <c r="S18" s="82"/>
      <c r="T18" s="82"/>
      <c r="U18" s="82"/>
      <c r="V18" s="82"/>
      <c r="W18" s="82"/>
      <c r="X18" s="82"/>
      <c r="Y18" s="82">
        <f>AVERAGE(O18:X18)</f>
        <v>147432960.5</v>
      </c>
      <c r="Z18" s="82">
        <f>MINA(O18:X18)</f>
        <v>147432960.5</v>
      </c>
      <c r="AA18" s="82">
        <f>MAX(O18:X18)</f>
        <v>147432960.5</v>
      </c>
      <c r="AB18" s="82" t="e">
        <f>_xlfn.STDEV.S(O18:X18)</f>
        <v>#DIV/0!</v>
      </c>
      <c r="AC18" s="119"/>
      <c r="AD18" s="18" t="s">
        <v>148</v>
      </c>
      <c r="AE18" s="24">
        <f>Y18</f>
        <v>147432960.5</v>
      </c>
      <c r="AF18" s="83"/>
      <c r="AG18" s="18" t="s">
        <v>640</v>
      </c>
      <c r="AH18" s="18">
        <v>1</v>
      </c>
      <c r="AI18" s="18">
        <v>1</v>
      </c>
      <c r="AJ18" s="18">
        <v>0</v>
      </c>
      <c r="AK18" s="106">
        <v>147432960.5</v>
      </c>
      <c r="AL18" s="21" t="s">
        <v>522</v>
      </c>
      <c r="AM18" s="18"/>
      <c r="AN18" s="24"/>
      <c r="AO18" s="18"/>
      <c r="AP18" s="18"/>
      <c r="AQ18" s="24"/>
      <c r="AR18" s="18"/>
      <c r="AS18" s="18"/>
      <c r="AT18" s="24"/>
      <c r="AU18" s="18"/>
      <c r="AV18" s="18"/>
      <c r="AW18" s="24"/>
      <c r="AX18" s="18"/>
      <c r="AY18" s="18"/>
      <c r="AZ18" s="24"/>
      <c r="BA18" s="18"/>
      <c r="BB18" s="18"/>
      <c r="BC18" s="21" t="s">
        <v>150</v>
      </c>
      <c r="BD18" s="20" t="s">
        <v>522</v>
      </c>
      <c r="BE18" s="18"/>
      <c r="BF18" s="18">
        <v>32110216494</v>
      </c>
      <c r="BG18" s="18" t="s">
        <v>644</v>
      </c>
      <c r="BH18" s="24">
        <v>144449753</v>
      </c>
      <c r="BI18" s="19">
        <v>44357</v>
      </c>
      <c r="BJ18" s="19">
        <v>44844</v>
      </c>
      <c r="BK18" s="107">
        <f>IF(BH18=0,0,J18-BH18)</f>
        <v>6067747</v>
      </c>
      <c r="BL18" s="108">
        <f>BK18/J18</f>
        <v>4.0312568306010932E-2</v>
      </c>
      <c r="BM18" s="108"/>
      <c r="BN18" s="18" t="s">
        <v>148</v>
      </c>
      <c r="BO18" s="18"/>
      <c r="BP18" s="111"/>
      <c r="BQ18" s="111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</row>
    <row r="19" spans="1:127" s="10" customFormat="1" x14ac:dyDescent="0.25">
      <c r="A19" s="189">
        <v>32</v>
      </c>
      <c r="B19" s="18" t="s">
        <v>304</v>
      </c>
      <c r="C19" s="19">
        <v>44665</v>
      </c>
      <c r="D19" s="18" t="s">
        <v>148</v>
      </c>
      <c r="E19" s="152" t="s">
        <v>305</v>
      </c>
      <c r="F19" s="22" t="s">
        <v>306</v>
      </c>
      <c r="G19" s="22" t="s">
        <v>204</v>
      </c>
      <c r="H19" s="23">
        <v>1</v>
      </c>
      <c r="I19" s="164" t="s">
        <v>778</v>
      </c>
      <c r="J19" s="82">
        <v>84320133.329999998</v>
      </c>
      <c r="K19" s="82">
        <f>J19/H19</f>
        <v>84320133.329999998</v>
      </c>
      <c r="L19" s="18"/>
      <c r="M19" s="18">
        <v>3</v>
      </c>
      <c r="N19" s="18">
        <v>3</v>
      </c>
      <c r="O19" s="82">
        <v>84230000</v>
      </c>
      <c r="P19" s="82">
        <v>84950400</v>
      </c>
      <c r="Q19" s="82">
        <v>83780000</v>
      </c>
      <c r="R19" s="82"/>
      <c r="S19" s="82"/>
      <c r="T19" s="82"/>
      <c r="U19" s="82"/>
      <c r="V19" s="82"/>
      <c r="W19" s="82"/>
      <c r="X19" s="82"/>
      <c r="Y19" s="82">
        <f>AVERAGE(O19:X19)</f>
        <v>84320133.333333328</v>
      </c>
      <c r="Z19" s="82">
        <f>MINA(O19:X19)</f>
        <v>83780000</v>
      </c>
      <c r="AA19" s="82">
        <f>MAX(O19:X19)</f>
        <v>84950400</v>
      </c>
      <c r="AB19" s="82">
        <f>_xlfn.STDEV.S(O19:X19)</f>
        <v>590382.9717508232</v>
      </c>
      <c r="AC19" s="105">
        <f>AB19/Y19</f>
        <v>7.0016845136727712E-3</v>
      </c>
      <c r="AD19" s="18" t="s">
        <v>148</v>
      </c>
      <c r="AE19" s="24">
        <f>Y19</f>
        <v>84320133.333333328</v>
      </c>
      <c r="AF19" s="83"/>
      <c r="AG19" s="18"/>
      <c r="AH19" s="18">
        <v>1</v>
      </c>
      <c r="AI19" s="18">
        <v>1</v>
      </c>
      <c r="AJ19" s="18">
        <v>0</v>
      </c>
      <c r="AK19" s="106">
        <v>80400000</v>
      </c>
      <c r="AL19" s="21" t="s">
        <v>205</v>
      </c>
      <c r="AM19" s="18"/>
      <c r="AN19" s="24"/>
      <c r="AO19" s="18"/>
      <c r="AP19" s="18"/>
      <c r="AQ19" s="24"/>
      <c r="AR19" s="18"/>
      <c r="AS19" s="18"/>
      <c r="AT19" s="24"/>
      <c r="AU19" s="18"/>
      <c r="AV19" s="18"/>
      <c r="AW19" s="24"/>
      <c r="AX19" s="18"/>
      <c r="AY19" s="18"/>
      <c r="AZ19" s="24"/>
      <c r="BA19" s="18"/>
      <c r="BB19" s="18"/>
      <c r="BC19" s="21" t="s">
        <v>204</v>
      </c>
      <c r="BD19" s="20" t="s">
        <v>205</v>
      </c>
      <c r="BE19" s="18"/>
      <c r="BF19" s="18">
        <v>32211312294</v>
      </c>
      <c r="BG19" s="18">
        <v>117</v>
      </c>
      <c r="BH19" s="24">
        <v>80400000</v>
      </c>
      <c r="BI19" s="19">
        <v>44708</v>
      </c>
      <c r="BJ19" s="19">
        <v>44773</v>
      </c>
      <c r="BK19" s="107">
        <f>IF(BH19=0,0,J19-BH19)</f>
        <v>3920133.3299999982</v>
      </c>
      <c r="BL19" s="108">
        <f>BK19/J19</f>
        <v>4.6491071292047707E-2</v>
      </c>
      <c r="BM19" s="108"/>
      <c r="BN19" s="18" t="s">
        <v>148</v>
      </c>
      <c r="BO19" s="18" t="s">
        <v>702</v>
      </c>
      <c r="BP19" s="111"/>
      <c r="BQ19" s="111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</row>
    <row r="20" spans="1:127" s="18" customFormat="1" x14ac:dyDescent="0.25">
      <c r="A20" s="189">
        <v>12</v>
      </c>
      <c r="B20" s="18" t="s">
        <v>202</v>
      </c>
      <c r="C20" s="19">
        <v>44873</v>
      </c>
      <c r="D20" s="18" t="s">
        <v>148</v>
      </c>
      <c r="E20" s="20" t="s">
        <v>305</v>
      </c>
      <c r="F20" s="22" t="s">
        <v>203</v>
      </c>
      <c r="G20" s="22" t="s">
        <v>204</v>
      </c>
      <c r="H20" s="23">
        <v>1</v>
      </c>
      <c r="I20" s="164" t="s">
        <v>778</v>
      </c>
      <c r="J20" s="82">
        <v>342855000</v>
      </c>
      <c r="K20" s="82">
        <f>J20/H20</f>
        <v>342855000</v>
      </c>
      <c r="M20" s="18">
        <v>3</v>
      </c>
      <c r="N20" s="18">
        <v>3</v>
      </c>
      <c r="O20" s="82">
        <v>339500000</v>
      </c>
      <c r="P20" s="82">
        <v>340565000</v>
      </c>
      <c r="Q20" s="82">
        <v>348500000</v>
      </c>
      <c r="R20" s="82"/>
      <c r="S20" s="82"/>
      <c r="T20" s="82"/>
      <c r="U20" s="82"/>
      <c r="V20" s="82"/>
      <c r="W20" s="82"/>
      <c r="X20" s="82"/>
      <c r="Y20" s="82">
        <f>AVERAGE(O20:X20)</f>
        <v>342855000</v>
      </c>
      <c r="Z20" s="82">
        <f>MINA(O20:X20)</f>
        <v>339500000</v>
      </c>
      <c r="AA20" s="82">
        <f>MAX(O20:X20)</f>
        <v>348500000</v>
      </c>
      <c r="AB20" s="82">
        <f>_xlfn.STDEV.S(O20:X20)</f>
        <v>4917629.0018666517</v>
      </c>
      <c r="AC20" s="105">
        <f>AB20/Y20</f>
        <v>1.4343174233616694E-2</v>
      </c>
      <c r="AD20" s="18" t="s">
        <v>148</v>
      </c>
      <c r="AE20" s="24">
        <f>Y20</f>
        <v>342855000</v>
      </c>
      <c r="AF20" s="83"/>
      <c r="AH20" s="18">
        <v>1</v>
      </c>
      <c r="AI20" s="18">
        <v>1</v>
      </c>
      <c r="AJ20" s="18">
        <v>0</v>
      </c>
      <c r="AK20" s="106">
        <v>339000000</v>
      </c>
      <c r="AL20" s="21" t="s">
        <v>205</v>
      </c>
      <c r="AN20" s="24"/>
      <c r="AQ20" s="24"/>
      <c r="AT20" s="24"/>
      <c r="AW20" s="24"/>
      <c r="AZ20" s="24"/>
      <c r="BC20" s="21"/>
      <c r="BD20" s="20" t="s">
        <v>205</v>
      </c>
      <c r="BE20" s="18" t="s">
        <v>163</v>
      </c>
      <c r="BH20" s="24">
        <v>339500000</v>
      </c>
      <c r="BK20" s="107">
        <f>IF(BH20=0,0,J20-BH20)</f>
        <v>3355000</v>
      </c>
      <c r="BL20" s="108">
        <f>BK20/J20</f>
        <v>9.7854778259030793E-3</v>
      </c>
      <c r="BM20" s="108"/>
      <c r="BN20" s="18" t="s">
        <v>148</v>
      </c>
      <c r="BO20" s="18" t="s">
        <v>694</v>
      </c>
      <c r="BP20" s="111"/>
      <c r="BQ20" s="111"/>
    </row>
    <row r="21" spans="1:127" s="10" customFormat="1" x14ac:dyDescent="0.25">
      <c r="A21" s="189">
        <v>18</v>
      </c>
      <c r="B21" s="18" t="s">
        <v>233</v>
      </c>
      <c r="C21" s="19">
        <v>44841</v>
      </c>
      <c r="D21" s="18" t="s">
        <v>190</v>
      </c>
      <c r="E21" s="20" t="s">
        <v>125</v>
      </c>
      <c r="F21" s="22" t="s">
        <v>234</v>
      </c>
      <c r="G21" s="22" t="s">
        <v>229</v>
      </c>
      <c r="H21" s="23">
        <v>1</v>
      </c>
      <c r="I21" s="164" t="s">
        <v>777</v>
      </c>
      <c r="J21" s="82">
        <v>7116000</v>
      </c>
      <c r="K21" s="82">
        <f>J21/H21</f>
        <v>7116000</v>
      </c>
      <c r="L21" s="18"/>
      <c r="M21" s="18">
        <v>3</v>
      </c>
      <c r="N21" s="18">
        <v>3</v>
      </c>
      <c r="O21" s="82">
        <v>7116000</v>
      </c>
      <c r="P21" s="82">
        <v>6800000</v>
      </c>
      <c r="Q21" s="82">
        <v>7432000</v>
      </c>
      <c r="R21" s="24"/>
      <c r="S21" s="24"/>
      <c r="T21" s="24"/>
      <c r="U21" s="24"/>
      <c r="V21" s="24"/>
      <c r="W21" s="24"/>
      <c r="X21" s="24"/>
      <c r="Y21" s="82">
        <f>AVERAGE(O21:X21)</f>
        <v>7116000</v>
      </c>
      <c r="Z21" s="82">
        <f>MINA(O21:X21)</f>
        <v>6800000</v>
      </c>
      <c r="AA21" s="82">
        <f>MAX(O21:X21)</f>
        <v>7432000</v>
      </c>
      <c r="AB21" s="82">
        <f>_xlfn.STDEV.S(O21:X21)</f>
        <v>316000</v>
      </c>
      <c r="AC21" s="105">
        <f>AB21/Y21</f>
        <v>4.4406970207982011E-2</v>
      </c>
      <c r="AD21" s="18" t="s">
        <v>190</v>
      </c>
      <c r="AE21" s="24">
        <f>Y21</f>
        <v>7116000</v>
      </c>
      <c r="AF21" s="83"/>
      <c r="AG21" s="18" t="s">
        <v>185</v>
      </c>
      <c r="AH21" s="18">
        <v>3</v>
      </c>
      <c r="AI21" s="18">
        <v>3</v>
      </c>
      <c r="AJ21" s="18">
        <v>0</v>
      </c>
      <c r="AK21" s="106">
        <v>4234020</v>
      </c>
      <c r="AL21" s="21" t="s">
        <v>235</v>
      </c>
      <c r="AM21" s="18"/>
      <c r="AN21" s="24">
        <v>4269600</v>
      </c>
      <c r="AO21" s="18" t="s">
        <v>211</v>
      </c>
      <c r="AP21" s="18"/>
      <c r="AQ21" s="24">
        <v>5337000</v>
      </c>
      <c r="AR21" s="18" t="s">
        <v>211</v>
      </c>
      <c r="AS21" s="18"/>
      <c r="AT21" s="24"/>
      <c r="AU21" s="18"/>
      <c r="AV21" s="18"/>
      <c r="AW21" s="24"/>
      <c r="AX21" s="18"/>
      <c r="AY21" s="18"/>
      <c r="AZ21" s="24"/>
      <c r="BA21" s="18"/>
      <c r="BB21" s="18"/>
      <c r="BC21" s="21" t="s">
        <v>229</v>
      </c>
      <c r="BD21" s="20" t="s">
        <v>235</v>
      </c>
      <c r="BE21" s="18">
        <v>83655877</v>
      </c>
      <c r="BF21" s="18" t="s">
        <v>236</v>
      </c>
      <c r="BG21" s="18" t="s">
        <v>237</v>
      </c>
      <c r="BH21" s="24">
        <v>4234020</v>
      </c>
      <c r="BI21" s="19">
        <v>44865</v>
      </c>
      <c r="BJ21" s="19">
        <v>45046</v>
      </c>
      <c r="BK21" s="120">
        <f>IF(BH21=0,0,J21-BH21)</f>
        <v>2881980</v>
      </c>
      <c r="BL21" s="121">
        <f>BK21/J21</f>
        <v>0.40500000000000003</v>
      </c>
      <c r="BM21" s="121"/>
      <c r="BN21" s="18" t="s">
        <v>190</v>
      </c>
      <c r="BO21" s="18" t="s">
        <v>694</v>
      </c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</row>
    <row r="22" spans="1:127" s="18" customFormat="1" x14ac:dyDescent="0.25">
      <c r="A22" s="189">
        <v>6</v>
      </c>
      <c r="B22" s="27" t="s">
        <v>159</v>
      </c>
      <c r="C22" s="28">
        <v>44939</v>
      </c>
      <c r="D22" s="27" t="s">
        <v>148</v>
      </c>
      <c r="E22" s="29" t="s">
        <v>160</v>
      </c>
      <c r="F22" s="31" t="s">
        <v>161</v>
      </c>
      <c r="G22" s="31" t="s">
        <v>150</v>
      </c>
      <c r="H22" s="32">
        <v>1</v>
      </c>
      <c r="I22" s="164" t="s">
        <v>778</v>
      </c>
      <c r="J22" s="33">
        <v>510056368</v>
      </c>
      <c r="K22" s="82">
        <f>J22/H22</f>
        <v>510056368</v>
      </c>
      <c r="L22" s="28">
        <v>44938</v>
      </c>
      <c r="M22" s="27">
        <v>6</v>
      </c>
      <c r="N22" s="27">
        <v>6</v>
      </c>
      <c r="O22" s="186">
        <f>7000000*74.14</f>
        <v>518980000</v>
      </c>
      <c r="P22" s="186">
        <f>8960000*74.14</f>
        <v>664294400</v>
      </c>
      <c r="Q22" s="186">
        <f>8412000*74.14</f>
        <v>623665680</v>
      </c>
      <c r="R22" s="186">
        <f>9352000*74.14</f>
        <v>693357280</v>
      </c>
      <c r="S22" s="186">
        <f>6970000*74.14</f>
        <v>516755800</v>
      </c>
      <c r="T22" s="186">
        <f>6880000*74.14</f>
        <v>510083200</v>
      </c>
      <c r="U22" s="33"/>
      <c r="V22" s="33"/>
      <c r="W22" s="33"/>
      <c r="X22" s="33"/>
      <c r="Y22" s="33">
        <f>AVERAGE(O22:X22)</f>
        <v>587856060</v>
      </c>
      <c r="Z22" s="33">
        <f>MINA(O22:X22)</f>
        <v>510083200</v>
      </c>
      <c r="AA22" s="33">
        <f>MAX(O22:X22)</f>
        <v>693357280</v>
      </c>
      <c r="AB22" s="33">
        <f>_xlfn.STDEV.S(O22:X22)</f>
        <v>82587447.585888296</v>
      </c>
      <c r="AC22" s="112">
        <f>AB22/Y22</f>
        <v>0.14048923402420704</v>
      </c>
      <c r="AD22" s="27" t="s">
        <v>148</v>
      </c>
      <c r="AE22" s="113">
        <f>Y22</f>
        <v>587856060</v>
      </c>
      <c r="AF22" s="84"/>
      <c r="AG22" s="27"/>
      <c r="AH22" s="27">
        <v>2</v>
      </c>
      <c r="AI22" s="27">
        <v>1</v>
      </c>
      <c r="AJ22" s="27">
        <v>1</v>
      </c>
      <c r="AK22" s="114">
        <v>507765422</v>
      </c>
      <c r="AL22" s="30" t="s">
        <v>162</v>
      </c>
      <c r="AM22" s="27"/>
      <c r="AN22" s="113">
        <f>6800000*74.14</f>
        <v>504152000</v>
      </c>
      <c r="AO22" s="27"/>
      <c r="AP22" s="27"/>
      <c r="AQ22" s="113"/>
      <c r="AR22" s="27"/>
      <c r="AS22" s="27"/>
      <c r="AT22" s="113"/>
      <c r="AU22" s="27"/>
      <c r="AV22" s="27"/>
      <c r="AW22" s="113"/>
      <c r="AX22" s="27"/>
      <c r="AY22" s="27"/>
      <c r="AZ22" s="113"/>
      <c r="BA22" s="27"/>
      <c r="BB22" s="27"/>
      <c r="BC22" s="30" t="s">
        <v>156</v>
      </c>
      <c r="BD22" s="29" t="s">
        <v>163</v>
      </c>
      <c r="BE22" s="27" t="s">
        <v>163</v>
      </c>
      <c r="BF22" s="27"/>
      <c r="BG22" s="27" t="s">
        <v>163</v>
      </c>
      <c r="BH22" s="33">
        <v>507765422</v>
      </c>
      <c r="BI22" s="27"/>
      <c r="BJ22" s="27"/>
      <c r="BK22" s="115">
        <f>IF(BH22=0,0,J22-BH22)</f>
        <v>2290946</v>
      </c>
      <c r="BL22" s="116">
        <f>BK22/J22</f>
        <v>4.4915545491238723E-3</v>
      </c>
      <c r="BM22" s="116"/>
      <c r="BN22" s="27" t="s">
        <v>148</v>
      </c>
      <c r="BO22" s="27" t="s">
        <v>694</v>
      </c>
      <c r="BP22" s="117"/>
      <c r="BQ22" s="11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8"/>
      <c r="CC22" s="27"/>
      <c r="CD22" s="28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</row>
    <row r="23" spans="1:127" s="18" customFormat="1" x14ac:dyDescent="0.25">
      <c r="A23" s="189">
        <v>41</v>
      </c>
      <c r="B23" s="18" t="s">
        <v>336</v>
      </c>
      <c r="C23" s="19">
        <v>44593</v>
      </c>
      <c r="D23" s="18" t="s">
        <v>148</v>
      </c>
      <c r="E23" s="20" t="s">
        <v>337</v>
      </c>
      <c r="F23" s="22" t="s">
        <v>338</v>
      </c>
      <c r="G23" s="22" t="s">
        <v>204</v>
      </c>
      <c r="H23" s="23">
        <v>1</v>
      </c>
      <c r="I23" s="164" t="s">
        <v>778</v>
      </c>
      <c r="J23" s="82">
        <v>60817500</v>
      </c>
      <c r="K23" s="82">
        <f>J23/H23</f>
        <v>60817500</v>
      </c>
      <c r="M23" s="18">
        <v>3</v>
      </c>
      <c r="N23" s="18">
        <v>3</v>
      </c>
      <c r="O23" s="82">
        <v>59094500</v>
      </c>
      <c r="P23" s="82">
        <v>60188000</v>
      </c>
      <c r="Q23" s="82">
        <v>63170000</v>
      </c>
      <c r="R23" s="82"/>
      <c r="S23" s="82"/>
      <c r="T23" s="82"/>
      <c r="U23" s="82"/>
      <c r="V23" s="82"/>
      <c r="W23" s="82"/>
      <c r="X23" s="82"/>
      <c r="Y23" s="82">
        <f>AVERAGE(O23:X23)</f>
        <v>60817500</v>
      </c>
      <c r="Z23" s="82">
        <f>MINA(O23:X23)</f>
        <v>59094500</v>
      </c>
      <c r="AA23" s="82">
        <f>MAX(O23:X23)</f>
        <v>63170000</v>
      </c>
      <c r="AB23" s="82">
        <f>_xlfn.STDEV.S(O23:X23)</f>
        <v>2109414.0774158118</v>
      </c>
      <c r="AC23" s="105">
        <f>AB23/Y23</f>
        <v>3.468432733038701E-2</v>
      </c>
      <c r="AD23" s="18" t="s">
        <v>148</v>
      </c>
      <c r="AE23" s="24">
        <f>Y23</f>
        <v>60817500</v>
      </c>
      <c r="AF23" s="83"/>
      <c r="AG23" s="18" t="s">
        <v>185</v>
      </c>
      <c r="AH23" s="18">
        <v>2</v>
      </c>
      <c r="AI23" s="18">
        <v>1</v>
      </c>
      <c r="AJ23" s="18">
        <v>1</v>
      </c>
      <c r="AK23" s="106">
        <v>53000000</v>
      </c>
      <c r="AL23" s="21" t="s">
        <v>339</v>
      </c>
      <c r="AN23" s="24" t="s">
        <v>340</v>
      </c>
      <c r="AO23" s="18" t="s">
        <v>341</v>
      </c>
      <c r="AQ23" s="24"/>
      <c r="AT23" s="24"/>
      <c r="AW23" s="24"/>
      <c r="AZ23" s="24"/>
      <c r="BC23" s="21" t="s">
        <v>204</v>
      </c>
      <c r="BD23" s="20"/>
      <c r="BG23" s="18">
        <v>60</v>
      </c>
      <c r="BH23" s="24">
        <v>58600000</v>
      </c>
      <c r="BI23" s="19">
        <v>44630</v>
      </c>
      <c r="BJ23" s="19">
        <v>44658</v>
      </c>
      <c r="BK23" s="107">
        <f>IF(BH23=0,0,J23-BH23)</f>
        <v>2217500</v>
      </c>
      <c r="BL23" s="108">
        <f>BK23/J23</f>
        <v>3.6461544785629137E-2</v>
      </c>
      <c r="BM23" s="108"/>
      <c r="BN23" s="18" t="s">
        <v>148</v>
      </c>
      <c r="BO23" s="18" t="s">
        <v>694</v>
      </c>
      <c r="BP23" s="111"/>
      <c r="BQ23" s="111"/>
    </row>
    <row r="24" spans="1:127" s="18" customFormat="1" x14ac:dyDescent="0.25">
      <c r="A24" s="189">
        <v>92</v>
      </c>
      <c r="B24" s="18" t="s">
        <v>551</v>
      </c>
      <c r="C24" s="19">
        <v>44365</v>
      </c>
      <c r="D24" s="18" t="s">
        <v>190</v>
      </c>
      <c r="E24" s="20" t="s">
        <v>251</v>
      </c>
      <c r="F24" s="22" t="s">
        <v>552</v>
      </c>
      <c r="G24" s="22" t="s">
        <v>553</v>
      </c>
      <c r="H24" s="23">
        <v>1</v>
      </c>
      <c r="I24" s="168" t="s">
        <v>777</v>
      </c>
      <c r="J24" s="82">
        <v>495000000</v>
      </c>
      <c r="K24" s="82">
        <f>J24/H24</f>
        <v>495000000</v>
      </c>
      <c r="L24" s="19">
        <v>44218</v>
      </c>
      <c r="M24" s="18">
        <v>3</v>
      </c>
      <c r="N24" s="18">
        <v>3</v>
      </c>
      <c r="O24" s="82">
        <v>495100000</v>
      </c>
      <c r="P24" s="82">
        <v>465200000</v>
      </c>
      <c r="Q24" s="82">
        <v>525000000</v>
      </c>
      <c r="R24" s="82"/>
      <c r="S24" s="82"/>
      <c r="T24" s="82"/>
      <c r="U24" s="82"/>
      <c r="V24" s="82"/>
      <c r="W24" s="82"/>
      <c r="X24" s="82"/>
      <c r="Y24" s="82">
        <f>AVERAGE(O24:X24)</f>
        <v>495100000</v>
      </c>
      <c r="Z24" s="82">
        <f>MINA(O24:X24)</f>
        <v>465200000</v>
      </c>
      <c r="AA24" s="82">
        <f>MAX(O24:X24)</f>
        <v>525000000</v>
      </c>
      <c r="AB24" s="82">
        <f>_xlfn.STDEV.S(O24:X24)</f>
        <v>29900000</v>
      </c>
      <c r="AC24" s="105">
        <f>AB24/Y24</f>
        <v>6.0391840032316707E-2</v>
      </c>
      <c r="AD24" s="18" t="s">
        <v>190</v>
      </c>
      <c r="AE24" s="24">
        <f>Y24</f>
        <v>495100000</v>
      </c>
      <c r="AF24" s="83"/>
      <c r="AG24" s="21" t="s">
        <v>133</v>
      </c>
      <c r="AH24" s="21">
        <v>3</v>
      </c>
      <c r="AI24" s="21">
        <v>3</v>
      </c>
      <c r="AJ24" s="18">
        <v>0</v>
      </c>
      <c r="AK24" s="106">
        <v>493200000</v>
      </c>
      <c r="AL24" s="21" t="s">
        <v>554</v>
      </c>
      <c r="AN24" s="24">
        <v>495000000</v>
      </c>
      <c r="AO24" s="18" t="s">
        <v>555</v>
      </c>
      <c r="AQ24" s="24">
        <v>494184000</v>
      </c>
      <c r="AR24" s="18" t="s">
        <v>556</v>
      </c>
      <c r="AT24" s="24"/>
      <c r="AW24" s="24"/>
      <c r="AZ24" s="24"/>
      <c r="BC24" s="21" t="s">
        <v>553</v>
      </c>
      <c r="BD24" s="20" t="s">
        <v>554</v>
      </c>
      <c r="BG24" s="18" t="s">
        <v>557</v>
      </c>
      <c r="BH24" s="24">
        <v>493200000</v>
      </c>
      <c r="BI24" s="19">
        <v>44410</v>
      </c>
      <c r="BK24" s="107">
        <f>IF(BH24=0,0,J24-BH24)</f>
        <v>1800000</v>
      </c>
      <c r="BL24" s="108">
        <f>BK24/J24</f>
        <v>3.6363636363636364E-3</v>
      </c>
      <c r="BM24" s="108"/>
      <c r="BN24" s="18" t="s">
        <v>190</v>
      </c>
      <c r="BO24" s="18" t="s">
        <v>727</v>
      </c>
      <c r="BP24" s="18" t="s">
        <v>728</v>
      </c>
      <c r="BR24" s="19">
        <v>44849</v>
      </c>
      <c r="BW24" s="19">
        <v>44849</v>
      </c>
    </row>
    <row r="25" spans="1:127" s="10" customFormat="1" x14ac:dyDescent="0.25">
      <c r="A25" s="189">
        <v>51</v>
      </c>
      <c r="B25" s="18" t="s">
        <v>380</v>
      </c>
      <c r="C25" s="19">
        <v>44526</v>
      </c>
      <c r="D25" s="18" t="s">
        <v>148</v>
      </c>
      <c r="E25" s="20" t="s">
        <v>305</v>
      </c>
      <c r="F25" s="22" t="s">
        <v>381</v>
      </c>
      <c r="G25" s="22" t="s">
        <v>344</v>
      </c>
      <c r="H25" s="23">
        <v>1</v>
      </c>
      <c r="I25" s="163" t="s">
        <v>779</v>
      </c>
      <c r="J25" s="82">
        <v>6000000000</v>
      </c>
      <c r="K25" s="82">
        <f>J25/H25</f>
        <v>6000000000</v>
      </c>
      <c r="L25" s="18"/>
      <c r="M25" s="18">
        <v>3</v>
      </c>
      <c r="N25" s="18">
        <v>3</v>
      </c>
      <c r="O25" s="82">
        <v>6200000000</v>
      </c>
      <c r="P25" s="82">
        <v>6000000000</v>
      </c>
      <c r="Q25" s="82">
        <v>6600000000</v>
      </c>
      <c r="R25" s="82"/>
      <c r="S25" s="82"/>
      <c r="T25" s="82"/>
      <c r="U25" s="82"/>
      <c r="V25" s="82"/>
      <c r="W25" s="82"/>
      <c r="X25" s="82"/>
      <c r="Y25" s="82">
        <f>AVERAGE(O25:X25)</f>
        <v>6266666666.666667</v>
      </c>
      <c r="Z25" s="82">
        <f>MINA(O25:X25)</f>
        <v>6000000000</v>
      </c>
      <c r="AA25" s="82">
        <f>MAX(O25:X25)</f>
        <v>6600000000</v>
      </c>
      <c r="AB25" s="82">
        <f>_xlfn.STDEV.S(O25:X25)</f>
        <v>305505046.33038932</v>
      </c>
      <c r="AC25" s="105">
        <f>AB25/Y25</f>
        <v>4.8750805265487654E-2</v>
      </c>
      <c r="AD25" s="18" t="s">
        <v>148</v>
      </c>
      <c r="AE25" s="24">
        <f>Y25</f>
        <v>6266666666.666667</v>
      </c>
      <c r="AF25" s="83"/>
      <c r="AG25" s="18"/>
      <c r="AH25" s="18">
        <v>1</v>
      </c>
      <c r="AI25" s="18">
        <v>1</v>
      </c>
      <c r="AJ25" s="18">
        <v>0</v>
      </c>
      <c r="AK25" s="106">
        <v>5999000000</v>
      </c>
      <c r="AL25" s="21" t="s">
        <v>713</v>
      </c>
      <c r="AM25" s="18"/>
      <c r="AN25" s="24"/>
      <c r="AO25" s="18"/>
      <c r="AP25" s="18"/>
      <c r="AQ25" s="24"/>
      <c r="AR25" s="18"/>
      <c r="AS25" s="18"/>
      <c r="AT25" s="24"/>
      <c r="AU25" s="18"/>
      <c r="AV25" s="18"/>
      <c r="AW25" s="24"/>
      <c r="AX25" s="18"/>
      <c r="AY25" s="18"/>
      <c r="AZ25" s="24"/>
      <c r="BA25" s="18"/>
      <c r="BB25" s="18"/>
      <c r="BC25" s="21" t="s">
        <v>344</v>
      </c>
      <c r="BD25" s="20"/>
      <c r="BE25" s="18"/>
      <c r="BF25" s="18">
        <v>32110871910</v>
      </c>
      <c r="BG25" s="18" t="s">
        <v>382</v>
      </c>
      <c r="BH25" s="24">
        <v>5999000000</v>
      </c>
      <c r="BI25" s="19">
        <v>44558</v>
      </c>
      <c r="BJ25" s="19">
        <v>46295</v>
      </c>
      <c r="BK25" s="107">
        <f>IF(BH25=0,0,J25-BH25)</f>
        <v>1000000</v>
      </c>
      <c r="BL25" s="108">
        <f>BK25/J25</f>
        <v>1.6666666666666666E-4</v>
      </c>
      <c r="BM25" s="108"/>
      <c r="BN25" s="18" t="s">
        <v>148</v>
      </c>
      <c r="BO25" s="18" t="s">
        <v>714</v>
      </c>
      <c r="BP25" s="111" t="s">
        <v>162</v>
      </c>
      <c r="BQ25" s="111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</row>
    <row r="26" spans="1:127" s="18" customFormat="1" x14ac:dyDescent="0.25">
      <c r="A26" s="189">
        <v>116</v>
      </c>
      <c r="B26" s="18" t="s">
        <v>663</v>
      </c>
      <c r="C26" s="19">
        <v>44270</v>
      </c>
      <c r="D26" s="18" t="s">
        <v>190</v>
      </c>
      <c r="E26" s="20" t="s">
        <v>125</v>
      </c>
      <c r="F26" s="22" t="s">
        <v>664</v>
      </c>
      <c r="G26" s="22" t="s">
        <v>460</v>
      </c>
      <c r="H26" s="23">
        <v>1</v>
      </c>
      <c r="I26" s="168" t="s">
        <v>777</v>
      </c>
      <c r="J26" s="82">
        <v>87599999.730000004</v>
      </c>
      <c r="K26" s="82">
        <f>J26/H26</f>
        <v>87599999.730000004</v>
      </c>
      <c r="M26" s="18">
        <v>3</v>
      </c>
      <c r="N26" s="18">
        <v>3</v>
      </c>
      <c r="O26" s="82">
        <v>88000000</v>
      </c>
      <c r="P26" s="82">
        <v>87000000</v>
      </c>
      <c r="Q26" s="82">
        <v>87799999.200000003</v>
      </c>
      <c r="R26" s="82"/>
      <c r="S26" s="82"/>
      <c r="T26" s="82"/>
      <c r="U26" s="82"/>
      <c r="V26" s="82"/>
      <c r="W26" s="82"/>
      <c r="X26" s="82"/>
      <c r="Y26" s="82">
        <f>AVERAGE(O26:X26)</f>
        <v>87599999.733333334</v>
      </c>
      <c r="Z26" s="82">
        <f>MINA(O26:X26)</f>
        <v>87000000</v>
      </c>
      <c r="AA26" s="82">
        <f>MAX(O26:X26)</f>
        <v>88000000</v>
      </c>
      <c r="AB26" s="82">
        <f>_xlfn.STDEV.S(O26:X26)</f>
        <v>529150.11102730944</v>
      </c>
      <c r="AC26" s="105">
        <f>AB26/Y26</f>
        <v>6.0405263999784983E-3</v>
      </c>
      <c r="AD26" s="18" t="s">
        <v>190</v>
      </c>
      <c r="AE26" s="24">
        <f>Y26</f>
        <v>87599999.733333334</v>
      </c>
      <c r="AF26" s="83"/>
      <c r="AG26" s="18" t="s">
        <v>185</v>
      </c>
      <c r="AH26" s="18">
        <v>2</v>
      </c>
      <c r="AI26" s="18">
        <v>2</v>
      </c>
      <c r="AJ26" s="18">
        <v>0</v>
      </c>
      <c r="AK26" s="106">
        <v>86723999.730000004</v>
      </c>
      <c r="AL26" s="21" t="s">
        <v>430</v>
      </c>
      <c r="AN26" s="24">
        <v>87161999.730000004</v>
      </c>
      <c r="AO26" s="18" t="s">
        <v>665</v>
      </c>
      <c r="AQ26" s="24"/>
      <c r="AT26" s="24"/>
      <c r="AW26" s="24"/>
      <c r="AZ26" s="24"/>
      <c r="BC26" s="21" t="s">
        <v>460</v>
      </c>
      <c r="BD26" s="20" t="s">
        <v>430</v>
      </c>
      <c r="BE26" s="18">
        <v>69075642</v>
      </c>
      <c r="BF26" s="18" t="s">
        <v>666</v>
      </c>
      <c r="BG26" s="18">
        <v>161</v>
      </c>
      <c r="BH26" s="24">
        <v>86723999.730000004</v>
      </c>
      <c r="BI26" s="19">
        <v>44298</v>
      </c>
      <c r="BJ26" s="19">
        <v>44592</v>
      </c>
      <c r="BK26" s="107">
        <f>IF(BH26=0,0,J26-BH26)</f>
        <v>876000</v>
      </c>
      <c r="BL26" s="108">
        <f>BK26/J26</f>
        <v>1.0000000030821918E-2</v>
      </c>
      <c r="BM26" s="108"/>
      <c r="BN26" s="18" t="s">
        <v>190</v>
      </c>
      <c r="BP26" s="111"/>
      <c r="BQ26" s="111"/>
    </row>
    <row r="27" spans="1:127" s="10" customFormat="1" x14ac:dyDescent="0.25">
      <c r="A27" s="189">
        <v>69</v>
      </c>
      <c r="B27" s="18" t="s">
        <v>471</v>
      </c>
      <c r="C27" s="19">
        <v>44446</v>
      </c>
      <c r="D27" s="18" t="s">
        <v>190</v>
      </c>
      <c r="E27" s="20" t="s">
        <v>125</v>
      </c>
      <c r="F27" s="22" t="s">
        <v>472</v>
      </c>
      <c r="G27" s="22" t="s">
        <v>473</v>
      </c>
      <c r="H27" s="23">
        <v>3</v>
      </c>
      <c r="I27" s="164" t="s">
        <v>777</v>
      </c>
      <c r="J27" s="82">
        <v>140820000</v>
      </c>
      <c r="K27" s="82">
        <f>J27/H27</f>
        <v>46940000</v>
      </c>
      <c r="L27" s="18"/>
      <c r="M27" s="18">
        <v>4</v>
      </c>
      <c r="N27" s="18">
        <v>4</v>
      </c>
      <c r="O27" s="82">
        <v>42800000</v>
      </c>
      <c r="P27" s="82">
        <v>43200000</v>
      </c>
      <c r="Q27" s="82">
        <v>42960000</v>
      </c>
      <c r="R27" s="82">
        <v>58800000</v>
      </c>
      <c r="S27" s="82"/>
      <c r="T27" s="82"/>
      <c r="U27" s="82"/>
      <c r="V27" s="82"/>
      <c r="W27" s="82"/>
      <c r="X27" s="82"/>
      <c r="Y27" s="82">
        <f>AVERAGE(O27:X27)</f>
        <v>46940000</v>
      </c>
      <c r="Z27" s="82">
        <f>MINA(O27:X27)</f>
        <v>42800000</v>
      </c>
      <c r="AA27" s="82">
        <f>MAX(O27:X27)</f>
        <v>58800000</v>
      </c>
      <c r="AB27" s="82">
        <f>_xlfn.STDEV.S(O27:X27)</f>
        <v>7908375.3072296716</v>
      </c>
      <c r="AC27" s="105">
        <f>AB27/Y27</f>
        <v>0.16847838319620093</v>
      </c>
      <c r="AD27" s="18" t="s">
        <v>190</v>
      </c>
      <c r="AE27" s="24">
        <f>Y27</f>
        <v>46940000</v>
      </c>
      <c r="AF27" s="83"/>
      <c r="AG27" s="18" t="s">
        <v>133</v>
      </c>
      <c r="AH27" s="18">
        <v>3</v>
      </c>
      <c r="AI27" s="18">
        <v>1</v>
      </c>
      <c r="AJ27" s="18">
        <v>2</v>
      </c>
      <c r="AK27" s="106">
        <v>140115900</v>
      </c>
      <c r="AL27" s="21" t="s">
        <v>474</v>
      </c>
      <c r="AM27" s="18"/>
      <c r="AN27" s="24" t="s">
        <v>475</v>
      </c>
      <c r="AO27" s="18" t="s">
        <v>476</v>
      </c>
      <c r="AP27" s="18"/>
      <c r="AQ27" s="24" t="s">
        <v>477</v>
      </c>
      <c r="AR27" s="18" t="s">
        <v>478</v>
      </c>
      <c r="AS27" s="18"/>
      <c r="AT27" s="24"/>
      <c r="AU27" s="18"/>
      <c r="AV27" s="18"/>
      <c r="AW27" s="24"/>
      <c r="AX27" s="18"/>
      <c r="AY27" s="18"/>
      <c r="AZ27" s="24"/>
      <c r="BA27" s="18"/>
      <c r="BB27" s="18"/>
      <c r="BC27" s="21" t="s">
        <v>473</v>
      </c>
      <c r="BD27" s="20" t="s">
        <v>474</v>
      </c>
      <c r="BE27" s="18"/>
      <c r="BF27" s="18"/>
      <c r="BG27" s="34" t="s">
        <v>479</v>
      </c>
      <c r="BH27" s="24">
        <v>140115900</v>
      </c>
      <c r="BI27" s="19">
        <v>44473</v>
      </c>
      <c r="BJ27" s="18"/>
      <c r="BK27" s="107">
        <f>IF(BH27=0,0,J27-BH27)</f>
        <v>704100</v>
      </c>
      <c r="BL27" s="108">
        <f>BK27/J27</f>
        <v>5.0000000000000001E-3</v>
      </c>
      <c r="BM27" s="108"/>
      <c r="BN27" s="18" t="s">
        <v>190</v>
      </c>
      <c r="BO27" s="18" t="s">
        <v>694</v>
      </c>
      <c r="BP27" s="111"/>
      <c r="BQ27" s="111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</row>
    <row r="28" spans="1:127" s="10" customFormat="1" x14ac:dyDescent="0.25">
      <c r="A28" s="189">
        <v>61</v>
      </c>
      <c r="B28" s="10" t="s">
        <v>426</v>
      </c>
      <c r="C28" s="11">
        <v>44487</v>
      </c>
      <c r="D28" s="10" t="s">
        <v>190</v>
      </c>
      <c r="E28" s="12" t="s">
        <v>125</v>
      </c>
      <c r="F28" s="14" t="s">
        <v>427</v>
      </c>
      <c r="G28" s="14" t="s">
        <v>428</v>
      </c>
      <c r="H28" s="15">
        <v>2</v>
      </c>
      <c r="I28" s="163" t="s">
        <v>777</v>
      </c>
      <c r="J28" s="80">
        <v>138000000</v>
      </c>
      <c r="K28" s="80">
        <f>J28/H28</f>
        <v>69000000</v>
      </c>
      <c r="L28" s="11">
        <v>44481</v>
      </c>
      <c r="M28" s="10">
        <v>3</v>
      </c>
      <c r="N28" s="10">
        <v>3</v>
      </c>
      <c r="O28" s="80">
        <v>138000000</v>
      </c>
      <c r="P28" s="80">
        <v>150000000</v>
      </c>
      <c r="Q28" s="80">
        <v>156000000</v>
      </c>
      <c r="R28" s="80"/>
      <c r="S28" s="80"/>
      <c r="T28" s="80"/>
      <c r="U28" s="80"/>
      <c r="V28" s="80"/>
      <c r="W28" s="80"/>
      <c r="X28" s="80"/>
      <c r="Y28" s="80">
        <f>AVERAGE(O28:X28)</f>
        <v>148000000</v>
      </c>
      <c r="Z28" s="80">
        <f>MINA(O28:X28)</f>
        <v>138000000</v>
      </c>
      <c r="AA28" s="80">
        <f>MAX(O28:X28)</f>
        <v>156000000</v>
      </c>
      <c r="AB28" s="80">
        <f>_xlfn.STDEV.S(O28:X28)</f>
        <v>9165151.3899116796</v>
      </c>
      <c r="AC28" s="102">
        <f>AB28/Y28</f>
        <v>6.1926698580484323E-2</v>
      </c>
      <c r="AD28" s="10" t="s">
        <v>190</v>
      </c>
      <c r="AE28" s="26">
        <f>Y28</f>
        <v>148000000</v>
      </c>
      <c r="AF28" s="81"/>
      <c r="AG28" s="10" t="s">
        <v>429</v>
      </c>
      <c r="AH28" s="10">
        <v>1</v>
      </c>
      <c r="AI28" s="10">
        <v>0</v>
      </c>
      <c r="AJ28" s="10">
        <v>1</v>
      </c>
      <c r="AK28" s="16">
        <v>137310000</v>
      </c>
      <c r="AL28" s="10" t="s">
        <v>430</v>
      </c>
      <c r="AN28" s="26"/>
      <c r="AQ28" s="26"/>
      <c r="AT28" s="26"/>
      <c r="AW28" s="26"/>
      <c r="AZ28" s="26"/>
      <c r="BC28" s="13" t="s">
        <v>428</v>
      </c>
      <c r="BD28" s="12" t="s">
        <v>430</v>
      </c>
      <c r="BG28" s="39" t="s">
        <v>431</v>
      </c>
      <c r="BH28" s="26">
        <v>137310000</v>
      </c>
      <c r="BI28" s="11">
        <v>44522</v>
      </c>
      <c r="BK28" s="103">
        <f>IF(BH28=0,0,J28-BH28)</f>
        <v>690000</v>
      </c>
      <c r="BL28" s="104">
        <f>BK28/J28</f>
        <v>5.0000000000000001E-3</v>
      </c>
      <c r="BM28" s="104"/>
      <c r="BN28" s="10" t="s">
        <v>190</v>
      </c>
      <c r="BP28" s="118"/>
      <c r="BQ28" s="118"/>
    </row>
    <row r="29" spans="1:127" s="18" customFormat="1" x14ac:dyDescent="0.25">
      <c r="A29" s="189">
        <v>101</v>
      </c>
      <c r="B29" s="18" t="s">
        <v>585</v>
      </c>
      <c r="C29" s="19">
        <v>44337</v>
      </c>
      <c r="D29" s="18" t="s">
        <v>190</v>
      </c>
      <c r="E29" s="20" t="s">
        <v>125</v>
      </c>
      <c r="F29" s="22" t="s">
        <v>586</v>
      </c>
      <c r="G29" s="22" t="s">
        <v>539</v>
      </c>
      <c r="H29" s="23">
        <v>4</v>
      </c>
      <c r="I29" s="164" t="s">
        <v>592</v>
      </c>
      <c r="J29" s="82">
        <v>92000000</v>
      </c>
      <c r="K29" s="82">
        <f>J29/H29</f>
        <v>23000000</v>
      </c>
      <c r="M29" s="18">
        <v>2</v>
      </c>
      <c r="N29" s="18">
        <v>2</v>
      </c>
      <c r="O29" s="82">
        <v>91540000</v>
      </c>
      <c r="P29" s="82">
        <v>91540000</v>
      </c>
      <c r="Q29" s="82"/>
      <c r="R29" s="82"/>
      <c r="S29" s="82"/>
      <c r="T29" s="82"/>
      <c r="U29" s="82"/>
      <c r="V29" s="82"/>
      <c r="W29" s="82"/>
      <c r="X29" s="82"/>
      <c r="Y29" s="82">
        <f>AVERAGE(O29:X29)</f>
        <v>91540000</v>
      </c>
      <c r="Z29" s="82">
        <f>MINA(O29:X29)</f>
        <v>91540000</v>
      </c>
      <c r="AA29" s="82">
        <f>MAX(O29:X29)</f>
        <v>91540000</v>
      </c>
      <c r="AB29" s="82">
        <f>_xlfn.STDEV.S(O29:X29)</f>
        <v>0</v>
      </c>
      <c r="AC29" s="105">
        <f>AB29/Y29</f>
        <v>0</v>
      </c>
      <c r="AD29" s="18" t="s">
        <v>190</v>
      </c>
      <c r="AE29" s="24">
        <f>Y29</f>
        <v>91540000</v>
      </c>
      <c r="AF29" s="83"/>
      <c r="AG29" s="18" t="s">
        <v>133</v>
      </c>
      <c r="AH29" s="18">
        <v>2</v>
      </c>
      <c r="AI29" s="18">
        <v>2</v>
      </c>
      <c r="AJ29" s="18">
        <v>0</v>
      </c>
      <c r="AK29" s="106">
        <v>91540000</v>
      </c>
      <c r="AL29" s="21" t="s">
        <v>587</v>
      </c>
      <c r="AN29" s="24">
        <v>91540000</v>
      </c>
      <c r="AO29" s="18" t="s">
        <v>406</v>
      </c>
      <c r="AQ29" s="24"/>
      <c r="AT29" s="24"/>
      <c r="AW29" s="24"/>
      <c r="AZ29" s="24"/>
      <c r="BC29" s="21" t="s">
        <v>539</v>
      </c>
      <c r="BD29" s="20" t="s">
        <v>587</v>
      </c>
      <c r="BG29" s="18" t="s">
        <v>588</v>
      </c>
      <c r="BH29" s="24">
        <v>91390000</v>
      </c>
      <c r="BI29" s="19">
        <v>44452</v>
      </c>
      <c r="BK29" s="107">
        <f>IF(BH29=0,0,J29-BH29)</f>
        <v>610000</v>
      </c>
      <c r="BL29" s="108">
        <f>BK29/J29</f>
        <v>6.6304347826086959E-3</v>
      </c>
      <c r="BM29" s="108"/>
      <c r="BN29" s="18" t="s">
        <v>190</v>
      </c>
      <c r="BP29" s="111"/>
      <c r="BQ29" s="111"/>
    </row>
    <row r="30" spans="1:127" s="18" customFormat="1" x14ac:dyDescent="0.25">
      <c r="A30" s="189">
        <v>5</v>
      </c>
      <c r="B30" s="18" t="s">
        <v>147</v>
      </c>
      <c r="C30" s="19">
        <v>44964</v>
      </c>
      <c r="D30" s="18" t="s">
        <v>148</v>
      </c>
      <c r="E30" s="20" t="s">
        <v>207</v>
      </c>
      <c r="F30" s="22" t="s">
        <v>149</v>
      </c>
      <c r="G30" s="22" t="s">
        <v>150</v>
      </c>
      <c r="H30" s="23">
        <v>1</v>
      </c>
      <c r="I30" s="164" t="s">
        <v>778</v>
      </c>
      <c r="J30" s="82">
        <v>72500000</v>
      </c>
      <c r="K30" s="82">
        <f>J30/H30</f>
        <v>72500000</v>
      </c>
      <c r="L30" s="19">
        <v>44917</v>
      </c>
      <c r="M30" s="18">
        <v>5</v>
      </c>
      <c r="N30" s="18">
        <v>5</v>
      </c>
      <c r="O30" s="82">
        <v>72500000</v>
      </c>
      <c r="P30" s="82">
        <v>95624000</v>
      </c>
      <c r="Q30" s="82">
        <v>87500000</v>
      </c>
      <c r="R30" s="82">
        <v>87550000</v>
      </c>
      <c r="S30" s="82">
        <v>82500000</v>
      </c>
      <c r="T30" s="82"/>
      <c r="U30" s="82"/>
      <c r="V30" s="82"/>
      <c r="W30" s="82"/>
      <c r="X30" s="82"/>
      <c r="Y30" s="82">
        <f>AVERAGE(O30:X30)</f>
        <v>85134800</v>
      </c>
      <c r="Z30" s="82">
        <f>MINA(O30:X30)</f>
        <v>72500000</v>
      </c>
      <c r="AA30" s="82">
        <f>MAX(O30:X30)</f>
        <v>95624000</v>
      </c>
      <c r="AB30" s="82">
        <f>_xlfn.STDEV.S(O30:X30)</f>
        <v>8485738.3414762449</v>
      </c>
      <c r="AC30" s="105">
        <f>AB30/Y30</f>
        <v>9.9674144315558919E-2</v>
      </c>
      <c r="AD30" s="18" t="s">
        <v>148</v>
      </c>
      <c r="AE30" s="24">
        <f>Y30</f>
        <v>85134800</v>
      </c>
      <c r="AF30" s="83"/>
      <c r="AG30" s="18" t="s">
        <v>151</v>
      </c>
      <c r="AH30" s="18">
        <v>2</v>
      </c>
      <c r="AI30" s="18">
        <v>1</v>
      </c>
      <c r="AJ30" s="18">
        <v>1</v>
      </c>
      <c r="AK30" s="106">
        <v>71900000</v>
      </c>
      <c r="AL30" s="21" t="s">
        <v>152</v>
      </c>
      <c r="AM30" s="18" t="s">
        <v>153</v>
      </c>
      <c r="AN30" s="24">
        <v>71050000</v>
      </c>
      <c r="AO30" s="18" t="s">
        <v>154</v>
      </c>
      <c r="AP30" s="110" t="s">
        <v>155</v>
      </c>
      <c r="AQ30" s="24"/>
      <c r="AT30" s="24"/>
      <c r="AW30" s="24"/>
      <c r="AZ30" s="24"/>
      <c r="BC30" s="21" t="s">
        <v>156</v>
      </c>
      <c r="BD30" s="20" t="s">
        <v>152</v>
      </c>
      <c r="BE30" s="18" t="s">
        <v>157</v>
      </c>
      <c r="BG30" s="18" t="s">
        <v>158</v>
      </c>
      <c r="BH30" s="24">
        <v>71900000</v>
      </c>
      <c r="BI30" s="19">
        <v>45030</v>
      </c>
      <c r="BJ30" s="19">
        <v>45395</v>
      </c>
      <c r="BK30" s="107">
        <f>IF(BH30=0,0,J30-BH30)</f>
        <v>600000</v>
      </c>
      <c r="BL30" s="108">
        <f>BK30/J30</f>
        <v>8.2758620689655175E-3</v>
      </c>
      <c r="BM30" s="108"/>
      <c r="BN30" s="18" t="s">
        <v>148</v>
      </c>
      <c r="BO30" s="18" t="s">
        <v>694</v>
      </c>
      <c r="BP30" s="111"/>
      <c r="BQ30" s="111"/>
    </row>
    <row r="31" spans="1:127" s="18" customFormat="1" x14ac:dyDescent="0.25">
      <c r="A31" s="189">
        <v>66</v>
      </c>
      <c r="B31" s="18" t="s">
        <v>450</v>
      </c>
      <c r="C31" s="19">
        <v>44469</v>
      </c>
      <c r="D31" s="18" t="s">
        <v>148</v>
      </c>
      <c r="E31" s="20" t="s">
        <v>451</v>
      </c>
      <c r="F31" s="22" t="s">
        <v>452</v>
      </c>
      <c r="G31" s="22" t="s">
        <v>453</v>
      </c>
      <c r="H31" s="23">
        <v>2</v>
      </c>
      <c r="I31" s="164" t="s">
        <v>778</v>
      </c>
      <c r="J31" s="82">
        <v>38400000</v>
      </c>
      <c r="K31" s="82">
        <f>J31/H31</f>
        <v>19200000</v>
      </c>
      <c r="M31" s="18">
        <v>3</v>
      </c>
      <c r="N31" s="18">
        <v>3</v>
      </c>
      <c r="O31" s="82">
        <v>19500000</v>
      </c>
      <c r="P31" s="82">
        <v>19800000</v>
      </c>
      <c r="Q31" s="82">
        <v>19200000</v>
      </c>
      <c r="R31" s="82"/>
      <c r="S31" s="82"/>
      <c r="T31" s="82"/>
      <c r="U31" s="82"/>
      <c r="V31" s="82"/>
      <c r="W31" s="82"/>
      <c r="X31" s="82"/>
      <c r="Y31" s="82">
        <f>AVERAGE(O31:X31)</f>
        <v>19500000</v>
      </c>
      <c r="Z31" s="82">
        <f>MINA(O31:X31)</f>
        <v>19200000</v>
      </c>
      <c r="AA31" s="82">
        <f>MAX(O31:X31)</f>
        <v>19800000</v>
      </c>
      <c r="AB31" s="82">
        <f>_xlfn.STDEV.S(O31:X31)</f>
        <v>300000</v>
      </c>
      <c r="AC31" s="105">
        <f>AB31/Y31</f>
        <v>1.5384615384615385E-2</v>
      </c>
      <c r="AD31" s="18" t="s">
        <v>148</v>
      </c>
      <c r="AE31" s="24">
        <f>Y31</f>
        <v>19500000</v>
      </c>
      <c r="AF31" s="83"/>
      <c r="AH31" s="18">
        <v>3</v>
      </c>
      <c r="AI31" s="18">
        <v>1</v>
      </c>
      <c r="AJ31" s="18">
        <v>2</v>
      </c>
      <c r="AK31" s="106">
        <v>34176000</v>
      </c>
      <c r="AL31" s="21" t="s">
        <v>454</v>
      </c>
      <c r="AN31" s="24">
        <v>35900000</v>
      </c>
      <c r="AO31" s="18" t="s">
        <v>455</v>
      </c>
      <c r="AQ31" s="24">
        <v>38350000</v>
      </c>
      <c r="AR31" s="18" t="s">
        <v>456</v>
      </c>
      <c r="AT31" s="24"/>
      <c r="AW31" s="24"/>
      <c r="AZ31" s="24"/>
      <c r="BC31" s="21" t="s">
        <v>453</v>
      </c>
      <c r="BD31" s="20" t="s">
        <v>456</v>
      </c>
      <c r="BF31" s="18">
        <v>32110689896</v>
      </c>
      <c r="BG31" s="18" t="s">
        <v>457</v>
      </c>
      <c r="BH31" s="24">
        <v>37850000</v>
      </c>
      <c r="BI31" s="19">
        <v>44529</v>
      </c>
      <c r="BK31" s="107">
        <f>IF(BH31=0,0,J31-BH31)</f>
        <v>550000</v>
      </c>
      <c r="BL31" s="108">
        <f>BK31/J31</f>
        <v>1.4322916666666666E-2</v>
      </c>
      <c r="BM31" s="108"/>
      <c r="BN31" s="18" t="s">
        <v>148</v>
      </c>
      <c r="BO31" s="18" t="s">
        <v>722</v>
      </c>
      <c r="BP31" s="111"/>
      <c r="BQ31" s="111"/>
    </row>
    <row r="32" spans="1:127" s="10" customFormat="1" x14ac:dyDescent="0.25">
      <c r="A32" s="189">
        <v>33</v>
      </c>
      <c r="B32" s="18" t="s">
        <v>307</v>
      </c>
      <c r="C32" s="19">
        <v>44663</v>
      </c>
      <c r="D32" s="18" t="s">
        <v>148</v>
      </c>
      <c r="E32" s="20" t="s">
        <v>305</v>
      </c>
      <c r="F32" s="22" t="s">
        <v>308</v>
      </c>
      <c r="G32" s="22" t="s">
        <v>150</v>
      </c>
      <c r="H32" s="23">
        <v>1</v>
      </c>
      <c r="I32" s="164" t="s">
        <v>778</v>
      </c>
      <c r="J32" s="82">
        <v>900000000</v>
      </c>
      <c r="K32" s="82">
        <f>J32/H32</f>
        <v>900000000</v>
      </c>
      <c r="L32" s="19">
        <v>44645</v>
      </c>
      <c r="M32" s="18">
        <v>3</v>
      </c>
      <c r="N32" s="18">
        <v>3</v>
      </c>
      <c r="O32" s="82">
        <v>1250000000</v>
      </c>
      <c r="P32" s="82">
        <v>1145150000</v>
      </c>
      <c r="Q32" s="82">
        <v>900000000</v>
      </c>
      <c r="R32" s="82"/>
      <c r="S32" s="82"/>
      <c r="T32" s="82"/>
      <c r="U32" s="82"/>
      <c r="V32" s="82"/>
      <c r="W32" s="82"/>
      <c r="X32" s="82"/>
      <c r="Y32" s="82">
        <f>AVERAGE(O32:X32)</f>
        <v>1098383333.3333333</v>
      </c>
      <c r="Z32" s="82">
        <f>MINA(O32:X32)</f>
        <v>900000000</v>
      </c>
      <c r="AA32" s="82">
        <f>MAX(O32:X32)</f>
        <v>1250000000</v>
      </c>
      <c r="AB32" s="82">
        <f>_xlfn.STDEV.S(O32:X32)</f>
        <v>179625557.29442635</v>
      </c>
      <c r="AC32" s="105">
        <f>AB32/Y32</f>
        <v>0.16353630999598776</v>
      </c>
      <c r="AD32" s="18" t="s">
        <v>148</v>
      </c>
      <c r="AE32" s="24">
        <f>Y32</f>
        <v>1098383333.3333333</v>
      </c>
      <c r="AF32" s="83"/>
      <c r="AG32" s="18"/>
      <c r="AH32" s="18">
        <v>1</v>
      </c>
      <c r="AI32" s="18">
        <v>1</v>
      </c>
      <c r="AJ32" s="18">
        <v>0</v>
      </c>
      <c r="AK32" s="106">
        <v>899500000</v>
      </c>
      <c r="AL32" s="21" t="s">
        <v>169</v>
      </c>
      <c r="AM32" s="18"/>
      <c r="AN32" s="24"/>
      <c r="AO32" s="18"/>
      <c r="AP32" s="18"/>
      <c r="AQ32" s="24"/>
      <c r="AR32" s="18"/>
      <c r="AS32" s="18"/>
      <c r="AT32" s="24"/>
      <c r="AU32" s="18"/>
      <c r="AV32" s="18"/>
      <c r="AW32" s="24"/>
      <c r="AX32" s="18"/>
      <c r="AY32" s="18"/>
      <c r="AZ32" s="24"/>
      <c r="BA32" s="18"/>
      <c r="BB32" s="18"/>
      <c r="BC32" s="21" t="s">
        <v>150</v>
      </c>
      <c r="BD32" s="20" t="s">
        <v>169</v>
      </c>
      <c r="BE32" s="18"/>
      <c r="BF32" s="18"/>
      <c r="BG32" s="18" t="s">
        <v>309</v>
      </c>
      <c r="BH32" s="24">
        <v>899500000</v>
      </c>
      <c r="BI32" s="19">
        <v>44742</v>
      </c>
      <c r="BJ32" s="19">
        <v>45231</v>
      </c>
      <c r="BK32" s="107">
        <f>IF(BH32=0,0,J32-BH32)</f>
        <v>500000</v>
      </c>
      <c r="BL32" s="108">
        <f>BK32/J32</f>
        <v>5.5555555555555556E-4</v>
      </c>
      <c r="BM32" s="108"/>
      <c r="BN32" s="18" t="s">
        <v>148</v>
      </c>
      <c r="BO32" s="18" t="s">
        <v>694</v>
      </c>
      <c r="BP32" s="111"/>
      <c r="BQ32" s="111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</row>
    <row r="33" spans="1:127" s="10" customFormat="1" x14ac:dyDescent="0.25">
      <c r="A33" s="189">
        <v>15</v>
      </c>
      <c r="B33" s="18" t="s">
        <v>218</v>
      </c>
      <c r="C33" s="19">
        <v>44860</v>
      </c>
      <c r="D33" s="18" t="s">
        <v>190</v>
      </c>
      <c r="E33" s="20" t="s">
        <v>125</v>
      </c>
      <c r="F33" s="22" t="s">
        <v>219</v>
      </c>
      <c r="G33" s="22" t="s">
        <v>220</v>
      </c>
      <c r="H33" s="23">
        <v>1</v>
      </c>
      <c r="I33" s="164" t="s">
        <v>777</v>
      </c>
      <c r="J33" s="82">
        <v>15925833.33</v>
      </c>
      <c r="K33" s="82">
        <f>J33/H33</f>
        <v>15925833.33</v>
      </c>
      <c r="L33" s="19">
        <v>44844</v>
      </c>
      <c r="M33" s="18">
        <v>3</v>
      </c>
      <c r="N33" s="18">
        <v>3</v>
      </c>
      <c r="O33" s="82">
        <v>15980000</v>
      </c>
      <c r="P33" s="82">
        <v>16100000</v>
      </c>
      <c r="Q33" s="82">
        <v>15697500</v>
      </c>
      <c r="R33" s="24"/>
      <c r="S33" s="24"/>
      <c r="T33" s="24"/>
      <c r="U33" s="24"/>
      <c r="V33" s="24"/>
      <c r="W33" s="24"/>
      <c r="X33" s="24"/>
      <c r="Y33" s="82">
        <f>AVERAGE(O33:X33)</f>
        <v>15925833.333333334</v>
      </c>
      <c r="Z33" s="82">
        <f>MINA(O33:X33)</f>
        <v>15697500</v>
      </c>
      <c r="AA33" s="82">
        <f>MAX(O33:X33)</f>
        <v>16100000</v>
      </c>
      <c r="AB33" s="82">
        <f>_xlfn.STDEV.S(O33:X33)</f>
        <v>206644.82411455008</v>
      </c>
      <c r="AC33" s="105">
        <f>AB33/Y33</f>
        <v>1.2975448115611956E-2</v>
      </c>
      <c r="AD33" s="18" t="s">
        <v>190</v>
      </c>
      <c r="AE33" s="24">
        <f>Y33</f>
        <v>15925833.333333334</v>
      </c>
      <c r="AF33" s="83"/>
      <c r="AG33" s="18" t="s">
        <v>185</v>
      </c>
      <c r="AH33" s="18">
        <v>2</v>
      </c>
      <c r="AI33" s="18">
        <v>1</v>
      </c>
      <c r="AJ33" s="18">
        <v>1</v>
      </c>
      <c r="AK33" s="106">
        <v>15440000</v>
      </c>
      <c r="AL33" s="21" t="s">
        <v>221</v>
      </c>
      <c r="AM33" s="18"/>
      <c r="AN33" s="24">
        <v>15360370.83</v>
      </c>
      <c r="AO33" s="18" t="s">
        <v>211</v>
      </c>
      <c r="AP33" s="18"/>
      <c r="AQ33" s="24"/>
      <c r="AR33" s="18"/>
      <c r="AS33" s="18"/>
      <c r="AT33" s="24"/>
      <c r="AU33" s="18"/>
      <c r="AV33" s="18"/>
      <c r="AW33" s="24"/>
      <c r="AX33" s="18"/>
      <c r="AY33" s="18"/>
      <c r="AZ33" s="24"/>
      <c r="BA33" s="18"/>
      <c r="BB33" s="18"/>
      <c r="BC33" s="21" t="s">
        <v>220</v>
      </c>
      <c r="BD33" s="152" t="s">
        <v>221</v>
      </c>
      <c r="BE33" s="18">
        <v>84352466</v>
      </c>
      <c r="BF33" s="18" t="s">
        <v>222</v>
      </c>
      <c r="BG33" s="18" t="s">
        <v>223</v>
      </c>
      <c r="BH33" s="24">
        <v>15440000</v>
      </c>
      <c r="BI33" s="19">
        <v>44886</v>
      </c>
      <c r="BJ33" s="19">
        <v>44926</v>
      </c>
      <c r="BK33" s="107">
        <f>IF(BH33=0,0,J33-BH33)</f>
        <v>485833.33000000007</v>
      </c>
      <c r="BL33" s="108">
        <f>BK33/J33</f>
        <v>3.0505991110984461E-2</v>
      </c>
      <c r="BM33" s="108"/>
      <c r="BN33" s="18" t="s">
        <v>190</v>
      </c>
      <c r="BO33" s="18" t="s">
        <v>696</v>
      </c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</row>
    <row r="34" spans="1:127" s="18" customFormat="1" x14ac:dyDescent="0.25">
      <c r="A34" s="189">
        <v>106</v>
      </c>
      <c r="B34" s="18" t="s">
        <v>607</v>
      </c>
      <c r="C34" s="19">
        <v>44328</v>
      </c>
      <c r="D34" s="18" t="s">
        <v>190</v>
      </c>
      <c r="E34" s="20" t="s">
        <v>251</v>
      </c>
      <c r="F34" s="22" t="s">
        <v>608</v>
      </c>
      <c r="G34" s="22" t="s">
        <v>240</v>
      </c>
      <c r="H34" s="23">
        <v>1</v>
      </c>
      <c r="I34" s="168" t="s">
        <v>777</v>
      </c>
      <c r="J34" s="82">
        <v>6951200000</v>
      </c>
      <c r="K34" s="82">
        <f>J34/H34</f>
        <v>6951200000</v>
      </c>
      <c r="L34" s="19">
        <v>44308</v>
      </c>
      <c r="M34" s="18">
        <v>3</v>
      </c>
      <c r="N34" s="18">
        <v>3</v>
      </c>
      <c r="O34" s="82">
        <v>6900000000</v>
      </c>
      <c r="P34" s="82">
        <v>7425000000</v>
      </c>
      <c r="Q34" s="82">
        <v>7227386731.7200003</v>
      </c>
      <c r="R34" s="82"/>
      <c r="S34" s="82"/>
      <c r="T34" s="82"/>
      <c r="U34" s="82"/>
      <c r="V34" s="82"/>
      <c r="W34" s="82"/>
      <c r="X34" s="82"/>
      <c r="Y34" s="82">
        <f>AVERAGE(O34:X34)</f>
        <v>7184128910.5733337</v>
      </c>
      <c r="Z34" s="82">
        <f>MINA(O34:X34)</f>
        <v>6900000000</v>
      </c>
      <c r="AA34" s="82">
        <f>MAX(O34:X34)</f>
        <v>7425000000</v>
      </c>
      <c r="AB34" s="82">
        <f>_xlfn.STDEV.S(O34:X34)</f>
        <v>265159724.16218826</v>
      </c>
      <c r="AC34" s="105">
        <f>AB34/Y34</f>
        <v>3.6909098857056427E-2</v>
      </c>
      <c r="AD34" s="18" t="s">
        <v>190</v>
      </c>
      <c r="AE34" s="24">
        <f>Y34</f>
        <v>7184128910.5733337</v>
      </c>
      <c r="AF34" s="83"/>
      <c r="AG34" s="18" t="s">
        <v>133</v>
      </c>
      <c r="AH34" s="18">
        <v>1</v>
      </c>
      <c r="AI34" s="18">
        <v>1</v>
      </c>
      <c r="AJ34" s="18">
        <v>0</v>
      </c>
      <c r="AK34" s="106">
        <v>6950793604</v>
      </c>
      <c r="AL34" s="21" t="s">
        <v>241</v>
      </c>
      <c r="AN34" s="24"/>
      <c r="AQ34" s="24"/>
      <c r="AT34" s="24"/>
      <c r="AW34" s="24"/>
      <c r="AZ34" s="24"/>
      <c r="BC34" s="21" t="s">
        <v>240</v>
      </c>
      <c r="BD34" s="20" t="s">
        <v>241</v>
      </c>
      <c r="BE34" s="18">
        <v>70578609</v>
      </c>
      <c r="BF34" s="18" t="s">
        <v>609</v>
      </c>
      <c r="BG34" s="18" t="s">
        <v>610</v>
      </c>
      <c r="BH34" s="24">
        <v>6950793604</v>
      </c>
      <c r="BI34" s="19">
        <v>44371</v>
      </c>
      <c r="BJ34" s="19">
        <v>45687</v>
      </c>
      <c r="BK34" s="107">
        <f>IF(BH34=0,0,J34-BH34)</f>
        <v>406396</v>
      </c>
      <c r="BL34" s="108">
        <f>BK34/J34</f>
        <v>5.8464150074807231E-5</v>
      </c>
      <c r="BM34" s="108"/>
      <c r="BN34" s="18" t="s">
        <v>190</v>
      </c>
      <c r="BO34" s="18" t="s">
        <v>245</v>
      </c>
      <c r="BP34" s="111"/>
      <c r="BQ34" s="111"/>
    </row>
    <row r="35" spans="1:127" s="18" customFormat="1" x14ac:dyDescent="0.25">
      <c r="A35" s="189">
        <v>72</v>
      </c>
      <c r="B35" s="41" t="s">
        <v>490</v>
      </c>
      <c r="C35" s="42">
        <v>44433</v>
      </c>
      <c r="D35" s="41" t="s">
        <v>190</v>
      </c>
      <c r="E35" s="43" t="s">
        <v>125</v>
      </c>
      <c r="F35" s="45" t="s">
        <v>491</v>
      </c>
      <c r="G35" s="45" t="s">
        <v>492</v>
      </c>
      <c r="H35" s="46">
        <v>1</v>
      </c>
      <c r="I35" s="164" t="s">
        <v>777</v>
      </c>
      <c r="J35" s="86">
        <v>1121850</v>
      </c>
      <c r="K35" s="86">
        <f>J35/H35</f>
        <v>1121850</v>
      </c>
      <c r="L35" s="41"/>
      <c r="M35" s="41">
        <v>3</v>
      </c>
      <c r="N35" s="41">
        <v>3</v>
      </c>
      <c r="O35" s="86">
        <v>1128500</v>
      </c>
      <c r="P35" s="86">
        <v>1158500</v>
      </c>
      <c r="Q35" s="86">
        <v>1078500</v>
      </c>
      <c r="R35" s="48"/>
      <c r="S35" s="48"/>
      <c r="T35" s="48"/>
      <c r="U35" s="48"/>
      <c r="V35" s="48"/>
      <c r="W35" s="48"/>
      <c r="X35" s="48"/>
      <c r="Y35" s="86">
        <f>AVERAGE(O35:X35)</f>
        <v>1121833.3333333333</v>
      </c>
      <c r="Z35" s="86">
        <f>MINA(O35:X35)</f>
        <v>1078500</v>
      </c>
      <c r="AA35" s="86">
        <f>MAX(O35:X35)</f>
        <v>1158500</v>
      </c>
      <c r="AB35" s="86">
        <f>_xlfn.STDEV.S(O35:X35)</f>
        <v>40414.5188432738</v>
      </c>
      <c r="AC35" s="127">
        <f>AB35/Y35</f>
        <v>3.6025421640119272E-2</v>
      </c>
      <c r="AD35" s="41" t="s">
        <v>190</v>
      </c>
      <c r="AE35" s="48">
        <f>Y35</f>
        <v>1121833.3333333333</v>
      </c>
      <c r="AF35" s="87"/>
      <c r="AG35" s="41" t="s">
        <v>185</v>
      </c>
      <c r="AH35" s="41">
        <v>2</v>
      </c>
      <c r="AI35" s="41">
        <v>2</v>
      </c>
      <c r="AJ35" s="41">
        <v>0</v>
      </c>
      <c r="AK35" s="128">
        <v>896842.5</v>
      </c>
      <c r="AL35" s="44" t="s">
        <v>297</v>
      </c>
      <c r="AM35" s="41"/>
      <c r="AN35" s="48">
        <v>950000</v>
      </c>
      <c r="AO35" s="41" t="s">
        <v>493</v>
      </c>
      <c r="AP35" s="41"/>
      <c r="AQ35" s="48"/>
      <c r="AR35" s="41"/>
      <c r="AS35" s="41"/>
      <c r="AT35" s="48"/>
      <c r="AU35" s="41"/>
      <c r="AV35" s="41"/>
      <c r="AW35" s="48"/>
      <c r="AX35" s="41"/>
      <c r="AY35" s="41"/>
      <c r="AZ35" s="48"/>
      <c r="BA35" s="41"/>
      <c r="BB35" s="41"/>
      <c r="BC35" s="44" t="s">
        <v>492</v>
      </c>
      <c r="BD35" s="43" t="s">
        <v>297</v>
      </c>
      <c r="BE35" s="41">
        <v>72354510</v>
      </c>
      <c r="BF35" s="41" t="s">
        <v>494</v>
      </c>
      <c r="BG35" s="47" t="s">
        <v>495</v>
      </c>
      <c r="BH35" s="48">
        <v>896842.5</v>
      </c>
      <c r="BI35" s="42">
        <v>44459</v>
      </c>
      <c r="BJ35" s="42">
        <v>44515</v>
      </c>
      <c r="BK35" s="129">
        <f>IF(BH35=0,0,J35-BH35)</f>
        <v>225007.5</v>
      </c>
      <c r="BL35" s="130">
        <f>BK35/J35</f>
        <v>0.2005682577884744</v>
      </c>
      <c r="BM35" s="130"/>
      <c r="BN35" s="41" t="s">
        <v>190</v>
      </c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</row>
    <row r="36" spans="1:127" s="18" customFormat="1" x14ac:dyDescent="0.25">
      <c r="A36" s="189">
        <v>23</v>
      </c>
      <c r="B36" s="18" t="s">
        <v>266</v>
      </c>
      <c r="C36" s="19">
        <v>44767</v>
      </c>
      <c r="D36" s="18" t="s">
        <v>190</v>
      </c>
      <c r="E36" s="20" t="s">
        <v>125</v>
      </c>
      <c r="F36" s="22" t="s">
        <v>267</v>
      </c>
      <c r="G36" s="22" t="s">
        <v>268</v>
      </c>
      <c r="H36" s="23">
        <v>1</v>
      </c>
      <c r="I36" s="164" t="s">
        <v>777</v>
      </c>
      <c r="J36" s="82">
        <v>3492650</v>
      </c>
      <c r="K36" s="82">
        <f>J36/H36</f>
        <v>3492650</v>
      </c>
      <c r="M36" s="18">
        <v>3</v>
      </c>
      <c r="N36" s="18">
        <v>3</v>
      </c>
      <c r="O36" s="82">
        <v>3150840</v>
      </c>
      <c r="P36" s="82">
        <v>3492650</v>
      </c>
      <c r="Q36" s="82">
        <v>3834460</v>
      </c>
      <c r="R36" s="24"/>
      <c r="S36" s="24"/>
      <c r="T36" s="24"/>
      <c r="U36" s="24"/>
      <c r="V36" s="24"/>
      <c r="W36" s="24"/>
      <c r="X36" s="24"/>
      <c r="Y36" s="82">
        <f>AVERAGE(O36:X36)</f>
        <v>3492650</v>
      </c>
      <c r="Z36" s="82">
        <f>MINA(O36:X36)</f>
        <v>3150840</v>
      </c>
      <c r="AA36" s="82">
        <f>MAX(O36:X36)</f>
        <v>3834460</v>
      </c>
      <c r="AB36" s="82">
        <f>_xlfn.STDEV.S(O36:X36)</f>
        <v>341810</v>
      </c>
      <c r="AC36" s="105">
        <f>AB36/Y36</f>
        <v>9.7865517586932557E-2</v>
      </c>
      <c r="AD36" s="18" t="s">
        <v>190</v>
      </c>
      <c r="AE36" s="24">
        <f>Y36</f>
        <v>3492650</v>
      </c>
      <c r="AF36" s="83"/>
      <c r="AG36" s="18" t="s">
        <v>185</v>
      </c>
      <c r="AH36" s="18">
        <v>2</v>
      </c>
      <c r="AI36" s="18">
        <v>2</v>
      </c>
      <c r="AJ36" s="18">
        <v>0</v>
      </c>
      <c r="AK36" s="106">
        <v>3299553.5</v>
      </c>
      <c r="AL36" s="21" t="s">
        <v>269</v>
      </c>
      <c r="AN36" s="24">
        <v>3317016.75</v>
      </c>
      <c r="AO36" s="18" t="s">
        <v>211</v>
      </c>
      <c r="AQ36" s="24"/>
      <c r="AT36" s="24"/>
      <c r="AW36" s="24"/>
      <c r="AZ36" s="24"/>
      <c r="BC36" s="21" t="s">
        <v>268</v>
      </c>
      <c r="BD36" s="20" t="s">
        <v>269</v>
      </c>
      <c r="BE36" s="18">
        <v>81717149</v>
      </c>
      <c r="BF36" s="18" t="s">
        <v>270</v>
      </c>
      <c r="BG36" s="18" t="s">
        <v>271</v>
      </c>
      <c r="BH36" s="24">
        <v>3299553.5</v>
      </c>
      <c r="BI36" s="19">
        <v>44789</v>
      </c>
      <c r="BJ36" s="19">
        <v>44926</v>
      </c>
      <c r="BK36" s="107">
        <f>IF(BH36=0,0,J36-BH36)</f>
        <v>193096.5</v>
      </c>
      <c r="BL36" s="108">
        <f>BK36/J36</f>
        <v>5.5286530285027127E-2</v>
      </c>
      <c r="BM36" s="108"/>
      <c r="BN36" s="18" t="s">
        <v>190</v>
      </c>
      <c r="BO36" s="18" t="s">
        <v>698</v>
      </c>
    </row>
    <row r="37" spans="1:127" s="10" customFormat="1" x14ac:dyDescent="0.25">
      <c r="A37" s="189">
        <v>29</v>
      </c>
      <c r="B37" s="18" t="s">
        <v>289</v>
      </c>
      <c r="C37" s="19">
        <v>44687</v>
      </c>
      <c r="D37" s="18" t="s">
        <v>190</v>
      </c>
      <c r="E37" s="20" t="s">
        <v>125</v>
      </c>
      <c r="F37" s="22" t="s">
        <v>290</v>
      </c>
      <c r="G37" s="22" t="s">
        <v>291</v>
      </c>
      <c r="H37" s="23">
        <v>1</v>
      </c>
      <c r="I37" s="164" t="s">
        <v>777</v>
      </c>
      <c r="J37" s="82">
        <v>11645333.33</v>
      </c>
      <c r="K37" s="82">
        <f>J37/H37</f>
        <v>11645333.33</v>
      </c>
      <c r="L37" s="18"/>
      <c r="M37" s="18">
        <v>3</v>
      </c>
      <c r="N37" s="18">
        <v>3</v>
      </c>
      <c r="O37" s="82">
        <v>11543000</v>
      </c>
      <c r="P37" s="82">
        <v>11750000</v>
      </c>
      <c r="Q37" s="82">
        <v>11643000</v>
      </c>
      <c r="R37" s="24"/>
      <c r="S37" s="24"/>
      <c r="T37" s="24"/>
      <c r="U37" s="24"/>
      <c r="V37" s="24"/>
      <c r="W37" s="24"/>
      <c r="X37" s="24"/>
      <c r="Y37" s="82">
        <f>AVERAGE(O37:X37)</f>
        <v>11645333.333333334</v>
      </c>
      <c r="Z37" s="82">
        <f>MINA(O37:X37)</f>
        <v>11543000</v>
      </c>
      <c r="AA37" s="82">
        <f>MAX(O37:X37)</f>
        <v>11750000</v>
      </c>
      <c r="AB37" s="82">
        <f>_xlfn.STDEV.S(O37:X37)</f>
        <v>103519.72436851508</v>
      </c>
      <c r="AC37" s="105">
        <f>AB37/Y37</f>
        <v>8.8893740870604875E-3</v>
      </c>
      <c r="AD37" s="18" t="s">
        <v>190</v>
      </c>
      <c r="AE37" s="24">
        <f>Y37</f>
        <v>11645333.333333334</v>
      </c>
      <c r="AF37" s="83">
        <v>11645333.33</v>
      </c>
      <c r="AG37" s="18" t="s">
        <v>185</v>
      </c>
      <c r="AH37" s="18">
        <v>2</v>
      </c>
      <c r="AI37" s="18">
        <v>1</v>
      </c>
      <c r="AJ37" s="18">
        <v>1</v>
      </c>
      <c r="AK37" s="106">
        <v>11528879.99</v>
      </c>
      <c r="AL37" s="21" t="s">
        <v>186</v>
      </c>
      <c r="AM37" s="18"/>
      <c r="AN37" s="24">
        <v>11587106.66</v>
      </c>
      <c r="AO37" s="18" t="s">
        <v>211</v>
      </c>
      <c r="AP37" s="18"/>
      <c r="AQ37" s="24"/>
      <c r="AR37" s="18"/>
      <c r="AS37" s="18"/>
      <c r="AT37" s="24"/>
      <c r="AU37" s="18"/>
      <c r="AV37" s="18"/>
      <c r="AW37" s="24"/>
      <c r="AX37" s="18"/>
      <c r="AY37" s="18"/>
      <c r="AZ37" s="24"/>
      <c r="BA37" s="18"/>
      <c r="BB37" s="18"/>
      <c r="BC37" s="21" t="s">
        <v>291</v>
      </c>
      <c r="BD37" s="20" t="s">
        <v>186</v>
      </c>
      <c r="BE37" s="18">
        <v>79750724</v>
      </c>
      <c r="BF37" s="18" t="s">
        <v>292</v>
      </c>
      <c r="BG37" s="18" t="s">
        <v>293</v>
      </c>
      <c r="BH37" s="24">
        <v>11528879.99</v>
      </c>
      <c r="BI37" s="19">
        <v>44711</v>
      </c>
      <c r="BJ37" s="19">
        <v>44845</v>
      </c>
      <c r="BK37" s="107">
        <f>IF(BH37=0,0,J37-BH37)</f>
        <v>116453.33999999985</v>
      </c>
      <c r="BL37" s="108">
        <f>BK37/J37</f>
        <v>1.0000000575337748E-2</v>
      </c>
      <c r="BM37" s="108"/>
      <c r="BN37" s="18" t="s">
        <v>190</v>
      </c>
      <c r="BO37" s="18" t="s">
        <v>701</v>
      </c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</row>
    <row r="38" spans="1:127" s="10" customFormat="1" x14ac:dyDescent="0.25">
      <c r="A38" s="189">
        <v>30</v>
      </c>
      <c r="B38" s="18" t="s">
        <v>294</v>
      </c>
      <c r="C38" s="19">
        <v>44673</v>
      </c>
      <c r="D38" s="18" t="s">
        <v>190</v>
      </c>
      <c r="E38" s="20" t="s">
        <v>125</v>
      </c>
      <c r="F38" s="22" t="s">
        <v>295</v>
      </c>
      <c r="G38" s="22" t="s">
        <v>296</v>
      </c>
      <c r="H38" s="23">
        <v>1</v>
      </c>
      <c r="I38" s="164" t="s">
        <v>777</v>
      </c>
      <c r="J38" s="82">
        <v>16910333.34</v>
      </c>
      <c r="K38" s="82">
        <f>J38/H38</f>
        <v>16910333.34</v>
      </c>
      <c r="L38" s="18"/>
      <c r="M38" s="18">
        <v>3</v>
      </c>
      <c r="N38" s="18">
        <v>3</v>
      </c>
      <c r="O38" s="82">
        <v>16925000</v>
      </c>
      <c r="P38" s="82">
        <v>16890000</v>
      </c>
      <c r="Q38" s="82">
        <v>16916000</v>
      </c>
      <c r="R38" s="24"/>
      <c r="S38" s="24"/>
      <c r="T38" s="24"/>
      <c r="U38" s="24"/>
      <c r="V38" s="24"/>
      <c r="W38" s="24"/>
      <c r="X38" s="24"/>
      <c r="Y38" s="82">
        <f>AVERAGE(O38:X38)</f>
        <v>16910333.333333332</v>
      </c>
      <c r="Z38" s="82">
        <f>MINA(O38:X38)</f>
        <v>16890000</v>
      </c>
      <c r="AA38" s="82">
        <f>MAX(O38:X38)</f>
        <v>16925000</v>
      </c>
      <c r="AB38" s="82">
        <f>_xlfn.STDEV.S(O38:X38)</f>
        <v>18175.074506954115</v>
      </c>
      <c r="AC38" s="105">
        <f>AB38/Y38</f>
        <v>1.0747910256226441E-3</v>
      </c>
      <c r="AD38" s="18" t="s">
        <v>190</v>
      </c>
      <c r="AE38" s="24">
        <f>Y38</f>
        <v>16910333.333333332</v>
      </c>
      <c r="AF38" s="83"/>
      <c r="AG38" s="18" t="s">
        <v>185</v>
      </c>
      <c r="AH38" s="18">
        <v>2</v>
      </c>
      <c r="AI38" s="18">
        <v>2</v>
      </c>
      <c r="AJ38" s="18">
        <v>0</v>
      </c>
      <c r="AK38" s="106">
        <v>16825781.670000002</v>
      </c>
      <c r="AL38" s="21" t="s">
        <v>297</v>
      </c>
      <c r="AM38" s="18"/>
      <c r="AN38" s="24">
        <v>16825781.670000002</v>
      </c>
      <c r="AO38" s="18" t="s">
        <v>211</v>
      </c>
      <c r="AP38" s="18"/>
      <c r="AQ38" s="24"/>
      <c r="AR38" s="18"/>
      <c r="AS38" s="18"/>
      <c r="AT38" s="24"/>
      <c r="AU38" s="18"/>
      <c r="AV38" s="18"/>
      <c r="AW38" s="24"/>
      <c r="AX38" s="18"/>
      <c r="AY38" s="18"/>
      <c r="AZ38" s="24"/>
      <c r="BA38" s="18"/>
      <c r="BB38" s="18"/>
      <c r="BC38" s="21" t="s">
        <v>296</v>
      </c>
      <c r="BD38" s="20" t="s">
        <v>297</v>
      </c>
      <c r="BE38" s="35">
        <v>79570125</v>
      </c>
      <c r="BF38" s="18" t="s">
        <v>298</v>
      </c>
      <c r="BG38" s="18" t="s">
        <v>299</v>
      </c>
      <c r="BH38" s="24">
        <v>16825781.670000002</v>
      </c>
      <c r="BI38" s="19">
        <v>44704</v>
      </c>
      <c r="BJ38" s="19">
        <v>44926</v>
      </c>
      <c r="BK38" s="107">
        <f>IF(BH38=0,0,J38-BH38)</f>
        <v>84551.669999998063</v>
      </c>
      <c r="BL38" s="108">
        <f>BK38/J38</f>
        <v>5.0000001951468372E-3</v>
      </c>
      <c r="BM38" s="108"/>
      <c r="BN38" s="18" t="s">
        <v>190</v>
      </c>
      <c r="BO38" s="18" t="s">
        <v>694</v>
      </c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</row>
    <row r="39" spans="1:127" s="18" customFormat="1" x14ac:dyDescent="0.25">
      <c r="A39" s="189">
        <v>37</v>
      </c>
      <c r="B39" s="18" t="s">
        <v>318</v>
      </c>
      <c r="C39" s="19">
        <v>44643</v>
      </c>
      <c r="D39" s="18" t="s">
        <v>190</v>
      </c>
      <c r="E39" s="20" t="s">
        <v>125</v>
      </c>
      <c r="F39" s="22" t="s">
        <v>319</v>
      </c>
      <c r="G39" s="22" t="s">
        <v>320</v>
      </c>
      <c r="H39" s="23">
        <v>1</v>
      </c>
      <c r="I39" s="164" t="s">
        <v>777</v>
      </c>
      <c r="J39" s="82">
        <v>2566666.67</v>
      </c>
      <c r="K39" s="82">
        <f>J39/H39</f>
        <v>2566666.67</v>
      </c>
      <c r="M39" s="18">
        <v>3</v>
      </c>
      <c r="N39" s="18">
        <v>3</v>
      </c>
      <c r="O39" s="82">
        <v>2570000</v>
      </c>
      <c r="P39" s="82">
        <v>2560000</v>
      </c>
      <c r="Q39" s="82">
        <v>2570000</v>
      </c>
      <c r="R39" s="24"/>
      <c r="S39" s="24"/>
      <c r="T39" s="24"/>
      <c r="U39" s="24"/>
      <c r="V39" s="24"/>
      <c r="W39" s="24"/>
      <c r="X39" s="24"/>
      <c r="Y39" s="82">
        <f>AVERAGE(O39:X39)</f>
        <v>2566666.6666666665</v>
      </c>
      <c r="Z39" s="82">
        <f>MINA(O39:X39)</f>
        <v>2560000</v>
      </c>
      <c r="AA39" s="82">
        <f>MAX(O39:X39)</f>
        <v>2570000</v>
      </c>
      <c r="AB39" s="82">
        <f>_xlfn.STDEV.S(O39:X39)</f>
        <v>5773.5026918962576</v>
      </c>
      <c r="AC39" s="105">
        <f>AB39/Y39</f>
        <v>2.2494166332063343E-3</v>
      </c>
      <c r="AD39" s="18" t="s">
        <v>190</v>
      </c>
      <c r="AE39" s="24">
        <f>Y39</f>
        <v>2566666.6666666665</v>
      </c>
      <c r="AF39" s="83"/>
      <c r="AG39" s="18" t="s">
        <v>185</v>
      </c>
      <c r="AH39" s="18">
        <v>2</v>
      </c>
      <c r="AI39" s="18">
        <v>2</v>
      </c>
      <c r="AJ39" s="18">
        <v>0</v>
      </c>
      <c r="AK39" s="106">
        <v>2553833.33</v>
      </c>
      <c r="AL39" s="21" t="s">
        <v>321</v>
      </c>
      <c r="AN39" s="24">
        <v>2566666.67</v>
      </c>
      <c r="AO39" s="18" t="s">
        <v>211</v>
      </c>
      <c r="AQ39" s="24"/>
      <c r="AT39" s="24"/>
      <c r="AW39" s="24"/>
      <c r="AZ39" s="24"/>
      <c r="BC39" s="21" t="s">
        <v>320</v>
      </c>
      <c r="BD39" s="20" t="s">
        <v>321</v>
      </c>
      <c r="BE39" s="18">
        <v>78738792</v>
      </c>
      <c r="BF39" s="18" t="s">
        <v>322</v>
      </c>
      <c r="BG39" s="25" t="s">
        <v>323</v>
      </c>
      <c r="BH39" s="24">
        <v>2553833.33</v>
      </c>
      <c r="BI39" s="19">
        <v>44666</v>
      </c>
      <c r="BJ39" s="19">
        <v>44849</v>
      </c>
      <c r="BK39" s="107">
        <f>IF(BH39=0,0,J39-BH39)</f>
        <v>12833.339999999851</v>
      </c>
      <c r="BL39" s="108">
        <f>BK39/J39</f>
        <v>5.00000259090903E-3</v>
      </c>
      <c r="BM39" s="108"/>
      <c r="BN39" s="18" t="s">
        <v>190</v>
      </c>
      <c r="BO39" s="18" t="s">
        <v>694</v>
      </c>
    </row>
    <row r="40" spans="1:127" s="18" customFormat="1" x14ac:dyDescent="0.25">
      <c r="A40" s="189">
        <v>13</v>
      </c>
      <c r="B40" s="18" t="s">
        <v>206</v>
      </c>
      <c r="C40" s="19">
        <v>44866</v>
      </c>
      <c r="D40" s="18" t="s">
        <v>190</v>
      </c>
      <c r="E40" s="20" t="s">
        <v>207</v>
      </c>
      <c r="F40" s="22" t="s">
        <v>208</v>
      </c>
      <c r="G40" s="22" t="s">
        <v>209</v>
      </c>
      <c r="H40" s="23">
        <v>2</v>
      </c>
      <c r="I40" s="164" t="s">
        <v>777</v>
      </c>
      <c r="J40" s="82">
        <v>971666.65999999992</v>
      </c>
      <c r="K40" s="82">
        <f>J40/H40</f>
        <v>485833.32999999996</v>
      </c>
      <c r="M40" s="18">
        <v>3</v>
      </c>
      <c r="N40" s="18">
        <v>3</v>
      </c>
      <c r="O40" s="82">
        <v>955000</v>
      </c>
      <c r="P40" s="82">
        <v>980000</v>
      </c>
      <c r="Q40" s="82">
        <v>980000</v>
      </c>
      <c r="R40" s="24"/>
      <c r="S40" s="24"/>
      <c r="T40" s="24"/>
      <c r="U40" s="24"/>
      <c r="V40" s="24"/>
      <c r="W40" s="24"/>
      <c r="X40" s="24"/>
      <c r="Y40" s="82">
        <f>AVERAGE(O40:X40)</f>
        <v>971666.66666666663</v>
      </c>
      <c r="Z40" s="82">
        <f>MINA(O40:X40)</f>
        <v>955000</v>
      </c>
      <c r="AA40" s="82">
        <f>MAX(O40:X40)</f>
        <v>980000</v>
      </c>
      <c r="AB40" s="82">
        <f>_xlfn.STDEV.S(O40:X40)</f>
        <v>14433.756729740644</v>
      </c>
      <c r="AC40" s="105">
        <f>AB40/Y40</f>
        <v>1.4854638143815414E-2</v>
      </c>
      <c r="AD40" s="18" t="s">
        <v>190</v>
      </c>
      <c r="AE40" s="24">
        <f>Y40</f>
        <v>971666.66666666663</v>
      </c>
      <c r="AF40" s="85">
        <v>971666.65999999992</v>
      </c>
      <c r="AG40" s="18" t="s">
        <v>185</v>
      </c>
      <c r="AH40" s="18">
        <v>2</v>
      </c>
      <c r="AI40" s="18">
        <v>2</v>
      </c>
      <c r="AJ40" s="18">
        <v>0</v>
      </c>
      <c r="AK40" s="106">
        <v>960000</v>
      </c>
      <c r="AL40" s="21" t="s">
        <v>210</v>
      </c>
      <c r="AN40" s="24">
        <v>971600</v>
      </c>
      <c r="AO40" s="18" t="s">
        <v>211</v>
      </c>
      <c r="AQ40" s="24"/>
      <c r="AT40" s="24"/>
      <c r="AW40" s="24"/>
      <c r="AZ40" s="24"/>
      <c r="BC40" s="21" t="s">
        <v>209</v>
      </c>
      <c r="BD40" s="20" t="s">
        <v>210</v>
      </c>
      <c r="BE40" s="18">
        <v>84251658</v>
      </c>
      <c r="BF40" s="18" t="s">
        <v>212</v>
      </c>
      <c r="BG40" s="18" t="s">
        <v>213</v>
      </c>
      <c r="BH40" s="24">
        <v>960000</v>
      </c>
      <c r="BI40" s="19">
        <v>44882</v>
      </c>
      <c r="BJ40" s="19">
        <v>44957</v>
      </c>
      <c r="BK40" s="107">
        <f>IF(BH40=0,0,J40-BH40)</f>
        <v>11666.659999999916</v>
      </c>
      <c r="BL40" s="108">
        <f>BK40/J40</f>
        <v>1.2006854284781076E-2</v>
      </c>
      <c r="BM40" s="108"/>
      <c r="BN40" s="18" t="s">
        <v>190</v>
      </c>
      <c r="BO40" s="18" t="s">
        <v>694</v>
      </c>
    </row>
    <row r="41" spans="1:127" s="10" customFormat="1" x14ac:dyDescent="0.25">
      <c r="A41" s="189">
        <v>28</v>
      </c>
      <c r="B41" s="18" t="s">
        <v>283</v>
      </c>
      <c r="C41" s="19">
        <v>44719</v>
      </c>
      <c r="D41" s="18" t="s">
        <v>190</v>
      </c>
      <c r="E41" s="20" t="s">
        <v>125</v>
      </c>
      <c r="F41" s="22" t="s">
        <v>284</v>
      </c>
      <c r="G41" s="22" t="s">
        <v>285</v>
      </c>
      <c r="H41" s="23">
        <v>1</v>
      </c>
      <c r="I41" s="164" t="s">
        <v>777</v>
      </c>
      <c r="J41" s="82">
        <v>95590</v>
      </c>
      <c r="K41" s="82">
        <f>J41/H41</f>
        <v>95590</v>
      </c>
      <c r="L41" s="19">
        <v>44698</v>
      </c>
      <c r="M41" s="18">
        <v>3</v>
      </c>
      <c r="N41" s="18">
        <v>3</v>
      </c>
      <c r="O41" s="82">
        <v>95590</v>
      </c>
      <c r="P41" s="82">
        <v>100385</v>
      </c>
      <c r="Q41" s="82">
        <v>105130</v>
      </c>
      <c r="R41" s="24"/>
      <c r="S41" s="24"/>
      <c r="T41" s="24"/>
      <c r="U41" s="24"/>
      <c r="V41" s="24"/>
      <c r="W41" s="24"/>
      <c r="X41" s="24"/>
      <c r="Y41" s="82">
        <f>AVERAGE(O41:X41)</f>
        <v>100368.33333333333</v>
      </c>
      <c r="Z41" s="82">
        <f>MINA(O41:X41)</f>
        <v>95590</v>
      </c>
      <c r="AA41" s="82">
        <f>MAX(O41:X41)</f>
        <v>105130</v>
      </c>
      <c r="AB41" s="82">
        <f>_xlfn.STDEV.S(O41:X41)</f>
        <v>4770.0218378256232</v>
      </c>
      <c r="AC41" s="105">
        <f>AB41/Y41</f>
        <v>4.7525167345201409E-2</v>
      </c>
      <c r="AD41" s="18" t="s">
        <v>190</v>
      </c>
      <c r="AE41" s="24">
        <f>Y41</f>
        <v>100368.33333333333</v>
      </c>
      <c r="AF41" s="83"/>
      <c r="AG41" s="18" t="s">
        <v>185</v>
      </c>
      <c r="AH41" s="18">
        <v>2</v>
      </c>
      <c r="AI41" s="18">
        <v>2</v>
      </c>
      <c r="AJ41" s="18">
        <v>0</v>
      </c>
      <c r="AK41" s="106">
        <v>91288.45</v>
      </c>
      <c r="AL41" s="21" t="s">
        <v>286</v>
      </c>
      <c r="AM41" s="18"/>
      <c r="AN41" s="24">
        <v>91766.399999999994</v>
      </c>
      <c r="AO41" s="18" t="s">
        <v>211</v>
      </c>
      <c r="AP41" s="18"/>
      <c r="AQ41" s="24"/>
      <c r="AR41" s="18"/>
      <c r="AS41" s="18"/>
      <c r="AT41" s="24"/>
      <c r="AU41" s="18"/>
      <c r="AV41" s="18"/>
      <c r="AW41" s="24"/>
      <c r="AX41" s="18"/>
      <c r="AY41" s="18"/>
      <c r="AZ41" s="24"/>
      <c r="BA41" s="18"/>
      <c r="BB41" s="18"/>
      <c r="BC41" s="21" t="s">
        <v>285</v>
      </c>
      <c r="BD41" s="20" t="s">
        <v>286</v>
      </c>
      <c r="BE41" s="18">
        <v>80682349</v>
      </c>
      <c r="BF41" s="18" t="s">
        <v>287</v>
      </c>
      <c r="BG41" s="18" t="s">
        <v>288</v>
      </c>
      <c r="BH41" s="24">
        <v>91288.45</v>
      </c>
      <c r="BI41" s="19">
        <v>44746</v>
      </c>
      <c r="BJ41" s="19">
        <v>44864</v>
      </c>
      <c r="BK41" s="107">
        <f>IF(BH41=0,0,J41-BH41)</f>
        <v>4301.5500000000029</v>
      </c>
      <c r="BL41" s="108">
        <f>BK41/J41</f>
        <v>4.5000000000000033E-2</v>
      </c>
      <c r="BM41" s="108"/>
      <c r="BN41" s="18" t="s">
        <v>190</v>
      </c>
      <c r="BO41" s="18" t="s">
        <v>700</v>
      </c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</row>
    <row r="42" spans="1:127" s="18" customFormat="1" x14ac:dyDescent="0.25">
      <c r="A42" s="189">
        <v>19</v>
      </c>
      <c r="B42" s="18" t="s">
        <v>238</v>
      </c>
      <c r="C42" s="19">
        <v>44832</v>
      </c>
      <c r="D42" s="18" t="s">
        <v>190</v>
      </c>
      <c r="E42" s="20" t="s">
        <v>251</v>
      </c>
      <c r="F42" s="22" t="s">
        <v>239</v>
      </c>
      <c r="G42" s="22" t="s">
        <v>240</v>
      </c>
      <c r="H42" s="23">
        <v>2</v>
      </c>
      <c r="I42" s="164" t="s">
        <v>777</v>
      </c>
      <c r="J42" s="82">
        <v>7463133100</v>
      </c>
      <c r="K42" s="82">
        <f>J42/H42</f>
        <v>3731566550</v>
      </c>
      <c r="M42" s="18">
        <v>3</v>
      </c>
      <c r="N42" s="18">
        <v>3</v>
      </c>
      <c r="O42" s="82">
        <v>10735845223.280001</v>
      </c>
      <c r="P42" s="82">
        <v>12400000000</v>
      </c>
      <c r="Q42" s="82">
        <v>11165083000</v>
      </c>
      <c r="R42" s="82"/>
      <c r="S42" s="82"/>
      <c r="T42" s="82"/>
      <c r="U42" s="82"/>
      <c r="V42" s="82"/>
      <c r="W42" s="82"/>
      <c r="X42" s="82"/>
      <c r="Y42" s="82">
        <f>AVERAGE(O42:X42)</f>
        <v>11433642741.093332</v>
      </c>
      <c r="Z42" s="82">
        <f>MINA(O42:X42)</f>
        <v>10735845223.280001</v>
      </c>
      <c r="AA42" s="82">
        <f>MAX(O42:X42)</f>
        <v>12400000000</v>
      </c>
      <c r="AB42" s="82">
        <f>_xlfn.STDEV.S(O42:X42)</f>
        <v>863971082.34135163</v>
      </c>
      <c r="AC42" s="105">
        <f>AB42/Y42</f>
        <v>7.5563938974249872E-2</v>
      </c>
      <c r="AD42" s="18" t="s">
        <v>190</v>
      </c>
      <c r="AE42" s="24">
        <f>Y42</f>
        <v>11433642741.093332</v>
      </c>
      <c r="AF42" s="83">
        <v>7463133100</v>
      </c>
      <c r="AH42" s="18">
        <v>2</v>
      </c>
      <c r="AI42" s="18">
        <v>2</v>
      </c>
      <c r="AK42" s="106">
        <v>7463132100</v>
      </c>
      <c r="AL42" s="21"/>
      <c r="AN42" s="24">
        <v>7463133000</v>
      </c>
      <c r="AQ42" s="24"/>
      <c r="AT42" s="24"/>
      <c r="AW42" s="24"/>
      <c r="AZ42" s="24"/>
      <c r="BC42" s="21" t="s">
        <v>240</v>
      </c>
      <c r="BD42" s="20" t="s">
        <v>241</v>
      </c>
      <c r="BE42" s="25" t="s">
        <v>242</v>
      </c>
      <c r="BF42" s="25" t="s">
        <v>243</v>
      </c>
      <c r="BG42" s="18" t="s">
        <v>244</v>
      </c>
      <c r="BH42" s="24">
        <v>7463132100</v>
      </c>
      <c r="BI42" s="19">
        <v>44894</v>
      </c>
      <c r="BJ42" s="19">
        <v>45685</v>
      </c>
      <c r="BK42" s="107">
        <f>IF(BH42=0,0,J42-BH42)</f>
        <v>1000</v>
      </c>
      <c r="BL42" s="122">
        <f>BK42/J42</f>
        <v>1.3399198253612817E-7</v>
      </c>
      <c r="BM42" s="122"/>
      <c r="BN42" s="18" t="s">
        <v>190</v>
      </c>
      <c r="BO42" s="18" t="s">
        <v>245</v>
      </c>
      <c r="BP42" s="18" t="s">
        <v>246</v>
      </c>
      <c r="BQ42" s="18" t="s">
        <v>247</v>
      </c>
      <c r="BR42" s="19">
        <v>44644</v>
      </c>
      <c r="BU42" s="18" t="s">
        <v>248</v>
      </c>
      <c r="BV42" s="18" t="s">
        <v>249</v>
      </c>
      <c r="BW42" s="19">
        <v>45070</v>
      </c>
    </row>
    <row r="43" spans="1:127" s="10" customFormat="1" x14ac:dyDescent="0.25">
      <c r="A43" s="189">
        <v>62</v>
      </c>
      <c r="B43" s="18" t="s">
        <v>432</v>
      </c>
      <c r="C43" s="19">
        <v>44487</v>
      </c>
      <c r="D43" s="18" t="s">
        <v>148</v>
      </c>
      <c r="E43" s="20" t="s">
        <v>570</v>
      </c>
      <c r="F43" s="22" t="s">
        <v>433</v>
      </c>
      <c r="G43" s="22" t="s">
        <v>434</v>
      </c>
      <c r="H43" s="23">
        <v>1</v>
      </c>
      <c r="I43" s="168" t="s">
        <v>601</v>
      </c>
      <c r="J43" s="82">
        <v>190230752514.88</v>
      </c>
      <c r="K43" s="82">
        <f>J43/H43</f>
        <v>190230752514.88</v>
      </c>
      <c r="L43" s="18"/>
      <c r="M43" s="18">
        <v>0</v>
      </c>
      <c r="N43" s="18">
        <v>0</v>
      </c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 t="e">
        <f>AVERAGE(O43:X43)</f>
        <v>#DIV/0!</v>
      </c>
      <c r="Z43" s="82">
        <f>MINA(O43:X43)</f>
        <v>0</v>
      </c>
      <c r="AA43" s="82">
        <f>MAX(O43:X43)</f>
        <v>0</v>
      </c>
      <c r="AB43" s="82" t="e">
        <f>_xlfn.STDEV.S(O43:X43)</f>
        <v>#DIV/0!</v>
      </c>
      <c r="AC43" s="119"/>
      <c r="AD43" s="18" t="s">
        <v>148</v>
      </c>
      <c r="AE43" s="24" t="e">
        <f>Y43</f>
        <v>#DIV/0!</v>
      </c>
      <c r="AF43" s="83"/>
      <c r="AG43" s="18" t="s">
        <v>435</v>
      </c>
      <c r="AH43" s="18" t="s">
        <v>782</v>
      </c>
      <c r="AI43" s="18" t="s">
        <v>782</v>
      </c>
      <c r="AJ43" s="18" t="s">
        <v>782</v>
      </c>
      <c r="AK43" s="106"/>
      <c r="AL43" s="21" t="s">
        <v>436</v>
      </c>
      <c r="AM43" s="18"/>
      <c r="AN43" s="24"/>
      <c r="AO43" s="18"/>
      <c r="AP43" s="18"/>
      <c r="AQ43" s="24"/>
      <c r="AR43" s="18"/>
      <c r="AS43" s="18"/>
      <c r="AT43" s="24"/>
      <c r="AU43" s="18"/>
      <c r="AV43" s="18"/>
      <c r="AW43" s="24"/>
      <c r="AX43" s="18"/>
      <c r="AY43" s="18"/>
      <c r="AZ43" s="24"/>
      <c r="BA43" s="18"/>
      <c r="BB43" s="18"/>
      <c r="BC43" s="21" t="s">
        <v>434</v>
      </c>
      <c r="BD43" s="20" t="s">
        <v>436</v>
      </c>
      <c r="BE43" s="18"/>
      <c r="BF43" s="18"/>
      <c r="BG43" s="18" t="s">
        <v>437</v>
      </c>
      <c r="BH43" s="24">
        <v>190230752514.88</v>
      </c>
      <c r="BI43" s="19">
        <v>44477</v>
      </c>
      <c r="BJ43" s="19">
        <v>48090</v>
      </c>
      <c r="BK43" s="107">
        <f>IF(BH43=0,0,J43-BH43)</f>
        <v>0</v>
      </c>
      <c r="BL43" s="108">
        <f>BK43/J43</f>
        <v>0</v>
      </c>
      <c r="BM43" s="191">
        <v>1</v>
      </c>
      <c r="BN43" s="18" t="s">
        <v>148</v>
      </c>
      <c r="BO43" s="18"/>
      <c r="BP43" s="111"/>
      <c r="BQ43" s="111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</row>
    <row r="44" spans="1:127" s="10" customFormat="1" x14ac:dyDescent="0.25">
      <c r="A44" s="189">
        <v>108</v>
      </c>
      <c r="B44" s="18" t="s">
        <v>616</v>
      </c>
      <c r="C44" s="19">
        <v>44326</v>
      </c>
      <c r="D44" s="18" t="s">
        <v>190</v>
      </c>
      <c r="E44" s="20" t="s">
        <v>251</v>
      </c>
      <c r="F44" s="22" t="s">
        <v>617</v>
      </c>
      <c r="G44" s="22" t="s">
        <v>150</v>
      </c>
      <c r="H44" s="23">
        <v>2</v>
      </c>
      <c r="I44" s="168" t="s">
        <v>777</v>
      </c>
      <c r="J44" s="82">
        <v>18533273300</v>
      </c>
      <c r="K44" s="82">
        <f>J44/H44</f>
        <v>9266636650</v>
      </c>
      <c r="L44" s="18"/>
      <c r="M44" s="18">
        <v>3</v>
      </c>
      <c r="N44" s="18">
        <v>3</v>
      </c>
      <c r="O44" s="82">
        <v>18500000000</v>
      </c>
      <c r="P44" s="82">
        <v>18550000000</v>
      </c>
      <c r="Q44" s="82">
        <v>18700000000</v>
      </c>
      <c r="R44" s="82"/>
      <c r="S44" s="82"/>
      <c r="T44" s="82"/>
      <c r="U44" s="82"/>
      <c r="V44" s="82"/>
      <c r="W44" s="82"/>
      <c r="X44" s="82"/>
      <c r="Y44" s="82">
        <f>AVERAGE(O44:X44)</f>
        <v>18583333333.333332</v>
      </c>
      <c r="Z44" s="82">
        <f>MINA(O44:X44)</f>
        <v>18500000000</v>
      </c>
      <c r="AA44" s="82">
        <f>MAX(O44:X44)</f>
        <v>18700000000</v>
      </c>
      <c r="AB44" s="82">
        <f>_xlfn.STDEV.S(O44:X44)</f>
        <v>104083299.97330664</v>
      </c>
      <c r="AC44" s="105">
        <f>AB44/Y44</f>
        <v>5.6008950658281605E-3</v>
      </c>
      <c r="AD44" s="18" t="s">
        <v>190</v>
      </c>
      <c r="AE44" s="24">
        <f>Y44</f>
        <v>18583333333.333332</v>
      </c>
      <c r="AF44" s="94">
        <v>18573684600</v>
      </c>
      <c r="AG44" s="18" t="s">
        <v>133</v>
      </c>
      <c r="AH44" s="18">
        <v>1</v>
      </c>
      <c r="AI44" s="18">
        <v>1</v>
      </c>
      <c r="AJ44" s="18">
        <v>0</v>
      </c>
      <c r="AK44" s="106">
        <v>18533273300</v>
      </c>
      <c r="AL44" s="21" t="s">
        <v>255</v>
      </c>
      <c r="AM44" s="18"/>
      <c r="AN44" s="24"/>
      <c r="AO44" s="18"/>
      <c r="AP44" s="18"/>
      <c r="AQ44" s="24"/>
      <c r="AR44" s="18"/>
      <c r="AS44" s="18"/>
      <c r="AT44" s="24"/>
      <c r="AU44" s="18"/>
      <c r="AV44" s="18"/>
      <c r="AW44" s="24"/>
      <c r="AX44" s="18"/>
      <c r="AY44" s="18"/>
      <c r="AZ44" s="24"/>
      <c r="BA44" s="18"/>
      <c r="BB44" s="18"/>
      <c r="BC44" s="21" t="s">
        <v>150</v>
      </c>
      <c r="BD44" s="20" t="s">
        <v>255</v>
      </c>
      <c r="BE44" s="18">
        <v>70980593</v>
      </c>
      <c r="BF44" s="18" t="s">
        <v>618</v>
      </c>
      <c r="BG44" s="18" t="s">
        <v>619</v>
      </c>
      <c r="BH44" s="24">
        <v>18533273300</v>
      </c>
      <c r="BI44" s="19">
        <v>44390</v>
      </c>
      <c r="BJ44" s="19">
        <v>45656</v>
      </c>
      <c r="BK44" s="107">
        <f>IF(BH44=0,0,J44-BH44)</f>
        <v>0</v>
      </c>
      <c r="BL44" s="108">
        <f>BK44/J44</f>
        <v>0</v>
      </c>
      <c r="BM44" s="191">
        <v>2</v>
      </c>
      <c r="BN44" s="18" t="s">
        <v>190</v>
      </c>
      <c r="BO44" s="18" t="s">
        <v>767</v>
      </c>
      <c r="BP44" s="111"/>
      <c r="BQ44" s="111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</row>
    <row r="45" spans="1:127" s="18" customFormat="1" x14ac:dyDescent="0.25">
      <c r="A45" s="189">
        <v>96</v>
      </c>
      <c r="B45" s="18" t="s">
        <v>569</v>
      </c>
      <c r="C45" s="19">
        <v>44358</v>
      </c>
      <c r="D45" s="18" t="s">
        <v>148</v>
      </c>
      <c r="E45" s="20" t="s">
        <v>570</v>
      </c>
      <c r="F45" s="22" t="s">
        <v>571</v>
      </c>
      <c r="G45" s="22" t="s">
        <v>344</v>
      </c>
      <c r="H45" s="23">
        <v>11</v>
      </c>
      <c r="I45" s="164" t="s">
        <v>775</v>
      </c>
      <c r="J45" s="82">
        <v>12870000000</v>
      </c>
      <c r="K45" s="82">
        <f>J45/H45</f>
        <v>1170000000</v>
      </c>
      <c r="M45" s="18">
        <v>0</v>
      </c>
      <c r="N45" s="18">
        <v>0</v>
      </c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 t="e">
        <f>AVERAGE(O45:X45)</f>
        <v>#DIV/0!</v>
      </c>
      <c r="Z45" s="82">
        <f>MINA(O45:X45)</f>
        <v>0</v>
      </c>
      <c r="AA45" s="82">
        <f>MAX(O45:X45)</f>
        <v>0</v>
      </c>
      <c r="AB45" s="82" t="e">
        <f>_xlfn.STDEV.S(O45:X45)</f>
        <v>#DIV/0!</v>
      </c>
      <c r="AC45" s="119"/>
      <c r="AD45" s="18" t="s">
        <v>148</v>
      </c>
      <c r="AE45" s="24" t="e">
        <f>Y45</f>
        <v>#DIV/0!</v>
      </c>
      <c r="AF45" s="83"/>
      <c r="AG45" s="18" t="s">
        <v>151</v>
      </c>
      <c r="AH45" s="18">
        <v>1</v>
      </c>
      <c r="AI45" s="18">
        <v>0</v>
      </c>
      <c r="AJ45" s="18">
        <v>0</v>
      </c>
      <c r="AK45" s="106"/>
      <c r="AL45" s="21" t="s">
        <v>572</v>
      </c>
      <c r="AN45" s="24"/>
      <c r="AQ45" s="24"/>
      <c r="AT45" s="24"/>
      <c r="AW45" s="24"/>
      <c r="AZ45" s="24"/>
      <c r="BC45" s="21" t="s">
        <v>344</v>
      </c>
      <c r="BD45" s="20" t="s">
        <v>572</v>
      </c>
      <c r="BF45" s="18">
        <v>32110380691</v>
      </c>
      <c r="BG45" s="18" t="s">
        <v>573</v>
      </c>
      <c r="BH45" s="24">
        <v>12870000000</v>
      </c>
      <c r="BI45" s="19">
        <v>44363</v>
      </c>
      <c r="BJ45" s="19">
        <v>44865</v>
      </c>
      <c r="BK45" s="107">
        <f>IF(BH45=0,0,J45-BH45)</f>
        <v>0</v>
      </c>
      <c r="BL45" s="108">
        <f>BK45/J45</f>
        <v>0</v>
      </c>
      <c r="BM45" s="191">
        <v>3</v>
      </c>
      <c r="BN45" s="18" t="s">
        <v>148</v>
      </c>
      <c r="BO45" s="18" t="s">
        <v>730</v>
      </c>
      <c r="BP45" s="18" t="s">
        <v>739</v>
      </c>
      <c r="BQ45" s="18" t="s">
        <v>731</v>
      </c>
      <c r="BR45" s="19">
        <v>44375</v>
      </c>
      <c r="BS45" s="19">
        <v>44747</v>
      </c>
      <c r="BT45" s="19">
        <v>44848</v>
      </c>
      <c r="BU45" s="18" t="s">
        <v>740</v>
      </c>
      <c r="BV45" s="18" t="s">
        <v>734</v>
      </c>
      <c r="BW45" s="19">
        <v>44418</v>
      </c>
      <c r="BX45" s="19">
        <v>44610</v>
      </c>
      <c r="BY45" s="19">
        <v>45016</v>
      </c>
      <c r="BZ45" s="18" t="s">
        <v>741</v>
      </c>
      <c r="CA45" s="18" t="s">
        <v>733</v>
      </c>
      <c r="CB45" s="19">
        <v>44428</v>
      </c>
      <c r="CC45" s="18" t="s">
        <v>736</v>
      </c>
      <c r="CD45" s="19">
        <v>44868</v>
      </c>
      <c r="CE45" s="18" t="s">
        <v>742</v>
      </c>
      <c r="CF45" s="18" t="s">
        <v>735</v>
      </c>
      <c r="CG45" s="19">
        <v>44515</v>
      </c>
      <c r="CH45" s="19">
        <v>44652</v>
      </c>
      <c r="CI45" s="18">
        <v>2023</v>
      </c>
      <c r="CJ45" s="18" t="s">
        <v>738</v>
      </c>
      <c r="CK45" s="18" t="s">
        <v>737</v>
      </c>
      <c r="CL45" s="19">
        <v>44510</v>
      </c>
      <c r="CM45" s="19">
        <v>44671</v>
      </c>
      <c r="CO45" s="18" t="s">
        <v>743</v>
      </c>
      <c r="CP45" s="18" t="s">
        <v>744</v>
      </c>
      <c r="CQ45" s="19">
        <v>44530</v>
      </c>
      <c r="CR45" s="19">
        <v>44706</v>
      </c>
      <c r="CT45" s="18" t="s">
        <v>745</v>
      </c>
      <c r="CU45" s="18" t="s">
        <v>746</v>
      </c>
      <c r="CV45" s="19">
        <v>44545</v>
      </c>
      <c r="CW45" s="19">
        <v>44750</v>
      </c>
      <c r="CY45" s="18" t="s">
        <v>747</v>
      </c>
      <c r="CZ45" s="18" t="s">
        <v>748</v>
      </c>
      <c r="DA45" s="19">
        <v>44586</v>
      </c>
      <c r="DB45" s="19">
        <v>44806</v>
      </c>
      <c r="DD45" s="18" t="s">
        <v>752</v>
      </c>
      <c r="DE45" s="18" t="s">
        <v>753</v>
      </c>
      <c r="DF45" s="19">
        <v>44607</v>
      </c>
      <c r="DG45" s="19">
        <v>44875</v>
      </c>
      <c r="DI45" s="18" t="s">
        <v>750</v>
      </c>
      <c r="DJ45" s="18" t="s">
        <v>751</v>
      </c>
      <c r="DK45" s="19">
        <v>44622</v>
      </c>
      <c r="DL45" s="18" t="s">
        <v>749</v>
      </c>
      <c r="DN45" s="18" t="s">
        <v>754</v>
      </c>
      <c r="DO45" s="18" t="s">
        <v>755</v>
      </c>
      <c r="DP45" s="18">
        <v>2022</v>
      </c>
      <c r="DQ45" s="19">
        <v>44979</v>
      </c>
    </row>
    <row r="46" spans="1:127" s="18" customFormat="1" x14ac:dyDescent="0.25">
      <c r="A46" s="189">
        <v>65</v>
      </c>
      <c r="B46" s="18" t="s">
        <v>445</v>
      </c>
      <c r="C46" s="19">
        <v>44475</v>
      </c>
      <c r="D46" s="18" t="s">
        <v>190</v>
      </c>
      <c r="E46" s="20" t="s">
        <v>125</v>
      </c>
      <c r="F46" s="22" t="s">
        <v>446</v>
      </c>
      <c r="G46" s="22" t="s">
        <v>150</v>
      </c>
      <c r="H46" s="23">
        <v>1</v>
      </c>
      <c r="I46" s="164" t="s">
        <v>777</v>
      </c>
      <c r="J46" s="82">
        <v>10502621100</v>
      </c>
      <c r="K46" s="82">
        <f>J46/H46</f>
        <v>10502621100</v>
      </c>
      <c r="M46" s="18">
        <v>3</v>
      </c>
      <c r="N46" s="18">
        <v>3</v>
      </c>
      <c r="O46" s="82">
        <v>10500000000</v>
      </c>
      <c r="P46" s="82">
        <v>10350000000</v>
      </c>
      <c r="Q46" s="82">
        <v>10750000000</v>
      </c>
      <c r="R46" s="82"/>
      <c r="S46" s="82"/>
      <c r="T46" s="82"/>
      <c r="U46" s="82"/>
      <c r="V46" s="82"/>
      <c r="W46" s="82"/>
      <c r="X46" s="82"/>
      <c r="Y46" s="82">
        <f>AVERAGE(O46:X46)</f>
        <v>10533333333.333334</v>
      </c>
      <c r="Z46" s="82">
        <f>MINA(O46:X46)</f>
        <v>10350000000</v>
      </c>
      <c r="AA46" s="82">
        <f>MAX(O46:X46)</f>
        <v>10750000000</v>
      </c>
      <c r="AB46" s="82">
        <f>_xlfn.STDEV.S(O46:X46)</f>
        <v>202072594.216369</v>
      </c>
      <c r="AC46" s="105">
        <f>AB46/Y46</f>
        <v>1.9184107045857816E-2</v>
      </c>
      <c r="AD46" s="18" t="s">
        <v>190</v>
      </c>
      <c r="AE46" s="24">
        <f>Y46</f>
        <v>10533333333.333334</v>
      </c>
      <c r="AF46" s="83"/>
      <c r="AG46" s="18" t="s">
        <v>178</v>
      </c>
      <c r="AH46" s="18">
        <v>1</v>
      </c>
      <c r="AI46" s="18">
        <v>1</v>
      </c>
      <c r="AJ46" s="18">
        <v>0</v>
      </c>
      <c r="AK46" s="106">
        <v>10502621100</v>
      </c>
      <c r="AL46" s="21" t="s">
        <v>447</v>
      </c>
      <c r="AN46" s="24"/>
      <c r="AQ46" s="24"/>
      <c r="AT46" s="24"/>
      <c r="AW46" s="24"/>
      <c r="AZ46" s="24"/>
      <c r="BC46" s="21" t="s">
        <v>150</v>
      </c>
      <c r="BD46" s="20" t="s">
        <v>447</v>
      </c>
      <c r="BE46" s="25" t="s">
        <v>448</v>
      </c>
      <c r="BG46" s="18" t="s">
        <v>449</v>
      </c>
      <c r="BH46" s="24">
        <v>10502621100</v>
      </c>
      <c r="BI46" s="19">
        <v>44525</v>
      </c>
      <c r="BJ46" s="19">
        <v>45656</v>
      </c>
      <c r="BK46" s="107">
        <f>IF(BH46=0,0,J46-BH46)</f>
        <v>0</v>
      </c>
      <c r="BL46" s="108">
        <f>BK46/J46</f>
        <v>0</v>
      </c>
      <c r="BM46" s="191">
        <v>4</v>
      </c>
      <c r="BN46" s="18" t="s">
        <v>190</v>
      </c>
      <c r="BO46" s="18" t="s">
        <v>721</v>
      </c>
      <c r="BP46" s="111"/>
      <c r="BQ46" s="111"/>
    </row>
    <row r="47" spans="1:127" s="10" customFormat="1" x14ac:dyDescent="0.25">
      <c r="A47" s="189">
        <v>11</v>
      </c>
      <c r="B47" s="18" t="s">
        <v>189</v>
      </c>
      <c r="C47" s="19">
        <v>44876</v>
      </c>
      <c r="D47" s="18" t="s">
        <v>190</v>
      </c>
      <c r="E47" s="20" t="s">
        <v>125</v>
      </c>
      <c r="F47" s="22" t="s">
        <v>191</v>
      </c>
      <c r="G47" s="22" t="s">
        <v>192</v>
      </c>
      <c r="H47" s="23">
        <v>1</v>
      </c>
      <c r="I47" s="164" t="s">
        <v>193</v>
      </c>
      <c r="J47" s="82">
        <v>7067180000</v>
      </c>
      <c r="K47" s="82">
        <f>J47/H47</f>
        <v>7067180000</v>
      </c>
      <c r="L47" s="18"/>
      <c r="M47" s="18">
        <v>0</v>
      </c>
      <c r="N47" s="18">
        <v>0</v>
      </c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 t="e">
        <f>AVERAGE(O47:X47)</f>
        <v>#DIV/0!</v>
      </c>
      <c r="Z47" s="82">
        <f>MINA(O47:X47)</f>
        <v>0</v>
      </c>
      <c r="AA47" s="82">
        <f>MAX(O47:X47)</f>
        <v>0</v>
      </c>
      <c r="AB47" s="82" t="s">
        <v>194</v>
      </c>
      <c r="AC47" s="119"/>
      <c r="AD47" s="18" t="s">
        <v>190</v>
      </c>
      <c r="AE47" s="24" t="e">
        <f>Y47</f>
        <v>#DIV/0!</v>
      </c>
      <c r="AF47" s="83"/>
      <c r="AG47" s="18" t="s">
        <v>195</v>
      </c>
      <c r="AH47" s="18">
        <v>1</v>
      </c>
      <c r="AI47" s="18">
        <v>0</v>
      </c>
      <c r="AJ47" s="18">
        <v>0</v>
      </c>
      <c r="AK47" s="106"/>
      <c r="AL47" s="21"/>
      <c r="AM47" s="18"/>
      <c r="AN47" s="24"/>
      <c r="AO47" s="18"/>
      <c r="AP47" s="18"/>
      <c r="AQ47" s="24"/>
      <c r="AR47" s="18"/>
      <c r="AS47" s="18"/>
      <c r="AT47" s="24"/>
      <c r="AU47" s="18"/>
      <c r="AV47" s="18"/>
      <c r="AW47" s="24"/>
      <c r="AX47" s="18"/>
      <c r="AY47" s="18"/>
      <c r="AZ47" s="24"/>
      <c r="BA47" s="18"/>
      <c r="BB47" s="18"/>
      <c r="BC47" s="21" t="s">
        <v>196</v>
      </c>
      <c r="BD47" s="20" t="s">
        <v>197</v>
      </c>
      <c r="BE47" s="18" t="s">
        <v>198</v>
      </c>
      <c r="BF47" s="18" t="s">
        <v>199</v>
      </c>
      <c r="BG47" s="18" t="s">
        <v>200</v>
      </c>
      <c r="BH47" s="24">
        <v>7067180000</v>
      </c>
      <c r="BI47" s="19">
        <v>44922</v>
      </c>
      <c r="BJ47" s="18"/>
      <c r="BK47" s="107">
        <f>IF(BH47=0,0,J47-BH47)</f>
        <v>0</v>
      </c>
      <c r="BL47" s="108">
        <f>BK47/J47</f>
        <v>0</v>
      </c>
      <c r="BM47" s="191">
        <v>5</v>
      </c>
      <c r="BN47" s="18" t="s">
        <v>190</v>
      </c>
      <c r="BO47" s="18" t="s">
        <v>201</v>
      </c>
      <c r="BP47" s="111"/>
      <c r="BQ47" s="111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</row>
    <row r="48" spans="1:127" s="18" customFormat="1" x14ac:dyDescent="0.25">
      <c r="A48" s="189">
        <v>43</v>
      </c>
      <c r="B48" s="18" t="s">
        <v>347</v>
      </c>
      <c r="C48" s="19">
        <v>44558</v>
      </c>
      <c r="D48" s="18" t="s">
        <v>148</v>
      </c>
      <c r="E48" s="20" t="s">
        <v>305</v>
      </c>
      <c r="F48" s="22" t="s">
        <v>348</v>
      </c>
      <c r="G48" s="22" t="s">
        <v>344</v>
      </c>
      <c r="H48" s="23">
        <v>3</v>
      </c>
      <c r="I48" s="163" t="s">
        <v>779</v>
      </c>
      <c r="J48" s="82">
        <v>1230000000</v>
      </c>
      <c r="K48" s="82">
        <f>J48/H48</f>
        <v>410000000</v>
      </c>
      <c r="M48" s="18">
        <v>3</v>
      </c>
      <c r="N48" s="18">
        <v>3</v>
      </c>
      <c r="O48" s="82">
        <v>410000000</v>
      </c>
      <c r="P48" s="82">
        <v>410000000</v>
      </c>
      <c r="Q48" s="82">
        <v>410000000</v>
      </c>
      <c r="R48" s="82"/>
      <c r="S48" s="82"/>
      <c r="T48" s="82"/>
      <c r="U48" s="82"/>
      <c r="V48" s="82"/>
      <c r="W48" s="82"/>
      <c r="X48" s="82"/>
      <c r="Y48" s="82">
        <f>AVERAGE(O48:X48)</f>
        <v>410000000</v>
      </c>
      <c r="Z48" s="82">
        <f>MINA(O48:X48)</f>
        <v>410000000</v>
      </c>
      <c r="AA48" s="82">
        <f>MAX(O48:X48)</f>
        <v>410000000</v>
      </c>
      <c r="AB48" s="82">
        <f>_xlfn.STDEV.S(O48:X48)</f>
        <v>0</v>
      </c>
      <c r="AC48" s="105">
        <f>AB48/Y48</f>
        <v>0</v>
      </c>
      <c r="AD48" s="18" t="s">
        <v>148</v>
      </c>
      <c r="AE48" s="24">
        <f>Y48</f>
        <v>410000000</v>
      </c>
      <c r="AF48" s="83"/>
      <c r="AG48" s="18" t="s">
        <v>178</v>
      </c>
      <c r="AH48" s="18">
        <v>1</v>
      </c>
      <c r="AI48" s="18">
        <v>1</v>
      </c>
      <c r="AJ48" s="18">
        <v>0</v>
      </c>
      <c r="AK48" s="106">
        <v>1230000000</v>
      </c>
      <c r="AL48" s="21" t="s">
        <v>349</v>
      </c>
      <c r="AN48" s="24"/>
      <c r="AQ48" s="24"/>
      <c r="AT48" s="24"/>
      <c r="AW48" s="24"/>
      <c r="AZ48" s="24"/>
      <c r="BC48" s="21" t="s">
        <v>344</v>
      </c>
      <c r="BD48" s="20" t="s">
        <v>349</v>
      </c>
      <c r="BF48" s="18">
        <v>32111001508</v>
      </c>
      <c r="BG48" s="35" t="s">
        <v>350</v>
      </c>
      <c r="BH48" s="24">
        <v>1230000000</v>
      </c>
      <c r="BI48" s="19">
        <v>44608</v>
      </c>
      <c r="BJ48" s="18" t="s">
        <v>351</v>
      </c>
      <c r="BK48" s="107">
        <f>IF(BH48=0,0,J48-BH48)</f>
        <v>0</v>
      </c>
      <c r="BL48" s="108">
        <f>BK48/J48</f>
        <v>0</v>
      </c>
      <c r="BM48" s="191">
        <v>6</v>
      </c>
      <c r="BN48" s="18" t="s">
        <v>148</v>
      </c>
      <c r="BO48" s="18" t="s">
        <v>704</v>
      </c>
      <c r="BP48" s="18" t="s">
        <v>707</v>
      </c>
      <c r="BR48" s="19">
        <v>44706</v>
      </c>
      <c r="BU48" s="18" t="s">
        <v>709</v>
      </c>
      <c r="BZ48" s="18" t="s">
        <v>711</v>
      </c>
      <c r="CB48" s="19">
        <v>44922</v>
      </c>
    </row>
    <row r="49" spans="1:127" s="18" customFormat="1" x14ac:dyDescent="0.25">
      <c r="A49" s="189">
        <v>47</v>
      </c>
      <c r="B49" s="18" t="s">
        <v>362</v>
      </c>
      <c r="C49" s="19">
        <v>44526</v>
      </c>
      <c r="D49" s="18" t="s">
        <v>148</v>
      </c>
      <c r="E49" s="20" t="s">
        <v>305</v>
      </c>
      <c r="F49" s="22" t="s">
        <v>363</v>
      </c>
      <c r="G49" s="22" t="s">
        <v>344</v>
      </c>
      <c r="H49" s="23">
        <v>3</v>
      </c>
      <c r="I49" s="163" t="s">
        <v>779</v>
      </c>
      <c r="J49" s="82">
        <v>690000000</v>
      </c>
      <c r="K49" s="82">
        <f>J49/H49</f>
        <v>230000000</v>
      </c>
      <c r="M49" s="18">
        <v>3</v>
      </c>
      <c r="N49" s="18">
        <v>3</v>
      </c>
      <c r="O49" s="82">
        <v>250000000</v>
      </c>
      <c r="P49" s="82">
        <v>230000000</v>
      </c>
      <c r="Q49" s="82">
        <v>230000000</v>
      </c>
      <c r="R49" s="82"/>
      <c r="S49" s="82"/>
      <c r="T49" s="82"/>
      <c r="U49" s="82"/>
      <c r="V49" s="82"/>
      <c r="W49" s="82"/>
      <c r="X49" s="82"/>
      <c r="Y49" s="82">
        <f>AVERAGE(O49:X49)</f>
        <v>236666666.66666666</v>
      </c>
      <c r="Z49" s="82">
        <f>MINA(O49:X49)</f>
        <v>230000000</v>
      </c>
      <c r="AA49" s="82">
        <f>MAX(O49:X49)</f>
        <v>250000000</v>
      </c>
      <c r="AB49" s="82">
        <f>_xlfn.STDEV.S(O49:X49)</f>
        <v>11547005.383792516</v>
      </c>
      <c r="AC49" s="105">
        <f>AB49/Y49</f>
        <v>4.8790163593489505E-2</v>
      </c>
      <c r="AD49" s="18" t="s">
        <v>148</v>
      </c>
      <c r="AE49" s="24">
        <f>Y49</f>
        <v>236666666.66666666</v>
      </c>
      <c r="AF49" s="83"/>
      <c r="AH49" s="18">
        <v>2</v>
      </c>
      <c r="AI49" s="18">
        <v>1</v>
      </c>
      <c r="AJ49" s="18">
        <v>1</v>
      </c>
      <c r="AK49" s="106">
        <v>690000000</v>
      </c>
      <c r="AL49" s="21" t="s">
        <v>364</v>
      </c>
      <c r="AN49" s="24">
        <v>572700000</v>
      </c>
      <c r="AO49" s="18" t="s">
        <v>365</v>
      </c>
      <c r="AQ49" s="24"/>
      <c r="AT49" s="24"/>
      <c r="AW49" s="24"/>
      <c r="AZ49" s="24"/>
      <c r="BC49" s="21" t="s">
        <v>344</v>
      </c>
      <c r="BD49" s="20" t="s">
        <v>364</v>
      </c>
      <c r="BF49" s="18" t="s">
        <v>366</v>
      </c>
      <c r="BG49" s="18" t="s">
        <v>367</v>
      </c>
      <c r="BH49" s="24">
        <v>690000000</v>
      </c>
      <c r="BI49" s="19">
        <v>44559</v>
      </c>
      <c r="BJ49" s="19">
        <v>45199</v>
      </c>
      <c r="BK49" s="107">
        <f>IF(BH49=0,0,J49-BH49)</f>
        <v>0</v>
      </c>
      <c r="BL49" s="108">
        <f>BK49/J49</f>
        <v>0</v>
      </c>
      <c r="BM49" s="191">
        <v>7</v>
      </c>
      <c r="BN49" s="18" t="s">
        <v>148</v>
      </c>
      <c r="BO49" s="18" t="s">
        <v>705</v>
      </c>
      <c r="BP49" s="18" t="s">
        <v>706</v>
      </c>
      <c r="BU49" s="18" t="s">
        <v>708</v>
      </c>
      <c r="BZ49" s="111" t="s">
        <v>710</v>
      </c>
      <c r="CD49" s="125">
        <v>44643</v>
      </c>
    </row>
    <row r="50" spans="1:127" s="18" customFormat="1" x14ac:dyDescent="0.25">
      <c r="A50" s="189">
        <v>119</v>
      </c>
      <c r="B50" s="17" t="s">
        <v>675</v>
      </c>
      <c r="C50" s="172">
        <v>44252</v>
      </c>
      <c r="D50" s="17" t="s">
        <v>148</v>
      </c>
      <c r="E50" s="173" t="s">
        <v>570</v>
      </c>
      <c r="F50" s="174" t="s">
        <v>676</v>
      </c>
      <c r="G50" s="174" t="s">
        <v>482</v>
      </c>
      <c r="H50" s="175">
        <v>1</v>
      </c>
      <c r="I50" s="173" t="s">
        <v>775</v>
      </c>
      <c r="J50" s="185">
        <v>564296040.55999994</v>
      </c>
      <c r="K50" s="176">
        <f>J50/H50</f>
        <v>564296040.55999994</v>
      </c>
      <c r="L50" s="17"/>
      <c r="M50" s="17">
        <v>1</v>
      </c>
      <c r="N50" s="17">
        <v>1</v>
      </c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 t="e">
        <f>AVERAGE(O50:X50)</f>
        <v>#DIV/0!</v>
      </c>
      <c r="Z50" s="176">
        <f>MINA(O50:X50)</f>
        <v>0</v>
      </c>
      <c r="AA50" s="176">
        <f>MAX(O50:X50)</f>
        <v>0</v>
      </c>
      <c r="AB50" s="176" t="e">
        <f>_xlfn.STDEV.S(O50:X50)</f>
        <v>#DIV/0!</v>
      </c>
      <c r="AC50" s="177"/>
      <c r="AD50" s="17" t="s">
        <v>148</v>
      </c>
      <c r="AE50" s="178" t="e">
        <f>Y50</f>
        <v>#DIV/0!</v>
      </c>
      <c r="AF50" s="77"/>
      <c r="AG50" s="17" t="s">
        <v>151</v>
      </c>
      <c r="AH50" s="17">
        <v>1</v>
      </c>
      <c r="AI50" s="17">
        <v>1</v>
      </c>
      <c r="AJ50" s="17">
        <v>0</v>
      </c>
      <c r="AK50" s="179">
        <v>564296040.55999994</v>
      </c>
      <c r="AL50" s="180" t="s">
        <v>677</v>
      </c>
      <c r="AM50" s="17"/>
      <c r="AN50" s="178"/>
      <c r="AO50" s="17"/>
      <c r="AP50" s="17"/>
      <c r="AQ50" s="178"/>
      <c r="AR50" s="17"/>
      <c r="AS50" s="17"/>
      <c r="AT50" s="178"/>
      <c r="AU50" s="17"/>
      <c r="AV50" s="17"/>
      <c r="AW50" s="178"/>
      <c r="AX50" s="17"/>
      <c r="AY50" s="17"/>
      <c r="AZ50" s="178"/>
      <c r="BA50" s="17"/>
      <c r="BB50" s="17"/>
      <c r="BC50" s="180" t="s">
        <v>482</v>
      </c>
      <c r="BD50" s="173" t="s">
        <v>677</v>
      </c>
      <c r="BE50" s="17"/>
      <c r="BF50" s="17">
        <v>32110026807</v>
      </c>
      <c r="BG50" s="17" t="s">
        <v>678</v>
      </c>
      <c r="BH50" s="178">
        <v>564296040.55999994</v>
      </c>
      <c r="BI50" s="172">
        <v>44255</v>
      </c>
      <c r="BJ50" s="172">
        <v>44561</v>
      </c>
      <c r="BK50" s="120">
        <f>IF(BH50=0,0,J50-BH50)</f>
        <v>0</v>
      </c>
      <c r="BL50" s="121">
        <f>BK50/J50</f>
        <v>0</v>
      </c>
      <c r="BM50" s="191">
        <v>8</v>
      </c>
      <c r="BN50" s="17" t="s">
        <v>148</v>
      </c>
      <c r="BO50" s="17"/>
      <c r="BP50" s="76"/>
      <c r="BQ50" s="76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</row>
    <row r="51" spans="1:127" s="18" customFormat="1" x14ac:dyDescent="0.25">
      <c r="A51" s="189">
        <v>120</v>
      </c>
      <c r="B51" s="17" t="s">
        <v>679</v>
      </c>
      <c r="C51" s="172">
        <v>44245</v>
      </c>
      <c r="D51" s="17" t="s">
        <v>148</v>
      </c>
      <c r="E51" s="173" t="s">
        <v>780</v>
      </c>
      <c r="F51" s="174" t="s">
        <v>680</v>
      </c>
      <c r="G51" s="174" t="s">
        <v>681</v>
      </c>
      <c r="H51" s="175">
        <v>1</v>
      </c>
      <c r="I51" s="173" t="s">
        <v>775</v>
      </c>
      <c r="J51" s="185">
        <v>524467070</v>
      </c>
      <c r="K51" s="176">
        <f>J51/H51</f>
        <v>524467070</v>
      </c>
      <c r="L51" s="17"/>
      <c r="M51" s="17">
        <v>1</v>
      </c>
      <c r="N51" s="17">
        <v>1</v>
      </c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 t="e">
        <f>AVERAGE(O51:X51)</f>
        <v>#DIV/0!</v>
      </c>
      <c r="Z51" s="176">
        <f>MINA(O51:X51)</f>
        <v>0</v>
      </c>
      <c r="AA51" s="176">
        <f>MAX(O51:X51)</f>
        <v>0</v>
      </c>
      <c r="AB51" s="176" t="e">
        <f>_xlfn.STDEV.S(O51:X51)</f>
        <v>#DIV/0!</v>
      </c>
      <c r="AC51" s="177"/>
      <c r="AD51" s="17" t="s">
        <v>148</v>
      </c>
      <c r="AE51" s="178" t="e">
        <f>Y51</f>
        <v>#DIV/0!</v>
      </c>
      <c r="AF51" s="77"/>
      <c r="AG51" s="17" t="s">
        <v>151</v>
      </c>
      <c r="AH51" s="17">
        <v>1</v>
      </c>
      <c r="AI51" s="17">
        <v>1</v>
      </c>
      <c r="AJ51" s="17">
        <v>0</v>
      </c>
      <c r="AK51" s="179">
        <v>524467070</v>
      </c>
      <c r="AL51" s="180" t="s">
        <v>522</v>
      </c>
      <c r="AM51" s="17"/>
      <c r="AN51" s="178"/>
      <c r="AO51" s="17"/>
      <c r="AP51" s="17"/>
      <c r="AQ51" s="178"/>
      <c r="AR51" s="17"/>
      <c r="AS51" s="17"/>
      <c r="AT51" s="178"/>
      <c r="AU51" s="17"/>
      <c r="AV51" s="17"/>
      <c r="AW51" s="178"/>
      <c r="AX51" s="17"/>
      <c r="AY51" s="17"/>
      <c r="AZ51" s="178"/>
      <c r="BA51" s="17"/>
      <c r="BB51" s="17"/>
      <c r="BC51" s="180" t="s">
        <v>681</v>
      </c>
      <c r="BD51" s="173" t="s">
        <v>522</v>
      </c>
      <c r="BE51" s="17"/>
      <c r="BF51" s="17">
        <v>32110004421</v>
      </c>
      <c r="BG51" s="17" t="s">
        <v>682</v>
      </c>
      <c r="BH51" s="178">
        <v>524467070</v>
      </c>
      <c r="BI51" s="172">
        <v>44253</v>
      </c>
      <c r="BJ51" s="172">
        <v>44391</v>
      </c>
      <c r="BK51" s="120">
        <f>IF(BH51=0,0,J51-BH51)</f>
        <v>0</v>
      </c>
      <c r="BL51" s="121">
        <f>BK51/J51</f>
        <v>0</v>
      </c>
      <c r="BM51" s="191">
        <v>9</v>
      </c>
      <c r="BN51" s="17" t="s">
        <v>148</v>
      </c>
      <c r="BO51" s="17"/>
      <c r="BP51" s="76"/>
      <c r="BQ51" s="76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</row>
    <row r="52" spans="1:127" s="18" customFormat="1" x14ac:dyDescent="0.25">
      <c r="A52" s="189">
        <v>20</v>
      </c>
      <c r="B52" s="18" t="s">
        <v>250</v>
      </c>
      <c r="C52" s="19">
        <v>44830</v>
      </c>
      <c r="D52" s="18" t="s">
        <v>190</v>
      </c>
      <c r="E52" s="20" t="s">
        <v>251</v>
      </c>
      <c r="F52" s="22" t="s">
        <v>252</v>
      </c>
      <c r="G52" s="36" t="s">
        <v>253</v>
      </c>
      <c r="H52" s="23">
        <v>1</v>
      </c>
      <c r="I52" s="164" t="s">
        <v>777</v>
      </c>
      <c r="J52" s="82">
        <v>489372100</v>
      </c>
      <c r="K52" s="82">
        <f>J52/H52</f>
        <v>489372100</v>
      </c>
      <c r="M52" s="18">
        <v>3</v>
      </c>
      <c r="N52" s="18">
        <v>3</v>
      </c>
      <c r="O52" s="82">
        <v>488000000</v>
      </c>
      <c r="P52" s="82">
        <v>497000000</v>
      </c>
      <c r="Q52" s="82">
        <v>490000000</v>
      </c>
      <c r="R52" s="82"/>
      <c r="S52" s="82"/>
      <c r="T52" s="82"/>
      <c r="U52" s="82"/>
      <c r="V52" s="82"/>
      <c r="W52" s="82"/>
      <c r="X52" s="82"/>
      <c r="Y52" s="82">
        <f>AVERAGE(O52:X52)</f>
        <v>491666666.66666669</v>
      </c>
      <c r="Z52" s="82">
        <f>MINA(O52:X52)</f>
        <v>488000000</v>
      </c>
      <c r="AA52" s="82">
        <f>MAX(O52:X52)</f>
        <v>497000000</v>
      </c>
      <c r="AB52" s="82">
        <f>_xlfn.STDEV.S(O52:X52)</f>
        <v>4725815.6262526084</v>
      </c>
      <c r="AC52" s="105">
        <f>AB52/Y52</f>
        <v>9.6118283923781866E-3</v>
      </c>
      <c r="AD52" s="18" t="s">
        <v>190</v>
      </c>
      <c r="AE52" s="24">
        <f>Y52</f>
        <v>491666666.66666669</v>
      </c>
      <c r="AF52" s="24">
        <v>489372100</v>
      </c>
      <c r="AH52" s="18">
        <v>3</v>
      </c>
      <c r="AI52" s="18">
        <v>1</v>
      </c>
      <c r="AJ52" s="18">
        <v>2</v>
      </c>
      <c r="AK52" s="123">
        <v>489372100</v>
      </c>
      <c r="AL52" s="21" t="s">
        <v>254</v>
      </c>
      <c r="AN52" s="24"/>
      <c r="AQ52" s="24"/>
      <c r="AT52" s="24"/>
      <c r="AW52" s="24"/>
      <c r="AZ52" s="24"/>
      <c r="BC52" s="37" t="s">
        <v>253</v>
      </c>
      <c r="BD52" s="20" t="s">
        <v>255</v>
      </c>
      <c r="BE52" s="25" t="s">
        <v>256</v>
      </c>
      <c r="BF52" s="25" t="s">
        <v>257</v>
      </c>
      <c r="BH52" s="24">
        <v>489372100</v>
      </c>
      <c r="BI52" s="19">
        <v>44859</v>
      </c>
      <c r="BJ52" s="19">
        <v>45693</v>
      </c>
      <c r="BK52" s="107">
        <f>IF(BH52=0,0,J52-BH52)</f>
        <v>0</v>
      </c>
      <c r="BL52" s="108">
        <f>BK52/J52</f>
        <v>0</v>
      </c>
      <c r="BM52" s="191">
        <v>10</v>
      </c>
      <c r="BN52" s="18" t="s">
        <v>190</v>
      </c>
      <c r="BO52" s="18" t="s">
        <v>258</v>
      </c>
      <c r="BP52" s="18" t="s">
        <v>259</v>
      </c>
      <c r="BQ52" s="18" t="s">
        <v>260</v>
      </c>
      <c r="BR52" s="19">
        <v>44903</v>
      </c>
    </row>
    <row r="53" spans="1:127" s="18" customFormat="1" x14ac:dyDescent="0.25">
      <c r="A53" s="189">
        <v>110</v>
      </c>
      <c r="B53" s="18" t="s">
        <v>625</v>
      </c>
      <c r="C53" s="19">
        <v>44315</v>
      </c>
      <c r="D53" s="18" t="s">
        <v>190</v>
      </c>
      <c r="E53" s="20" t="s">
        <v>251</v>
      </c>
      <c r="F53" s="22" t="s">
        <v>626</v>
      </c>
      <c r="G53" s="22" t="s">
        <v>627</v>
      </c>
      <c r="H53" s="23">
        <v>3</v>
      </c>
      <c r="I53" s="168" t="s">
        <v>601</v>
      </c>
      <c r="J53" s="82">
        <v>330000000</v>
      </c>
      <c r="K53" s="82">
        <f>J53/H53</f>
        <v>110000000</v>
      </c>
      <c r="M53" s="18">
        <v>0</v>
      </c>
      <c r="N53" s="18">
        <v>0</v>
      </c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 t="e">
        <f>AVERAGE(O53:X53)</f>
        <v>#DIV/0!</v>
      </c>
      <c r="Z53" s="82">
        <f>MINA(O53:X53)</f>
        <v>0</v>
      </c>
      <c r="AA53" s="82">
        <f>MAX(O53:X53)</f>
        <v>0</v>
      </c>
      <c r="AB53" s="82" t="e">
        <f>_xlfn.STDEV.S(O53:X53)</f>
        <v>#DIV/0!</v>
      </c>
      <c r="AC53" s="119"/>
      <c r="AD53" s="18" t="s">
        <v>190</v>
      </c>
      <c r="AE53" s="24" t="e">
        <f>Y53</f>
        <v>#DIV/0!</v>
      </c>
      <c r="AF53" s="94">
        <v>330000000</v>
      </c>
      <c r="AG53" s="18" t="s">
        <v>185</v>
      </c>
      <c r="AH53" s="18">
        <v>1</v>
      </c>
      <c r="AI53" s="18">
        <v>1</v>
      </c>
      <c r="AJ53" s="18">
        <v>0</v>
      </c>
      <c r="AK53" s="106">
        <v>330000000</v>
      </c>
      <c r="AL53" s="21" t="s">
        <v>628</v>
      </c>
      <c r="AN53" s="24"/>
      <c r="AQ53" s="24"/>
      <c r="AT53" s="24"/>
      <c r="AW53" s="24"/>
      <c r="AZ53" s="24"/>
      <c r="BC53" s="21" t="s">
        <v>627</v>
      </c>
      <c r="BD53" s="20" t="s">
        <v>628</v>
      </c>
      <c r="BE53" s="18">
        <v>70323204</v>
      </c>
      <c r="BF53" s="18" t="s">
        <v>629</v>
      </c>
      <c r="BG53" s="18" t="s">
        <v>630</v>
      </c>
      <c r="BH53" s="24">
        <v>330000000</v>
      </c>
      <c r="BI53" s="19">
        <v>44358</v>
      </c>
      <c r="BJ53" s="19">
        <v>44561</v>
      </c>
      <c r="BK53" s="107">
        <f>IF(BH53=0,0,J53-BH53)</f>
        <v>0</v>
      </c>
      <c r="BL53" s="108">
        <f>BK53/J53</f>
        <v>0</v>
      </c>
      <c r="BM53" s="191">
        <v>11</v>
      </c>
      <c r="BN53" s="18" t="s">
        <v>190</v>
      </c>
      <c r="BO53" s="18" t="s">
        <v>631</v>
      </c>
      <c r="BP53" s="18" t="s">
        <v>632</v>
      </c>
      <c r="BQ53" s="18" t="s">
        <v>633</v>
      </c>
      <c r="BS53" s="19">
        <v>44316</v>
      </c>
      <c r="BT53" s="19">
        <v>44371</v>
      </c>
      <c r="BU53" s="18" t="s">
        <v>634</v>
      </c>
      <c r="BV53" s="18" t="s">
        <v>635</v>
      </c>
      <c r="BX53" s="19">
        <v>44421</v>
      </c>
      <c r="BY53" s="19">
        <v>44361</v>
      </c>
      <c r="BZ53" s="18" t="s">
        <v>636</v>
      </c>
      <c r="CA53" s="18" t="s">
        <v>637</v>
      </c>
      <c r="CC53" s="19">
        <v>44439</v>
      </c>
      <c r="CD53" s="19">
        <v>44453</v>
      </c>
    </row>
    <row r="54" spans="1:127" s="18" customFormat="1" x14ac:dyDescent="0.25">
      <c r="A54" s="189">
        <v>70</v>
      </c>
      <c r="B54" s="18" t="s">
        <v>480</v>
      </c>
      <c r="C54" s="19">
        <v>44435</v>
      </c>
      <c r="D54" s="18" t="s">
        <v>148</v>
      </c>
      <c r="E54" s="20" t="s">
        <v>251</v>
      </c>
      <c r="F54" s="22" t="s">
        <v>481</v>
      </c>
      <c r="G54" s="22" t="s">
        <v>482</v>
      </c>
      <c r="H54" s="23">
        <v>1</v>
      </c>
      <c r="I54" s="164" t="s">
        <v>778</v>
      </c>
      <c r="J54" s="82">
        <v>241263339.19999999</v>
      </c>
      <c r="K54" s="82">
        <f>J54/H54</f>
        <v>241263339.19999999</v>
      </c>
      <c r="M54" s="18">
        <v>3</v>
      </c>
      <c r="N54" s="18">
        <v>3</v>
      </c>
      <c r="O54" s="82">
        <v>243260099.18000001</v>
      </c>
      <c r="P54" s="82">
        <v>241631125.28999999</v>
      </c>
      <c r="Q54" s="82">
        <v>238898793.12</v>
      </c>
      <c r="R54" s="82"/>
      <c r="S54" s="82"/>
      <c r="T54" s="82"/>
      <c r="U54" s="82"/>
      <c r="V54" s="82"/>
      <c r="W54" s="82"/>
      <c r="X54" s="82"/>
      <c r="Y54" s="82">
        <f>AVERAGE(O54:X54)</f>
        <v>241263339.19666669</v>
      </c>
      <c r="Z54" s="82">
        <f>MINA(O54:X54)</f>
        <v>238898793.12</v>
      </c>
      <c r="AA54" s="82">
        <f>MAX(O54:X54)</f>
        <v>243260099.18000001</v>
      </c>
      <c r="AB54" s="82">
        <f>_xlfn.STDEV.S(O54:X54)</f>
        <v>2203791.6405788516</v>
      </c>
      <c r="AC54" s="105">
        <f>AB54/Y54</f>
        <v>9.1343825709981688E-3</v>
      </c>
      <c r="AD54" s="18" t="s">
        <v>148</v>
      </c>
      <c r="AE54" s="24">
        <f>Y54</f>
        <v>241263339.19666669</v>
      </c>
      <c r="AF54" s="83"/>
      <c r="AG54" s="18" t="s">
        <v>151</v>
      </c>
      <c r="AH54" s="18">
        <v>1</v>
      </c>
      <c r="AI54" s="18">
        <v>1</v>
      </c>
      <c r="AJ54" s="18">
        <v>0</v>
      </c>
      <c r="AK54" s="106">
        <v>241223339.19999999</v>
      </c>
      <c r="AL54" s="21" t="s">
        <v>483</v>
      </c>
      <c r="AN54" s="24"/>
      <c r="AQ54" s="24"/>
      <c r="AT54" s="24"/>
      <c r="AW54" s="24"/>
      <c r="AZ54" s="24"/>
      <c r="BC54" s="21" t="s">
        <v>482</v>
      </c>
      <c r="BD54" s="20" t="s">
        <v>484</v>
      </c>
      <c r="BG54" s="18" t="s">
        <v>485</v>
      </c>
      <c r="BH54" s="24">
        <v>241263339.19999999</v>
      </c>
      <c r="BI54" s="19">
        <v>44480</v>
      </c>
      <c r="BJ54" s="19">
        <v>45322</v>
      </c>
      <c r="BK54" s="107">
        <f>IF(BH54=0,0,J54-BH54)</f>
        <v>0</v>
      </c>
      <c r="BL54" s="108">
        <f>BK54/J54</f>
        <v>0</v>
      </c>
      <c r="BM54" s="191">
        <v>12</v>
      </c>
      <c r="BN54" s="18" t="s">
        <v>148</v>
      </c>
      <c r="BO54" s="18" t="s">
        <v>694</v>
      </c>
      <c r="BP54" s="111"/>
      <c r="BQ54" s="111"/>
    </row>
    <row r="55" spans="1:127" s="41" customFormat="1" x14ac:dyDescent="0.25">
      <c r="A55" s="189">
        <v>95</v>
      </c>
      <c r="B55" s="18" t="s">
        <v>566</v>
      </c>
      <c r="C55" s="19">
        <v>44364</v>
      </c>
      <c r="D55" s="18" t="s">
        <v>148</v>
      </c>
      <c r="E55" s="20" t="s">
        <v>337</v>
      </c>
      <c r="F55" s="22" t="s">
        <v>567</v>
      </c>
      <c r="G55" s="22" t="s">
        <v>204</v>
      </c>
      <c r="H55" s="23">
        <v>2</v>
      </c>
      <c r="I55" s="164" t="s">
        <v>778</v>
      </c>
      <c r="J55" s="82">
        <v>208528333.33000001</v>
      </c>
      <c r="K55" s="82">
        <f>J55/H55</f>
        <v>104264166.66500001</v>
      </c>
      <c r="L55" s="18"/>
      <c r="M55" s="18">
        <v>3</v>
      </c>
      <c r="N55" s="18">
        <v>3</v>
      </c>
      <c r="O55" s="82">
        <f>106090000+102420000</f>
        <v>208510000</v>
      </c>
      <c r="P55" s="82">
        <f>106100000+102443000</f>
        <v>208543000</v>
      </c>
      <c r="Q55" s="82">
        <f>106096000+102436000</f>
        <v>208532000</v>
      </c>
      <c r="R55" s="82"/>
      <c r="S55" s="82"/>
      <c r="T55" s="82"/>
      <c r="U55" s="82"/>
      <c r="V55" s="82"/>
      <c r="W55" s="82"/>
      <c r="X55" s="82"/>
      <c r="Y55" s="82">
        <f>AVERAGE(O55:X55)</f>
        <v>208528333.33333334</v>
      </c>
      <c r="Z55" s="82">
        <f>MINA(O55:X55)</f>
        <v>208510000</v>
      </c>
      <c r="AA55" s="82">
        <f>MAX(O55:X55)</f>
        <v>208543000</v>
      </c>
      <c r="AB55" s="82">
        <f>_xlfn.STDEV.S(O55:X55)</f>
        <v>16802.777548171412</v>
      </c>
      <c r="AC55" s="105">
        <f>AB55/Y55</f>
        <v>8.057791130624013E-5</v>
      </c>
      <c r="AD55" s="18" t="s">
        <v>148</v>
      </c>
      <c r="AE55" s="24">
        <f>Y55</f>
        <v>208528333.33333334</v>
      </c>
      <c r="AF55" s="83"/>
      <c r="AG55" s="18" t="s">
        <v>151</v>
      </c>
      <c r="AH55" s="18">
        <v>1</v>
      </c>
      <c r="AI55" s="18">
        <v>1</v>
      </c>
      <c r="AJ55" s="18">
        <v>0</v>
      </c>
      <c r="AK55" s="106">
        <v>208528333.33000001</v>
      </c>
      <c r="AL55" s="21" t="s">
        <v>568</v>
      </c>
      <c r="AM55" s="18"/>
      <c r="AN55" s="24"/>
      <c r="AO55" s="18"/>
      <c r="AP55" s="18"/>
      <c r="AQ55" s="24"/>
      <c r="AR55" s="18"/>
      <c r="AS55" s="18"/>
      <c r="AT55" s="24"/>
      <c r="AU55" s="18"/>
      <c r="AV55" s="18"/>
      <c r="AW55" s="24"/>
      <c r="AX55" s="18"/>
      <c r="AY55" s="18"/>
      <c r="AZ55" s="24"/>
      <c r="BA55" s="18"/>
      <c r="BB55" s="18"/>
      <c r="BC55" s="21" t="s">
        <v>204</v>
      </c>
      <c r="BD55" s="20" t="s">
        <v>568</v>
      </c>
      <c r="BE55" s="18"/>
      <c r="BF55" s="18">
        <v>32110391630</v>
      </c>
      <c r="BG55" s="18">
        <v>206</v>
      </c>
      <c r="BH55" s="24">
        <v>208528333.33000001</v>
      </c>
      <c r="BI55" s="19">
        <v>44411</v>
      </c>
      <c r="BJ55" s="19">
        <v>44554</v>
      </c>
      <c r="BK55" s="107">
        <f>IF(BH55=0,0,J55-BH55)</f>
        <v>0</v>
      </c>
      <c r="BL55" s="108">
        <f>BK55/J55</f>
        <v>0</v>
      </c>
      <c r="BM55" s="191">
        <v>13</v>
      </c>
      <c r="BN55" s="18" t="s">
        <v>148</v>
      </c>
      <c r="BO55" s="18"/>
      <c r="BP55" s="111"/>
      <c r="BQ55" s="111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</row>
    <row r="56" spans="1:127" s="18" customFormat="1" x14ac:dyDescent="0.25">
      <c r="A56" s="189">
        <v>21</v>
      </c>
      <c r="B56" s="18" t="s">
        <v>261</v>
      </c>
      <c r="C56" s="19">
        <v>44804</v>
      </c>
      <c r="D56" s="18" t="s">
        <v>148</v>
      </c>
      <c r="E56" s="20" t="s">
        <v>207</v>
      </c>
      <c r="F56" s="22" t="s">
        <v>262</v>
      </c>
      <c r="G56" s="22" t="s">
        <v>150</v>
      </c>
      <c r="H56" s="23">
        <v>1</v>
      </c>
      <c r="I56" s="164" t="s">
        <v>778</v>
      </c>
      <c r="J56" s="82">
        <v>176500000</v>
      </c>
      <c r="K56" s="82">
        <f>J56/H56</f>
        <v>176500000</v>
      </c>
      <c r="L56" s="19">
        <v>44790</v>
      </c>
      <c r="M56" s="18">
        <v>2</v>
      </c>
      <c r="N56" s="18">
        <v>2</v>
      </c>
      <c r="O56" s="82">
        <v>176500000</v>
      </c>
      <c r="P56" s="82">
        <v>180000000</v>
      </c>
      <c r="Q56" s="82"/>
      <c r="R56" s="82"/>
      <c r="S56" s="82"/>
      <c r="T56" s="82"/>
      <c r="U56" s="82"/>
      <c r="V56" s="82"/>
      <c r="W56" s="82"/>
      <c r="X56" s="82"/>
      <c r="Y56" s="82">
        <f>AVERAGE(O56:X56)</f>
        <v>178250000</v>
      </c>
      <c r="Z56" s="82">
        <f>MINA(O56:X56)</f>
        <v>176500000</v>
      </c>
      <c r="AA56" s="82">
        <f>MAX(O56:X56)</f>
        <v>180000000</v>
      </c>
      <c r="AB56" s="82">
        <f>_xlfn.STDEV.S(O56:X56)</f>
        <v>2474873.7341529164</v>
      </c>
      <c r="AC56" s="119"/>
      <c r="AD56" s="18" t="s">
        <v>148</v>
      </c>
      <c r="AE56" s="24">
        <f>Y56</f>
        <v>178250000</v>
      </c>
      <c r="AF56" s="83"/>
      <c r="AH56" s="18">
        <v>1</v>
      </c>
      <c r="AI56" s="18">
        <v>1</v>
      </c>
      <c r="AK56" s="106">
        <v>176500000</v>
      </c>
      <c r="AL56" s="21" t="s">
        <v>263</v>
      </c>
      <c r="AN56" s="24"/>
      <c r="AQ56" s="24"/>
      <c r="AT56" s="24"/>
      <c r="AW56" s="24"/>
      <c r="AZ56" s="24"/>
      <c r="BC56" s="21" t="s">
        <v>150</v>
      </c>
      <c r="BD56" s="20"/>
      <c r="BG56" s="18" t="s">
        <v>264</v>
      </c>
      <c r="BH56" s="38">
        <v>176500000</v>
      </c>
      <c r="BI56" s="19">
        <v>44938</v>
      </c>
      <c r="BJ56" s="19">
        <v>45286</v>
      </c>
      <c r="BK56" s="107">
        <f>IF(BH56=0,0,J56-BH56)</f>
        <v>0</v>
      </c>
      <c r="BL56" s="108">
        <f>BK56/J56</f>
        <v>0</v>
      </c>
      <c r="BM56" s="191">
        <v>14</v>
      </c>
      <c r="BN56" s="18" t="s">
        <v>148</v>
      </c>
      <c r="BO56" s="18" t="s">
        <v>694</v>
      </c>
      <c r="BP56" s="111"/>
    </row>
    <row r="57" spans="1:127" s="49" customFormat="1" x14ac:dyDescent="0.25">
      <c r="A57" s="189">
        <v>105</v>
      </c>
      <c r="B57" s="18" t="s">
        <v>598</v>
      </c>
      <c r="C57" s="19">
        <v>44329</v>
      </c>
      <c r="D57" s="18" t="s">
        <v>190</v>
      </c>
      <c r="E57" s="20" t="s">
        <v>125</v>
      </c>
      <c r="F57" s="22" t="s">
        <v>599</v>
      </c>
      <c r="G57" s="22" t="s">
        <v>600</v>
      </c>
      <c r="H57" s="23">
        <v>1</v>
      </c>
      <c r="I57" s="164" t="s">
        <v>601</v>
      </c>
      <c r="J57" s="82">
        <v>173607884.56</v>
      </c>
      <c r="K57" s="82">
        <f>J57/H57</f>
        <v>173607884.56</v>
      </c>
      <c r="L57" s="19">
        <v>44190</v>
      </c>
      <c r="M57" s="18">
        <v>0</v>
      </c>
      <c r="N57" s="18">
        <v>0</v>
      </c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 t="e">
        <f>AVERAGE(O57:X57)</f>
        <v>#DIV/0!</v>
      </c>
      <c r="Z57" s="82">
        <f>MINA(O57:X57)</f>
        <v>0</v>
      </c>
      <c r="AA57" s="82">
        <f>MAX(O57:X57)</f>
        <v>0</v>
      </c>
      <c r="AB57" s="82" t="e">
        <f>_xlfn.STDEV.S(O57:X57)</f>
        <v>#DIV/0!</v>
      </c>
      <c r="AC57" s="119"/>
      <c r="AD57" s="18" t="s">
        <v>190</v>
      </c>
      <c r="AE57" s="24" t="e">
        <f>Y57</f>
        <v>#DIV/0!</v>
      </c>
      <c r="AF57" s="83"/>
      <c r="AG57" s="18" t="s">
        <v>185</v>
      </c>
      <c r="AH57" s="18">
        <v>1</v>
      </c>
      <c r="AI57" s="18">
        <v>1</v>
      </c>
      <c r="AJ57" s="18">
        <v>0</v>
      </c>
      <c r="AK57" s="106">
        <v>173607884.56</v>
      </c>
      <c r="AL57" s="21" t="s">
        <v>602</v>
      </c>
      <c r="AM57" s="18"/>
      <c r="AN57" s="24"/>
      <c r="AO57" s="18"/>
      <c r="AP57" s="18"/>
      <c r="AQ57" s="24"/>
      <c r="AR57" s="18"/>
      <c r="AS57" s="18"/>
      <c r="AT57" s="24"/>
      <c r="AU57" s="18"/>
      <c r="AV57" s="18"/>
      <c r="AW57" s="24"/>
      <c r="AX57" s="18"/>
      <c r="AY57" s="18"/>
      <c r="AZ57" s="24"/>
      <c r="BA57" s="18"/>
      <c r="BB57" s="18"/>
      <c r="BC57" s="21" t="s">
        <v>600</v>
      </c>
      <c r="BD57" s="20" t="s">
        <v>602</v>
      </c>
      <c r="BE57" s="18">
        <v>70236532</v>
      </c>
      <c r="BF57" s="18" t="s">
        <v>603</v>
      </c>
      <c r="BG57" s="18" t="s">
        <v>604</v>
      </c>
      <c r="BH57" s="24">
        <v>173607884.56</v>
      </c>
      <c r="BI57" s="19">
        <v>44354</v>
      </c>
      <c r="BJ57" s="19">
        <v>44714</v>
      </c>
      <c r="BK57" s="107">
        <f>IF(BH57=0,0,J57-BH57)</f>
        <v>0</v>
      </c>
      <c r="BL57" s="108">
        <f>BK57/J57</f>
        <v>0</v>
      </c>
      <c r="BM57" s="191">
        <v>15</v>
      </c>
      <c r="BN57" s="18" t="s">
        <v>190</v>
      </c>
      <c r="BO57" s="18" t="s">
        <v>605</v>
      </c>
      <c r="BP57" s="18" t="s">
        <v>606</v>
      </c>
      <c r="BQ57" s="111"/>
      <c r="BR57" s="19">
        <v>44418</v>
      </c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</row>
    <row r="58" spans="1:127" s="41" customFormat="1" x14ac:dyDescent="0.25">
      <c r="A58" s="189">
        <v>52</v>
      </c>
      <c r="B58" s="18" t="s">
        <v>383</v>
      </c>
      <c r="C58" s="19">
        <v>44526</v>
      </c>
      <c r="D58" s="18" t="s">
        <v>148</v>
      </c>
      <c r="E58" s="20" t="s">
        <v>776</v>
      </c>
      <c r="F58" s="22" t="s">
        <v>384</v>
      </c>
      <c r="G58" s="22" t="s">
        <v>344</v>
      </c>
      <c r="H58" s="23">
        <v>7</v>
      </c>
      <c r="I58" s="163" t="s">
        <v>779</v>
      </c>
      <c r="J58" s="82">
        <v>120000000</v>
      </c>
      <c r="K58" s="82">
        <f>J58/H58</f>
        <v>17142857.142857142</v>
      </c>
      <c r="L58" s="18"/>
      <c r="M58" s="18">
        <v>3</v>
      </c>
      <c r="N58" s="18">
        <v>3</v>
      </c>
      <c r="O58" s="82">
        <v>40000000</v>
      </c>
      <c r="P58" s="82">
        <v>40000000</v>
      </c>
      <c r="Q58" s="82">
        <v>40000000</v>
      </c>
      <c r="R58" s="82"/>
      <c r="S58" s="82"/>
      <c r="T58" s="82"/>
      <c r="U58" s="82"/>
      <c r="V58" s="82"/>
      <c r="W58" s="82"/>
      <c r="X58" s="82"/>
      <c r="Y58" s="82">
        <f>AVERAGE(O58:X58)</f>
        <v>40000000</v>
      </c>
      <c r="Z58" s="82">
        <f>MINA(O58:X58)</f>
        <v>40000000</v>
      </c>
      <c r="AA58" s="82">
        <f>MAX(O58:X58)</f>
        <v>40000000</v>
      </c>
      <c r="AB58" s="82">
        <f>_xlfn.STDEV.S(O58:X58)</f>
        <v>0</v>
      </c>
      <c r="AC58" s="119"/>
      <c r="AD58" s="18" t="s">
        <v>148</v>
      </c>
      <c r="AE58" s="24">
        <f>Y58</f>
        <v>40000000</v>
      </c>
      <c r="AF58" s="83"/>
      <c r="AG58" s="18" t="s">
        <v>151</v>
      </c>
      <c r="AH58" s="18">
        <v>2</v>
      </c>
      <c r="AI58" s="18">
        <v>2</v>
      </c>
      <c r="AJ58" s="18">
        <v>0</v>
      </c>
      <c r="AK58" s="106">
        <v>119000000</v>
      </c>
      <c r="AL58" s="21" t="s">
        <v>385</v>
      </c>
      <c r="AM58" s="18"/>
      <c r="AN58" s="24">
        <v>120000000</v>
      </c>
      <c r="AO58" s="18" t="s">
        <v>386</v>
      </c>
      <c r="AP58" s="18"/>
      <c r="AQ58" s="24"/>
      <c r="AR58" s="18"/>
      <c r="AS58" s="18"/>
      <c r="AT58" s="24"/>
      <c r="AU58" s="18"/>
      <c r="AV58" s="18"/>
      <c r="AW58" s="24"/>
      <c r="AX58" s="18"/>
      <c r="AY58" s="18"/>
      <c r="AZ58" s="24"/>
      <c r="BA58" s="18"/>
      <c r="BB58" s="18"/>
      <c r="BC58" s="21" t="s">
        <v>344</v>
      </c>
      <c r="BD58" s="20" t="s">
        <v>386</v>
      </c>
      <c r="BE58" s="18"/>
      <c r="BF58" s="18">
        <v>32110872040</v>
      </c>
      <c r="BG58" s="18" t="s">
        <v>387</v>
      </c>
      <c r="BH58" s="24">
        <v>120000000</v>
      </c>
      <c r="BI58" s="19">
        <v>44558</v>
      </c>
      <c r="BJ58" s="19">
        <v>45199</v>
      </c>
      <c r="BK58" s="107">
        <f>IF(BH58=0,0,J58-BH58)</f>
        <v>0</v>
      </c>
      <c r="BL58" s="108">
        <f>BK58/J58</f>
        <v>0</v>
      </c>
      <c r="BM58" s="191">
        <v>16</v>
      </c>
      <c r="BN58" s="18" t="s">
        <v>148</v>
      </c>
      <c r="BO58" s="18" t="s">
        <v>715</v>
      </c>
      <c r="BP58" s="111"/>
      <c r="BQ58" s="111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</row>
    <row r="59" spans="1:127" s="10" customFormat="1" x14ac:dyDescent="0.25">
      <c r="A59" s="189">
        <v>2</v>
      </c>
      <c r="B59" s="18" t="s">
        <v>130</v>
      </c>
      <c r="C59" s="19">
        <v>45029</v>
      </c>
      <c r="D59" s="18" t="s">
        <v>190</v>
      </c>
      <c r="E59" s="20" t="s">
        <v>125</v>
      </c>
      <c r="F59" s="22" t="s">
        <v>131</v>
      </c>
      <c r="G59" s="22" t="s">
        <v>132</v>
      </c>
      <c r="H59" s="23">
        <v>1</v>
      </c>
      <c r="I59" s="164" t="s">
        <v>777</v>
      </c>
      <c r="J59" s="82">
        <v>100050000</v>
      </c>
      <c r="K59" s="82">
        <f>J59/H59</f>
        <v>100050000</v>
      </c>
      <c r="L59" s="19">
        <v>45028</v>
      </c>
      <c r="M59" s="18">
        <v>3</v>
      </c>
      <c r="N59" s="18">
        <v>3</v>
      </c>
      <c r="O59" s="82">
        <v>101000000</v>
      </c>
      <c r="P59" s="82">
        <v>94150000</v>
      </c>
      <c r="Q59" s="82">
        <v>105000000</v>
      </c>
      <c r="R59" s="24"/>
      <c r="S59" s="24"/>
      <c r="T59" s="24"/>
      <c r="U59" s="24"/>
      <c r="V59" s="24"/>
      <c r="W59" s="24"/>
      <c r="X59" s="24"/>
      <c r="Y59" s="82">
        <f>AVERAGE(O59:X59)</f>
        <v>100050000</v>
      </c>
      <c r="Z59" s="82">
        <f>MINA(O59:X59)</f>
        <v>94150000</v>
      </c>
      <c r="AA59" s="82">
        <f>MAX(O59:X59)</f>
        <v>105000000</v>
      </c>
      <c r="AB59" s="82">
        <f>_xlfn.STDEV.S(O59:X59)</f>
        <v>5487030.1621186668</v>
      </c>
      <c r="AC59" s="105">
        <f>AB59/Y59</f>
        <v>5.4842880181096121E-2</v>
      </c>
      <c r="AD59" s="18" t="s">
        <v>190</v>
      </c>
      <c r="AE59" s="24">
        <f>Y59</f>
        <v>100050000</v>
      </c>
      <c r="AF59" s="83"/>
      <c r="AG59" s="18" t="s">
        <v>133</v>
      </c>
      <c r="AH59" s="18">
        <v>1</v>
      </c>
      <c r="AI59" s="18">
        <v>1</v>
      </c>
      <c r="AJ59" s="18">
        <v>0</v>
      </c>
      <c r="AK59" s="106">
        <v>100050000</v>
      </c>
      <c r="AL59" s="21" t="s">
        <v>134</v>
      </c>
      <c r="AM59" s="18" t="s">
        <v>135</v>
      </c>
      <c r="AN59" s="24" t="s">
        <v>194</v>
      </c>
      <c r="AO59" s="24" t="s">
        <v>194</v>
      </c>
      <c r="AP59" s="24" t="s">
        <v>194</v>
      </c>
      <c r="AQ59" s="24" t="s">
        <v>194</v>
      </c>
      <c r="AR59" s="24" t="s">
        <v>194</v>
      </c>
      <c r="AS59" s="24" t="s">
        <v>194</v>
      </c>
      <c r="AT59" s="24" t="s">
        <v>194</v>
      </c>
      <c r="AU59" s="24" t="s">
        <v>194</v>
      </c>
      <c r="AV59" s="24" t="s">
        <v>194</v>
      </c>
      <c r="AW59" s="24" t="s">
        <v>194</v>
      </c>
      <c r="AX59" s="24" t="s">
        <v>194</v>
      </c>
      <c r="AY59" s="24" t="s">
        <v>194</v>
      </c>
      <c r="AZ59" s="24" t="s">
        <v>194</v>
      </c>
      <c r="BA59" s="24" t="s">
        <v>194</v>
      </c>
      <c r="BB59" s="24" t="s">
        <v>194</v>
      </c>
      <c r="BC59" s="21" t="s">
        <v>132</v>
      </c>
      <c r="BD59" s="20" t="s">
        <v>134</v>
      </c>
      <c r="BE59" s="18">
        <v>92374594</v>
      </c>
      <c r="BF59" s="18" t="s">
        <v>136</v>
      </c>
      <c r="BG59" s="18" t="s">
        <v>137</v>
      </c>
      <c r="BH59" s="24">
        <v>100050000</v>
      </c>
      <c r="BI59" s="19">
        <v>45068</v>
      </c>
      <c r="BJ59" s="19">
        <v>45291</v>
      </c>
      <c r="BK59" s="107">
        <f>IF(BH59=0,0,J59-BH59)</f>
        <v>0</v>
      </c>
      <c r="BL59" s="108">
        <f>BK59/J59</f>
        <v>0</v>
      </c>
      <c r="BM59" s="191">
        <v>17</v>
      </c>
      <c r="BN59" s="18" t="s">
        <v>190</v>
      </c>
      <c r="BO59" s="18" t="s">
        <v>138</v>
      </c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</row>
    <row r="60" spans="1:127" s="41" customFormat="1" x14ac:dyDescent="0.25">
      <c r="A60" s="189">
        <v>68</v>
      </c>
      <c r="B60" s="18" t="s">
        <v>464</v>
      </c>
      <c r="C60" s="19">
        <v>44448</v>
      </c>
      <c r="D60" s="18" t="s">
        <v>190</v>
      </c>
      <c r="E60" s="20" t="s">
        <v>125</v>
      </c>
      <c r="F60" s="22" t="s">
        <v>465</v>
      </c>
      <c r="G60" s="22" t="s">
        <v>466</v>
      </c>
      <c r="H60" s="23">
        <v>1</v>
      </c>
      <c r="I60" s="164" t="s">
        <v>777</v>
      </c>
      <c r="J60" s="82">
        <v>38600000</v>
      </c>
      <c r="K60" s="82">
        <f>J60/H60</f>
        <v>38600000</v>
      </c>
      <c r="L60" s="18"/>
      <c r="M60" s="18">
        <v>3</v>
      </c>
      <c r="N60" s="18">
        <v>3</v>
      </c>
      <c r="O60" s="82">
        <v>42264102.159999996</v>
      </c>
      <c r="P60" s="82">
        <v>41600000</v>
      </c>
      <c r="Q60" s="82">
        <v>38600000</v>
      </c>
      <c r="R60" s="82"/>
      <c r="S60" s="82"/>
      <c r="T60" s="82"/>
      <c r="U60" s="82"/>
      <c r="V60" s="82"/>
      <c r="W60" s="82"/>
      <c r="X60" s="82"/>
      <c r="Y60" s="82">
        <f>AVERAGE(O60:X60)</f>
        <v>40821367.386666663</v>
      </c>
      <c r="Z60" s="82">
        <f>MINA(O60:X60)</f>
        <v>38600000</v>
      </c>
      <c r="AA60" s="82">
        <f>MAX(O60:X60)</f>
        <v>42264102.159999996</v>
      </c>
      <c r="AB60" s="82">
        <f>_xlfn.STDEV.S(O60:X60)</f>
        <v>1952207.1405562689</v>
      </c>
      <c r="AC60" s="105">
        <f>AB60/Y60</f>
        <v>4.7823168735741842E-2</v>
      </c>
      <c r="AD60" s="18" t="s">
        <v>190</v>
      </c>
      <c r="AE60" s="24">
        <f>Y60</f>
        <v>40821367.386666663</v>
      </c>
      <c r="AF60" s="83"/>
      <c r="AG60" s="18" t="s">
        <v>185</v>
      </c>
      <c r="AH60" s="18">
        <v>1</v>
      </c>
      <c r="AI60" s="18">
        <v>1</v>
      </c>
      <c r="AJ60" s="18">
        <v>0</v>
      </c>
      <c r="AK60" s="106">
        <v>38600000</v>
      </c>
      <c r="AL60" s="21" t="s">
        <v>467</v>
      </c>
      <c r="AM60" s="18"/>
      <c r="AN60" s="24"/>
      <c r="AO60" s="18"/>
      <c r="AP60" s="18"/>
      <c r="AQ60" s="24"/>
      <c r="AR60" s="18"/>
      <c r="AS60" s="18"/>
      <c r="AT60" s="24"/>
      <c r="AU60" s="18"/>
      <c r="AV60" s="18"/>
      <c r="AW60" s="24"/>
      <c r="AX60" s="18"/>
      <c r="AY60" s="18"/>
      <c r="AZ60" s="24"/>
      <c r="BA60" s="18"/>
      <c r="BB60" s="18"/>
      <c r="BC60" s="21" t="s">
        <v>468</v>
      </c>
      <c r="BD60" s="20" t="s">
        <v>467</v>
      </c>
      <c r="BE60" s="18"/>
      <c r="BF60" s="18" t="s">
        <v>469</v>
      </c>
      <c r="BG60" s="35" t="s">
        <v>470</v>
      </c>
      <c r="BH60" s="24">
        <v>38600000</v>
      </c>
      <c r="BI60" s="19">
        <v>44470</v>
      </c>
      <c r="BJ60" s="19">
        <v>44788</v>
      </c>
      <c r="BK60" s="107">
        <f>IF(BH60=0,0,J60-BH60)</f>
        <v>0</v>
      </c>
      <c r="BL60" s="108">
        <f>BK60/J60</f>
        <v>0</v>
      </c>
      <c r="BM60" s="191">
        <v>18</v>
      </c>
      <c r="BN60" s="18" t="s">
        <v>190</v>
      </c>
      <c r="BO60" s="18" t="s">
        <v>694</v>
      </c>
      <c r="BP60" s="111"/>
      <c r="BQ60" s="111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</row>
    <row r="61" spans="1:127" s="10" customFormat="1" x14ac:dyDescent="0.25">
      <c r="A61" s="189">
        <v>17</v>
      </c>
      <c r="B61" s="18" t="s">
        <v>227</v>
      </c>
      <c r="C61" s="19">
        <v>44846</v>
      </c>
      <c r="D61" s="18" t="s">
        <v>190</v>
      </c>
      <c r="E61" s="20" t="s">
        <v>125</v>
      </c>
      <c r="F61" s="22" t="s">
        <v>228</v>
      </c>
      <c r="G61" s="22" t="s">
        <v>229</v>
      </c>
      <c r="H61" s="23">
        <v>1</v>
      </c>
      <c r="I61" s="164" t="s">
        <v>777</v>
      </c>
      <c r="J61" s="82">
        <v>37400000</v>
      </c>
      <c r="K61" s="82">
        <f>J61/H61</f>
        <v>37400000</v>
      </c>
      <c r="L61" s="18"/>
      <c r="M61" s="18">
        <v>3</v>
      </c>
      <c r="N61" s="18">
        <v>3</v>
      </c>
      <c r="O61" s="82">
        <v>40084000</v>
      </c>
      <c r="P61" s="82">
        <v>34716000</v>
      </c>
      <c r="Q61" s="82">
        <v>37400000</v>
      </c>
      <c r="R61" s="24"/>
      <c r="S61" s="24"/>
      <c r="T61" s="24"/>
      <c r="U61" s="24"/>
      <c r="V61" s="24"/>
      <c r="W61" s="24"/>
      <c r="X61" s="24"/>
      <c r="Y61" s="82">
        <f>AVERAGE(O61:X61)</f>
        <v>37400000</v>
      </c>
      <c r="Z61" s="82">
        <f>MINA(O61:X61)</f>
        <v>34716000</v>
      </c>
      <c r="AA61" s="82">
        <f>MAX(O61:X61)</f>
        <v>40084000</v>
      </c>
      <c r="AB61" s="82">
        <f>_xlfn.STDEV.S(O61:X61)</f>
        <v>2684000</v>
      </c>
      <c r="AC61" s="105">
        <f>AB61/Y61</f>
        <v>7.1764705882352939E-2</v>
      </c>
      <c r="AD61" s="18" t="s">
        <v>190</v>
      </c>
      <c r="AE61" s="24">
        <f>Y61</f>
        <v>37400000</v>
      </c>
      <c r="AF61" s="83"/>
      <c r="AG61" s="18" t="s">
        <v>185</v>
      </c>
      <c r="AH61" s="18">
        <v>1</v>
      </c>
      <c r="AI61" s="18">
        <v>1</v>
      </c>
      <c r="AJ61" s="18">
        <v>0</v>
      </c>
      <c r="AK61" s="106">
        <v>37400000</v>
      </c>
      <c r="AL61" s="21" t="s">
        <v>230</v>
      </c>
      <c r="AM61" s="18"/>
      <c r="AN61" s="24"/>
      <c r="AO61" s="18"/>
      <c r="AP61" s="18"/>
      <c r="AQ61" s="24"/>
      <c r="AR61" s="18"/>
      <c r="AS61" s="18"/>
      <c r="AT61" s="24"/>
      <c r="AU61" s="18"/>
      <c r="AV61" s="18"/>
      <c r="AW61" s="24"/>
      <c r="AX61" s="18"/>
      <c r="AY61" s="18"/>
      <c r="AZ61" s="24"/>
      <c r="BA61" s="18"/>
      <c r="BB61" s="18"/>
      <c r="BC61" s="21" t="s">
        <v>229</v>
      </c>
      <c r="BD61" s="20" t="s">
        <v>230</v>
      </c>
      <c r="BE61" s="18">
        <v>83720943</v>
      </c>
      <c r="BF61" s="18" t="s">
        <v>231</v>
      </c>
      <c r="BG61" s="18" t="s">
        <v>232</v>
      </c>
      <c r="BH61" s="24">
        <v>37400000</v>
      </c>
      <c r="BI61" s="19">
        <v>44866</v>
      </c>
      <c r="BJ61" s="19">
        <v>44925</v>
      </c>
      <c r="BK61" s="107">
        <f>IF(BH61=0,0,J61-BH61)</f>
        <v>0</v>
      </c>
      <c r="BL61" s="108">
        <f>BK61/J61</f>
        <v>0</v>
      </c>
      <c r="BM61" s="191">
        <v>19</v>
      </c>
      <c r="BN61" s="18" t="s">
        <v>190</v>
      </c>
      <c r="BO61" s="18" t="s">
        <v>697</v>
      </c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</row>
    <row r="62" spans="1:127" s="56" customFormat="1" x14ac:dyDescent="0.25">
      <c r="A62" s="189">
        <v>40</v>
      </c>
      <c r="B62" s="18" t="s">
        <v>330</v>
      </c>
      <c r="C62" s="19">
        <v>44601</v>
      </c>
      <c r="D62" s="18" t="s">
        <v>148</v>
      </c>
      <c r="E62" s="20" t="s">
        <v>331</v>
      </c>
      <c r="F62" s="22" t="s">
        <v>332</v>
      </c>
      <c r="G62" s="22" t="s">
        <v>333</v>
      </c>
      <c r="H62" s="23">
        <v>2</v>
      </c>
      <c r="I62" s="164" t="s">
        <v>775</v>
      </c>
      <c r="J62" s="82">
        <v>35800000</v>
      </c>
      <c r="K62" s="82">
        <f>J62/H62</f>
        <v>17900000</v>
      </c>
      <c r="L62" s="18"/>
      <c r="M62" s="18">
        <v>1</v>
      </c>
      <c r="N62" s="18">
        <v>1</v>
      </c>
      <c r="O62" s="82">
        <v>17900000</v>
      </c>
      <c r="P62" s="82"/>
      <c r="Q62" s="82"/>
      <c r="R62" s="82"/>
      <c r="S62" s="82"/>
      <c r="T62" s="82"/>
      <c r="U62" s="82"/>
      <c r="V62" s="82"/>
      <c r="W62" s="82"/>
      <c r="X62" s="82"/>
      <c r="Y62" s="82">
        <f>AVERAGE(O62:X62)</f>
        <v>17900000</v>
      </c>
      <c r="Z62" s="82">
        <f>MINA(O62:X62)</f>
        <v>17900000</v>
      </c>
      <c r="AA62" s="82">
        <f>MAX(O62:X62)</f>
        <v>17900000</v>
      </c>
      <c r="AB62" s="82" t="e">
        <f>_xlfn.STDEV.S(O62:X62)</f>
        <v>#DIV/0!</v>
      </c>
      <c r="AC62" s="119"/>
      <c r="AD62" s="18" t="s">
        <v>148</v>
      </c>
      <c r="AE62" s="24">
        <f>Y62</f>
        <v>17900000</v>
      </c>
      <c r="AF62" s="83"/>
      <c r="AG62" s="18" t="s">
        <v>334</v>
      </c>
      <c r="AH62" s="18">
        <v>1</v>
      </c>
      <c r="AI62" s="18">
        <v>1</v>
      </c>
      <c r="AJ62" s="18">
        <v>0</v>
      </c>
      <c r="AK62" s="106"/>
      <c r="AL62" s="21" t="s">
        <v>335</v>
      </c>
      <c r="AM62" s="18"/>
      <c r="AN62" s="24"/>
      <c r="AO62" s="18"/>
      <c r="AP62" s="18"/>
      <c r="AQ62" s="24"/>
      <c r="AR62" s="18"/>
      <c r="AS62" s="18"/>
      <c r="AT62" s="24"/>
      <c r="AU62" s="18"/>
      <c r="AV62" s="18"/>
      <c r="AW62" s="24"/>
      <c r="AX62" s="18"/>
      <c r="AY62" s="18"/>
      <c r="AZ62" s="24"/>
      <c r="BA62" s="18"/>
      <c r="BB62" s="18"/>
      <c r="BC62" s="21" t="s">
        <v>333</v>
      </c>
      <c r="BD62" s="20"/>
      <c r="BE62" s="18"/>
      <c r="BF62" s="18"/>
      <c r="BG62" s="18">
        <v>44604</v>
      </c>
      <c r="BH62" s="24">
        <v>35800000</v>
      </c>
      <c r="BI62" s="19">
        <v>44620</v>
      </c>
      <c r="BJ62" s="19">
        <v>44835</v>
      </c>
      <c r="BK62" s="107">
        <f>IF(BH62=0,0,J62-BH62)</f>
        <v>0</v>
      </c>
      <c r="BL62" s="108">
        <f>BK62/J62</f>
        <v>0</v>
      </c>
      <c r="BM62" s="191">
        <v>20</v>
      </c>
      <c r="BN62" s="18" t="s">
        <v>148</v>
      </c>
      <c r="BO62" s="18" t="s">
        <v>694</v>
      </c>
      <c r="BP62" s="111"/>
      <c r="BQ62" s="111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</row>
    <row r="63" spans="1:127" s="63" customFormat="1" x14ac:dyDescent="0.25">
      <c r="A63" s="189">
        <v>9</v>
      </c>
      <c r="B63" s="34" t="s">
        <v>175</v>
      </c>
      <c r="C63" s="19">
        <v>44890</v>
      </c>
      <c r="D63" s="18" t="s">
        <v>190</v>
      </c>
      <c r="E63" s="20" t="s">
        <v>125</v>
      </c>
      <c r="F63" s="22" t="s">
        <v>176</v>
      </c>
      <c r="G63" s="22" t="s">
        <v>177</v>
      </c>
      <c r="H63" s="23">
        <v>1</v>
      </c>
      <c r="I63" s="164" t="s">
        <v>777</v>
      </c>
      <c r="J63" s="82">
        <v>14119000</v>
      </c>
      <c r="K63" s="82">
        <f>J63/H63</f>
        <v>14119000</v>
      </c>
      <c r="L63" s="19">
        <v>44845</v>
      </c>
      <c r="M63" s="18">
        <v>3</v>
      </c>
      <c r="N63" s="18">
        <v>3</v>
      </c>
      <c r="O63" s="82">
        <v>14194000</v>
      </c>
      <c r="P63" s="82">
        <v>14118000</v>
      </c>
      <c r="Q63" s="82">
        <v>14045000</v>
      </c>
      <c r="R63" s="24"/>
      <c r="S63" s="24"/>
      <c r="T63" s="24"/>
      <c r="U63" s="24"/>
      <c r="V63" s="24"/>
      <c r="W63" s="24"/>
      <c r="X63" s="24"/>
      <c r="Y63" s="82">
        <f>AVERAGE(O63:X63)</f>
        <v>14119000</v>
      </c>
      <c r="Z63" s="82">
        <f>MINA(O63:X63)</f>
        <v>14045000</v>
      </c>
      <c r="AA63" s="82">
        <f>MAX(O63:X63)</f>
        <v>14194000</v>
      </c>
      <c r="AB63" s="82">
        <f>_xlfn.STDEV.S(O63:X63)</f>
        <v>74505.033387013522</v>
      </c>
      <c r="AC63" s="105">
        <f>AB63/Y63</f>
        <v>5.2769341587232468E-3</v>
      </c>
      <c r="AD63" s="18" t="s">
        <v>190</v>
      </c>
      <c r="AE63" s="24">
        <f>Y63</f>
        <v>14119000</v>
      </c>
      <c r="AF63" s="83"/>
      <c r="AG63" s="18" t="s">
        <v>178</v>
      </c>
      <c r="AH63" s="18">
        <v>1</v>
      </c>
      <c r="AI63" s="18">
        <v>1</v>
      </c>
      <c r="AJ63" s="18">
        <v>0</v>
      </c>
      <c r="AK63" s="106">
        <v>14119000</v>
      </c>
      <c r="AL63" s="21" t="s">
        <v>179</v>
      </c>
      <c r="AM63" s="18"/>
      <c r="AN63" s="24"/>
      <c r="AO63" s="18"/>
      <c r="AP63" s="18"/>
      <c r="AQ63" s="24"/>
      <c r="AR63" s="18"/>
      <c r="AS63" s="18"/>
      <c r="AT63" s="24"/>
      <c r="AU63" s="18"/>
      <c r="AV63" s="18"/>
      <c r="AW63" s="24"/>
      <c r="AX63" s="18"/>
      <c r="AY63" s="18"/>
      <c r="AZ63" s="24"/>
      <c r="BA63" s="18"/>
      <c r="BB63" s="18"/>
      <c r="BC63" s="21" t="s">
        <v>177</v>
      </c>
      <c r="BD63" s="20" t="s">
        <v>179</v>
      </c>
      <c r="BE63" s="18">
        <v>85659050</v>
      </c>
      <c r="BF63" s="18" t="s">
        <v>180</v>
      </c>
      <c r="BG63" s="18">
        <v>220854</v>
      </c>
      <c r="BH63" s="24">
        <v>14119000</v>
      </c>
      <c r="BI63" s="19">
        <v>44914</v>
      </c>
      <c r="BJ63" s="18" t="s">
        <v>181</v>
      </c>
      <c r="BK63" s="107">
        <f>IF(BH63=0,0,J63-BH63)</f>
        <v>0</v>
      </c>
      <c r="BL63" s="108">
        <f>BK63/J63</f>
        <v>0</v>
      </c>
      <c r="BM63" s="191">
        <v>21</v>
      </c>
      <c r="BN63" s="18" t="s">
        <v>190</v>
      </c>
      <c r="BO63" s="18" t="s">
        <v>695</v>
      </c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</row>
    <row r="64" spans="1:127" s="41" customFormat="1" x14ac:dyDescent="0.25">
      <c r="A64" s="189">
        <v>16</v>
      </c>
      <c r="B64" s="18" t="s">
        <v>224</v>
      </c>
      <c r="C64" s="19">
        <v>44846</v>
      </c>
      <c r="D64" s="18" t="s">
        <v>190</v>
      </c>
      <c r="E64" s="20" t="s">
        <v>125</v>
      </c>
      <c r="F64" s="22" t="s">
        <v>225</v>
      </c>
      <c r="G64" s="22" t="s">
        <v>127</v>
      </c>
      <c r="H64" s="23">
        <v>1</v>
      </c>
      <c r="I64" s="164" t="s">
        <v>777</v>
      </c>
      <c r="J64" s="82">
        <v>13199500</v>
      </c>
      <c r="K64" s="82">
        <f>J64/H64</f>
        <v>13199500</v>
      </c>
      <c r="L64" s="18"/>
      <c r="M64" s="18">
        <v>3</v>
      </c>
      <c r="N64" s="18">
        <v>3</v>
      </c>
      <c r="O64" s="82">
        <v>12881000</v>
      </c>
      <c r="P64" s="82">
        <v>14117500</v>
      </c>
      <c r="Q64" s="82">
        <v>12600000</v>
      </c>
      <c r="R64" s="24"/>
      <c r="S64" s="24"/>
      <c r="T64" s="24"/>
      <c r="U64" s="24"/>
      <c r="V64" s="24"/>
      <c r="W64" s="24"/>
      <c r="X64" s="24"/>
      <c r="Y64" s="82">
        <f>AVERAGE(O64:X64)</f>
        <v>13199500</v>
      </c>
      <c r="Z64" s="82">
        <f>MINA(O64:X64)</f>
        <v>12600000</v>
      </c>
      <c r="AA64" s="82">
        <f>MAX(O64:X64)</f>
        <v>14117500</v>
      </c>
      <c r="AB64" s="82">
        <f>_xlfn.STDEV.S(O64:X64)</f>
        <v>807330.94205536309</v>
      </c>
      <c r="AC64" s="105">
        <f>AB64/Y64</f>
        <v>6.1163751812974967E-2</v>
      </c>
      <c r="AD64" s="18" t="s">
        <v>190</v>
      </c>
      <c r="AE64" s="24">
        <f>Y64</f>
        <v>13199500</v>
      </c>
      <c r="AF64" s="83"/>
      <c r="AG64" s="18" t="s">
        <v>133</v>
      </c>
      <c r="AH64" s="18">
        <v>1</v>
      </c>
      <c r="AI64" s="18">
        <v>1</v>
      </c>
      <c r="AJ64" s="18">
        <v>0</v>
      </c>
      <c r="AK64" s="106">
        <v>13199500</v>
      </c>
      <c r="AL64" s="21" t="s">
        <v>186</v>
      </c>
      <c r="AM64" s="18"/>
      <c r="AN64" s="24"/>
      <c r="AO64" s="18"/>
      <c r="AP64" s="18"/>
      <c r="AQ64" s="24"/>
      <c r="AR64" s="18"/>
      <c r="AS64" s="18"/>
      <c r="AT64" s="24"/>
      <c r="AU64" s="18"/>
      <c r="AV64" s="18"/>
      <c r="AW64" s="24"/>
      <c r="AX64" s="18"/>
      <c r="AY64" s="18"/>
      <c r="AZ64" s="24"/>
      <c r="BA64" s="18"/>
      <c r="BB64" s="18"/>
      <c r="BC64" s="21" t="s">
        <v>127</v>
      </c>
      <c r="BD64" s="20" t="s">
        <v>186</v>
      </c>
      <c r="BE64" s="18">
        <v>83901721</v>
      </c>
      <c r="BF64" s="18" t="s">
        <v>226</v>
      </c>
      <c r="BG64" s="18">
        <v>106</v>
      </c>
      <c r="BH64" s="24">
        <v>13199500</v>
      </c>
      <c r="BI64" s="19">
        <v>44872</v>
      </c>
      <c r="BJ64" s="19">
        <v>44926</v>
      </c>
      <c r="BK64" s="107">
        <f>IF(BH64=0,0,J64-BH64)</f>
        <v>0</v>
      </c>
      <c r="BL64" s="108">
        <f>BK64/J64</f>
        <v>0</v>
      </c>
      <c r="BM64" s="191">
        <v>22</v>
      </c>
      <c r="BN64" s="18" t="s">
        <v>190</v>
      </c>
      <c r="BO64" s="18" t="s">
        <v>694</v>
      </c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</row>
    <row r="65" spans="1:127" s="41" customFormat="1" x14ac:dyDescent="0.25">
      <c r="A65" s="189">
        <v>10</v>
      </c>
      <c r="B65" s="18" t="s">
        <v>182</v>
      </c>
      <c r="C65" s="19">
        <v>44881</v>
      </c>
      <c r="D65" s="18" t="s">
        <v>190</v>
      </c>
      <c r="E65" s="20" t="s">
        <v>125</v>
      </c>
      <c r="F65" s="22" t="s">
        <v>183</v>
      </c>
      <c r="G65" s="22" t="s">
        <v>184</v>
      </c>
      <c r="H65" s="23">
        <v>1</v>
      </c>
      <c r="I65" s="164" t="s">
        <v>777</v>
      </c>
      <c r="J65" s="82">
        <v>13014000</v>
      </c>
      <c r="K65" s="82">
        <f>J65/H65</f>
        <v>13014000</v>
      </c>
      <c r="L65" s="18"/>
      <c r="M65" s="18">
        <v>3</v>
      </c>
      <c r="N65" s="18">
        <v>3</v>
      </c>
      <c r="O65" s="82">
        <v>13009000</v>
      </c>
      <c r="P65" s="82">
        <v>13014000</v>
      </c>
      <c r="Q65" s="82">
        <v>13019000</v>
      </c>
      <c r="R65" s="24"/>
      <c r="S65" s="24"/>
      <c r="T65" s="24"/>
      <c r="U65" s="24"/>
      <c r="V65" s="24"/>
      <c r="W65" s="24"/>
      <c r="X65" s="24"/>
      <c r="Y65" s="82">
        <f>AVERAGE(O65:X65)</f>
        <v>13014000</v>
      </c>
      <c r="Z65" s="82">
        <f>MINA(O65:X65)</f>
        <v>13009000</v>
      </c>
      <c r="AA65" s="82">
        <f>MAX(O65:X65)</f>
        <v>13019000</v>
      </c>
      <c r="AB65" s="82">
        <f>_xlfn.STDEV.S(O65:X65)</f>
        <v>5000</v>
      </c>
      <c r="AC65" s="105">
        <f>AB65/Y65</f>
        <v>3.8420162901490703E-4</v>
      </c>
      <c r="AD65" s="18" t="s">
        <v>190</v>
      </c>
      <c r="AE65" s="24">
        <f>Y65</f>
        <v>13014000</v>
      </c>
      <c r="AF65" s="83"/>
      <c r="AG65" s="18" t="s">
        <v>185</v>
      </c>
      <c r="AH65" s="18">
        <v>1</v>
      </c>
      <c r="AI65" s="18">
        <v>1</v>
      </c>
      <c r="AJ65" s="18">
        <v>0</v>
      </c>
      <c r="AK65" s="106">
        <v>13014000</v>
      </c>
      <c r="AL65" s="21" t="s">
        <v>186</v>
      </c>
      <c r="AM65" s="18"/>
      <c r="AN65" s="24"/>
      <c r="AO65" s="18"/>
      <c r="AP65" s="18"/>
      <c r="AQ65" s="24"/>
      <c r="AR65" s="18"/>
      <c r="AS65" s="18"/>
      <c r="AT65" s="24"/>
      <c r="AU65" s="18"/>
      <c r="AV65" s="18"/>
      <c r="AW65" s="24"/>
      <c r="AX65" s="18"/>
      <c r="AY65" s="18"/>
      <c r="AZ65" s="24"/>
      <c r="BA65" s="18"/>
      <c r="BB65" s="18"/>
      <c r="BC65" s="21" t="s">
        <v>184</v>
      </c>
      <c r="BD65" s="20" t="s">
        <v>186</v>
      </c>
      <c r="BE65" s="18">
        <v>85007194</v>
      </c>
      <c r="BF65" s="18" t="s">
        <v>187</v>
      </c>
      <c r="BG65" s="25" t="s">
        <v>188</v>
      </c>
      <c r="BH65" s="24">
        <v>13014000</v>
      </c>
      <c r="BI65" s="19">
        <v>44901</v>
      </c>
      <c r="BJ65" s="19">
        <v>44926</v>
      </c>
      <c r="BK65" s="107">
        <f>IF(BH65=0,0,J65-BH65)</f>
        <v>0</v>
      </c>
      <c r="BL65" s="108">
        <f>BK65/J65</f>
        <v>0</v>
      </c>
      <c r="BM65" s="191">
        <v>23</v>
      </c>
      <c r="BN65" s="18" t="s">
        <v>190</v>
      </c>
      <c r="BO65" s="18" t="s">
        <v>694</v>
      </c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</row>
    <row r="66" spans="1:127" s="41" customFormat="1" x14ac:dyDescent="0.25">
      <c r="A66" s="189">
        <v>58</v>
      </c>
      <c r="B66" s="10" t="s">
        <v>416</v>
      </c>
      <c r="C66" s="11">
        <v>44496</v>
      </c>
      <c r="D66" s="10" t="s">
        <v>190</v>
      </c>
      <c r="E66" s="12" t="s">
        <v>125</v>
      </c>
      <c r="F66" s="14" t="s">
        <v>417</v>
      </c>
      <c r="G66" s="14" t="s">
        <v>418</v>
      </c>
      <c r="H66" s="15">
        <v>1</v>
      </c>
      <c r="I66" s="163" t="s">
        <v>777</v>
      </c>
      <c r="J66" s="80">
        <v>12651800</v>
      </c>
      <c r="K66" s="80">
        <f>J66/H66</f>
        <v>12651800</v>
      </c>
      <c r="L66" s="11">
        <v>44487</v>
      </c>
      <c r="M66" s="10">
        <v>3</v>
      </c>
      <c r="N66" s="10">
        <v>3</v>
      </c>
      <c r="O66" s="80">
        <v>12651800</v>
      </c>
      <c r="P66" s="80">
        <v>12651800</v>
      </c>
      <c r="Q66" s="80">
        <v>12651800</v>
      </c>
      <c r="R66" s="80"/>
      <c r="S66" s="80"/>
      <c r="T66" s="80"/>
      <c r="U66" s="80"/>
      <c r="V66" s="80"/>
      <c r="W66" s="80"/>
      <c r="X66" s="80"/>
      <c r="Y66" s="80">
        <f>AVERAGE(O66:X66)</f>
        <v>12651800</v>
      </c>
      <c r="Z66" s="80">
        <f>MINA(O66:X66)</f>
        <v>12651800</v>
      </c>
      <c r="AA66" s="80">
        <f>MAX(O66:X66)</f>
        <v>12651800</v>
      </c>
      <c r="AB66" s="80">
        <f>_xlfn.STDEV.S(O66:X66)</f>
        <v>0</v>
      </c>
      <c r="AC66" s="102">
        <f>AB66/Y66</f>
        <v>0</v>
      </c>
      <c r="AD66" s="10" t="s">
        <v>190</v>
      </c>
      <c r="AE66" s="26">
        <f>Y66</f>
        <v>12651800</v>
      </c>
      <c r="AF66" s="81"/>
      <c r="AG66" s="10" t="s">
        <v>128</v>
      </c>
      <c r="AH66" s="10">
        <v>0</v>
      </c>
      <c r="AI66" s="10">
        <v>0</v>
      </c>
      <c r="AJ66" s="10">
        <v>0</v>
      </c>
      <c r="AK66" s="16" t="s">
        <v>129</v>
      </c>
      <c r="AL66" s="13"/>
      <c r="AM66" s="10"/>
      <c r="AN66" s="26"/>
      <c r="AO66" s="10"/>
      <c r="AP66" s="10"/>
      <c r="AQ66" s="26"/>
      <c r="AR66" s="10"/>
      <c r="AS66" s="10"/>
      <c r="AT66" s="26"/>
      <c r="AU66" s="10"/>
      <c r="AV66" s="10"/>
      <c r="AW66" s="26"/>
      <c r="AX66" s="10"/>
      <c r="AY66" s="10"/>
      <c r="AZ66" s="26"/>
      <c r="BA66" s="10"/>
      <c r="BB66" s="10"/>
      <c r="BC66" s="13" t="s">
        <v>418</v>
      </c>
      <c r="BD66" s="12"/>
      <c r="BE66" s="10"/>
      <c r="BF66" s="10"/>
      <c r="BG66" s="10"/>
      <c r="BH66" s="26">
        <v>12651800</v>
      </c>
      <c r="BI66" s="10"/>
      <c r="BJ66" s="10"/>
      <c r="BK66" s="103">
        <f>IF(BH66=0,0,J66-BH66)</f>
        <v>0</v>
      </c>
      <c r="BL66" s="104">
        <f>BK66/J66</f>
        <v>0</v>
      </c>
      <c r="BM66" s="191">
        <v>24</v>
      </c>
      <c r="BN66" s="10" t="s">
        <v>190</v>
      </c>
      <c r="BO66" s="10" t="s">
        <v>419</v>
      </c>
      <c r="BP66" s="118"/>
      <c r="BQ66" s="118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</row>
    <row r="67" spans="1:127" s="41" customFormat="1" x14ac:dyDescent="0.25">
      <c r="A67" s="189">
        <v>46</v>
      </c>
      <c r="B67" s="18" t="s">
        <v>359</v>
      </c>
      <c r="C67" s="19">
        <v>44526</v>
      </c>
      <c r="D67" s="18" t="s">
        <v>190</v>
      </c>
      <c r="E67" s="20" t="s">
        <v>125</v>
      </c>
      <c r="F67" s="22" t="s">
        <v>360</v>
      </c>
      <c r="G67" s="22" t="s">
        <v>127</v>
      </c>
      <c r="H67" s="23">
        <v>1</v>
      </c>
      <c r="I67" s="164" t="s">
        <v>777</v>
      </c>
      <c r="J67" s="82">
        <v>10423750</v>
      </c>
      <c r="K67" s="82">
        <f>J67/H67</f>
        <v>10423750</v>
      </c>
      <c r="L67" s="18"/>
      <c r="M67" s="18" t="s">
        <v>162</v>
      </c>
      <c r="N67" s="18">
        <v>3</v>
      </c>
      <c r="O67" s="157">
        <v>10400000</v>
      </c>
      <c r="P67" s="157">
        <v>10495000</v>
      </c>
      <c r="Q67" s="157">
        <v>10550000</v>
      </c>
      <c r="R67" s="157">
        <v>10250000</v>
      </c>
      <c r="S67" s="24"/>
      <c r="T67" s="24"/>
      <c r="U67" s="24"/>
      <c r="V67" s="24"/>
      <c r="W67" s="24"/>
      <c r="X67" s="24"/>
      <c r="Y67" s="82">
        <f>AVERAGE(O67:X67)</f>
        <v>10423750</v>
      </c>
      <c r="Z67" s="82">
        <f>MINA(O67:X67)</f>
        <v>10250000</v>
      </c>
      <c r="AA67" s="82">
        <f>MAX(O67:X67)</f>
        <v>10550000</v>
      </c>
      <c r="AB67" s="82">
        <f>_xlfn.STDEV.S(O67:X67)</f>
        <v>131363.04655419651</v>
      </c>
      <c r="AC67" s="105">
        <f>AB67/Y67</f>
        <v>1.2602282916819427E-2</v>
      </c>
      <c r="AD67" s="18" t="s">
        <v>190</v>
      </c>
      <c r="AE67" s="24">
        <f>Y67</f>
        <v>10423750</v>
      </c>
      <c r="AF67" s="83"/>
      <c r="AG67" s="18" t="s">
        <v>185</v>
      </c>
      <c r="AH67" s="18">
        <v>1</v>
      </c>
      <c r="AI67" s="18">
        <v>1</v>
      </c>
      <c r="AJ67" s="18">
        <v>0</v>
      </c>
      <c r="AK67" s="106">
        <v>10423750</v>
      </c>
      <c r="AL67" s="21" t="s">
        <v>186</v>
      </c>
      <c r="AM67" s="18"/>
      <c r="AN67" s="24"/>
      <c r="AO67" s="18"/>
      <c r="AP67" s="18"/>
      <c r="AQ67" s="24"/>
      <c r="AR67" s="18"/>
      <c r="AS67" s="18"/>
      <c r="AT67" s="24"/>
      <c r="AU67" s="18"/>
      <c r="AV67" s="18"/>
      <c r="AW67" s="24"/>
      <c r="AX67" s="18"/>
      <c r="AY67" s="18"/>
      <c r="AZ67" s="24"/>
      <c r="BA67" s="18"/>
      <c r="BB67" s="18"/>
      <c r="BC67" s="21" t="s">
        <v>127</v>
      </c>
      <c r="BD67" s="20" t="s">
        <v>186</v>
      </c>
      <c r="BE67" s="18">
        <v>74675143</v>
      </c>
      <c r="BF67" s="18" t="s">
        <v>361</v>
      </c>
      <c r="BG67" s="18">
        <v>102</v>
      </c>
      <c r="BH67" s="24">
        <v>10423750</v>
      </c>
      <c r="BI67" s="19">
        <v>44551</v>
      </c>
      <c r="BJ67" s="19">
        <v>44561</v>
      </c>
      <c r="BK67" s="107">
        <f>IF(BH67=0,0,J67-BH67)</f>
        <v>0</v>
      </c>
      <c r="BL67" s="108">
        <f>BK67/J67</f>
        <v>0</v>
      </c>
      <c r="BM67" s="191">
        <v>25</v>
      </c>
      <c r="BN67" s="18" t="s">
        <v>190</v>
      </c>
      <c r="BO67" s="18" t="s">
        <v>694</v>
      </c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</row>
    <row r="68" spans="1:127" s="41" customFormat="1" x14ac:dyDescent="0.25">
      <c r="A68" s="189">
        <v>26</v>
      </c>
      <c r="B68" s="18" t="s">
        <v>276</v>
      </c>
      <c r="C68" s="19">
        <v>44741</v>
      </c>
      <c r="D68" s="18" t="s">
        <v>190</v>
      </c>
      <c r="E68" s="20" t="s">
        <v>125</v>
      </c>
      <c r="F68" s="22" t="s">
        <v>277</v>
      </c>
      <c r="G68" s="22" t="s">
        <v>278</v>
      </c>
      <c r="H68" s="23">
        <v>1</v>
      </c>
      <c r="I68" s="164" t="s">
        <v>777</v>
      </c>
      <c r="J68" s="82">
        <v>9675400</v>
      </c>
      <c r="K68" s="82">
        <f>J68/H68</f>
        <v>9675400</v>
      </c>
      <c r="L68" s="18"/>
      <c r="M68" s="18">
        <v>3</v>
      </c>
      <c r="N68" s="18">
        <v>3</v>
      </c>
      <c r="O68" s="82">
        <v>9781200</v>
      </c>
      <c r="P68" s="82">
        <v>9319000</v>
      </c>
      <c r="Q68" s="82">
        <v>9926000</v>
      </c>
      <c r="R68" s="24"/>
      <c r="S68" s="24"/>
      <c r="T68" s="24"/>
      <c r="U68" s="24"/>
      <c r="V68" s="24"/>
      <c r="W68" s="24"/>
      <c r="X68" s="24"/>
      <c r="Y68" s="82">
        <f>AVERAGE(O68:X68)</f>
        <v>9675400</v>
      </c>
      <c r="Z68" s="82">
        <f>MINA(O68:X68)</f>
        <v>9319000</v>
      </c>
      <c r="AA68" s="82">
        <f>MAX(O68:X68)</f>
        <v>9926000</v>
      </c>
      <c r="AB68" s="82">
        <f>_xlfn.STDEV.S(O68:X68)</f>
        <v>317029.14692501066</v>
      </c>
      <c r="AC68" s="105">
        <f>AB68/Y68</f>
        <v>3.2766515795213703E-2</v>
      </c>
      <c r="AD68" s="18" t="s">
        <v>190</v>
      </c>
      <c r="AE68" s="24">
        <f>Y68</f>
        <v>9675400</v>
      </c>
      <c r="AF68" s="83"/>
      <c r="AG68" s="18" t="s">
        <v>185</v>
      </c>
      <c r="AH68" s="18">
        <v>1</v>
      </c>
      <c r="AI68" s="18">
        <v>1</v>
      </c>
      <c r="AJ68" s="18">
        <v>0</v>
      </c>
      <c r="AK68" s="106">
        <v>9675400</v>
      </c>
      <c r="AL68" s="21" t="s">
        <v>279</v>
      </c>
      <c r="AM68" s="18"/>
      <c r="AN68" s="24"/>
      <c r="AO68" s="18"/>
      <c r="AP68" s="18"/>
      <c r="AQ68" s="24"/>
      <c r="AR68" s="18"/>
      <c r="AS68" s="18"/>
      <c r="AT68" s="24"/>
      <c r="AU68" s="18"/>
      <c r="AV68" s="18"/>
      <c r="AW68" s="24"/>
      <c r="AX68" s="18"/>
      <c r="AY68" s="18"/>
      <c r="AZ68" s="24"/>
      <c r="BA68" s="18"/>
      <c r="BB68" s="18"/>
      <c r="BC68" s="21" t="s">
        <v>278</v>
      </c>
      <c r="BD68" s="20" t="s">
        <v>279</v>
      </c>
      <c r="BE68" s="18">
        <v>81065022</v>
      </c>
      <c r="BF68" s="18" t="s">
        <v>280</v>
      </c>
      <c r="BG68" s="25" t="s">
        <v>281</v>
      </c>
      <c r="BH68" s="24">
        <v>9675400</v>
      </c>
      <c r="BI68" s="19">
        <v>44760</v>
      </c>
      <c r="BJ68" s="19">
        <v>44845</v>
      </c>
      <c r="BK68" s="107">
        <f>IF(BH68=0,0,J68-BH68)</f>
        <v>0</v>
      </c>
      <c r="BL68" s="108">
        <f>BK68/J68</f>
        <v>0</v>
      </c>
      <c r="BM68" s="191">
        <v>26</v>
      </c>
      <c r="BN68" s="18" t="s">
        <v>190</v>
      </c>
      <c r="BO68" s="18" t="s">
        <v>694</v>
      </c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</row>
    <row r="69" spans="1:127" s="10" customFormat="1" x14ac:dyDescent="0.25">
      <c r="A69" s="189">
        <v>71</v>
      </c>
      <c r="B69" s="18" t="s">
        <v>486</v>
      </c>
      <c r="C69" s="19">
        <v>44434</v>
      </c>
      <c r="D69" s="18" t="s">
        <v>190</v>
      </c>
      <c r="E69" s="20" t="s">
        <v>125</v>
      </c>
      <c r="F69" s="22" t="s">
        <v>487</v>
      </c>
      <c r="G69" s="22" t="s">
        <v>488</v>
      </c>
      <c r="H69" s="23">
        <v>1</v>
      </c>
      <c r="I69" s="164" t="s">
        <v>777</v>
      </c>
      <c r="J69" s="82">
        <v>9600000</v>
      </c>
      <c r="K69" s="82">
        <f>J69/H69</f>
        <v>9600000</v>
      </c>
      <c r="L69" s="18"/>
      <c r="M69" s="18">
        <v>3</v>
      </c>
      <c r="N69" s="18">
        <v>3</v>
      </c>
      <c r="O69" s="82">
        <v>9700000</v>
      </c>
      <c r="P69" s="82">
        <v>9500000</v>
      </c>
      <c r="Q69" s="82">
        <v>9600000</v>
      </c>
      <c r="R69" s="24"/>
      <c r="S69" s="24"/>
      <c r="T69" s="24"/>
      <c r="U69" s="24"/>
      <c r="V69" s="24"/>
      <c r="W69" s="24"/>
      <c r="X69" s="24"/>
      <c r="Y69" s="82">
        <f>AVERAGE(O69:X69)</f>
        <v>9600000</v>
      </c>
      <c r="Z69" s="82">
        <f>MINA(O69:X69)</f>
        <v>9500000</v>
      </c>
      <c r="AA69" s="82">
        <f>MAX(O69:X69)</f>
        <v>9700000</v>
      </c>
      <c r="AB69" s="82">
        <f>_xlfn.STDEV.S(O69:X69)</f>
        <v>100000</v>
      </c>
      <c r="AC69" s="105">
        <f>AB69/Y69</f>
        <v>1.0416666666666666E-2</v>
      </c>
      <c r="AD69" s="18" t="s">
        <v>190</v>
      </c>
      <c r="AE69" s="24">
        <f>Y69</f>
        <v>9600000</v>
      </c>
      <c r="AF69" s="83"/>
      <c r="AG69" s="18" t="s">
        <v>185</v>
      </c>
      <c r="AH69" s="18">
        <v>1</v>
      </c>
      <c r="AI69" s="18">
        <v>1</v>
      </c>
      <c r="AJ69" s="18">
        <v>0</v>
      </c>
      <c r="AK69" s="106">
        <v>9600000</v>
      </c>
      <c r="AL69" s="21" t="s">
        <v>321</v>
      </c>
      <c r="AM69" s="18"/>
      <c r="AN69" s="24"/>
      <c r="AO69" s="18"/>
      <c r="AP69" s="18"/>
      <c r="AQ69" s="24"/>
      <c r="AR69" s="18"/>
      <c r="AS69" s="18"/>
      <c r="AT69" s="24"/>
      <c r="AU69" s="18"/>
      <c r="AV69" s="18"/>
      <c r="AW69" s="24"/>
      <c r="AX69" s="18"/>
      <c r="AY69" s="18"/>
      <c r="AZ69" s="24"/>
      <c r="BA69" s="18"/>
      <c r="BB69" s="18"/>
      <c r="BC69" s="21" t="s">
        <v>488</v>
      </c>
      <c r="BD69" s="20" t="s">
        <v>321</v>
      </c>
      <c r="BE69" s="18">
        <v>72223375</v>
      </c>
      <c r="BF69" s="18" t="s">
        <v>489</v>
      </c>
      <c r="BG69" s="18">
        <v>98</v>
      </c>
      <c r="BH69" s="24">
        <v>9600000</v>
      </c>
      <c r="BI69" s="19">
        <v>44456</v>
      </c>
      <c r="BJ69" s="19">
        <v>44555</v>
      </c>
      <c r="BK69" s="107">
        <f>IF(BH69=0,0,J69-BH69)</f>
        <v>0</v>
      </c>
      <c r="BL69" s="108">
        <f>BK69/J69</f>
        <v>0</v>
      </c>
      <c r="BM69" s="191">
        <v>27</v>
      </c>
      <c r="BN69" s="18" t="s">
        <v>190</v>
      </c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</row>
    <row r="70" spans="1:127" s="56" customFormat="1" x14ac:dyDescent="0.25">
      <c r="A70" s="189">
        <v>73</v>
      </c>
      <c r="B70" s="18" t="s">
        <v>496</v>
      </c>
      <c r="C70" s="19">
        <v>44428</v>
      </c>
      <c r="D70" s="18" t="s">
        <v>190</v>
      </c>
      <c r="E70" s="20" t="s">
        <v>125</v>
      </c>
      <c r="F70" s="22" t="s">
        <v>497</v>
      </c>
      <c r="G70" s="22" t="s">
        <v>498</v>
      </c>
      <c r="H70" s="23">
        <v>1</v>
      </c>
      <c r="I70" s="164" t="s">
        <v>777</v>
      </c>
      <c r="J70" s="82">
        <v>9600000</v>
      </c>
      <c r="K70" s="82">
        <f>J70/H70</f>
        <v>9600000</v>
      </c>
      <c r="L70" s="18"/>
      <c r="M70" s="41">
        <v>3</v>
      </c>
      <c r="N70" s="41">
        <v>3</v>
      </c>
      <c r="O70" s="82">
        <v>9700000</v>
      </c>
      <c r="P70" s="82">
        <v>9500000</v>
      </c>
      <c r="Q70" s="82">
        <v>9600000</v>
      </c>
      <c r="R70" s="24"/>
      <c r="S70" s="24"/>
      <c r="T70" s="24"/>
      <c r="U70" s="24"/>
      <c r="V70" s="24"/>
      <c r="W70" s="24"/>
      <c r="X70" s="24"/>
      <c r="Y70" s="82">
        <f>AVERAGE(O70:X70)</f>
        <v>9600000</v>
      </c>
      <c r="Z70" s="82">
        <f>MINA(O70:X70)</f>
        <v>9500000</v>
      </c>
      <c r="AA70" s="82">
        <f>MAX(O70:X70)</f>
        <v>9700000</v>
      </c>
      <c r="AB70" s="82">
        <f>_xlfn.STDEV.S(O70:X70)</f>
        <v>100000</v>
      </c>
      <c r="AC70" s="105">
        <f>AB70/Y70</f>
        <v>1.0416666666666666E-2</v>
      </c>
      <c r="AD70" s="18" t="s">
        <v>190</v>
      </c>
      <c r="AE70" s="24">
        <f>Y70</f>
        <v>9600000</v>
      </c>
      <c r="AF70" s="83"/>
      <c r="AG70" s="18" t="s">
        <v>185</v>
      </c>
      <c r="AH70" s="18">
        <v>1</v>
      </c>
      <c r="AI70" s="18">
        <v>1</v>
      </c>
      <c r="AJ70" s="18">
        <v>0</v>
      </c>
      <c r="AK70" s="106">
        <v>9600000</v>
      </c>
      <c r="AL70" s="21" t="s">
        <v>321</v>
      </c>
      <c r="AM70" s="18"/>
      <c r="AN70" s="24"/>
      <c r="AO70" s="18"/>
      <c r="AP70" s="18"/>
      <c r="AQ70" s="24"/>
      <c r="AR70" s="18"/>
      <c r="AS70" s="18"/>
      <c r="AT70" s="24"/>
      <c r="AU70" s="18"/>
      <c r="AV70" s="18"/>
      <c r="AW70" s="24"/>
      <c r="AX70" s="18"/>
      <c r="AY70" s="18"/>
      <c r="AZ70" s="24"/>
      <c r="BA70" s="18"/>
      <c r="BB70" s="18"/>
      <c r="BC70" s="21" t="s">
        <v>498</v>
      </c>
      <c r="BD70" s="20" t="s">
        <v>321</v>
      </c>
      <c r="BE70" s="18">
        <v>72120785</v>
      </c>
      <c r="BF70" s="18" t="s">
        <v>499</v>
      </c>
      <c r="BG70" s="18">
        <v>243</v>
      </c>
      <c r="BH70" s="24">
        <v>9600000</v>
      </c>
      <c r="BI70" s="19">
        <v>44450</v>
      </c>
      <c r="BJ70" s="19">
        <v>44561</v>
      </c>
      <c r="BK70" s="107">
        <f>IF(BH70=0,0,J70-BH70)</f>
        <v>0</v>
      </c>
      <c r="BL70" s="108">
        <f>BK70/J70</f>
        <v>0</v>
      </c>
      <c r="BM70" s="191">
        <v>28</v>
      </c>
      <c r="BN70" s="18" t="s">
        <v>190</v>
      </c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</row>
    <row r="71" spans="1:127" s="18" customFormat="1" x14ac:dyDescent="0.25">
      <c r="A71" s="189">
        <v>90</v>
      </c>
      <c r="B71" s="18" t="s">
        <v>546</v>
      </c>
      <c r="C71" s="19">
        <v>44371</v>
      </c>
      <c r="D71" s="18" t="s">
        <v>190</v>
      </c>
      <c r="E71" s="20" t="s">
        <v>125</v>
      </c>
      <c r="F71" s="22" t="s">
        <v>547</v>
      </c>
      <c r="G71" s="22" t="s">
        <v>548</v>
      </c>
      <c r="H71" s="23">
        <v>1</v>
      </c>
      <c r="I71" s="168" t="s">
        <v>777</v>
      </c>
      <c r="J71" s="82">
        <v>8800000</v>
      </c>
      <c r="K71" s="82">
        <f>J71/H71</f>
        <v>8800000</v>
      </c>
      <c r="M71" s="18">
        <v>3</v>
      </c>
      <c r="N71" s="18">
        <v>3</v>
      </c>
      <c r="O71" s="82">
        <v>8700000</v>
      </c>
      <c r="P71" s="82">
        <v>8800000</v>
      </c>
      <c r="Q71" s="82">
        <v>8900000</v>
      </c>
      <c r="R71" s="24"/>
      <c r="S71" s="24"/>
      <c r="T71" s="24"/>
      <c r="U71" s="24"/>
      <c r="V71" s="24"/>
      <c r="W71" s="24"/>
      <c r="X71" s="24"/>
      <c r="Y71" s="82">
        <f>AVERAGE(O71:X71)</f>
        <v>8800000</v>
      </c>
      <c r="Z71" s="82">
        <f>MINA(O71:X71)</f>
        <v>8700000</v>
      </c>
      <c r="AA71" s="82">
        <f>MAX(O71:X71)</f>
        <v>8900000</v>
      </c>
      <c r="AB71" s="82">
        <f>_xlfn.STDEV.S(O71:X71)</f>
        <v>100000</v>
      </c>
      <c r="AC71" s="105">
        <f>AB71/Y71</f>
        <v>1.1363636363636364E-2</v>
      </c>
      <c r="AD71" s="18" t="s">
        <v>190</v>
      </c>
      <c r="AE71" s="24">
        <f>Y71</f>
        <v>8800000</v>
      </c>
      <c r="AF71" s="83"/>
      <c r="AG71" s="18" t="s">
        <v>185</v>
      </c>
      <c r="AH71" s="18">
        <v>1</v>
      </c>
      <c r="AI71" s="18">
        <v>1</v>
      </c>
      <c r="AJ71" s="18">
        <v>0</v>
      </c>
      <c r="AK71" s="106">
        <v>8800000</v>
      </c>
      <c r="AL71" s="21" t="s">
        <v>321</v>
      </c>
      <c r="AN71" s="24"/>
      <c r="AQ71" s="24"/>
      <c r="AT71" s="24"/>
      <c r="AW71" s="24"/>
      <c r="AZ71" s="24"/>
      <c r="BC71" s="21" t="s">
        <v>548</v>
      </c>
      <c r="BD71" s="20" t="s">
        <v>321</v>
      </c>
      <c r="BE71" s="18">
        <v>70987512</v>
      </c>
      <c r="BF71" s="18" t="s">
        <v>549</v>
      </c>
      <c r="BG71" s="18">
        <v>87</v>
      </c>
      <c r="BH71" s="24">
        <v>8800000</v>
      </c>
      <c r="BI71" s="19">
        <v>44390</v>
      </c>
      <c r="BJ71" s="19">
        <v>44499</v>
      </c>
      <c r="BK71" s="107">
        <f>IF(BH71=0,0,J71-BH71)</f>
        <v>0</v>
      </c>
      <c r="BL71" s="108">
        <f>BK71/J71</f>
        <v>0</v>
      </c>
      <c r="BM71" s="191">
        <v>29</v>
      </c>
      <c r="BN71" s="18" t="s">
        <v>190</v>
      </c>
    </row>
    <row r="72" spans="1:127" s="10" customFormat="1" x14ac:dyDescent="0.25">
      <c r="A72" s="189">
        <v>94</v>
      </c>
      <c r="B72" s="18" t="s">
        <v>561</v>
      </c>
      <c r="C72" s="19">
        <v>44365</v>
      </c>
      <c r="D72" s="18" t="s">
        <v>190</v>
      </c>
      <c r="E72" s="20" t="s">
        <v>125</v>
      </c>
      <c r="F72" s="22" t="s">
        <v>562</v>
      </c>
      <c r="G72" s="22" t="s">
        <v>563</v>
      </c>
      <c r="H72" s="23">
        <v>1</v>
      </c>
      <c r="I72" s="164" t="s">
        <v>564</v>
      </c>
      <c r="J72" s="82">
        <v>7000000</v>
      </c>
      <c r="K72" s="82">
        <f>J72/H72</f>
        <v>7000000</v>
      </c>
      <c r="L72" s="18"/>
      <c r="M72" s="18">
        <v>0</v>
      </c>
      <c r="N72" s="18">
        <v>0</v>
      </c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 t="e">
        <f>AVERAGE(O72:X72)</f>
        <v>#DIV/0!</v>
      </c>
      <c r="Z72" s="82">
        <f>MINA(O72:X72)</f>
        <v>0</v>
      </c>
      <c r="AA72" s="82">
        <f>MAX(O72:X72)</f>
        <v>0</v>
      </c>
      <c r="AB72" s="82" t="e">
        <f>_xlfn.STDEV.S(O72:X72)</f>
        <v>#DIV/0!</v>
      </c>
      <c r="AC72" s="119"/>
      <c r="AD72" s="18" t="s">
        <v>190</v>
      </c>
      <c r="AE72" s="24" t="e">
        <f>Y72</f>
        <v>#DIV/0!</v>
      </c>
      <c r="AF72" s="83"/>
      <c r="AG72" s="18" t="s">
        <v>133</v>
      </c>
      <c r="AH72" s="18">
        <v>1</v>
      </c>
      <c r="AI72" s="18">
        <v>1</v>
      </c>
      <c r="AJ72" s="18">
        <v>0</v>
      </c>
      <c r="AK72" s="106"/>
      <c r="AL72" s="21" t="s">
        <v>565</v>
      </c>
      <c r="AM72" s="18"/>
      <c r="AN72" s="24"/>
      <c r="AO72" s="18"/>
      <c r="AP72" s="18"/>
      <c r="AQ72" s="24"/>
      <c r="AR72" s="18"/>
      <c r="AS72" s="18"/>
      <c r="AT72" s="24"/>
      <c r="AU72" s="18"/>
      <c r="AV72" s="18"/>
      <c r="AW72" s="24"/>
      <c r="AX72" s="18"/>
      <c r="AY72" s="18"/>
      <c r="AZ72" s="24"/>
      <c r="BA72" s="18"/>
      <c r="BB72" s="18"/>
      <c r="BC72" s="21" t="s">
        <v>563</v>
      </c>
      <c r="BD72" s="20" t="s">
        <v>565</v>
      </c>
      <c r="BE72" s="18"/>
      <c r="BF72" s="18"/>
      <c r="BG72" s="18">
        <v>5</v>
      </c>
      <c r="BH72" s="24">
        <v>7000000</v>
      </c>
      <c r="BI72" s="19">
        <v>44389</v>
      </c>
      <c r="BJ72" s="18"/>
      <c r="BK72" s="107">
        <f>IF(BH72=0,0,J72-BH72)</f>
        <v>0</v>
      </c>
      <c r="BL72" s="108">
        <f>BK72/J72</f>
        <v>0</v>
      </c>
      <c r="BM72" s="191">
        <v>30</v>
      </c>
      <c r="BN72" s="18" t="s">
        <v>190</v>
      </c>
      <c r="BO72" s="18"/>
      <c r="BP72" s="111"/>
      <c r="BQ72" s="111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</row>
    <row r="73" spans="1:127" s="18" customFormat="1" x14ac:dyDescent="0.25">
      <c r="A73" s="189">
        <v>117</v>
      </c>
      <c r="B73" s="18" t="s">
        <v>667</v>
      </c>
      <c r="C73" s="19">
        <v>44270</v>
      </c>
      <c r="D73" s="18" t="s">
        <v>190</v>
      </c>
      <c r="E73" s="20" t="s">
        <v>125</v>
      </c>
      <c r="F73" s="22" t="s">
        <v>668</v>
      </c>
      <c r="G73" s="22" t="s">
        <v>669</v>
      </c>
      <c r="H73" s="23">
        <v>1</v>
      </c>
      <c r="I73" s="168" t="s">
        <v>777</v>
      </c>
      <c r="J73" s="82">
        <v>7000000</v>
      </c>
      <c r="K73" s="82">
        <f>J73/H73</f>
        <v>7000000</v>
      </c>
      <c r="L73" s="19">
        <v>44230</v>
      </c>
      <c r="M73" s="18">
        <v>5</v>
      </c>
      <c r="N73" s="18">
        <v>5</v>
      </c>
      <c r="O73" s="82">
        <v>12000000</v>
      </c>
      <c r="P73" s="82">
        <v>12999999</v>
      </c>
      <c r="Q73" s="82">
        <v>10000000</v>
      </c>
      <c r="R73" s="82">
        <v>10000000</v>
      </c>
      <c r="S73" s="82">
        <v>7000000</v>
      </c>
      <c r="T73" s="82"/>
      <c r="U73" s="82"/>
      <c r="V73" s="82"/>
      <c r="W73" s="82"/>
      <c r="X73" s="82"/>
      <c r="Y73" s="82">
        <f>AVERAGE(O73:X73)</f>
        <v>10399999.800000001</v>
      </c>
      <c r="Z73" s="82">
        <f>MINA(O73:X73)</f>
        <v>7000000</v>
      </c>
      <c r="AA73" s="82">
        <f>MAX(O73:X73)</f>
        <v>12999999</v>
      </c>
      <c r="AB73" s="82">
        <f>_xlfn.STDEV.S(O73:X73)</f>
        <v>2302172.6043023365</v>
      </c>
      <c r="AC73" s="105">
        <f>AB73/Y73</f>
        <v>0.22136275467066224</v>
      </c>
      <c r="AD73" s="18" t="s">
        <v>190</v>
      </c>
      <c r="AE73" s="24">
        <f>Y73</f>
        <v>10399999.800000001</v>
      </c>
      <c r="AF73" s="83"/>
      <c r="AG73" s="18" t="s">
        <v>185</v>
      </c>
      <c r="AH73" s="18">
        <v>1</v>
      </c>
      <c r="AI73" s="18">
        <v>1</v>
      </c>
      <c r="AJ73" s="18">
        <v>0</v>
      </c>
      <c r="AK73" s="106">
        <v>7000000</v>
      </c>
      <c r="AL73" s="21" t="s">
        <v>670</v>
      </c>
      <c r="AN73" s="24"/>
      <c r="AQ73" s="24"/>
      <c r="AT73" s="24"/>
      <c r="AW73" s="24"/>
      <c r="AZ73" s="24"/>
      <c r="BC73" s="21" t="s">
        <v>669</v>
      </c>
      <c r="BD73" s="20" t="s">
        <v>670</v>
      </c>
      <c r="BE73" s="18">
        <v>68947771</v>
      </c>
      <c r="BF73" s="18" t="s">
        <v>671</v>
      </c>
      <c r="BG73" s="18">
        <v>5</v>
      </c>
      <c r="BH73" s="24">
        <v>7000000</v>
      </c>
      <c r="BI73" s="19">
        <v>44291</v>
      </c>
      <c r="BJ73" s="18" t="s">
        <v>672</v>
      </c>
      <c r="BK73" s="107">
        <f>IF(BH73=0,0,J73-BH73)</f>
        <v>0</v>
      </c>
      <c r="BL73" s="108">
        <f>BK73/J73</f>
        <v>0</v>
      </c>
      <c r="BM73" s="191">
        <v>31</v>
      </c>
      <c r="BN73" s="18" t="s">
        <v>190</v>
      </c>
      <c r="BP73" s="111"/>
      <c r="BQ73" s="111"/>
    </row>
    <row r="74" spans="1:127" s="10" customFormat="1" x14ac:dyDescent="0.25">
      <c r="A74" s="189">
        <v>3</v>
      </c>
      <c r="B74" s="18" t="s">
        <v>139</v>
      </c>
      <c r="C74" s="19">
        <v>45005</v>
      </c>
      <c r="D74" s="18" t="s">
        <v>190</v>
      </c>
      <c r="E74" s="20" t="s">
        <v>125</v>
      </c>
      <c r="F74" s="22" t="s">
        <v>140</v>
      </c>
      <c r="G74" s="22" t="s">
        <v>141</v>
      </c>
      <c r="H74" s="23">
        <v>1</v>
      </c>
      <c r="I74" s="164" t="s">
        <v>777</v>
      </c>
      <c r="J74" s="82">
        <v>3055000</v>
      </c>
      <c r="K74" s="82">
        <f>J74/H74</f>
        <v>3055000</v>
      </c>
      <c r="L74" s="19">
        <v>44995</v>
      </c>
      <c r="M74" s="18">
        <v>3</v>
      </c>
      <c r="N74" s="18">
        <v>3</v>
      </c>
      <c r="O74" s="82">
        <v>3000000</v>
      </c>
      <c r="P74" s="82">
        <v>3055000</v>
      </c>
      <c r="Q74" s="82">
        <v>3110000</v>
      </c>
      <c r="R74" s="24"/>
      <c r="S74" s="24"/>
      <c r="T74" s="24"/>
      <c r="U74" s="24"/>
      <c r="V74" s="24"/>
      <c r="W74" s="24"/>
      <c r="X74" s="24"/>
      <c r="Y74" s="82">
        <f>AVERAGE(O74:X74)</f>
        <v>3055000</v>
      </c>
      <c r="Z74" s="82">
        <f>MINA(O74:X74)</f>
        <v>3000000</v>
      </c>
      <c r="AA74" s="82">
        <f>MAX(O74:X74)</f>
        <v>3110000</v>
      </c>
      <c r="AB74" s="82">
        <f>_xlfn.STDEV.S(O74:X74)</f>
        <v>55000</v>
      </c>
      <c r="AC74" s="105">
        <f>AB74/Y74</f>
        <v>1.8003273322422259E-2</v>
      </c>
      <c r="AD74" s="18" t="s">
        <v>190</v>
      </c>
      <c r="AE74" s="24">
        <f>Y74</f>
        <v>3055000</v>
      </c>
      <c r="AF74" s="83"/>
      <c r="AG74" s="18" t="s">
        <v>133</v>
      </c>
      <c r="AH74" s="18">
        <v>1</v>
      </c>
      <c r="AI74" s="18">
        <v>1</v>
      </c>
      <c r="AJ74" s="18">
        <v>0</v>
      </c>
      <c r="AK74" s="109">
        <v>3055000</v>
      </c>
      <c r="AL74" s="21" t="s">
        <v>142</v>
      </c>
      <c r="AM74" s="18"/>
      <c r="AN74" s="24"/>
      <c r="AO74" s="18"/>
      <c r="AP74" s="18"/>
      <c r="AQ74" s="24"/>
      <c r="AR74" s="18"/>
      <c r="AS74" s="18"/>
      <c r="AT74" s="24"/>
      <c r="AU74" s="18"/>
      <c r="AV74" s="18"/>
      <c r="AW74" s="24"/>
      <c r="AX74" s="18"/>
      <c r="AY74" s="18"/>
      <c r="AZ74" s="24"/>
      <c r="BA74" s="18"/>
      <c r="BB74" s="18"/>
      <c r="BC74" s="21" t="s">
        <v>141</v>
      </c>
      <c r="BD74" s="20" t="s">
        <v>142</v>
      </c>
      <c r="BE74" s="18">
        <v>91030093</v>
      </c>
      <c r="BF74" s="18" t="s">
        <v>143</v>
      </c>
      <c r="BG74" s="25" t="s">
        <v>144</v>
      </c>
      <c r="BH74" s="24">
        <v>3055000</v>
      </c>
      <c r="BI74" s="19">
        <v>45026</v>
      </c>
      <c r="BJ74" s="19">
        <v>45124</v>
      </c>
      <c r="BK74" s="107">
        <f>IF(BH74=0,0,J74-BH74)</f>
        <v>0</v>
      </c>
      <c r="BL74" s="108">
        <f>BK74/J74</f>
        <v>0</v>
      </c>
      <c r="BM74" s="191">
        <v>32</v>
      </c>
      <c r="BN74" s="18" t="s">
        <v>190</v>
      </c>
      <c r="BO74" s="18" t="s">
        <v>694</v>
      </c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</row>
    <row r="75" spans="1:127" s="18" customFormat="1" x14ac:dyDescent="0.25">
      <c r="A75" s="189">
        <v>39</v>
      </c>
      <c r="B75" s="18" t="s">
        <v>326</v>
      </c>
      <c r="C75" s="19">
        <v>44609</v>
      </c>
      <c r="D75" s="18" t="s">
        <v>190</v>
      </c>
      <c r="E75" s="20" t="s">
        <v>125</v>
      </c>
      <c r="F75" s="22" t="s">
        <v>327</v>
      </c>
      <c r="G75" s="22" t="s">
        <v>127</v>
      </c>
      <c r="H75" s="23">
        <v>1</v>
      </c>
      <c r="I75" s="164" t="s">
        <v>777</v>
      </c>
      <c r="J75" s="82">
        <v>1544076.67</v>
      </c>
      <c r="K75" s="82">
        <f>J75/H75</f>
        <v>1544076.67</v>
      </c>
      <c r="M75" s="18">
        <v>3</v>
      </c>
      <c r="N75" s="18">
        <v>3</v>
      </c>
      <c r="O75" s="82">
        <v>1650430</v>
      </c>
      <c r="P75" s="82">
        <v>1483000</v>
      </c>
      <c r="Q75" s="82">
        <v>1498800</v>
      </c>
      <c r="R75" s="24"/>
      <c r="S75" s="24"/>
      <c r="T75" s="24"/>
      <c r="U75" s="24"/>
      <c r="V75" s="24"/>
      <c r="W75" s="24"/>
      <c r="X75" s="24"/>
      <c r="Y75" s="82">
        <f>AVERAGE(O75:X75)</f>
        <v>1544076.6666666667</v>
      </c>
      <c r="Z75" s="82">
        <f>MINA(O75:X75)</f>
        <v>1483000</v>
      </c>
      <c r="AA75" s="82">
        <f>MAX(O75:X75)</f>
        <v>1650430</v>
      </c>
      <c r="AB75" s="82">
        <f>_xlfn.STDEV.S(O75:X75)</f>
        <v>92442.866860203634</v>
      </c>
      <c r="AC75" s="105">
        <f>AB75/Y75</f>
        <v>5.9869350308730543E-2</v>
      </c>
      <c r="AD75" s="18" t="s">
        <v>190</v>
      </c>
      <c r="AE75" s="24">
        <f>Y75</f>
        <v>1544076.6666666667</v>
      </c>
      <c r="AF75" s="83"/>
      <c r="AG75" s="18" t="s">
        <v>185</v>
      </c>
      <c r="AH75" s="18">
        <v>1</v>
      </c>
      <c r="AI75" s="18">
        <v>1</v>
      </c>
      <c r="AJ75" s="18">
        <v>0</v>
      </c>
      <c r="AK75" s="106">
        <v>1544076.67</v>
      </c>
      <c r="AL75" s="21" t="s">
        <v>328</v>
      </c>
      <c r="AN75" s="24"/>
      <c r="AQ75" s="24"/>
      <c r="AT75" s="24"/>
      <c r="AW75" s="24"/>
      <c r="AZ75" s="24"/>
      <c r="BC75" s="21" t="s">
        <v>127</v>
      </c>
      <c r="BD75" s="20" t="s">
        <v>328</v>
      </c>
      <c r="BE75" s="18">
        <v>78371609</v>
      </c>
      <c r="BF75" s="18" t="s">
        <v>329</v>
      </c>
      <c r="BG75" s="18">
        <v>25</v>
      </c>
      <c r="BH75" s="24">
        <v>1544076.67</v>
      </c>
      <c r="BI75" s="19">
        <v>44634</v>
      </c>
      <c r="BJ75" s="19">
        <v>44926</v>
      </c>
      <c r="BK75" s="107">
        <f>IF(BH75=0,0,J75-BH75)</f>
        <v>0</v>
      </c>
      <c r="BL75" s="108">
        <f>BK75/J75</f>
        <v>0</v>
      </c>
      <c r="BM75" s="191">
        <v>33</v>
      </c>
      <c r="BN75" s="18" t="s">
        <v>190</v>
      </c>
      <c r="BO75" s="18" t="s">
        <v>703</v>
      </c>
    </row>
    <row r="76" spans="1:127" s="18" customFormat="1" x14ac:dyDescent="0.25">
      <c r="A76" s="189">
        <v>63</v>
      </c>
      <c r="B76" s="18" t="s">
        <v>438</v>
      </c>
      <c r="C76" s="19">
        <v>44483</v>
      </c>
      <c r="D76" s="18" t="s">
        <v>190</v>
      </c>
      <c r="E76" s="20" t="s">
        <v>125</v>
      </c>
      <c r="F76" s="22" t="s">
        <v>439</v>
      </c>
      <c r="G76" s="22" t="s">
        <v>127</v>
      </c>
      <c r="H76" s="23">
        <v>1</v>
      </c>
      <c r="I76" s="164" t="s">
        <v>777</v>
      </c>
      <c r="J76" s="82">
        <v>1331666.6599999999</v>
      </c>
      <c r="K76" s="82">
        <f>J76/H76</f>
        <v>1331666.6599999999</v>
      </c>
      <c r="M76" s="18">
        <v>3</v>
      </c>
      <c r="N76" s="18">
        <v>3</v>
      </c>
      <c r="O76" s="82">
        <v>1354000</v>
      </c>
      <c r="P76" s="82">
        <v>1392000</v>
      </c>
      <c r="Q76" s="82">
        <v>1249000</v>
      </c>
      <c r="R76" s="24"/>
      <c r="S76" s="24"/>
      <c r="T76" s="24"/>
      <c r="U76" s="24"/>
      <c r="V76" s="24"/>
      <c r="W76" s="24"/>
      <c r="X76" s="24"/>
      <c r="Y76" s="82">
        <f>AVERAGE(O76:X76)</f>
        <v>1331666.6666666667</v>
      </c>
      <c r="Z76" s="82">
        <f>MINA(O76:X76)</f>
        <v>1249000</v>
      </c>
      <c r="AA76" s="82">
        <f>MAX(O76:X76)</f>
        <v>1392000</v>
      </c>
      <c r="AB76" s="82">
        <f>_xlfn.STDEV.S(O76:X76)</f>
        <v>74069.786912973723</v>
      </c>
      <c r="AC76" s="105">
        <f>AB76/Y76</f>
        <v>5.5621867519129203E-2</v>
      </c>
      <c r="AD76" s="18" t="s">
        <v>190</v>
      </c>
      <c r="AE76" s="24">
        <f>Y76</f>
        <v>1331666.6666666667</v>
      </c>
      <c r="AF76" s="83"/>
      <c r="AG76" s="18" t="s">
        <v>185</v>
      </c>
      <c r="AH76" s="18">
        <v>1</v>
      </c>
      <c r="AI76" s="18">
        <v>1</v>
      </c>
      <c r="AJ76" s="18">
        <v>0</v>
      </c>
      <c r="AK76" s="106">
        <v>1331666.6599999999</v>
      </c>
      <c r="AL76" s="21" t="s">
        <v>328</v>
      </c>
      <c r="AN76" s="24"/>
      <c r="AQ76" s="24"/>
      <c r="AT76" s="24"/>
      <c r="AW76" s="24"/>
      <c r="AZ76" s="24"/>
      <c r="BC76" s="21" t="s">
        <v>127</v>
      </c>
      <c r="BD76" s="20" t="s">
        <v>328</v>
      </c>
      <c r="BE76" s="18">
        <v>73388358</v>
      </c>
      <c r="BF76" s="18" t="s">
        <v>440</v>
      </c>
      <c r="BG76" s="18">
        <v>91</v>
      </c>
      <c r="BH76" s="24">
        <v>1331666.6599999999</v>
      </c>
      <c r="BI76" s="19">
        <v>44510</v>
      </c>
      <c r="BJ76" s="19">
        <v>44561</v>
      </c>
      <c r="BK76" s="107">
        <f>IF(BH76=0,0,J76-BH76)</f>
        <v>0</v>
      </c>
      <c r="BL76" s="108">
        <f>BK76/J76</f>
        <v>0</v>
      </c>
      <c r="BM76" s="191">
        <v>34</v>
      </c>
      <c r="BN76" s="18" t="s">
        <v>190</v>
      </c>
    </row>
    <row r="77" spans="1:127" s="18" customFormat="1" x14ac:dyDescent="0.25">
      <c r="A77" s="189">
        <v>57</v>
      </c>
      <c r="B77" s="18" t="s">
        <v>410</v>
      </c>
      <c r="C77" s="19">
        <v>44509</v>
      </c>
      <c r="D77" s="18" t="s">
        <v>190</v>
      </c>
      <c r="E77" s="20" t="s">
        <v>125</v>
      </c>
      <c r="F77" s="22" t="s">
        <v>411</v>
      </c>
      <c r="G77" s="22" t="s">
        <v>412</v>
      </c>
      <c r="H77" s="23">
        <v>1</v>
      </c>
      <c r="I77" s="164" t="s">
        <v>777</v>
      </c>
      <c r="J77" s="82">
        <v>1200000</v>
      </c>
      <c r="K77" s="82">
        <f>J77/H77</f>
        <v>1200000</v>
      </c>
      <c r="L77" s="19">
        <v>44488</v>
      </c>
      <c r="M77" s="18">
        <v>3</v>
      </c>
      <c r="N77" s="18">
        <v>3</v>
      </c>
      <c r="O77" s="82">
        <v>1300000</v>
      </c>
      <c r="P77" s="82">
        <v>1288000</v>
      </c>
      <c r="Q77" s="82">
        <v>1200000</v>
      </c>
      <c r="R77" s="24"/>
      <c r="S77" s="24"/>
      <c r="T77" s="24"/>
      <c r="U77" s="24"/>
      <c r="V77" s="24"/>
      <c r="W77" s="24"/>
      <c r="X77" s="24"/>
      <c r="Y77" s="82">
        <f>AVERAGE(O77:X77)</f>
        <v>1262666.6666666667</v>
      </c>
      <c r="Z77" s="82">
        <f>MINA(O77:X77)</f>
        <v>1200000</v>
      </c>
      <c r="AA77" s="82">
        <f>MAX(O77:X77)</f>
        <v>1300000</v>
      </c>
      <c r="AB77" s="82">
        <f>_xlfn.STDEV.S(O77:X77)</f>
        <v>54601.587278515384</v>
      </c>
      <c r="AC77" s="105">
        <f>AB77/Y77</f>
        <v>4.3243073346237101E-2</v>
      </c>
      <c r="AD77" s="18" t="s">
        <v>190</v>
      </c>
      <c r="AE77" s="24">
        <f>Y77</f>
        <v>1262666.6666666667</v>
      </c>
      <c r="AF77" s="83"/>
      <c r="AG77" s="18" t="s">
        <v>185</v>
      </c>
      <c r="AH77" s="18">
        <v>1</v>
      </c>
      <c r="AI77" s="18">
        <v>1</v>
      </c>
      <c r="AJ77" s="18">
        <v>0</v>
      </c>
      <c r="AK77" s="106">
        <v>1200000</v>
      </c>
      <c r="AL77" s="21" t="s">
        <v>413</v>
      </c>
      <c r="AN77" s="24"/>
      <c r="AQ77" s="24"/>
      <c r="AT77" s="24"/>
      <c r="AW77" s="24"/>
      <c r="AZ77" s="24"/>
      <c r="BC77" s="21" t="s">
        <v>412</v>
      </c>
      <c r="BD77" s="20" t="s">
        <v>413</v>
      </c>
      <c r="BE77" s="18">
        <v>73913161</v>
      </c>
      <c r="BF77" s="18" t="s">
        <v>414</v>
      </c>
      <c r="BG77" s="18" t="s">
        <v>415</v>
      </c>
      <c r="BH77" s="24">
        <v>1200000</v>
      </c>
      <c r="BI77" s="19">
        <v>44529</v>
      </c>
      <c r="BJ77" s="19">
        <v>44561</v>
      </c>
      <c r="BK77" s="107">
        <f>IF(BH77=0,0,J77-BH77)</f>
        <v>0</v>
      </c>
      <c r="BL77" s="108">
        <f>BK77/J77</f>
        <v>0</v>
      </c>
      <c r="BM77" s="191">
        <v>35</v>
      </c>
      <c r="BN77" s="18" t="s">
        <v>190</v>
      </c>
      <c r="BO77" s="18" t="s">
        <v>719</v>
      </c>
    </row>
    <row r="78" spans="1:127" s="18" customFormat="1" x14ac:dyDescent="0.25">
      <c r="A78" s="189">
        <v>81</v>
      </c>
      <c r="B78" s="41" t="s">
        <v>520</v>
      </c>
      <c r="C78" s="42">
        <v>44403</v>
      </c>
      <c r="D78" s="41" t="s">
        <v>148</v>
      </c>
      <c r="E78" s="20" t="s">
        <v>570</v>
      </c>
      <c r="F78" s="45" t="s">
        <v>521</v>
      </c>
      <c r="G78" s="45" t="s">
        <v>434</v>
      </c>
      <c r="H78" s="46">
        <v>1</v>
      </c>
      <c r="I78" s="168" t="s">
        <v>778</v>
      </c>
      <c r="J78" s="86">
        <f>8784000*87.5983</f>
        <v>769463467.19999993</v>
      </c>
      <c r="K78" s="86">
        <f>J78/H78</f>
        <v>769463467.19999993</v>
      </c>
      <c r="L78" s="41"/>
      <c r="M78" s="18">
        <v>3</v>
      </c>
      <c r="N78" s="18">
        <v>3</v>
      </c>
      <c r="O78" s="170">
        <f>8784000*87.5983</f>
        <v>769463467.19999993</v>
      </c>
      <c r="P78" s="86">
        <f>9075630.25*87.5983</f>
        <v>795009781.3285749</v>
      </c>
      <c r="Q78" s="86">
        <f>10924369.75*87.5983</f>
        <v>956956218.67142498</v>
      </c>
      <c r="R78" s="86"/>
      <c r="S78" s="86"/>
      <c r="T78" s="86"/>
      <c r="U78" s="86"/>
      <c r="V78" s="86"/>
      <c r="W78" s="86"/>
      <c r="X78" s="86"/>
      <c r="Y78" s="86">
        <f>AVERAGE(O78:X78)</f>
        <v>840476489.0666666</v>
      </c>
      <c r="Z78" s="86">
        <f>MINA(O78:X78)</f>
        <v>769463467.19999993</v>
      </c>
      <c r="AA78" s="86">
        <f>MAX(O78:X78)</f>
        <v>956956218.67142498</v>
      </c>
      <c r="AB78" s="86">
        <f>_xlfn.STDEV.S(O78:X78)</f>
        <v>101679885.41489992</v>
      </c>
      <c r="AC78" s="127">
        <f>AB78/Y78</f>
        <v>0.1209788575142816</v>
      </c>
      <c r="AD78" s="41" t="s">
        <v>148</v>
      </c>
      <c r="AE78" s="48">
        <f>Y78</f>
        <v>840476489.0666666</v>
      </c>
      <c r="AF78" s="87"/>
      <c r="AG78" s="41" t="s">
        <v>151</v>
      </c>
      <c r="AH78" s="41" t="s">
        <v>782</v>
      </c>
      <c r="AI78" s="41" t="s">
        <v>782</v>
      </c>
      <c r="AJ78" s="41" t="s">
        <v>782</v>
      </c>
      <c r="AK78" s="128"/>
      <c r="AL78" s="44" t="s">
        <v>522</v>
      </c>
      <c r="AM78" s="41"/>
      <c r="AN78" s="48"/>
      <c r="AO78" s="41"/>
      <c r="AP78" s="41"/>
      <c r="AQ78" s="48"/>
      <c r="AR78" s="41"/>
      <c r="AS78" s="41"/>
      <c r="AT78" s="48"/>
      <c r="AU78" s="41"/>
      <c r="AV78" s="41"/>
      <c r="AW78" s="48"/>
      <c r="AX78" s="41"/>
      <c r="AY78" s="41"/>
      <c r="AZ78" s="48"/>
      <c r="BA78" s="41"/>
      <c r="BB78" s="41"/>
      <c r="BC78" s="44" t="s">
        <v>434</v>
      </c>
      <c r="BD78" s="43" t="s">
        <v>522</v>
      </c>
      <c r="BE78" s="41"/>
      <c r="BF78" s="41">
        <v>32110500609</v>
      </c>
      <c r="BG78" s="41">
        <v>512630</v>
      </c>
      <c r="BH78" s="48">
        <v>769463467.20000005</v>
      </c>
      <c r="BI78" s="42">
        <v>44407</v>
      </c>
      <c r="BJ78" s="42">
        <v>44909</v>
      </c>
      <c r="BK78" s="129">
        <f>IF(BH78=0,0,J78-BH78)</f>
        <v>-1.1920928955078125E-7</v>
      </c>
      <c r="BL78" s="130">
        <f>BK78/J78</f>
        <v>-1.5492521039962021E-16</v>
      </c>
      <c r="BM78" s="191">
        <v>36</v>
      </c>
      <c r="BN78" s="41" t="s">
        <v>148</v>
      </c>
      <c r="BO78" s="41" t="s">
        <v>726</v>
      </c>
      <c r="BP78" s="136"/>
      <c r="BQ78" s="136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</row>
    <row r="79" spans="1:127" s="18" customFormat="1" x14ac:dyDescent="0.25">
      <c r="A79" s="189">
        <v>82</v>
      </c>
      <c r="B79" s="41" t="s">
        <v>523</v>
      </c>
      <c r="C79" s="42">
        <v>44403</v>
      </c>
      <c r="D79" s="41" t="s">
        <v>148</v>
      </c>
      <c r="E79" s="20" t="s">
        <v>570</v>
      </c>
      <c r="F79" s="45" t="s">
        <v>524</v>
      </c>
      <c r="G79" s="45" t="s">
        <v>434</v>
      </c>
      <c r="H79" s="46">
        <v>1</v>
      </c>
      <c r="I79" s="168" t="s">
        <v>778</v>
      </c>
      <c r="J79" s="86">
        <f>8784000*87.5983</f>
        <v>769463467.19999993</v>
      </c>
      <c r="K79" s="86">
        <f>J79/H79</f>
        <v>769463467.19999993</v>
      </c>
      <c r="L79" s="41"/>
      <c r="M79" s="18">
        <v>3</v>
      </c>
      <c r="N79" s="18">
        <v>3</v>
      </c>
      <c r="O79" s="170">
        <f>8784000*87.5983</f>
        <v>769463467.19999993</v>
      </c>
      <c r="P79" s="86">
        <f>9075630.25*87.5983</f>
        <v>795009781.3285749</v>
      </c>
      <c r="Q79" s="86">
        <f>10924369.75*87.5983</f>
        <v>956956218.67142498</v>
      </c>
      <c r="R79" s="86"/>
      <c r="S79" s="86"/>
      <c r="T79" s="86"/>
      <c r="U79" s="86"/>
      <c r="V79" s="86"/>
      <c r="W79" s="86"/>
      <c r="X79" s="86"/>
      <c r="Y79" s="86">
        <f>AVERAGE(O79:X79)</f>
        <v>840476489.0666666</v>
      </c>
      <c r="Z79" s="86">
        <f>MINA(O79:X79)</f>
        <v>769463467.19999993</v>
      </c>
      <c r="AA79" s="86">
        <f>MAX(O79:X79)</f>
        <v>956956218.67142498</v>
      </c>
      <c r="AB79" s="86">
        <f>_xlfn.STDEV.S(O79:X79)</f>
        <v>101679885.41489992</v>
      </c>
      <c r="AC79" s="127">
        <f>AB79/Y79</f>
        <v>0.1209788575142816</v>
      </c>
      <c r="AD79" s="41" t="s">
        <v>148</v>
      </c>
      <c r="AE79" s="48">
        <f>Y79</f>
        <v>840476489.0666666</v>
      </c>
      <c r="AF79" s="87"/>
      <c r="AG79" s="41" t="s">
        <v>151</v>
      </c>
      <c r="AH79" s="41" t="s">
        <v>782</v>
      </c>
      <c r="AI79" s="41" t="s">
        <v>782</v>
      </c>
      <c r="AJ79" s="41" t="s">
        <v>782</v>
      </c>
      <c r="AK79" s="128"/>
      <c r="AL79" s="44" t="s">
        <v>522</v>
      </c>
      <c r="AM79" s="41"/>
      <c r="AN79" s="48"/>
      <c r="AO79" s="41"/>
      <c r="AP79" s="41"/>
      <c r="AQ79" s="48"/>
      <c r="AR79" s="41"/>
      <c r="AS79" s="41"/>
      <c r="AT79" s="48"/>
      <c r="AU79" s="41"/>
      <c r="AV79" s="41"/>
      <c r="AW79" s="48"/>
      <c r="AX79" s="41"/>
      <c r="AY79" s="41"/>
      <c r="AZ79" s="48"/>
      <c r="BA79" s="41"/>
      <c r="BB79" s="41"/>
      <c r="BC79" s="44" t="s">
        <v>434</v>
      </c>
      <c r="BD79" s="43" t="s">
        <v>522</v>
      </c>
      <c r="BE79" s="41"/>
      <c r="BF79" s="41">
        <v>32110501454</v>
      </c>
      <c r="BG79" s="41">
        <v>512631</v>
      </c>
      <c r="BH79" s="48">
        <v>769463467.20000005</v>
      </c>
      <c r="BI79" s="42">
        <v>44407</v>
      </c>
      <c r="BJ79" s="42">
        <v>44909</v>
      </c>
      <c r="BK79" s="129">
        <f>IF(BH79=0,0,J79-BH79)</f>
        <v>-1.1920928955078125E-7</v>
      </c>
      <c r="BL79" s="130">
        <f>BK79/J79</f>
        <v>-1.5492521039962021E-16</v>
      </c>
      <c r="BM79" s="191">
        <v>37</v>
      </c>
      <c r="BN79" s="41" t="s">
        <v>148</v>
      </c>
      <c r="BO79" s="41" t="s">
        <v>726</v>
      </c>
      <c r="BP79" s="136"/>
      <c r="BQ79" s="136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</row>
    <row r="80" spans="1:127" s="10" customFormat="1" x14ac:dyDescent="0.25">
      <c r="A80" s="189">
        <v>83</v>
      </c>
      <c r="B80" s="41" t="s">
        <v>525</v>
      </c>
      <c r="C80" s="42">
        <v>44403</v>
      </c>
      <c r="D80" s="41" t="s">
        <v>148</v>
      </c>
      <c r="E80" s="20" t="s">
        <v>570</v>
      </c>
      <c r="F80" s="45" t="s">
        <v>526</v>
      </c>
      <c r="G80" s="45" t="s">
        <v>434</v>
      </c>
      <c r="H80" s="46">
        <v>1</v>
      </c>
      <c r="I80" s="168" t="s">
        <v>778</v>
      </c>
      <c r="J80" s="86">
        <f>8784000*87.5983</f>
        <v>769463467.19999993</v>
      </c>
      <c r="K80" s="86">
        <f>J80/H80</f>
        <v>769463467.19999993</v>
      </c>
      <c r="L80" s="41"/>
      <c r="M80" s="18">
        <v>3</v>
      </c>
      <c r="N80" s="18">
        <v>3</v>
      </c>
      <c r="O80" s="170">
        <f>8784000*87.5983</f>
        <v>769463467.19999993</v>
      </c>
      <c r="P80" s="86">
        <f>9075630.25*87.5983</f>
        <v>795009781.3285749</v>
      </c>
      <c r="Q80" s="86">
        <f>10924369.75*87.5983</f>
        <v>956956218.67142498</v>
      </c>
      <c r="R80" s="86"/>
      <c r="S80" s="86"/>
      <c r="T80" s="86"/>
      <c r="U80" s="86"/>
      <c r="V80" s="86"/>
      <c r="W80" s="86"/>
      <c r="X80" s="86"/>
      <c r="Y80" s="86">
        <f>AVERAGE(O80:X80)</f>
        <v>840476489.0666666</v>
      </c>
      <c r="Z80" s="86">
        <f>MINA(O80:X80)</f>
        <v>769463467.19999993</v>
      </c>
      <c r="AA80" s="86">
        <f>MAX(O80:X80)</f>
        <v>956956218.67142498</v>
      </c>
      <c r="AB80" s="86">
        <f>_xlfn.STDEV.S(O80:X80)</f>
        <v>101679885.41489992</v>
      </c>
      <c r="AC80" s="127">
        <f>AB80/Y80</f>
        <v>0.1209788575142816</v>
      </c>
      <c r="AD80" s="41" t="s">
        <v>148</v>
      </c>
      <c r="AE80" s="48">
        <f>Y80</f>
        <v>840476489.0666666</v>
      </c>
      <c r="AF80" s="87"/>
      <c r="AG80" s="41" t="s">
        <v>151</v>
      </c>
      <c r="AH80" s="41" t="s">
        <v>782</v>
      </c>
      <c r="AI80" s="41" t="s">
        <v>782</v>
      </c>
      <c r="AJ80" s="41" t="s">
        <v>782</v>
      </c>
      <c r="AK80" s="128"/>
      <c r="AL80" s="44" t="s">
        <v>522</v>
      </c>
      <c r="AM80" s="41"/>
      <c r="AN80" s="48"/>
      <c r="AO80" s="41"/>
      <c r="AP80" s="41"/>
      <c r="AQ80" s="48"/>
      <c r="AR80" s="41"/>
      <c r="AS80" s="41"/>
      <c r="AT80" s="48"/>
      <c r="AU80" s="41"/>
      <c r="AV80" s="41"/>
      <c r="AW80" s="48"/>
      <c r="AX80" s="41"/>
      <c r="AY80" s="41"/>
      <c r="AZ80" s="48"/>
      <c r="BA80" s="41"/>
      <c r="BB80" s="41"/>
      <c r="BC80" s="44" t="s">
        <v>434</v>
      </c>
      <c r="BD80" s="43" t="s">
        <v>522</v>
      </c>
      <c r="BE80" s="41"/>
      <c r="BF80" s="41">
        <v>32110502103</v>
      </c>
      <c r="BG80" s="41">
        <v>512632</v>
      </c>
      <c r="BH80" s="48">
        <v>769463467.20000005</v>
      </c>
      <c r="BI80" s="42">
        <v>44407</v>
      </c>
      <c r="BJ80" s="42">
        <v>44909</v>
      </c>
      <c r="BK80" s="129">
        <f>IF(BH80=0,0,J80-BH80)</f>
        <v>-1.1920928955078125E-7</v>
      </c>
      <c r="BL80" s="130">
        <f>BK80/J80</f>
        <v>-1.5492521039962021E-16</v>
      </c>
      <c r="BM80" s="191">
        <v>38</v>
      </c>
      <c r="BN80" s="41" t="s">
        <v>148</v>
      </c>
      <c r="BO80" s="41" t="s">
        <v>726</v>
      </c>
      <c r="BP80" s="136"/>
      <c r="BQ80" s="136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</row>
    <row r="81" spans="1:127" s="18" customFormat="1" x14ac:dyDescent="0.25">
      <c r="A81" s="189">
        <v>84</v>
      </c>
      <c r="B81" s="41" t="s">
        <v>527</v>
      </c>
      <c r="C81" s="42">
        <v>44403</v>
      </c>
      <c r="D81" s="41" t="s">
        <v>148</v>
      </c>
      <c r="E81" s="20" t="s">
        <v>570</v>
      </c>
      <c r="F81" s="45" t="s">
        <v>528</v>
      </c>
      <c r="G81" s="45" t="s">
        <v>434</v>
      </c>
      <c r="H81" s="46">
        <v>1</v>
      </c>
      <c r="I81" s="168" t="s">
        <v>778</v>
      </c>
      <c r="J81" s="86">
        <f>8784000*87.5983</f>
        <v>769463467.19999993</v>
      </c>
      <c r="K81" s="86">
        <f>J81/H81</f>
        <v>769463467.19999993</v>
      </c>
      <c r="L81" s="41"/>
      <c r="M81" s="18">
        <v>3</v>
      </c>
      <c r="N81" s="18">
        <v>3</v>
      </c>
      <c r="O81" s="170">
        <f>8784000*87.5983</f>
        <v>769463467.19999993</v>
      </c>
      <c r="P81" s="86">
        <f>9075630.25*87.5983</f>
        <v>795009781.3285749</v>
      </c>
      <c r="Q81" s="86">
        <f>10924369.75*87.5983</f>
        <v>956956218.67142498</v>
      </c>
      <c r="R81" s="86"/>
      <c r="S81" s="86"/>
      <c r="T81" s="86"/>
      <c r="U81" s="86"/>
      <c r="V81" s="86"/>
      <c r="W81" s="86"/>
      <c r="X81" s="86"/>
      <c r="Y81" s="86">
        <f>AVERAGE(O81:X81)</f>
        <v>840476489.0666666</v>
      </c>
      <c r="Z81" s="86">
        <f>MINA(O81:X81)</f>
        <v>769463467.19999993</v>
      </c>
      <c r="AA81" s="86">
        <f>MAX(O81:X81)</f>
        <v>956956218.67142498</v>
      </c>
      <c r="AB81" s="86">
        <f>_xlfn.STDEV.S(O81:X81)</f>
        <v>101679885.41489992</v>
      </c>
      <c r="AC81" s="127">
        <f>AB81/Y81</f>
        <v>0.1209788575142816</v>
      </c>
      <c r="AD81" s="41" t="s">
        <v>148</v>
      </c>
      <c r="AE81" s="48">
        <f>Y81</f>
        <v>840476489.0666666</v>
      </c>
      <c r="AF81" s="87"/>
      <c r="AG81" s="41" t="s">
        <v>151</v>
      </c>
      <c r="AH81" s="41" t="s">
        <v>782</v>
      </c>
      <c r="AI81" s="41" t="s">
        <v>782</v>
      </c>
      <c r="AJ81" s="41" t="s">
        <v>782</v>
      </c>
      <c r="AK81" s="128"/>
      <c r="AL81" s="44" t="s">
        <v>522</v>
      </c>
      <c r="AM81" s="41"/>
      <c r="AN81" s="48"/>
      <c r="AO81" s="41"/>
      <c r="AP81" s="41"/>
      <c r="AQ81" s="48"/>
      <c r="AR81" s="41"/>
      <c r="AS81" s="41"/>
      <c r="AT81" s="48"/>
      <c r="AU81" s="41"/>
      <c r="AV81" s="41"/>
      <c r="AW81" s="48"/>
      <c r="AX81" s="41"/>
      <c r="AY81" s="41"/>
      <c r="AZ81" s="48"/>
      <c r="BA81" s="41"/>
      <c r="BB81" s="41"/>
      <c r="BC81" s="44" t="s">
        <v>434</v>
      </c>
      <c r="BD81" s="43" t="s">
        <v>522</v>
      </c>
      <c r="BE81" s="41"/>
      <c r="BF81" s="41">
        <v>32110502355</v>
      </c>
      <c r="BG81" s="41">
        <v>512633</v>
      </c>
      <c r="BH81" s="48">
        <v>769463467.20000005</v>
      </c>
      <c r="BI81" s="42">
        <v>44407</v>
      </c>
      <c r="BJ81" s="42">
        <v>44909</v>
      </c>
      <c r="BK81" s="129">
        <f>IF(BH81=0,0,J81-BH81)</f>
        <v>-1.1920928955078125E-7</v>
      </c>
      <c r="BL81" s="130">
        <f>BK81/J81</f>
        <v>-1.5492521039962021E-16</v>
      </c>
      <c r="BM81" s="191">
        <v>39</v>
      </c>
      <c r="BN81" s="41" t="s">
        <v>148</v>
      </c>
      <c r="BO81" s="41" t="s">
        <v>726</v>
      </c>
      <c r="BP81" s="136"/>
      <c r="BQ81" s="136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</row>
    <row r="82" spans="1:127" s="10" customFormat="1" x14ac:dyDescent="0.25">
      <c r="A82" s="189">
        <v>85</v>
      </c>
      <c r="B82" s="41" t="s">
        <v>529</v>
      </c>
      <c r="C82" s="42">
        <v>44403</v>
      </c>
      <c r="D82" s="41" t="s">
        <v>148</v>
      </c>
      <c r="E82" s="20" t="s">
        <v>570</v>
      </c>
      <c r="F82" s="45" t="s">
        <v>530</v>
      </c>
      <c r="G82" s="45" t="s">
        <v>434</v>
      </c>
      <c r="H82" s="46">
        <v>1</v>
      </c>
      <c r="I82" s="168" t="s">
        <v>778</v>
      </c>
      <c r="J82" s="86">
        <f>8784000*87.5983</f>
        <v>769463467.19999993</v>
      </c>
      <c r="K82" s="86">
        <f>J82/H82</f>
        <v>769463467.19999993</v>
      </c>
      <c r="L82" s="41"/>
      <c r="M82" s="18">
        <v>3</v>
      </c>
      <c r="N82" s="18">
        <v>3</v>
      </c>
      <c r="O82" s="170">
        <f>8784000*87.5983</f>
        <v>769463467.19999993</v>
      </c>
      <c r="P82" s="86">
        <f>9075630.25*87.5983</f>
        <v>795009781.3285749</v>
      </c>
      <c r="Q82" s="86">
        <f>10924369.75*87.5983</f>
        <v>956956218.67142498</v>
      </c>
      <c r="R82" s="86"/>
      <c r="S82" s="86"/>
      <c r="T82" s="86"/>
      <c r="U82" s="86"/>
      <c r="V82" s="86"/>
      <c r="W82" s="86"/>
      <c r="X82" s="86"/>
      <c r="Y82" s="86">
        <f>AVERAGE(O82:X82)</f>
        <v>840476489.0666666</v>
      </c>
      <c r="Z82" s="86">
        <f>MINA(O82:X82)</f>
        <v>769463467.19999993</v>
      </c>
      <c r="AA82" s="86">
        <f>MAX(O82:X82)</f>
        <v>956956218.67142498</v>
      </c>
      <c r="AB82" s="86">
        <f>_xlfn.STDEV.S(O82:X82)</f>
        <v>101679885.41489992</v>
      </c>
      <c r="AC82" s="127">
        <f>AB82/Y82</f>
        <v>0.1209788575142816</v>
      </c>
      <c r="AD82" s="41" t="s">
        <v>148</v>
      </c>
      <c r="AE82" s="48">
        <f>Y82</f>
        <v>840476489.0666666</v>
      </c>
      <c r="AF82" s="87"/>
      <c r="AG82" s="41" t="s">
        <v>151</v>
      </c>
      <c r="AH82" s="41" t="s">
        <v>782</v>
      </c>
      <c r="AI82" s="41" t="s">
        <v>782</v>
      </c>
      <c r="AJ82" s="41" t="s">
        <v>782</v>
      </c>
      <c r="AK82" s="128"/>
      <c r="AL82" s="44" t="s">
        <v>522</v>
      </c>
      <c r="AM82" s="41"/>
      <c r="AN82" s="48"/>
      <c r="AO82" s="41"/>
      <c r="AP82" s="41"/>
      <c r="AQ82" s="48"/>
      <c r="AR82" s="41"/>
      <c r="AS82" s="41"/>
      <c r="AT82" s="48"/>
      <c r="AU82" s="41"/>
      <c r="AV82" s="41"/>
      <c r="AW82" s="48"/>
      <c r="AX82" s="41"/>
      <c r="AY82" s="41"/>
      <c r="AZ82" s="48"/>
      <c r="BA82" s="41"/>
      <c r="BB82" s="41"/>
      <c r="BC82" s="44" t="s">
        <v>434</v>
      </c>
      <c r="BD82" s="43" t="s">
        <v>522</v>
      </c>
      <c r="BE82" s="41"/>
      <c r="BF82" s="41">
        <v>32110502413</v>
      </c>
      <c r="BG82" s="41">
        <v>512634</v>
      </c>
      <c r="BH82" s="48">
        <v>769463467.20000005</v>
      </c>
      <c r="BI82" s="42">
        <v>44407</v>
      </c>
      <c r="BJ82" s="42">
        <v>44909</v>
      </c>
      <c r="BK82" s="129">
        <f>IF(BH82=0,0,J82-BH82)</f>
        <v>-1.1920928955078125E-7</v>
      </c>
      <c r="BL82" s="130">
        <f>BK82/J82</f>
        <v>-1.5492521039962021E-16</v>
      </c>
      <c r="BM82" s="191">
        <v>40</v>
      </c>
      <c r="BN82" s="41" t="s">
        <v>148</v>
      </c>
      <c r="BO82" s="41" t="s">
        <v>726</v>
      </c>
      <c r="BP82" s="136"/>
      <c r="BQ82" s="136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</row>
    <row r="83" spans="1:127" s="10" customFormat="1" x14ac:dyDescent="0.25">
      <c r="A83" s="189">
        <v>67</v>
      </c>
      <c r="B83" s="18" t="s">
        <v>458</v>
      </c>
      <c r="C83" s="19">
        <v>44459</v>
      </c>
      <c r="D83" s="18" t="s">
        <v>190</v>
      </c>
      <c r="E83" s="20" t="s">
        <v>125</v>
      </c>
      <c r="F83" s="22" t="s">
        <v>459</v>
      </c>
      <c r="G83" s="22" t="s">
        <v>460</v>
      </c>
      <c r="H83" s="23">
        <v>1</v>
      </c>
      <c r="I83" s="164" t="s">
        <v>777</v>
      </c>
      <c r="J83" s="82">
        <v>87599999</v>
      </c>
      <c r="K83" s="82">
        <f>J83/H83</f>
        <v>87599999</v>
      </c>
      <c r="L83" s="18"/>
      <c r="M83" s="18">
        <v>3</v>
      </c>
      <c r="N83" s="18">
        <v>3</v>
      </c>
      <c r="O83" s="82">
        <v>88000000</v>
      </c>
      <c r="P83" s="82">
        <v>87000000</v>
      </c>
      <c r="Q83" s="82">
        <v>87799999.200000003</v>
      </c>
      <c r="R83" s="82"/>
      <c r="S83" s="82"/>
      <c r="T83" s="82"/>
      <c r="U83" s="82"/>
      <c r="V83" s="82"/>
      <c r="W83" s="82"/>
      <c r="X83" s="82"/>
      <c r="Y83" s="82">
        <f>AVERAGE(O83:X83)</f>
        <v>87599999.733333334</v>
      </c>
      <c r="Z83" s="82">
        <f>MINA(O83:X83)</f>
        <v>87000000</v>
      </c>
      <c r="AA83" s="82">
        <f>MAX(O83:X83)</f>
        <v>88000000</v>
      </c>
      <c r="AB83" s="82">
        <f>_xlfn.STDEV.S(O83:X83)</f>
        <v>529150.11102730944</v>
      </c>
      <c r="AC83" s="105">
        <f>AB83/Y83</f>
        <v>6.0405263999784983E-3</v>
      </c>
      <c r="AD83" s="18" t="s">
        <v>190</v>
      </c>
      <c r="AE83" s="24">
        <f>Y83</f>
        <v>87599999.733333334</v>
      </c>
      <c r="AF83" s="83"/>
      <c r="AG83" s="18"/>
      <c r="AH83" s="18">
        <v>2</v>
      </c>
      <c r="AI83" s="18">
        <v>2</v>
      </c>
      <c r="AJ83" s="18">
        <v>0</v>
      </c>
      <c r="AK83" s="106">
        <v>87599999.730000004</v>
      </c>
      <c r="AL83" s="21" t="s">
        <v>461</v>
      </c>
      <c r="AM83" s="18"/>
      <c r="AN83" s="24">
        <v>87599999.730000004</v>
      </c>
      <c r="AO83" s="18" t="s">
        <v>462</v>
      </c>
      <c r="AP83" s="18"/>
      <c r="AQ83" s="24"/>
      <c r="AR83" s="18"/>
      <c r="AS83" s="18"/>
      <c r="AT83" s="24"/>
      <c r="AU83" s="18"/>
      <c r="AV83" s="18"/>
      <c r="AW83" s="24"/>
      <c r="AX83" s="18"/>
      <c r="AY83" s="18"/>
      <c r="AZ83" s="24"/>
      <c r="BA83" s="18"/>
      <c r="BB83" s="18"/>
      <c r="BC83" s="21" t="s">
        <v>460</v>
      </c>
      <c r="BD83" s="20" t="s">
        <v>461</v>
      </c>
      <c r="BE83" s="18"/>
      <c r="BF83" s="18"/>
      <c r="BG83" s="18" t="s">
        <v>463</v>
      </c>
      <c r="BH83" s="24">
        <v>87599999.730000004</v>
      </c>
      <c r="BI83" s="19">
        <v>44481</v>
      </c>
      <c r="BJ83" s="18"/>
      <c r="BK83" s="107">
        <f>IF(BH83=0,0,J83-BH83)</f>
        <v>-0.73000000417232513</v>
      </c>
      <c r="BL83" s="108">
        <f>BK83/J83</f>
        <v>-8.3333334760919935E-9</v>
      </c>
      <c r="BM83" s="191">
        <v>41</v>
      </c>
      <c r="BN83" s="18" t="s">
        <v>190</v>
      </c>
      <c r="BO83" s="18" t="s">
        <v>723</v>
      </c>
      <c r="BP83" s="111"/>
      <c r="BQ83" s="111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18"/>
      <c r="DV83" s="18"/>
      <c r="DW83" s="18"/>
    </row>
    <row r="85" spans="1:127" x14ac:dyDescent="0.25">
      <c r="P85" s="183"/>
      <c r="BK85" s="160">
        <f>SUM(BK2:BK83)</f>
        <v>884100452.15999937</v>
      </c>
    </row>
  </sheetData>
  <autoFilter ref="A1:DW1" xr:uid="{44186377-BED2-43F1-8B99-C4C2545C8224}">
    <sortState xmlns:xlrd2="http://schemas.microsoft.com/office/spreadsheetml/2017/richdata2" ref="A2:DW83">
      <sortCondition descending="1" ref="BK1"/>
    </sortState>
  </autoFilter>
  <pageMargins left="0.7" right="0.7" top="0.75" bottom="0.75" header="0.3" footer="0.3"/>
  <pageSetup paperSize="8" scale="37" fitToWidth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1BBE-EDDC-4984-9812-1542EC3C5EAA}">
  <dimension ref="A1:A42"/>
  <sheetViews>
    <sheetView workbookViewId="0">
      <selection activeCell="A42" sqref="A1:A42"/>
    </sheetView>
  </sheetViews>
  <sheetFormatPr defaultRowHeight="15" x14ac:dyDescent="0.25"/>
  <cols>
    <col min="1" max="1" width="20.5703125" customWidth="1"/>
  </cols>
  <sheetData>
    <row r="1" spans="1:1" ht="15.75" x14ac:dyDescent="0.25">
      <c r="A1" s="101" t="s">
        <v>62</v>
      </c>
    </row>
    <row r="2" spans="1:1" ht="15.75" x14ac:dyDescent="0.25">
      <c r="A2" s="121">
        <v>0.40500000000000003</v>
      </c>
    </row>
    <row r="3" spans="1:1" ht="15.75" x14ac:dyDescent="0.25">
      <c r="A3" s="130">
        <v>0.2005682577884744</v>
      </c>
    </row>
    <row r="4" spans="1:1" ht="15.75" x14ac:dyDescent="0.25">
      <c r="A4" s="108">
        <v>0.2</v>
      </c>
    </row>
    <row r="5" spans="1:1" ht="15.75" x14ac:dyDescent="0.25">
      <c r="A5" s="108">
        <v>0.13618638629744806</v>
      </c>
    </row>
    <row r="6" spans="1:1" ht="15.75" x14ac:dyDescent="0.25">
      <c r="A6" s="108">
        <v>0.11092307692307693</v>
      </c>
    </row>
    <row r="7" spans="1:1" ht="15.75" x14ac:dyDescent="0.25">
      <c r="A7" s="108">
        <v>0.105</v>
      </c>
    </row>
    <row r="8" spans="1:1" ht="15.75" x14ac:dyDescent="0.25">
      <c r="A8" s="108">
        <v>0.10108123098968225</v>
      </c>
    </row>
    <row r="9" spans="1:1" ht="15.75" x14ac:dyDescent="0.25">
      <c r="A9" s="108">
        <v>7.5602509078903923E-2</v>
      </c>
    </row>
    <row r="10" spans="1:1" ht="15.75" x14ac:dyDescent="0.25">
      <c r="A10" s="108">
        <v>7.0739549839228297E-2</v>
      </c>
    </row>
    <row r="11" spans="1:1" ht="15.75" x14ac:dyDescent="0.25">
      <c r="A11" s="108">
        <v>6.6666666666666666E-2</v>
      </c>
    </row>
    <row r="12" spans="1:1" ht="15.75" x14ac:dyDescent="0.25">
      <c r="A12" s="104">
        <v>6.302338655273218E-2</v>
      </c>
    </row>
    <row r="13" spans="1:1" ht="15.75" x14ac:dyDescent="0.25">
      <c r="A13" s="108">
        <v>6.0606060606060608E-2</v>
      </c>
    </row>
    <row r="14" spans="1:1" ht="15.75" x14ac:dyDescent="0.25">
      <c r="A14" s="108">
        <v>5.5286530285027127E-2</v>
      </c>
    </row>
    <row r="15" spans="1:1" ht="15.75" x14ac:dyDescent="0.25">
      <c r="A15" s="108">
        <v>5.516028453880726E-2</v>
      </c>
    </row>
    <row r="16" spans="1:1" ht="15.75" x14ac:dyDescent="0.25">
      <c r="A16" s="108">
        <v>4.6491071292047707E-2</v>
      </c>
    </row>
    <row r="17" spans="1:1" ht="15.75" x14ac:dyDescent="0.25">
      <c r="A17" s="108">
        <v>4.5000000000000033E-2</v>
      </c>
    </row>
    <row r="18" spans="1:1" ht="15.75" x14ac:dyDescent="0.25">
      <c r="A18" s="108">
        <v>4.0923378372861981E-2</v>
      </c>
    </row>
    <row r="19" spans="1:1" ht="15.75" x14ac:dyDescent="0.25">
      <c r="A19" s="108">
        <v>4.0312568306010932E-2</v>
      </c>
    </row>
    <row r="20" spans="1:1" ht="15.75" x14ac:dyDescent="0.25">
      <c r="A20" s="108">
        <v>3.6461544785629137E-2</v>
      </c>
    </row>
    <row r="21" spans="1:1" ht="15.75" x14ac:dyDescent="0.25">
      <c r="A21" s="108">
        <v>3.0505991110984461E-2</v>
      </c>
    </row>
    <row r="22" spans="1:1" ht="15.75" x14ac:dyDescent="0.25">
      <c r="A22" s="108">
        <v>1.4322916666666666E-2</v>
      </c>
    </row>
    <row r="23" spans="1:1" ht="15.75" x14ac:dyDescent="0.25">
      <c r="A23" s="108">
        <v>1.2006854284781076E-2</v>
      </c>
    </row>
    <row r="24" spans="1:1" ht="15.75" x14ac:dyDescent="0.25">
      <c r="A24" s="108">
        <v>1.0000000575337748E-2</v>
      </c>
    </row>
    <row r="25" spans="1:1" ht="15.75" x14ac:dyDescent="0.25">
      <c r="A25" s="108">
        <v>1.0000000030821918E-2</v>
      </c>
    </row>
    <row r="26" spans="1:1" ht="15.75" x14ac:dyDescent="0.25">
      <c r="A26" s="108">
        <v>9.7854778259030793E-3</v>
      </c>
    </row>
    <row r="27" spans="1:1" ht="15.75" x14ac:dyDescent="0.25">
      <c r="A27" s="108">
        <v>8.2758620689655175E-3</v>
      </c>
    </row>
    <row r="28" spans="1:1" ht="15.75" x14ac:dyDescent="0.25">
      <c r="A28" s="108">
        <v>7.2967928050229084E-3</v>
      </c>
    </row>
    <row r="29" spans="1:1" ht="15.75" x14ac:dyDescent="0.25">
      <c r="A29" s="108">
        <v>6.6304347826086959E-3</v>
      </c>
    </row>
    <row r="30" spans="1:1" ht="15.75" x14ac:dyDescent="0.25">
      <c r="A30" s="108">
        <v>5.00000259090903E-3</v>
      </c>
    </row>
    <row r="31" spans="1:1" ht="15.75" x14ac:dyDescent="0.25">
      <c r="A31" s="108">
        <v>5.0000001951468372E-3</v>
      </c>
    </row>
    <row r="32" spans="1:1" ht="15.75" x14ac:dyDescent="0.25">
      <c r="A32" s="108">
        <v>5.0000000000000001E-3</v>
      </c>
    </row>
    <row r="33" spans="1:1" ht="15.75" x14ac:dyDescent="0.25">
      <c r="A33" s="108">
        <v>5.0000000000000001E-3</v>
      </c>
    </row>
    <row r="34" spans="1:1" ht="15.75" x14ac:dyDescent="0.25">
      <c r="A34" s="104">
        <v>5.0000000000000001E-3</v>
      </c>
    </row>
    <row r="35" spans="1:1" ht="15.75" x14ac:dyDescent="0.25">
      <c r="A35" s="116">
        <v>4.4915545491238723E-3</v>
      </c>
    </row>
    <row r="36" spans="1:1" ht="15.75" x14ac:dyDescent="0.25">
      <c r="A36" s="108">
        <v>3.8461538461538464E-3</v>
      </c>
    </row>
    <row r="37" spans="1:1" ht="15.75" x14ac:dyDescent="0.25">
      <c r="A37" s="108">
        <v>3.6363636363636364E-3</v>
      </c>
    </row>
    <row r="38" spans="1:1" ht="15.75" x14ac:dyDescent="0.25">
      <c r="A38" s="121">
        <v>2.730151796439882E-3</v>
      </c>
    </row>
    <row r="39" spans="1:1" ht="15.75" x14ac:dyDescent="0.25">
      <c r="A39" s="108">
        <v>5.5555555555555556E-4</v>
      </c>
    </row>
    <row r="40" spans="1:1" ht="15.75" x14ac:dyDescent="0.25">
      <c r="A40" s="108">
        <v>1.6666666666666666E-4</v>
      </c>
    </row>
    <row r="41" spans="1:1" ht="15.75" x14ac:dyDescent="0.25">
      <c r="A41" s="108">
        <v>5.8464150074807231E-5</v>
      </c>
    </row>
    <row r="42" spans="1:1" ht="15.75" x14ac:dyDescent="0.25">
      <c r="A42" s="122">
        <v>1.3399198253612817E-7</v>
      </c>
    </row>
  </sheetData>
  <sortState xmlns:xlrd2="http://schemas.microsoft.com/office/spreadsheetml/2017/richdata2" ref="A2:A42">
    <sortCondition descending="1" ref="A2:A4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D0C0A-93CC-4AE0-9055-F50CB2A7020C}">
  <dimension ref="A3:B6"/>
  <sheetViews>
    <sheetView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22.85546875" bestFit="1" customWidth="1"/>
  </cols>
  <sheetData>
    <row r="3" spans="1:2" x14ac:dyDescent="0.25">
      <c r="A3" s="192" t="s">
        <v>786</v>
      </c>
      <c r="B3" t="s">
        <v>790</v>
      </c>
    </row>
    <row r="4" spans="1:2" x14ac:dyDescent="0.25">
      <c r="A4" s="193" t="s">
        <v>148</v>
      </c>
      <c r="B4" s="194">
        <v>16</v>
      </c>
    </row>
    <row r="5" spans="1:2" x14ac:dyDescent="0.25">
      <c r="A5" s="193" t="s">
        <v>190</v>
      </c>
      <c r="B5" s="194">
        <v>25</v>
      </c>
    </row>
    <row r="6" spans="1:2" x14ac:dyDescent="0.25">
      <c r="A6" s="193" t="s">
        <v>787</v>
      </c>
      <c r="B6" s="194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67784-0F40-4833-A5C4-884E6D097763}">
  <dimension ref="A1:M42"/>
  <sheetViews>
    <sheetView topLeftCell="A10" workbookViewId="0">
      <selection activeCell="I39" sqref="I39"/>
    </sheetView>
  </sheetViews>
  <sheetFormatPr defaultRowHeight="15" x14ac:dyDescent="0.25"/>
  <cols>
    <col min="4" max="4" width="9.140625" style="195"/>
  </cols>
  <sheetData>
    <row r="1" spans="1:13" x14ac:dyDescent="0.25">
      <c r="A1" t="s">
        <v>789</v>
      </c>
      <c r="D1" s="195" t="s">
        <v>62</v>
      </c>
      <c r="E1" t="s">
        <v>3</v>
      </c>
    </row>
    <row r="2" spans="1:13" x14ac:dyDescent="0.25">
      <c r="A2" t="s">
        <v>148</v>
      </c>
      <c r="D2" s="195">
        <v>0.40500000000000003</v>
      </c>
      <c r="E2" t="s">
        <v>190</v>
      </c>
    </row>
    <row r="3" spans="1:13" x14ac:dyDescent="0.25">
      <c r="A3" t="s">
        <v>190</v>
      </c>
      <c r="D3" s="195">
        <v>0.2005682577884744</v>
      </c>
      <c r="E3" t="s">
        <v>190</v>
      </c>
    </row>
    <row r="4" spans="1:13" x14ac:dyDescent="0.25">
      <c r="A4" t="s">
        <v>148</v>
      </c>
      <c r="D4" s="195">
        <v>0.2</v>
      </c>
      <c r="E4" t="s">
        <v>190</v>
      </c>
    </row>
    <row r="5" spans="1:13" x14ac:dyDescent="0.25">
      <c r="A5" t="s">
        <v>190</v>
      </c>
      <c r="D5" s="195">
        <v>0.13618638629744806</v>
      </c>
      <c r="E5" t="s">
        <v>148</v>
      </c>
    </row>
    <row r="6" spans="1:13" x14ac:dyDescent="0.25">
      <c r="A6" t="s">
        <v>190</v>
      </c>
      <c r="D6" s="195">
        <v>0.11092307692307693</v>
      </c>
      <c r="E6" t="s">
        <v>148</v>
      </c>
    </row>
    <row r="7" spans="1:13" x14ac:dyDescent="0.25">
      <c r="A7" t="s">
        <v>148</v>
      </c>
      <c r="D7" s="195">
        <v>0.105</v>
      </c>
      <c r="E7" t="s">
        <v>190</v>
      </c>
    </row>
    <row r="8" spans="1:13" x14ac:dyDescent="0.25">
      <c r="A8" t="s">
        <v>148</v>
      </c>
      <c r="D8" s="195">
        <v>0.10108123098968225</v>
      </c>
      <c r="E8" t="s">
        <v>148</v>
      </c>
    </row>
    <row r="9" spans="1:13" x14ac:dyDescent="0.25">
      <c r="A9" t="s">
        <v>148</v>
      </c>
      <c r="D9" s="195">
        <v>7.5602509078903923E-2</v>
      </c>
      <c r="E9" t="s">
        <v>190</v>
      </c>
    </row>
    <row r="10" spans="1:13" x14ac:dyDescent="0.25">
      <c r="A10" t="s">
        <v>148</v>
      </c>
      <c r="D10" s="195">
        <v>7.0739549839228297E-2</v>
      </c>
      <c r="E10" t="s">
        <v>148</v>
      </c>
    </row>
    <row r="11" spans="1:13" x14ac:dyDescent="0.25">
      <c r="A11" t="s">
        <v>190</v>
      </c>
      <c r="D11" s="195">
        <v>6.6666666666666666E-2</v>
      </c>
      <c r="E11" t="s">
        <v>190</v>
      </c>
    </row>
    <row r="12" spans="1:13" x14ac:dyDescent="0.25">
      <c r="A12" t="s">
        <v>190</v>
      </c>
      <c r="D12" s="195">
        <v>6.302338655273218E-2</v>
      </c>
      <c r="E12" t="s">
        <v>148</v>
      </c>
    </row>
    <row r="13" spans="1:13" x14ac:dyDescent="0.25">
      <c r="A13" t="s">
        <v>148</v>
      </c>
      <c r="D13" s="195">
        <v>6.0606060606060608E-2</v>
      </c>
      <c r="E13" t="s">
        <v>148</v>
      </c>
    </row>
    <row r="14" spans="1:13" ht="15.75" x14ac:dyDescent="0.25">
      <c r="A14" t="s">
        <v>148</v>
      </c>
      <c r="D14" s="195">
        <v>5.5286530285027127E-2</v>
      </c>
      <c r="E14" t="s">
        <v>190</v>
      </c>
      <c r="K14" s="196">
        <v>25</v>
      </c>
      <c r="L14" s="196">
        <v>16</v>
      </c>
      <c r="M14" s="197">
        <f>SUM(K14:L14)</f>
        <v>41</v>
      </c>
    </row>
    <row r="15" spans="1:13" ht="15.75" x14ac:dyDescent="0.25">
      <c r="A15" t="s">
        <v>148</v>
      </c>
      <c r="D15" s="195">
        <v>5.516028453880726E-2</v>
      </c>
      <c r="E15" t="s">
        <v>190</v>
      </c>
      <c r="K15" s="196">
        <v>13</v>
      </c>
      <c r="L15" s="196">
        <v>6</v>
      </c>
      <c r="M15" s="197">
        <f t="shared" ref="M15:M19" si="0">SUM(K15:L15)</f>
        <v>19</v>
      </c>
    </row>
    <row r="16" spans="1:13" ht="15.75" x14ac:dyDescent="0.25">
      <c r="A16" t="s">
        <v>190</v>
      </c>
      <c r="D16" s="195">
        <v>4.6491071292047707E-2</v>
      </c>
      <c r="E16" t="s">
        <v>148</v>
      </c>
      <c r="K16" s="196">
        <v>4</v>
      </c>
      <c r="L16" s="196">
        <v>4</v>
      </c>
      <c r="M16" s="197">
        <f t="shared" si="0"/>
        <v>8</v>
      </c>
    </row>
    <row r="17" spans="1:13" ht="15.75" x14ac:dyDescent="0.25">
      <c r="A17" t="s">
        <v>148</v>
      </c>
      <c r="D17" s="195">
        <v>4.5000000000000033E-2</v>
      </c>
      <c r="E17" t="s">
        <v>190</v>
      </c>
      <c r="K17" s="196">
        <v>4</v>
      </c>
      <c r="L17" s="196">
        <v>3</v>
      </c>
      <c r="M17" s="197">
        <f t="shared" si="0"/>
        <v>7</v>
      </c>
    </row>
    <row r="18" spans="1:13" ht="15.75" x14ac:dyDescent="0.25">
      <c r="A18" t="s">
        <v>190</v>
      </c>
      <c r="D18" s="195">
        <v>4.0923378372861981E-2</v>
      </c>
      <c r="E18" t="s">
        <v>190</v>
      </c>
      <c r="K18" s="196">
        <v>2</v>
      </c>
      <c r="L18" s="196">
        <v>3</v>
      </c>
      <c r="M18" s="197">
        <f t="shared" si="0"/>
        <v>5</v>
      </c>
    </row>
    <row r="19" spans="1:13" ht="15.75" x14ac:dyDescent="0.25">
      <c r="A19" t="s">
        <v>190</v>
      </c>
      <c r="D19" s="195">
        <v>4.0312568306010932E-2</v>
      </c>
      <c r="E19" t="s">
        <v>148</v>
      </c>
      <c r="K19" s="196">
        <v>2</v>
      </c>
      <c r="L19" s="196">
        <v>0</v>
      </c>
      <c r="M19" s="197">
        <f t="shared" si="0"/>
        <v>2</v>
      </c>
    </row>
    <row r="20" spans="1:13" x14ac:dyDescent="0.25">
      <c r="A20" t="s">
        <v>190</v>
      </c>
      <c r="D20" s="195">
        <v>3.6461544785629137E-2</v>
      </c>
      <c r="E20" t="s">
        <v>148</v>
      </c>
      <c r="K20" s="197">
        <f>SUM(K14:K19)</f>
        <v>50</v>
      </c>
      <c r="L20" s="197">
        <f>SUM(L14:L19)</f>
        <v>32</v>
      </c>
      <c r="M20" s="197">
        <f>SUM(M14:M19)</f>
        <v>82</v>
      </c>
    </row>
    <row r="21" spans="1:13" x14ac:dyDescent="0.25">
      <c r="A21" t="s">
        <v>148</v>
      </c>
      <c r="D21" s="195">
        <v>3.0505991110984461E-2</v>
      </c>
      <c r="E21" t="s">
        <v>190</v>
      </c>
    </row>
    <row r="22" spans="1:13" x14ac:dyDescent="0.25">
      <c r="A22" t="s">
        <v>190</v>
      </c>
      <c r="D22" s="195">
        <v>1.4322916666666666E-2</v>
      </c>
      <c r="E22" t="s">
        <v>148</v>
      </c>
    </row>
    <row r="23" spans="1:13" x14ac:dyDescent="0.25">
      <c r="A23" t="s">
        <v>190</v>
      </c>
      <c r="D23" s="195">
        <v>1.2006854284781076E-2</v>
      </c>
      <c r="E23" t="s">
        <v>190</v>
      </c>
    </row>
    <row r="24" spans="1:13" x14ac:dyDescent="0.25">
      <c r="A24" t="s">
        <v>190</v>
      </c>
      <c r="D24" s="195">
        <v>1.0000000575337748E-2</v>
      </c>
      <c r="E24" t="s">
        <v>190</v>
      </c>
    </row>
    <row r="25" spans="1:13" x14ac:dyDescent="0.25">
      <c r="A25" t="s">
        <v>190</v>
      </c>
      <c r="D25" s="195">
        <v>1.0000000030821918E-2</v>
      </c>
      <c r="E25" t="s">
        <v>190</v>
      </c>
    </row>
    <row r="26" spans="1:13" x14ac:dyDescent="0.25">
      <c r="A26" t="s">
        <v>190</v>
      </c>
      <c r="D26" s="195">
        <v>9.7854778259030793E-3</v>
      </c>
      <c r="E26" t="s">
        <v>148</v>
      </c>
    </row>
    <row r="27" spans="1:13" x14ac:dyDescent="0.25">
      <c r="A27" t="s">
        <v>190</v>
      </c>
      <c r="D27" s="195">
        <v>8.2758620689655175E-3</v>
      </c>
      <c r="E27" t="s">
        <v>148</v>
      </c>
    </row>
    <row r="28" spans="1:13" x14ac:dyDescent="0.25">
      <c r="A28" t="s">
        <v>190</v>
      </c>
      <c r="D28" s="195">
        <v>7.2967928050229084E-3</v>
      </c>
      <c r="E28" t="s">
        <v>190</v>
      </c>
    </row>
    <row r="29" spans="1:13" x14ac:dyDescent="0.25">
      <c r="A29" t="s">
        <v>190</v>
      </c>
      <c r="D29" s="195">
        <v>6.6304347826086959E-3</v>
      </c>
      <c r="E29" t="s">
        <v>190</v>
      </c>
    </row>
    <row r="30" spans="1:13" x14ac:dyDescent="0.25">
      <c r="A30" t="s">
        <v>190</v>
      </c>
      <c r="D30" s="195">
        <v>5.00000259090903E-3</v>
      </c>
      <c r="E30" t="s">
        <v>190</v>
      </c>
    </row>
    <row r="31" spans="1:13" x14ac:dyDescent="0.25">
      <c r="A31" t="s">
        <v>190</v>
      </c>
      <c r="D31" s="195">
        <v>5.0000001951468372E-3</v>
      </c>
      <c r="E31" t="s">
        <v>190</v>
      </c>
    </row>
    <row r="32" spans="1:13" x14ac:dyDescent="0.25">
      <c r="A32" t="s">
        <v>190</v>
      </c>
      <c r="D32" s="195">
        <v>5.0000000000000001E-3</v>
      </c>
      <c r="E32" t="s">
        <v>148</v>
      </c>
    </row>
    <row r="33" spans="1:5" x14ac:dyDescent="0.25">
      <c r="A33" t="s">
        <v>190</v>
      </c>
      <c r="D33" s="195">
        <v>5.0000000000000001E-3</v>
      </c>
      <c r="E33" t="s">
        <v>190</v>
      </c>
    </row>
    <row r="34" spans="1:5" x14ac:dyDescent="0.25">
      <c r="A34" t="s">
        <v>190</v>
      </c>
      <c r="D34" s="195">
        <v>5.0000000000000001E-3</v>
      </c>
      <c r="E34" t="s">
        <v>190</v>
      </c>
    </row>
    <row r="35" spans="1:5" x14ac:dyDescent="0.25">
      <c r="A35" t="s">
        <v>190</v>
      </c>
      <c r="D35" s="195">
        <v>4.4915545491238723E-3</v>
      </c>
      <c r="E35" t="s">
        <v>148</v>
      </c>
    </row>
    <row r="36" spans="1:5" x14ac:dyDescent="0.25">
      <c r="A36" t="s">
        <v>190</v>
      </c>
      <c r="D36" s="195">
        <v>3.8461538461538464E-3</v>
      </c>
      <c r="E36" t="s">
        <v>190</v>
      </c>
    </row>
    <row r="37" spans="1:5" x14ac:dyDescent="0.25">
      <c r="A37" t="s">
        <v>148</v>
      </c>
      <c r="D37" s="195">
        <v>3.6363636363636364E-3</v>
      </c>
      <c r="E37" t="s">
        <v>190</v>
      </c>
    </row>
    <row r="38" spans="1:5" x14ac:dyDescent="0.25">
      <c r="A38" t="s">
        <v>148</v>
      </c>
      <c r="D38" s="195">
        <v>2.730151796439882E-3</v>
      </c>
      <c r="E38" t="s">
        <v>190</v>
      </c>
    </row>
    <row r="39" spans="1:5" x14ac:dyDescent="0.25">
      <c r="A39" t="s">
        <v>148</v>
      </c>
      <c r="D39" s="195">
        <v>5.5555555555555556E-4</v>
      </c>
      <c r="E39" t="s">
        <v>148</v>
      </c>
    </row>
    <row r="40" spans="1:5" x14ac:dyDescent="0.25">
      <c r="A40" t="s">
        <v>148</v>
      </c>
      <c r="D40" s="195">
        <v>1.6666666666666666E-4</v>
      </c>
      <c r="E40" t="s">
        <v>148</v>
      </c>
    </row>
    <row r="41" spans="1:5" x14ac:dyDescent="0.25">
      <c r="A41" t="s">
        <v>148</v>
      </c>
      <c r="D41" s="195">
        <v>5.8464150074807231E-5</v>
      </c>
      <c r="E41" t="s">
        <v>190</v>
      </c>
    </row>
    <row r="42" spans="1:5" x14ac:dyDescent="0.25">
      <c r="A42" t="s">
        <v>190</v>
      </c>
      <c r="D42" s="195">
        <v>1.3399198253612817E-7</v>
      </c>
      <c r="E42" t="s">
        <v>190</v>
      </c>
    </row>
  </sheetData>
  <sortState xmlns:xlrd2="http://schemas.microsoft.com/office/spreadsheetml/2017/richdata2" ref="D2:E42">
    <sortCondition descending="1" ref="D2:D4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41C0-0A4D-4849-BF4C-60DA92DE6E05}">
  <dimension ref="A3:B12"/>
  <sheetViews>
    <sheetView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58.42578125" bestFit="1" customWidth="1"/>
  </cols>
  <sheetData>
    <row r="3" spans="1:2" x14ac:dyDescent="0.25">
      <c r="A3" s="192" t="s">
        <v>786</v>
      </c>
      <c r="B3" t="s">
        <v>792</v>
      </c>
    </row>
    <row r="4" spans="1:2" x14ac:dyDescent="0.25">
      <c r="A4" s="193">
        <v>0</v>
      </c>
      <c r="B4" s="194">
        <v>89</v>
      </c>
    </row>
    <row r="5" spans="1:2" x14ac:dyDescent="0.25">
      <c r="A5" s="193">
        <v>1</v>
      </c>
      <c r="B5" s="194">
        <v>16</v>
      </c>
    </row>
    <row r="6" spans="1:2" x14ac:dyDescent="0.25">
      <c r="A6" s="193">
        <v>2</v>
      </c>
      <c r="B6" s="194">
        <v>5</v>
      </c>
    </row>
    <row r="7" spans="1:2" x14ac:dyDescent="0.25">
      <c r="A7" s="193">
        <v>3</v>
      </c>
      <c r="B7" s="194">
        <v>1</v>
      </c>
    </row>
    <row r="8" spans="1:2" x14ac:dyDescent="0.25">
      <c r="A8" s="193">
        <v>4</v>
      </c>
      <c r="B8" s="194">
        <v>1</v>
      </c>
    </row>
    <row r="9" spans="1:2" x14ac:dyDescent="0.25">
      <c r="A9" s="193" t="s">
        <v>782</v>
      </c>
      <c r="B9" s="194">
        <v>6</v>
      </c>
    </row>
    <row r="10" spans="1:2" x14ac:dyDescent="0.25">
      <c r="A10" s="193" t="s">
        <v>785</v>
      </c>
      <c r="B10" s="194">
        <v>1</v>
      </c>
    </row>
    <row r="11" spans="1:2" x14ac:dyDescent="0.25">
      <c r="A11" s="193" t="s">
        <v>791</v>
      </c>
      <c r="B11" s="194"/>
    </row>
    <row r="12" spans="1:2" x14ac:dyDescent="0.25">
      <c r="A12" s="193" t="s">
        <v>787</v>
      </c>
      <c r="B12" s="194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988C0-5B12-4221-9C7B-8CC1D99EB0BE}">
  <dimension ref="A1:C123"/>
  <sheetViews>
    <sheetView workbookViewId="0">
      <selection activeCell="C20" sqref="C20"/>
    </sheetView>
  </sheetViews>
  <sheetFormatPr defaultRowHeight="15" x14ac:dyDescent="0.25"/>
  <sheetData>
    <row r="1" spans="1:3" x14ac:dyDescent="0.25">
      <c r="A1" t="s">
        <v>32</v>
      </c>
      <c r="B1" t="s">
        <v>33</v>
      </c>
      <c r="C1" t="s">
        <v>34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1</v>
      </c>
      <c r="C3">
        <v>0</v>
      </c>
    </row>
    <row r="4" spans="1:3" x14ac:dyDescent="0.25">
      <c r="A4">
        <v>1</v>
      </c>
      <c r="B4">
        <v>1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2</v>
      </c>
      <c r="B6">
        <v>1</v>
      </c>
      <c r="C6">
        <v>1</v>
      </c>
    </row>
    <row r="7" spans="1:3" x14ac:dyDescent="0.25">
      <c r="A7">
        <v>2</v>
      </c>
      <c r="B7">
        <v>1</v>
      </c>
      <c r="C7">
        <v>1</v>
      </c>
    </row>
    <row r="8" spans="1:3" x14ac:dyDescent="0.25">
      <c r="A8">
        <v>4</v>
      </c>
      <c r="B8">
        <v>1</v>
      </c>
      <c r="C8">
        <v>3</v>
      </c>
    </row>
    <row r="9" spans="1:3" x14ac:dyDescent="0.25">
      <c r="A9">
        <v>0</v>
      </c>
      <c r="B9">
        <v>0</v>
      </c>
      <c r="C9">
        <v>0</v>
      </c>
    </row>
    <row r="10" spans="1:3" x14ac:dyDescent="0.25">
      <c r="A10">
        <v>1</v>
      </c>
      <c r="B10">
        <v>1</v>
      </c>
      <c r="C10">
        <v>0</v>
      </c>
    </row>
    <row r="11" spans="1:3" x14ac:dyDescent="0.25">
      <c r="A11">
        <v>1</v>
      </c>
      <c r="B11">
        <v>1</v>
      </c>
      <c r="C11">
        <v>0</v>
      </c>
    </row>
    <row r="12" spans="1:3" x14ac:dyDescent="0.25">
      <c r="A12">
        <v>1</v>
      </c>
      <c r="B12">
        <v>0</v>
      </c>
      <c r="C12">
        <v>0</v>
      </c>
    </row>
    <row r="13" spans="1:3" x14ac:dyDescent="0.25">
      <c r="A13">
        <v>1</v>
      </c>
      <c r="B13">
        <v>1</v>
      </c>
      <c r="C13">
        <v>0</v>
      </c>
    </row>
    <row r="14" spans="1:3" x14ac:dyDescent="0.25">
      <c r="A14">
        <v>2</v>
      </c>
      <c r="B14">
        <v>2</v>
      </c>
      <c r="C14">
        <v>0</v>
      </c>
    </row>
    <row r="15" spans="1:3" x14ac:dyDescent="0.25">
      <c r="A15">
        <v>0</v>
      </c>
      <c r="B15">
        <v>0</v>
      </c>
      <c r="C15">
        <v>0</v>
      </c>
    </row>
    <row r="16" spans="1:3" x14ac:dyDescent="0.25">
      <c r="A16">
        <v>2</v>
      </c>
      <c r="B16">
        <v>1</v>
      </c>
      <c r="C16">
        <v>1</v>
      </c>
    </row>
    <row r="17" spans="1:3" x14ac:dyDescent="0.25">
      <c r="A17">
        <v>1</v>
      </c>
      <c r="B17">
        <v>1</v>
      </c>
      <c r="C17">
        <v>0</v>
      </c>
    </row>
    <row r="18" spans="1:3" x14ac:dyDescent="0.25">
      <c r="A18">
        <v>1</v>
      </c>
      <c r="B18">
        <v>1</v>
      </c>
      <c r="C18">
        <v>0</v>
      </c>
    </row>
    <row r="19" spans="1:3" x14ac:dyDescent="0.25">
      <c r="A19">
        <v>3</v>
      </c>
      <c r="B19">
        <v>3</v>
      </c>
      <c r="C19">
        <v>0</v>
      </c>
    </row>
    <row r="20" spans="1:3" x14ac:dyDescent="0.25">
      <c r="A20">
        <v>2</v>
      </c>
      <c r="B20">
        <v>2</v>
      </c>
    </row>
    <row r="21" spans="1:3" x14ac:dyDescent="0.25">
      <c r="A21">
        <v>3</v>
      </c>
      <c r="B21">
        <v>1</v>
      </c>
      <c r="C21">
        <v>2</v>
      </c>
    </row>
    <row r="22" spans="1:3" x14ac:dyDescent="0.25">
      <c r="A22">
        <v>1</v>
      </c>
      <c r="B22">
        <v>1</v>
      </c>
    </row>
    <row r="23" spans="1:3" x14ac:dyDescent="0.25">
      <c r="A23">
        <v>0</v>
      </c>
      <c r="B23">
        <v>0</v>
      </c>
      <c r="C23">
        <v>0</v>
      </c>
    </row>
    <row r="24" spans="1:3" x14ac:dyDescent="0.25">
      <c r="A24">
        <v>2</v>
      </c>
      <c r="B24">
        <v>2</v>
      </c>
      <c r="C24">
        <v>0</v>
      </c>
    </row>
    <row r="25" spans="1:3" x14ac:dyDescent="0.25">
      <c r="A25">
        <v>1</v>
      </c>
      <c r="B25">
        <v>1</v>
      </c>
    </row>
    <row r="26" spans="1:3" x14ac:dyDescent="0.25">
      <c r="A26">
        <v>1</v>
      </c>
      <c r="B26">
        <v>0</v>
      </c>
      <c r="C26">
        <v>1</v>
      </c>
    </row>
    <row r="27" spans="1:3" x14ac:dyDescent="0.25">
      <c r="A27">
        <v>1</v>
      </c>
      <c r="B27">
        <v>1</v>
      </c>
      <c r="C27">
        <v>0</v>
      </c>
    </row>
    <row r="28" spans="1:3" x14ac:dyDescent="0.25">
      <c r="A28">
        <v>0</v>
      </c>
      <c r="B28">
        <v>0</v>
      </c>
      <c r="C28">
        <v>0</v>
      </c>
    </row>
    <row r="29" spans="1:3" x14ac:dyDescent="0.25">
      <c r="A29">
        <v>2</v>
      </c>
      <c r="B29">
        <v>2</v>
      </c>
      <c r="C29">
        <v>0</v>
      </c>
    </row>
    <row r="30" spans="1:3" x14ac:dyDescent="0.25">
      <c r="A30">
        <v>2</v>
      </c>
      <c r="B30">
        <v>1</v>
      </c>
      <c r="C30">
        <v>1</v>
      </c>
    </row>
    <row r="31" spans="1:3" x14ac:dyDescent="0.25">
      <c r="A31">
        <v>2</v>
      </c>
      <c r="B31">
        <v>2</v>
      </c>
      <c r="C31">
        <v>0</v>
      </c>
    </row>
    <row r="32" spans="1:3" x14ac:dyDescent="0.25">
      <c r="A32">
        <v>0</v>
      </c>
      <c r="B32">
        <v>0</v>
      </c>
      <c r="C32">
        <v>0</v>
      </c>
    </row>
    <row r="33" spans="1:3" x14ac:dyDescent="0.25">
      <c r="A33">
        <v>1</v>
      </c>
      <c r="B33">
        <v>1</v>
      </c>
      <c r="C33">
        <v>0</v>
      </c>
    </row>
    <row r="34" spans="1:3" x14ac:dyDescent="0.25">
      <c r="A34">
        <v>1</v>
      </c>
      <c r="B34">
        <v>1</v>
      </c>
      <c r="C34">
        <v>0</v>
      </c>
    </row>
    <row r="35" spans="1:3" x14ac:dyDescent="0.25">
      <c r="A35">
        <v>0</v>
      </c>
      <c r="B35">
        <v>0</v>
      </c>
      <c r="C35">
        <v>0</v>
      </c>
    </row>
    <row r="36" spans="1:3" x14ac:dyDescent="0.25">
      <c r="A36">
        <v>0</v>
      </c>
      <c r="B36">
        <v>0</v>
      </c>
      <c r="C36">
        <v>0</v>
      </c>
    </row>
    <row r="37" spans="1:3" x14ac:dyDescent="0.25">
      <c r="A37">
        <v>1</v>
      </c>
      <c r="B37">
        <v>0</v>
      </c>
      <c r="C37">
        <v>1</v>
      </c>
    </row>
    <row r="38" spans="1:3" x14ac:dyDescent="0.25">
      <c r="A38">
        <v>2</v>
      </c>
      <c r="B38">
        <v>2</v>
      </c>
      <c r="C38">
        <v>0</v>
      </c>
    </row>
    <row r="39" spans="1:3" x14ac:dyDescent="0.25">
      <c r="A39">
        <v>0</v>
      </c>
      <c r="B39">
        <v>0</v>
      </c>
      <c r="C39">
        <v>0</v>
      </c>
    </row>
    <row r="40" spans="1:3" x14ac:dyDescent="0.25">
      <c r="A40">
        <v>1</v>
      </c>
      <c r="B40">
        <v>1</v>
      </c>
      <c r="C40">
        <v>0</v>
      </c>
    </row>
    <row r="41" spans="1:3" x14ac:dyDescent="0.25">
      <c r="A41">
        <v>1</v>
      </c>
      <c r="B41">
        <v>1</v>
      </c>
      <c r="C41">
        <v>0</v>
      </c>
    </row>
    <row r="42" spans="1:3" x14ac:dyDescent="0.25">
      <c r="A42">
        <v>2</v>
      </c>
      <c r="B42">
        <v>1</v>
      </c>
      <c r="C42">
        <v>1</v>
      </c>
    </row>
    <row r="43" spans="1:3" x14ac:dyDescent="0.25">
      <c r="A43">
        <v>1</v>
      </c>
      <c r="B43">
        <v>0</v>
      </c>
      <c r="C43">
        <v>1</v>
      </c>
    </row>
    <row r="44" spans="1:3" x14ac:dyDescent="0.25">
      <c r="A44">
        <v>1</v>
      </c>
      <c r="B44">
        <v>1</v>
      </c>
      <c r="C44">
        <v>0</v>
      </c>
    </row>
    <row r="45" spans="1:3" x14ac:dyDescent="0.25">
      <c r="A45">
        <v>1</v>
      </c>
      <c r="B45">
        <v>0</v>
      </c>
      <c r="C45">
        <v>1</v>
      </c>
    </row>
    <row r="46" spans="1:3" x14ac:dyDescent="0.25">
      <c r="A46">
        <v>0</v>
      </c>
      <c r="B46">
        <v>0</v>
      </c>
      <c r="C46">
        <v>0</v>
      </c>
    </row>
    <row r="47" spans="1:3" x14ac:dyDescent="0.25">
      <c r="A47">
        <v>1</v>
      </c>
      <c r="B47">
        <v>1</v>
      </c>
      <c r="C47">
        <v>0</v>
      </c>
    </row>
    <row r="48" spans="1:3" x14ac:dyDescent="0.25">
      <c r="A48">
        <v>2</v>
      </c>
      <c r="B48">
        <v>1</v>
      </c>
      <c r="C48">
        <v>1</v>
      </c>
    </row>
    <row r="49" spans="1:3" x14ac:dyDescent="0.25">
      <c r="A49">
        <v>2</v>
      </c>
      <c r="B49">
        <v>1</v>
      </c>
      <c r="C49">
        <v>1</v>
      </c>
    </row>
    <row r="50" spans="1:3" x14ac:dyDescent="0.25">
      <c r="A50">
        <v>0</v>
      </c>
      <c r="B50">
        <v>0</v>
      </c>
      <c r="C50">
        <v>0</v>
      </c>
    </row>
    <row r="51" spans="1:3" x14ac:dyDescent="0.25">
      <c r="A51">
        <v>1</v>
      </c>
      <c r="B51">
        <v>0</v>
      </c>
      <c r="C51">
        <v>1</v>
      </c>
    </row>
    <row r="52" spans="1:3" x14ac:dyDescent="0.25">
      <c r="A52">
        <v>1</v>
      </c>
      <c r="B52">
        <v>1</v>
      </c>
      <c r="C52">
        <v>0</v>
      </c>
    </row>
    <row r="53" spans="1:3" x14ac:dyDescent="0.25">
      <c r="A53">
        <v>2</v>
      </c>
      <c r="B53">
        <v>2</v>
      </c>
      <c r="C53">
        <v>0</v>
      </c>
    </row>
    <row r="54" spans="1:3" x14ac:dyDescent="0.25">
      <c r="A54">
        <v>5</v>
      </c>
      <c r="B54">
        <v>1</v>
      </c>
      <c r="C54">
        <v>4</v>
      </c>
    </row>
    <row r="55" spans="1:3" x14ac:dyDescent="0.25">
      <c r="A55">
        <v>0</v>
      </c>
      <c r="B55">
        <v>0</v>
      </c>
      <c r="C55">
        <v>0</v>
      </c>
    </row>
    <row r="56" spans="1:3" x14ac:dyDescent="0.25">
      <c r="A56">
        <v>0</v>
      </c>
      <c r="B56">
        <v>0</v>
      </c>
      <c r="C56">
        <v>0</v>
      </c>
    </row>
    <row r="57" spans="1:3" x14ac:dyDescent="0.25">
      <c r="A57">
        <v>3</v>
      </c>
      <c r="B57">
        <v>3</v>
      </c>
      <c r="C57">
        <v>0</v>
      </c>
    </row>
    <row r="58" spans="1:3" x14ac:dyDescent="0.25">
      <c r="A58">
        <v>1</v>
      </c>
      <c r="B58">
        <v>1</v>
      </c>
      <c r="C58">
        <v>0</v>
      </c>
    </row>
    <row r="59" spans="1:3" x14ac:dyDescent="0.25">
      <c r="A59">
        <v>0</v>
      </c>
      <c r="B59">
        <v>0</v>
      </c>
      <c r="C59">
        <v>0</v>
      </c>
    </row>
    <row r="60" spans="1:3" x14ac:dyDescent="0.25">
      <c r="A60">
        <v>3</v>
      </c>
      <c r="B60">
        <v>2</v>
      </c>
      <c r="C60">
        <v>1</v>
      </c>
    </row>
    <row r="61" spans="1:3" x14ac:dyDescent="0.25">
      <c r="A61">
        <v>1</v>
      </c>
      <c r="B61">
        <v>0</v>
      </c>
      <c r="C61">
        <v>1</v>
      </c>
    </row>
    <row r="62" spans="1:3" x14ac:dyDescent="0.25">
      <c r="A62">
        <v>1</v>
      </c>
      <c r="B62">
        <v>0</v>
      </c>
      <c r="C62">
        <v>1</v>
      </c>
    </row>
    <row r="63" spans="1:3" x14ac:dyDescent="0.25">
      <c r="A63" t="s">
        <v>782</v>
      </c>
      <c r="B63" t="s">
        <v>782</v>
      </c>
      <c r="C63" t="s">
        <v>782</v>
      </c>
    </row>
    <row r="64" spans="1:3" x14ac:dyDescent="0.25">
      <c r="A64">
        <v>1</v>
      </c>
      <c r="B64">
        <v>1</v>
      </c>
      <c r="C64">
        <v>0</v>
      </c>
    </row>
    <row r="65" spans="1:3" x14ac:dyDescent="0.25">
      <c r="A65">
        <v>0</v>
      </c>
      <c r="B65">
        <v>0</v>
      </c>
      <c r="C65">
        <v>0</v>
      </c>
    </row>
    <row r="66" spans="1:3" x14ac:dyDescent="0.25">
      <c r="A66">
        <v>1</v>
      </c>
      <c r="B66">
        <v>1</v>
      </c>
      <c r="C66">
        <v>0</v>
      </c>
    </row>
    <row r="67" spans="1:3" x14ac:dyDescent="0.25">
      <c r="A67">
        <v>3</v>
      </c>
      <c r="B67">
        <v>1</v>
      </c>
      <c r="C67">
        <v>2</v>
      </c>
    </row>
    <row r="68" spans="1:3" x14ac:dyDescent="0.25">
      <c r="A68">
        <v>2</v>
      </c>
      <c r="B68">
        <v>2</v>
      </c>
      <c r="C68">
        <v>0</v>
      </c>
    </row>
    <row r="69" spans="1:3" x14ac:dyDescent="0.25">
      <c r="A69">
        <v>1</v>
      </c>
      <c r="B69">
        <v>1</v>
      </c>
      <c r="C69">
        <v>0</v>
      </c>
    </row>
    <row r="70" spans="1:3" x14ac:dyDescent="0.25">
      <c r="A70">
        <v>3</v>
      </c>
      <c r="B70">
        <v>1</v>
      </c>
      <c r="C70">
        <v>2</v>
      </c>
    </row>
    <row r="71" spans="1:3" x14ac:dyDescent="0.25">
      <c r="A71">
        <v>1</v>
      </c>
      <c r="B71">
        <v>1</v>
      </c>
      <c r="C71">
        <v>0</v>
      </c>
    </row>
    <row r="72" spans="1:3" x14ac:dyDescent="0.25">
      <c r="A72">
        <v>1</v>
      </c>
      <c r="B72">
        <v>1</v>
      </c>
      <c r="C72">
        <v>0</v>
      </c>
    </row>
    <row r="73" spans="1:3" x14ac:dyDescent="0.25">
      <c r="A73">
        <v>2</v>
      </c>
      <c r="B73">
        <v>2</v>
      </c>
      <c r="C73">
        <v>0</v>
      </c>
    </row>
    <row r="74" spans="1:3" x14ac:dyDescent="0.25">
      <c r="A74">
        <v>1</v>
      </c>
      <c r="B74">
        <v>1</v>
      </c>
      <c r="C74">
        <v>0</v>
      </c>
    </row>
    <row r="75" spans="1:3" x14ac:dyDescent="0.25">
      <c r="A75">
        <v>0</v>
      </c>
      <c r="B75">
        <v>0</v>
      </c>
      <c r="C75">
        <v>0</v>
      </c>
    </row>
    <row r="76" spans="1:3" x14ac:dyDescent="0.25">
      <c r="A76">
        <v>2</v>
      </c>
      <c r="B76">
        <v>0</v>
      </c>
      <c r="C76">
        <v>0</v>
      </c>
    </row>
    <row r="77" spans="1:3" x14ac:dyDescent="0.25">
      <c r="A77">
        <v>1</v>
      </c>
      <c r="B77">
        <v>1</v>
      </c>
      <c r="C77">
        <v>0</v>
      </c>
    </row>
    <row r="78" spans="1:3" x14ac:dyDescent="0.25">
      <c r="A78" t="s">
        <v>785</v>
      </c>
      <c r="B78" t="s">
        <v>785</v>
      </c>
      <c r="C78" t="s">
        <v>785</v>
      </c>
    </row>
    <row r="79" spans="1:3" x14ac:dyDescent="0.25">
      <c r="A79">
        <v>1</v>
      </c>
      <c r="B79">
        <v>0</v>
      </c>
      <c r="C79">
        <v>1</v>
      </c>
    </row>
    <row r="80" spans="1:3" x14ac:dyDescent="0.25">
      <c r="A80">
        <v>1</v>
      </c>
      <c r="B80">
        <v>0</v>
      </c>
      <c r="C80">
        <v>0</v>
      </c>
    </row>
    <row r="81" spans="1:3" x14ac:dyDescent="0.25">
      <c r="A81">
        <v>0</v>
      </c>
      <c r="B81">
        <v>0</v>
      </c>
      <c r="C81">
        <v>0</v>
      </c>
    </row>
    <row r="82" spans="1:3" x14ac:dyDescent="0.25">
      <c r="A82" t="s">
        <v>782</v>
      </c>
      <c r="B82" t="s">
        <v>782</v>
      </c>
      <c r="C82" t="s">
        <v>782</v>
      </c>
    </row>
    <row r="83" spans="1:3" x14ac:dyDescent="0.25">
      <c r="A83" t="s">
        <v>782</v>
      </c>
      <c r="B83" t="s">
        <v>782</v>
      </c>
      <c r="C83" t="s">
        <v>782</v>
      </c>
    </row>
    <row r="84" spans="1:3" x14ac:dyDescent="0.25">
      <c r="A84" t="s">
        <v>782</v>
      </c>
      <c r="B84" t="s">
        <v>782</v>
      </c>
      <c r="C84" t="s">
        <v>782</v>
      </c>
    </row>
    <row r="85" spans="1:3" x14ac:dyDescent="0.25">
      <c r="A85" t="s">
        <v>782</v>
      </c>
      <c r="B85" t="s">
        <v>782</v>
      </c>
      <c r="C85" t="s">
        <v>782</v>
      </c>
    </row>
    <row r="86" spans="1:3" x14ac:dyDescent="0.25">
      <c r="A86" t="s">
        <v>782</v>
      </c>
      <c r="B86" t="s">
        <v>782</v>
      </c>
      <c r="C86" t="s">
        <v>782</v>
      </c>
    </row>
    <row r="87" spans="1:3" x14ac:dyDescent="0.25">
      <c r="A87">
        <v>1</v>
      </c>
      <c r="B87">
        <v>1</v>
      </c>
      <c r="C87">
        <v>0</v>
      </c>
    </row>
    <row r="88" spans="1:3" x14ac:dyDescent="0.25">
      <c r="A88">
        <v>1</v>
      </c>
      <c r="B88">
        <v>0</v>
      </c>
      <c r="C88">
        <v>0</v>
      </c>
    </row>
    <row r="89" spans="1:3" x14ac:dyDescent="0.25">
      <c r="A89">
        <v>3</v>
      </c>
      <c r="B89">
        <v>3</v>
      </c>
      <c r="C89">
        <v>0</v>
      </c>
    </row>
    <row r="90" spans="1:3" x14ac:dyDescent="0.25">
      <c r="A90">
        <v>0</v>
      </c>
      <c r="B90">
        <v>0</v>
      </c>
      <c r="C90">
        <v>0</v>
      </c>
    </row>
    <row r="91" spans="1:3" x14ac:dyDescent="0.25">
      <c r="A91">
        <v>1</v>
      </c>
      <c r="B91">
        <v>1</v>
      </c>
      <c r="C91">
        <v>0</v>
      </c>
    </row>
    <row r="92" spans="1:3" x14ac:dyDescent="0.25">
      <c r="A92">
        <v>0</v>
      </c>
      <c r="B92">
        <v>0</v>
      </c>
      <c r="C92">
        <v>0</v>
      </c>
    </row>
    <row r="93" spans="1:3" x14ac:dyDescent="0.25">
      <c r="A93">
        <v>3</v>
      </c>
      <c r="B93">
        <v>3</v>
      </c>
      <c r="C93">
        <v>0</v>
      </c>
    </row>
    <row r="94" spans="1:3" x14ac:dyDescent="0.25">
      <c r="A94">
        <v>1</v>
      </c>
      <c r="B94">
        <v>1</v>
      </c>
      <c r="C94">
        <v>0</v>
      </c>
    </row>
    <row r="95" spans="1:3" x14ac:dyDescent="0.25">
      <c r="A95">
        <v>1</v>
      </c>
      <c r="B95">
        <v>1</v>
      </c>
      <c r="C95">
        <v>0</v>
      </c>
    </row>
    <row r="96" spans="1:3" x14ac:dyDescent="0.25">
      <c r="A96">
        <v>1</v>
      </c>
      <c r="B96">
        <v>1</v>
      </c>
      <c r="C96">
        <v>0</v>
      </c>
    </row>
    <row r="97" spans="1:3" x14ac:dyDescent="0.25">
      <c r="A97">
        <v>1</v>
      </c>
      <c r="B97">
        <v>0</v>
      </c>
      <c r="C97">
        <v>0</v>
      </c>
    </row>
    <row r="98" spans="1:3" x14ac:dyDescent="0.25">
      <c r="A98">
        <v>0</v>
      </c>
      <c r="B98">
        <v>0</v>
      </c>
      <c r="C98">
        <v>0</v>
      </c>
    </row>
    <row r="99" spans="1:3" x14ac:dyDescent="0.25">
      <c r="A99">
        <v>1</v>
      </c>
      <c r="B99">
        <v>1</v>
      </c>
      <c r="C99">
        <v>0</v>
      </c>
    </row>
    <row r="100" spans="1:3" x14ac:dyDescent="0.25">
      <c r="A100">
        <v>0</v>
      </c>
      <c r="B100">
        <v>0</v>
      </c>
      <c r="C100">
        <v>0</v>
      </c>
    </row>
    <row r="101" spans="1:3" x14ac:dyDescent="0.25">
      <c r="A101">
        <v>0</v>
      </c>
      <c r="B101">
        <v>0</v>
      </c>
      <c r="C101">
        <v>0</v>
      </c>
    </row>
    <row r="102" spans="1:3" x14ac:dyDescent="0.25">
      <c r="A102">
        <v>2</v>
      </c>
      <c r="B102">
        <v>2</v>
      </c>
      <c r="C102">
        <v>0</v>
      </c>
    </row>
    <row r="103" spans="1:3" x14ac:dyDescent="0.25">
      <c r="A103">
        <v>0</v>
      </c>
      <c r="B103">
        <v>0</v>
      </c>
      <c r="C103">
        <v>0</v>
      </c>
    </row>
    <row r="104" spans="1:3" x14ac:dyDescent="0.25">
      <c r="A104">
        <v>5</v>
      </c>
      <c r="B104">
        <v>3</v>
      </c>
      <c r="C104">
        <v>2</v>
      </c>
    </row>
    <row r="105" spans="1:3" x14ac:dyDescent="0.25">
      <c r="A105">
        <v>0</v>
      </c>
      <c r="B105">
        <v>0</v>
      </c>
      <c r="C105">
        <v>0</v>
      </c>
    </row>
    <row r="106" spans="1:3" x14ac:dyDescent="0.25">
      <c r="A106">
        <v>1</v>
      </c>
      <c r="B106">
        <v>1</v>
      </c>
      <c r="C106">
        <v>0</v>
      </c>
    </row>
    <row r="107" spans="1:3" x14ac:dyDescent="0.25">
      <c r="A107">
        <v>1</v>
      </c>
      <c r="B107">
        <v>1</v>
      </c>
      <c r="C107">
        <v>0</v>
      </c>
    </row>
    <row r="108" spans="1:3" x14ac:dyDescent="0.25">
      <c r="A108">
        <v>3</v>
      </c>
      <c r="B108">
        <v>3</v>
      </c>
      <c r="C108">
        <v>0</v>
      </c>
    </row>
    <row r="109" spans="1:3" x14ac:dyDescent="0.25">
      <c r="A109">
        <v>1</v>
      </c>
      <c r="B109">
        <v>1</v>
      </c>
      <c r="C109">
        <v>0</v>
      </c>
    </row>
    <row r="110" spans="1:3" x14ac:dyDescent="0.25">
      <c r="A110">
        <v>2</v>
      </c>
      <c r="B110">
        <v>2</v>
      </c>
      <c r="C110">
        <v>0</v>
      </c>
    </row>
    <row r="111" spans="1:3" x14ac:dyDescent="0.25">
      <c r="A111">
        <v>1</v>
      </c>
      <c r="B111">
        <v>1</v>
      </c>
      <c r="C111">
        <v>0</v>
      </c>
    </row>
    <row r="112" spans="1:3" x14ac:dyDescent="0.25">
      <c r="A112">
        <v>1</v>
      </c>
      <c r="B112">
        <v>1</v>
      </c>
      <c r="C112">
        <v>0</v>
      </c>
    </row>
    <row r="113" spans="1:3" x14ac:dyDescent="0.25">
      <c r="A113">
        <v>1</v>
      </c>
      <c r="B113">
        <v>1</v>
      </c>
      <c r="C113">
        <v>0</v>
      </c>
    </row>
    <row r="114" spans="1:3" x14ac:dyDescent="0.25">
      <c r="A114">
        <v>4</v>
      </c>
      <c r="B114">
        <v>4</v>
      </c>
      <c r="C114">
        <v>0</v>
      </c>
    </row>
    <row r="115" spans="1:3" x14ac:dyDescent="0.25">
      <c r="A115">
        <v>1</v>
      </c>
      <c r="B115">
        <v>1</v>
      </c>
      <c r="C115">
        <v>0</v>
      </c>
    </row>
    <row r="116" spans="1:3" x14ac:dyDescent="0.25">
      <c r="A116">
        <v>2</v>
      </c>
      <c r="B116">
        <v>2</v>
      </c>
      <c r="C116">
        <v>0</v>
      </c>
    </row>
    <row r="117" spans="1:3" x14ac:dyDescent="0.25">
      <c r="A117">
        <v>2</v>
      </c>
      <c r="B117">
        <v>2</v>
      </c>
      <c r="C117">
        <v>0</v>
      </c>
    </row>
    <row r="118" spans="1:3" x14ac:dyDescent="0.25">
      <c r="A118">
        <v>1</v>
      </c>
      <c r="B118">
        <v>1</v>
      </c>
      <c r="C118">
        <v>0</v>
      </c>
    </row>
    <row r="119" spans="1:3" x14ac:dyDescent="0.25">
      <c r="A119">
        <v>0</v>
      </c>
      <c r="B119">
        <v>0</v>
      </c>
      <c r="C119">
        <v>0</v>
      </c>
    </row>
    <row r="120" spans="1:3" x14ac:dyDescent="0.25">
      <c r="A120">
        <v>1</v>
      </c>
      <c r="B120">
        <v>1</v>
      </c>
      <c r="C120">
        <v>0</v>
      </c>
    </row>
    <row r="121" spans="1:3" x14ac:dyDescent="0.25">
      <c r="A121">
        <v>1</v>
      </c>
      <c r="B121">
        <v>1</v>
      </c>
      <c r="C121">
        <v>0</v>
      </c>
    </row>
    <row r="122" spans="1:3" x14ac:dyDescent="0.25">
      <c r="A122">
        <v>2</v>
      </c>
      <c r="B122">
        <v>2</v>
      </c>
      <c r="C122">
        <v>0</v>
      </c>
    </row>
    <row r="123" spans="1:3" x14ac:dyDescent="0.25">
      <c r="A123">
        <v>3</v>
      </c>
      <c r="B123">
        <v>1</v>
      </c>
      <c r="C12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Лист8</vt:lpstr>
      <vt:lpstr>СВОД в отчет</vt:lpstr>
      <vt:lpstr>Лист2</vt:lpstr>
      <vt:lpstr>СВОД в отчет (контракты)</vt:lpstr>
      <vt:lpstr>Лист5</vt:lpstr>
      <vt:lpstr>Лист4</vt:lpstr>
      <vt:lpstr>Лист3</vt:lpstr>
      <vt:lpstr>Лист7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 Померанец</dc:creator>
  <cp:lastModifiedBy>Леонид Померанец</cp:lastModifiedBy>
  <cp:lastPrinted>2023-07-24T20:09:53Z</cp:lastPrinted>
  <dcterms:created xsi:type="dcterms:W3CDTF">2023-07-21T14:22:05Z</dcterms:created>
  <dcterms:modified xsi:type="dcterms:W3CDTF">2023-09-04T11:22:52Z</dcterms:modified>
</cp:coreProperties>
</file>