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YDRA\"/>
    </mc:Choice>
  </mc:AlternateContent>
  <xr:revisionPtr revIDLastSave="0" documentId="8_{AC8C9949-038F-49A6-B340-CED95EBA1AB3}" xr6:coauthVersionLast="47" xr6:coauthVersionMax="47" xr10:uidLastSave="{00000000-0000-0000-0000-000000000000}"/>
  <bookViews>
    <workbookView xWindow="-96" yWindow="0" windowWidth="11712" windowHeight="13776" activeTab="1" xr2:uid="{BDC898F4-C99E-4AFB-89FD-1B815D64D048}"/>
  </bookViews>
  <sheets>
    <sheet name="LM73100" sheetId="1" r:id="rId1"/>
    <sheet name="TPS164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2" l="1"/>
  <c r="I8" i="2"/>
  <c r="F9" i="2"/>
  <c r="F8" i="2"/>
  <c r="C9" i="2"/>
  <c r="C8" i="2"/>
  <c r="C50" i="1"/>
  <c r="C45" i="1"/>
  <c r="C33" i="1"/>
  <c r="C28" i="1"/>
  <c r="C16" i="1"/>
  <c r="C11" i="1"/>
  <c r="C36" i="1"/>
  <c r="C37" i="1" s="1"/>
  <c r="C40" i="1"/>
  <c r="C39" i="1"/>
  <c r="G23" i="1"/>
  <c r="G22" i="1"/>
  <c r="G19" i="1"/>
  <c r="G20" i="1" s="1"/>
  <c r="C19" i="1"/>
  <c r="C20" i="1" s="1"/>
  <c r="C23" i="1"/>
  <c r="C22" i="1"/>
  <c r="C6" i="1"/>
  <c r="C5" i="1"/>
  <c r="C2" i="1"/>
  <c r="C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tc={EA532EE9-144B-4810-856C-F65F8C187415}</author>
    <author>tc={D96EB233-19A5-4F95-B120-21CFE62451B2}</author>
  </authors>
  <commentList>
    <comment ref="M2" authorId="0" shapeId="0" xr:uid="{EA532EE9-144B-4810-856C-F65F8C187415}">
      <text>
        <t>[Threaded comment]
Your version of Excel allows you to read this threaded comment; however, any edits to it will get removed if the file is opened in a newer version of Excel. Learn more: https://go.microsoft.com/fwlink/?linkid=870924
Comment:
    DS table 7.3 recommends max 80.6k here</t>
      </text>
    </comment>
    <comment ref="M3" authorId="1" shapeId="0" xr:uid="{D96EB233-19A5-4F95-B120-21CFE62451B2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above</t>
      </text>
    </comment>
  </commentList>
</comments>
</file>

<file path=xl/sharedStrings.xml><?xml version="1.0" encoding="utf-8"?>
<sst xmlns="http://schemas.openxmlformats.org/spreadsheetml/2006/main" count="79" uniqueCount="36">
  <si>
    <t>R1</t>
  </si>
  <si>
    <t>R2</t>
  </si>
  <si>
    <t>R3</t>
  </si>
  <si>
    <t>Vin_UV</t>
  </si>
  <si>
    <t>Vin_OV</t>
  </si>
  <si>
    <t>3v3</t>
  </si>
  <si>
    <t>5v</t>
  </si>
  <si>
    <t>VCC</t>
  </si>
  <si>
    <t>R4</t>
  </si>
  <si>
    <t>R5</t>
  </si>
  <si>
    <t>V_PG</t>
  </si>
  <si>
    <t>V_IMON</t>
  </si>
  <si>
    <t>I_MAX</t>
  </si>
  <si>
    <t>R_IMON</t>
  </si>
  <si>
    <t>OVP_RISING</t>
  </si>
  <si>
    <t>OVP_FALLING</t>
  </si>
  <si>
    <t>VOVPR</t>
  </si>
  <si>
    <t>VOVPF</t>
  </si>
  <si>
    <t>vcc</t>
  </si>
  <si>
    <t>ilim resistors</t>
  </si>
  <si>
    <t>.25a</t>
  </si>
  <si>
    <t>.5a</t>
  </si>
  <si>
    <t>.75a</t>
  </si>
  <si>
    <t>1a</t>
  </si>
  <si>
    <t>1.5a</t>
  </si>
  <si>
    <t>imon res</t>
  </si>
  <si>
    <t>39.36k</t>
  </si>
  <si>
    <t>19.68k</t>
  </si>
  <si>
    <t>13.12k</t>
  </si>
  <si>
    <t>9.84k</t>
  </si>
  <si>
    <t>6.56k</t>
  </si>
  <si>
    <t>199.2k</t>
  </si>
  <si>
    <t>99.8k</t>
  </si>
  <si>
    <t>66.6k</t>
  </si>
  <si>
    <t>49.95k</t>
  </si>
  <si>
    <t>33.31k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</si>
</sst>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rban Popovici" id="{4619ADF3-2621-4AF3-A2F3-A0FDD21B24B3}" userId="S::serban.popovici@mail.mcgill.ca::c66d9d15-e7d9-4d32-896d-66b4180617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2" dT="2025-09-10T19:05:03.20" personId="{4619ADF3-2621-4AF3-A2F3-A0FDD21B24B3}" id="{EA532EE9-144B-4810-856C-F65F8C187415}">
    <text>DS table 7.3 recommends max 80.6k here</text>
  </threadedComment>
  <threadedComment ref="M3" dT="2025-09-10T19:05:10.41" personId="{4619ADF3-2621-4AF3-A2F3-A0FDD21B24B3}" id="{D96EB233-19A5-4F95-B120-21CFE62451B2}">
    <text>See above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2C45-CF00-468A-BE0A-188775ADE722}">
  <dimension ref="A1:H50"/>
  <sheetViews>
    <sheetView topLeftCell="B19" workbookViewId="0">
      <selection activeCell="I39" sqref="I39"/>
    </sheetView>
  </sheetViews>
  <sheetFormatPr defaultRowHeight="14.25" x14ac:dyDescent="0.2"/>
  <cols>
    <col min="3" max="3" width="10.875" bestFit="1" customWidth="1"/>
  </cols>
  <sheetData>
    <row r="1" spans="1:4" x14ac:dyDescent="0.2">
      <c r="A1" s="1" t="s">
        <v>5</v>
      </c>
      <c r="B1" t="s">
        <v>0</v>
      </c>
      <c r="C1">
        <v>470</v>
      </c>
      <c r="D1">
        <v>470</v>
      </c>
    </row>
    <row r="2" spans="1:4" x14ac:dyDescent="0.2">
      <c r="A2" s="1"/>
      <c r="B2" t="s">
        <v>1</v>
      </c>
      <c r="C2">
        <f>(16/299)*C1</f>
        <v>25.150501672240804</v>
      </c>
      <c r="D2">
        <v>32.4</v>
      </c>
    </row>
    <row r="3" spans="1:4" x14ac:dyDescent="0.2">
      <c r="A3" s="1"/>
      <c r="B3" t="s">
        <v>2</v>
      </c>
      <c r="C3">
        <f>(8/15)*C1+(8/15)*C2</f>
        <v>264.08026755852842</v>
      </c>
      <c r="D3">
        <v>270</v>
      </c>
    </row>
    <row r="4" spans="1:4" x14ac:dyDescent="0.2">
      <c r="A4" s="1"/>
    </row>
    <row r="5" spans="1:4" x14ac:dyDescent="0.2">
      <c r="A5" s="1"/>
      <c r="B5" t="s">
        <v>3</v>
      </c>
      <c r="C5">
        <f>(1.2*(D1+D2+D3))/(D2+D3)</f>
        <v>3.0650793650793648</v>
      </c>
    </row>
    <row r="6" spans="1:4" x14ac:dyDescent="0.2">
      <c r="A6" s="1"/>
      <c r="B6" t="s">
        <v>4</v>
      </c>
      <c r="C6">
        <f>(1.2*(D1+D2+D3))/D3</f>
        <v>3.4328888888888884</v>
      </c>
    </row>
    <row r="7" spans="1:4" x14ac:dyDescent="0.2">
      <c r="A7" s="1"/>
    </row>
    <row r="8" spans="1:4" x14ac:dyDescent="0.2">
      <c r="A8" s="1"/>
      <c r="B8" t="s">
        <v>8</v>
      </c>
      <c r="C8">
        <v>110</v>
      </c>
    </row>
    <row r="9" spans="1:4" x14ac:dyDescent="0.2">
      <c r="A9" s="1"/>
      <c r="B9" t="s">
        <v>9</v>
      </c>
      <c r="C9">
        <v>68</v>
      </c>
    </row>
    <row r="10" spans="1:4" x14ac:dyDescent="0.2">
      <c r="A10" s="1"/>
    </row>
    <row r="11" spans="1:4" x14ac:dyDescent="0.2">
      <c r="A11" s="1"/>
      <c r="B11" t="s">
        <v>10</v>
      </c>
      <c r="C11">
        <f>((1.2*(C8+C9))/C9)</f>
        <v>3.1411764705882352</v>
      </c>
    </row>
    <row r="12" spans="1:4" x14ac:dyDescent="0.2">
      <c r="A12" s="1"/>
    </row>
    <row r="13" spans="1:4" x14ac:dyDescent="0.2">
      <c r="A13" s="1"/>
      <c r="B13" t="s">
        <v>11</v>
      </c>
      <c r="C13">
        <v>1.5</v>
      </c>
    </row>
    <row r="14" spans="1:4" x14ac:dyDescent="0.2">
      <c r="A14" s="1"/>
      <c r="B14" t="s">
        <v>12</v>
      </c>
      <c r="C14">
        <v>3</v>
      </c>
    </row>
    <row r="15" spans="1:4" x14ac:dyDescent="0.2">
      <c r="A15" s="1"/>
    </row>
    <row r="16" spans="1:4" x14ac:dyDescent="0.2">
      <c r="A16" s="1"/>
      <c r="B16" t="s">
        <v>13</v>
      </c>
      <c r="C16">
        <f>(C13*10^-6)/(C14*182*10^-12)</f>
        <v>2747.2527472527477</v>
      </c>
    </row>
    <row r="18" spans="1:8" x14ac:dyDescent="0.2">
      <c r="A18" s="1" t="s">
        <v>6</v>
      </c>
      <c r="B18" t="s">
        <v>0</v>
      </c>
      <c r="C18">
        <v>270</v>
      </c>
      <c r="D18">
        <v>270</v>
      </c>
      <c r="F18" t="s">
        <v>0</v>
      </c>
      <c r="G18">
        <v>680</v>
      </c>
      <c r="H18">
        <v>470</v>
      </c>
    </row>
    <row r="19" spans="1:8" x14ac:dyDescent="0.2">
      <c r="A19" s="1"/>
      <c r="B19" t="s">
        <v>1</v>
      </c>
      <c r="C19">
        <f>(1/39)*C18</f>
        <v>6.9230769230769225</v>
      </c>
      <c r="D19">
        <v>10</v>
      </c>
      <c r="F19" t="s">
        <v>1</v>
      </c>
      <c r="G19">
        <f>(1/39)*G18</f>
        <v>17.435897435897434</v>
      </c>
      <c r="H19">
        <v>10</v>
      </c>
    </row>
    <row r="20" spans="1:8" x14ac:dyDescent="0.2">
      <c r="A20" s="1"/>
      <c r="B20" t="s">
        <v>2</v>
      </c>
      <c r="C20">
        <f>(3/10)*C18+(3/10)*C19</f>
        <v>83.07692307692308</v>
      </c>
      <c r="D20">
        <v>80.599999999999994</v>
      </c>
      <c r="F20" t="s">
        <v>2</v>
      </c>
      <c r="G20">
        <f>(3/10)*G18+(3/10)*G19</f>
        <v>209.23076923076923</v>
      </c>
      <c r="H20">
        <v>270</v>
      </c>
    </row>
    <row r="21" spans="1:8" x14ac:dyDescent="0.2">
      <c r="A21" s="1"/>
    </row>
    <row r="22" spans="1:8" x14ac:dyDescent="0.2">
      <c r="A22" s="1"/>
      <c r="B22" t="s">
        <v>3</v>
      </c>
      <c r="C22">
        <f>(1.2*(D18+D19+D20))/(D19+D20)</f>
        <v>4.7761589403973517</v>
      </c>
      <c r="F22" t="s">
        <v>3</v>
      </c>
      <c r="G22">
        <f>(1.2*(H18+H19+H20))/(H19+H20)</f>
        <v>3.2142857142857144</v>
      </c>
    </row>
    <row r="23" spans="1:8" x14ac:dyDescent="0.2">
      <c r="A23" s="1"/>
      <c r="B23" t="s">
        <v>4</v>
      </c>
      <c r="C23">
        <f>(1.2*(D18+D19+D20))/D20</f>
        <v>5.3687344913151369</v>
      </c>
      <c r="F23" t="s">
        <v>4</v>
      </c>
      <c r="G23">
        <f>(1.2*(H18+H19+H20))/H20</f>
        <v>3.3333333333333335</v>
      </c>
    </row>
    <row r="24" spans="1:8" x14ac:dyDescent="0.2">
      <c r="A24" s="1"/>
    </row>
    <row r="25" spans="1:8" x14ac:dyDescent="0.2">
      <c r="A25" s="1"/>
      <c r="B25" t="s">
        <v>8</v>
      </c>
      <c r="C25">
        <v>68</v>
      </c>
    </row>
    <row r="26" spans="1:8" x14ac:dyDescent="0.2">
      <c r="A26" s="1"/>
      <c r="B26" t="s">
        <v>9</v>
      </c>
      <c r="C26">
        <v>24</v>
      </c>
    </row>
    <row r="27" spans="1:8" x14ac:dyDescent="0.2">
      <c r="A27" s="1"/>
    </row>
    <row r="28" spans="1:8" x14ac:dyDescent="0.2">
      <c r="A28" s="1"/>
      <c r="B28" t="s">
        <v>10</v>
      </c>
      <c r="C28">
        <f>((1.2*(C25+C26))/C26)</f>
        <v>4.5999999999999996</v>
      </c>
    </row>
    <row r="29" spans="1:8" x14ac:dyDescent="0.2">
      <c r="A29" s="1"/>
    </row>
    <row r="30" spans="1:8" x14ac:dyDescent="0.2">
      <c r="A30" s="1"/>
      <c r="B30" t="s">
        <v>11</v>
      </c>
      <c r="C30">
        <v>1.5</v>
      </c>
    </row>
    <row r="31" spans="1:8" x14ac:dyDescent="0.2">
      <c r="A31" s="1"/>
      <c r="B31" t="s">
        <v>12</v>
      </c>
      <c r="C31">
        <v>3</v>
      </c>
    </row>
    <row r="32" spans="1:8" x14ac:dyDescent="0.2">
      <c r="A32" s="1"/>
    </row>
    <row r="33" spans="1:4" x14ac:dyDescent="0.2">
      <c r="A33" s="1"/>
      <c r="B33" t="s">
        <v>13</v>
      </c>
      <c r="C33">
        <f>(C30*10^-6)/(C31*182*10^-12)</f>
        <v>2747.2527472527477</v>
      </c>
    </row>
    <row r="35" spans="1:4" x14ac:dyDescent="0.2">
      <c r="A35" s="1" t="s">
        <v>7</v>
      </c>
      <c r="B35" t="s">
        <v>0</v>
      </c>
      <c r="C35">
        <v>32.4</v>
      </c>
      <c r="D35">
        <v>32.4</v>
      </c>
    </row>
    <row r="36" spans="1:4" x14ac:dyDescent="0.2">
      <c r="A36" s="1"/>
      <c r="B36" t="s">
        <v>1</v>
      </c>
      <c r="C36">
        <f>(21/374)*C35</f>
        <v>1.8192513368983958</v>
      </c>
      <c r="D36">
        <v>3.9</v>
      </c>
    </row>
    <row r="37" spans="1:4" x14ac:dyDescent="0.2">
      <c r="A37" s="1"/>
      <c r="B37" t="s">
        <v>2</v>
      </c>
      <c r="C37">
        <f>(6/79)*C35+(6/79)*C36</f>
        <v>2.5989304812834222</v>
      </c>
      <c r="D37">
        <v>2.7</v>
      </c>
    </row>
    <row r="38" spans="1:4" x14ac:dyDescent="0.2">
      <c r="A38" s="1"/>
    </row>
    <row r="39" spans="1:4" x14ac:dyDescent="0.2">
      <c r="A39" s="1"/>
      <c r="B39" t="s">
        <v>3</v>
      </c>
      <c r="C39">
        <f>(1.2*(D35+D36+D37))/(D36+D37)</f>
        <v>7.0909090909090908</v>
      </c>
    </row>
    <row r="40" spans="1:4" x14ac:dyDescent="0.2">
      <c r="A40" s="1"/>
      <c r="B40" t="s">
        <v>4</v>
      </c>
      <c r="C40">
        <f>(1.2*(D35+D36+D37))/D37</f>
        <v>17.333333333333332</v>
      </c>
    </row>
    <row r="41" spans="1:4" x14ac:dyDescent="0.2">
      <c r="A41" s="1"/>
    </row>
    <row r="42" spans="1:4" x14ac:dyDescent="0.2">
      <c r="A42" s="1"/>
      <c r="B42" t="s">
        <v>8</v>
      </c>
      <c r="C42">
        <v>680</v>
      </c>
    </row>
    <row r="43" spans="1:4" x14ac:dyDescent="0.2">
      <c r="A43" s="1"/>
      <c r="B43" t="s">
        <v>9</v>
      </c>
      <c r="C43">
        <v>100</v>
      </c>
    </row>
    <row r="44" spans="1:4" x14ac:dyDescent="0.2">
      <c r="A44" s="1"/>
    </row>
    <row r="45" spans="1:4" x14ac:dyDescent="0.2">
      <c r="A45" s="1"/>
      <c r="B45" t="s">
        <v>10</v>
      </c>
      <c r="C45">
        <f>((1.2*(C42+C43))/C43)</f>
        <v>9.36</v>
      </c>
    </row>
    <row r="46" spans="1:4" x14ac:dyDescent="0.2">
      <c r="A46" s="1"/>
    </row>
    <row r="47" spans="1:4" x14ac:dyDescent="0.2">
      <c r="A47" s="1"/>
      <c r="B47" t="s">
        <v>11</v>
      </c>
      <c r="C47">
        <v>1.5</v>
      </c>
    </row>
    <row r="48" spans="1:4" x14ac:dyDescent="0.2">
      <c r="A48" s="1"/>
      <c r="B48" t="s">
        <v>12</v>
      </c>
      <c r="C48">
        <v>3</v>
      </c>
    </row>
    <row r="49" spans="1:3" x14ac:dyDescent="0.2">
      <c r="A49" s="1"/>
    </row>
    <row r="50" spans="1:3" x14ac:dyDescent="0.2">
      <c r="A50" s="1"/>
      <c r="B50" t="s">
        <v>13</v>
      </c>
      <c r="C50">
        <f>(C47*10^-6)/(C48*182*10^-12)</f>
        <v>2747.2527472527477</v>
      </c>
    </row>
  </sheetData>
  <mergeCells count="3">
    <mergeCell ref="A1:A16"/>
    <mergeCell ref="A18:A33"/>
    <mergeCell ref="A35:A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E821-EE8A-409E-97D8-1731990A2885}">
  <dimension ref="B1:M9"/>
  <sheetViews>
    <sheetView tabSelected="1" topLeftCell="G1" workbookViewId="0">
      <selection activeCell="N9" sqref="N9"/>
    </sheetView>
  </sheetViews>
  <sheetFormatPr defaultRowHeight="14.25" x14ac:dyDescent="0.2"/>
  <sheetData>
    <row r="1" spans="2:13" x14ac:dyDescent="0.2">
      <c r="B1" t="s">
        <v>5</v>
      </c>
      <c r="E1" t="s">
        <v>6</v>
      </c>
      <c r="H1" t="s">
        <v>18</v>
      </c>
      <c r="K1" t="s">
        <v>19</v>
      </c>
      <c r="M1" t="s">
        <v>25</v>
      </c>
    </row>
    <row r="2" spans="2:13" x14ac:dyDescent="0.2">
      <c r="B2" t="s">
        <v>0</v>
      </c>
      <c r="C2">
        <v>540</v>
      </c>
      <c r="E2" t="s">
        <v>0</v>
      </c>
      <c r="F2">
        <v>480</v>
      </c>
      <c r="H2" t="s">
        <v>0</v>
      </c>
      <c r="I2">
        <v>920</v>
      </c>
      <c r="K2" t="s">
        <v>20</v>
      </c>
      <c r="L2" t="s">
        <v>26</v>
      </c>
      <c r="M2" t="s">
        <v>31</v>
      </c>
    </row>
    <row r="3" spans="2:13" x14ac:dyDescent="0.2">
      <c r="B3" t="s">
        <v>1</v>
      </c>
      <c r="C3">
        <v>430</v>
      </c>
      <c r="E3" t="s">
        <v>1</v>
      </c>
      <c r="F3">
        <v>200</v>
      </c>
      <c r="H3" t="s">
        <v>1</v>
      </c>
      <c r="I3">
        <v>91</v>
      </c>
      <c r="K3" t="s">
        <v>21</v>
      </c>
      <c r="L3" t="s">
        <v>27</v>
      </c>
      <c r="M3" t="s">
        <v>32</v>
      </c>
    </row>
    <row r="4" spans="2:13" x14ac:dyDescent="0.2">
      <c r="K4" t="s">
        <v>22</v>
      </c>
      <c r="L4" t="s">
        <v>28</v>
      </c>
      <c r="M4" t="s">
        <v>33</v>
      </c>
    </row>
    <row r="5" spans="2:13" x14ac:dyDescent="0.2">
      <c r="B5" t="s">
        <v>16</v>
      </c>
      <c r="C5">
        <v>1.53</v>
      </c>
      <c r="E5" t="s">
        <v>16</v>
      </c>
      <c r="F5">
        <v>1.53</v>
      </c>
      <c r="H5" t="s">
        <v>16</v>
      </c>
      <c r="I5">
        <v>1.53</v>
      </c>
      <c r="K5" t="s">
        <v>23</v>
      </c>
      <c r="L5" t="s">
        <v>29</v>
      </c>
      <c r="M5" t="s">
        <v>34</v>
      </c>
    </row>
    <row r="6" spans="2:13" x14ac:dyDescent="0.2">
      <c r="B6" t="s">
        <v>17</v>
      </c>
      <c r="C6">
        <v>1.4</v>
      </c>
      <c r="E6" t="s">
        <v>17</v>
      </c>
      <c r="F6">
        <v>1.4</v>
      </c>
      <c r="H6" t="s">
        <v>17</v>
      </c>
      <c r="I6">
        <v>1.4</v>
      </c>
      <c r="K6" t="s">
        <v>24</v>
      </c>
      <c r="L6" t="s">
        <v>30</v>
      </c>
      <c r="M6" t="s">
        <v>35</v>
      </c>
    </row>
    <row r="8" spans="2:13" x14ac:dyDescent="0.2">
      <c r="B8" t="s">
        <v>14</v>
      </c>
      <c r="C8">
        <f>(C5*(C2+C3))/C3</f>
        <v>3.4513953488372096</v>
      </c>
      <c r="E8" t="s">
        <v>14</v>
      </c>
      <c r="F8">
        <f>(F5*(F2+F3))/F3</f>
        <v>5.2020000000000008</v>
      </c>
      <c r="H8" t="s">
        <v>14</v>
      </c>
      <c r="I8">
        <f>(I5*(I2+I3))/I3</f>
        <v>16.998131868131868</v>
      </c>
    </row>
    <row r="9" spans="2:13" x14ac:dyDescent="0.2">
      <c r="B9" t="s">
        <v>15</v>
      </c>
      <c r="C9">
        <f>(C6*(C2+C3))/C3</f>
        <v>3.1581395348837211</v>
      </c>
      <c r="E9" t="s">
        <v>15</v>
      </c>
      <c r="F9">
        <f>(F6*(F2+F3))/F3</f>
        <v>4.76</v>
      </c>
      <c r="H9" t="s">
        <v>15</v>
      </c>
      <c r="I9">
        <f>(I6*(I2+I3))/I3</f>
        <v>15.553846153846152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LM73100</vt:lpstr>
      <vt:lpstr>TPS1641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Popovici</dc:creator>
  <cp:lastModifiedBy>Serban Popovici</cp:lastModifiedBy>
  <dcterms:created xsi:type="dcterms:W3CDTF">2025-09-10T03:20:54Z</dcterms:created>
  <dcterms:modified xsi:type="dcterms:W3CDTF">2025-09-10T19:08:17Z</dcterms:modified>
</cp:coreProperties>
</file>