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curso_platzi\2021\excel\archive\"/>
    </mc:Choice>
  </mc:AlternateContent>
  <xr:revisionPtr revIDLastSave="0" documentId="13_ncr:1_{56ADCAC8-DD6E-4DD8-A215-CDA894E851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_has_products" sheetId="1" r:id="rId1"/>
    <sheet name="Hoja1" sheetId="2" r:id="rId2"/>
  </sheets>
  <externalReferences>
    <externalReference r:id="rId3"/>
  </externalReferences>
  <definedNames>
    <definedName name="_xlnm._FilterDatabase" localSheetId="0" hidden="1">orders_has_products!$A$18:$Z$48</definedName>
    <definedName name="cantidad">orders_has_products!$G$19:$G$48</definedName>
    <definedName name="Entregado">Hoja1!$G$6:$G$7</definedName>
    <definedName name="Proceso">Hoja1!$G$2:$G$3</definedName>
    <definedName name="proveedores">orders_has_products!$E$19:$E$48</definedName>
    <definedName name="Trànsito">Hoja1!$G$4:$G$5</definedName>
    <definedName name="ventasMoneda">orders_has_products!$I$19:$I$48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1" l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9" i="1"/>
  <c r="J19" i="1"/>
  <c r="H19" i="1"/>
  <c r="H20" i="1"/>
  <c r="H21" i="1"/>
  <c r="H22" i="1"/>
  <c r="H23" i="1"/>
  <c r="I23" i="1" s="1"/>
  <c r="J23" i="1" s="1"/>
  <c r="H24" i="1"/>
  <c r="I24" i="1" s="1"/>
  <c r="J24" i="1" s="1"/>
  <c r="H25" i="1"/>
  <c r="I25" i="1" s="1"/>
  <c r="J25" i="1" s="1"/>
  <c r="H26" i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31" i="1"/>
  <c r="H32" i="1"/>
  <c r="H33" i="1"/>
  <c r="H34" i="1"/>
  <c r="H35" i="1"/>
  <c r="I35" i="1" s="1"/>
  <c r="J35" i="1" s="1"/>
  <c r="H36" i="1"/>
  <c r="I36" i="1" s="1"/>
  <c r="J36" i="1" s="1"/>
  <c r="H37" i="1"/>
  <c r="I37" i="1" s="1"/>
  <c r="J37" i="1" s="1"/>
  <c r="H38" i="1"/>
  <c r="H39" i="1"/>
  <c r="I39" i="1" s="1"/>
  <c r="J39" i="1" s="1"/>
  <c r="H40" i="1"/>
  <c r="I40" i="1" s="1"/>
  <c r="J40" i="1" s="1"/>
  <c r="H41" i="1"/>
  <c r="I41" i="1" s="1"/>
  <c r="J41" i="1" s="1"/>
  <c r="H42" i="1"/>
  <c r="I42" i="1" s="1"/>
  <c r="J42" i="1" s="1"/>
  <c r="H43" i="1"/>
  <c r="H44" i="1"/>
  <c r="H45" i="1"/>
  <c r="H46" i="1"/>
  <c r="I46" i="1" s="1"/>
  <c r="J46" i="1" s="1"/>
  <c r="H47" i="1"/>
  <c r="I47" i="1" s="1"/>
  <c r="J47" i="1" s="1"/>
  <c r="H48" i="1"/>
  <c r="I48" i="1" s="1"/>
  <c r="J48" i="1" s="1"/>
  <c r="N16" i="1"/>
  <c r="N15" i="1"/>
  <c r="I15" i="1"/>
  <c r="N14" i="1"/>
  <c r="I16" i="1"/>
  <c r="I14" i="1"/>
  <c r="I22" i="1"/>
  <c r="J22" i="1" s="1"/>
  <c r="I45" i="1"/>
  <c r="J45" i="1" s="1"/>
  <c r="I19" i="1"/>
  <c r="I26" i="1"/>
  <c r="J26" i="1" s="1"/>
  <c r="I20" i="1"/>
  <c r="J20" i="1" s="1"/>
  <c r="I38" i="1"/>
  <c r="J38" i="1" s="1"/>
  <c r="I32" i="1"/>
  <c r="I9" i="1" s="1"/>
  <c r="L9" i="1" s="1"/>
  <c r="I44" i="1"/>
  <c r="J44" i="1" s="1"/>
  <c r="I33" i="1"/>
  <c r="J33" i="1" s="1"/>
  <c r="I34" i="1"/>
  <c r="J34" i="1" s="1"/>
  <c r="I31" i="1"/>
  <c r="J31" i="1" s="1"/>
  <c r="I21" i="1"/>
  <c r="J21" i="1" s="1"/>
  <c r="I43" i="1"/>
  <c r="J43" i="1" s="1"/>
  <c r="E17" i="1"/>
  <c r="E16" i="1"/>
  <c r="E15" i="1"/>
  <c r="Q39" i="1"/>
  <c r="Q25" i="1"/>
  <c r="Q41" i="1"/>
  <c r="Q37" i="1"/>
  <c r="Q22" i="1"/>
  <c r="Q24" i="1"/>
  <c r="Q46" i="1"/>
  <c r="Q35" i="1"/>
  <c r="Q28" i="1"/>
  <c r="Q47" i="1"/>
  <c r="Q40" i="1"/>
  <c r="Q27" i="1"/>
  <c r="Q45" i="1"/>
  <c r="Q19" i="1"/>
  <c r="Q26" i="1"/>
  <c r="Q20" i="1"/>
  <c r="Q38" i="1"/>
  <c r="Q32" i="1"/>
  <c r="Q44" i="1"/>
  <c r="Q33" i="1"/>
  <c r="Q36" i="1"/>
  <c r="Q48" i="1"/>
  <c r="Q30" i="1"/>
  <c r="Q34" i="1"/>
  <c r="Q23" i="1"/>
  <c r="Q31" i="1"/>
  <c r="Q21" i="1"/>
  <c r="Q42" i="1"/>
  <c r="Q43" i="1"/>
  <c r="Q29" i="1"/>
  <c r="J32" i="1" l="1"/>
  <c r="O15" i="1"/>
  <c r="I5" i="1"/>
  <c r="L5" i="1" s="1"/>
  <c r="I10" i="1"/>
  <c r="L10" i="1" s="1"/>
  <c r="I4" i="1"/>
  <c r="I8" i="1"/>
  <c r="L8" i="1" s="1"/>
  <c r="I6" i="1"/>
  <c r="L6" i="1" s="1"/>
  <c r="I7" i="1"/>
  <c r="L7" i="1" s="1"/>
  <c r="O14" i="1"/>
  <c r="L14" i="1"/>
  <c r="L15" i="1"/>
  <c r="O7" i="1" l="1"/>
  <c r="I11" i="1"/>
  <c r="L4" i="1"/>
  <c r="L11" i="1" s="1"/>
</calcChain>
</file>

<file path=xl/sharedStrings.xml><?xml version="1.0" encoding="utf-8"?>
<sst xmlns="http://schemas.openxmlformats.org/spreadsheetml/2006/main" count="309" uniqueCount="108">
  <si>
    <t>order_id</t>
  </si>
  <si>
    <t>product_id</t>
  </si>
  <si>
    <t>product_name</t>
  </si>
  <si>
    <t>vendor_id</t>
  </si>
  <si>
    <t>option_id</t>
  </si>
  <si>
    <t>quantity</t>
  </si>
  <si>
    <t>shipping_fee</t>
  </si>
  <si>
    <t xml:space="preserve">tax </t>
  </si>
  <si>
    <t>total_cost</t>
  </si>
  <si>
    <t>order_date</t>
  </si>
  <si>
    <t>delivery_date</t>
  </si>
  <si>
    <t xml:space="preserve">ship_address </t>
  </si>
  <si>
    <t>tracking_number</t>
  </si>
  <si>
    <t>delivery_status</t>
  </si>
  <si>
    <t>Macbook Pro (2017)</t>
  </si>
  <si>
    <t>1325 Candy Rd, San Francisco, CA 96123</t>
  </si>
  <si>
    <t xml:space="preserve">ZW60001 </t>
  </si>
  <si>
    <t xml:space="preserve">Macbook Air (2015) </t>
  </si>
  <si>
    <t>Iphone X</t>
  </si>
  <si>
    <t>1931 Brown St, Gainesville, FL 85321</t>
  </si>
  <si>
    <t xml:space="preserve">AB61001 </t>
  </si>
  <si>
    <t>Iphone 7</t>
  </si>
  <si>
    <t>Iphone 8</t>
  </si>
  <si>
    <t xml:space="preserve">1622 Seaside St, Seattle, WA 32569 </t>
  </si>
  <si>
    <t xml:space="preserve">CD62001 </t>
  </si>
  <si>
    <t>Ipad Air</t>
  </si>
  <si>
    <t>Ipad Mini 3th gen</t>
  </si>
  <si>
    <t>1756 East Dr, Houston, TX 28562</t>
  </si>
  <si>
    <t xml:space="preserve">KB63001 </t>
  </si>
  <si>
    <t>ESC8000 G3</t>
  </si>
  <si>
    <t>ESC8000 G4</t>
  </si>
  <si>
    <t xml:space="preserve">1465 River Dr, Boston, MA 43625 </t>
  </si>
  <si>
    <t xml:space="preserve">IK64001 </t>
  </si>
  <si>
    <t>XPS 13 - 5080</t>
  </si>
  <si>
    <t>XPS 15 - 5070</t>
  </si>
  <si>
    <t>Monoprice Ultra Slim Series High Speed HDMI Cable</t>
  </si>
  <si>
    <t>1896 West Dr, Portland, OR 65842</t>
  </si>
  <si>
    <t xml:space="preserve">OP65001 </t>
  </si>
  <si>
    <t>Monoprice Ultra Slim Series High Speed HDMI Cable - 4K</t>
  </si>
  <si>
    <t>1252 Vine St, Chicago, IL 73215</t>
  </si>
  <si>
    <t xml:space="preserve">XH66001 </t>
  </si>
  <si>
    <t>Avantree HT3189 Wireless Headphones</t>
  </si>
  <si>
    <t>COWIN E7 PRO</t>
  </si>
  <si>
    <t xml:space="preserve">vendor_id </t>
  </si>
  <si>
    <t>Estado</t>
  </si>
  <si>
    <t>Proceso</t>
  </si>
  <si>
    <t>Entregado</t>
  </si>
  <si>
    <t>Trànsito</t>
  </si>
  <si>
    <t>Opciones…</t>
  </si>
  <si>
    <t>Estado 2</t>
  </si>
  <si>
    <t>Inventario ok</t>
  </si>
  <si>
    <t>Sin inventario</t>
  </si>
  <si>
    <t>A tiempo</t>
  </si>
  <si>
    <t>Retraso</t>
  </si>
  <si>
    <t>Conforme</t>
  </si>
  <si>
    <t>Reclamo</t>
  </si>
  <si>
    <t>mes</t>
  </si>
  <si>
    <t>apellido</t>
  </si>
  <si>
    <t>ship_name</t>
  </si>
  <si>
    <t>Anna</t>
  </si>
  <si>
    <t>Addison</t>
  </si>
  <si>
    <t>Carol</t>
  </si>
  <si>
    <t>Campbell</t>
  </si>
  <si>
    <t>Julia</t>
  </si>
  <si>
    <t>Jones</t>
  </si>
  <si>
    <t>Irene</t>
  </si>
  <si>
    <t>Everly</t>
  </si>
  <si>
    <t>Rachel</t>
  </si>
  <si>
    <t>Rose</t>
  </si>
  <si>
    <t>Sophie</t>
  </si>
  <si>
    <t>Sutton</t>
  </si>
  <si>
    <t>Wendy</t>
  </si>
  <si>
    <t>West</t>
  </si>
  <si>
    <t>concatenar</t>
  </si>
  <si>
    <t>10 Addison 1000</t>
  </si>
  <si>
    <t>10 Campbell 1001</t>
  </si>
  <si>
    <t>10 Jones 1002</t>
  </si>
  <si>
    <t>10 Everly 1003</t>
  </si>
  <si>
    <t>10 Rose 1004</t>
  </si>
  <si>
    <t>10 Sutton 1005</t>
  </si>
  <si>
    <t>10 West 1006</t>
  </si>
  <si>
    <t>order extract</t>
  </si>
  <si>
    <t>Suma</t>
  </si>
  <si>
    <t>Promedio</t>
  </si>
  <si>
    <t>Contar</t>
  </si>
  <si>
    <t>price</t>
  </si>
  <si>
    <t>venta</t>
  </si>
  <si>
    <t>absoluta</t>
  </si>
  <si>
    <t>relativa</t>
  </si>
  <si>
    <t>ventas apple</t>
  </si>
  <si>
    <t>unidades</t>
  </si>
  <si>
    <t>moneda</t>
  </si>
  <si>
    <t>Asus</t>
  </si>
  <si>
    <t>Apple</t>
  </si>
  <si>
    <t>Monoprice</t>
  </si>
  <si>
    <t>Microsoft</t>
  </si>
  <si>
    <t>Sony</t>
  </si>
  <si>
    <t>Dell</t>
  </si>
  <si>
    <t>Lenovo</t>
  </si>
  <si>
    <t>promedio dell</t>
  </si>
  <si>
    <t>pedidos sony</t>
  </si>
  <si>
    <t xml:space="preserve"> </t>
  </si>
  <si>
    <t>Peso</t>
  </si>
  <si>
    <t>Ventas</t>
  </si>
  <si>
    <t>Ponderado manual</t>
  </si>
  <si>
    <t>formula</t>
  </si>
  <si>
    <t>Condicion</t>
  </si>
  <si>
    <t>Semaforo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</si>
</sst>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C$&quot;* #,##0.00_-;\-&quot;C$&quot;* #,##0.00_-;_-&quot;C$&quot;* &quot;-&quot;??_-;_-@_-"/>
    <numFmt numFmtId="164" formatCode="&quot;C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/>
    <xf numFmtId="0" fontId="18" fillId="0" borderId="10" xfId="0" applyFont="1" applyBorder="1" applyAlignment="1">
      <alignment horizontal="center" vertical="center"/>
    </xf>
    <xf numFmtId="2" fontId="18" fillId="0" borderId="10" xfId="0" applyNumberFormat="1" applyFont="1" applyBorder="1" applyAlignment="1">
      <alignment horizontal="center" vertical="center"/>
    </xf>
    <xf numFmtId="44" fontId="0" fillId="0" borderId="10" xfId="0" applyNumberFormat="1" applyBorder="1"/>
    <xf numFmtId="14" fontId="0" fillId="0" borderId="10" xfId="0" applyNumberFormat="1" applyBorder="1"/>
    <xf numFmtId="0" fontId="0" fillId="0" borderId="10" xfId="0" applyNumberFormat="1" applyBorder="1" applyAlignment="1">
      <alignment horizontal="center"/>
    </xf>
    <xf numFmtId="14" fontId="0" fillId="0" borderId="10" xfId="0" applyNumberFormat="1" applyFont="1" applyBorder="1"/>
    <xf numFmtId="164" fontId="0" fillId="0" borderId="10" xfId="0" applyNumberFormat="1" applyBorder="1"/>
    <xf numFmtId="0" fontId="0" fillId="0" borderId="0" xfId="0" applyBorder="1"/>
    <xf numFmtId="44" fontId="0" fillId="0" borderId="10" xfId="42" applyFont="1" applyBorder="1"/>
    <xf numFmtId="0" fontId="19" fillId="0" borderId="10" xfId="0" applyFont="1" applyBorder="1"/>
    <xf numFmtId="0" fontId="0" fillId="33" borderId="10" xfId="0" applyFill="1" applyBorder="1"/>
    <xf numFmtId="9" fontId="0" fillId="0" borderId="0" xfId="0" applyNumberFormat="1"/>
    <xf numFmtId="9" fontId="0" fillId="0" borderId="10" xfId="0" applyNumberFormat="1" applyBorder="1" applyAlignment="1">
      <alignment horizontal="center"/>
    </xf>
    <xf numFmtId="44" fontId="0" fillId="0" borderId="12" xfId="0" applyNumberFormat="1" applyFill="1" applyBorder="1"/>
    <xf numFmtId="0" fontId="0" fillId="34" borderId="0" xfId="0" applyFill="1"/>
    <xf numFmtId="0" fontId="0" fillId="34" borderId="12" xfId="0" applyFill="1" applyBorder="1"/>
    <xf numFmtId="0" fontId="18" fillId="35" borderId="10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b/>
        <i val="0"/>
      </font>
      <fill>
        <patternFill>
          <bgColor theme="7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_has_options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has_options"/>
    </sheetNames>
    <sheetDataSet>
      <sheetData sheetId="0">
        <row r="1">
          <cell r="A1" t="str">
            <v xml:space="preserve">product_id </v>
          </cell>
          <cell r="B1" t="str">
            <v xml:space="preserve">option_id </v>
          </cell>
          <cell r="C1" t="str">
            <v>quantity</v>
          </cell>
          <cell r="D1" t="str">
            <v xml:space="preserve">price </v>
          </cell>
        </row>
        <row r="2">
          <cell r="A2">
            <v>1200</v>
          </cell>
          <cell r="B2">
            <v>1201</v>
          </cell>
          <cell r="C2">
            <v>3</v>
          </cell>
          <cell r="D2">
            <v>1299</v>
          </cell>
        </row>
        <row r="3">
          <cell r="A3">
            <v>1200</v>
          </cell>
          <cell r="B3">
            <v>1202</v>
          </cell>
          <cell r="C3">
            <v>2</v>
          </cell>
          <cell r="D3">
            <v>2199</v>
          </cell>
        </row>
        <row r="4">
          <cell r="A4">
            <v>1300</v>
          </cell>
          <cell r="B4">
            <v>1301</v>
          </cell>
          <cell r="C4">
            <v>1</v>
          </cell>
          <cell r="D4">
            <v>999</v>
          </cell>
        </row>
        <row r="5">
          <cell r="A5">
            <v>1300</v>
          </cell>
          <cell r="B5">
            <v>1302</v>
          </cell>
          <cell r="C5">
            <v>4</v>
          </cell>
          <cell r="D5">
            <v>1099</v>
          </cell>
        </row>
        <row r="6">
          <cell r="A6">
            <v>1400</v>
          </cell>
          <cell r="B6">
            <v>1401</v>
          </cell>
          <cell r="C6">
            <v>5</v>
          </cell>
          <cell r="D6">
            <v>799</v>
          </cell>
        </row>
        <row r="7">
          <cell r="A7">
            <v>1400</v>
          </cell>
          <cell r="B7">
            <v>1402</v>
          </cell>
          <cell r="C7">
            <v>7</v>
          </cell>
          <cell r="D7">
            <v>899</v>
          </cell>
        </row>
        <row r="8">
          <cell r="A8">
            <v>1500</v>
          </cell>
          <cell r="B8">
            <v>1501</v>
          </cell>
          <cell r="C8">
            <v>8</v>
          </cell>
          <cell r="D8">
            <v>399</v>
          </cell>
        </row>
        <row r="9">
          <cell r="A9">
            <v>1500</v>
          </cell>
          <cell r="B9">
            <v>1502</v>
          </cell>
          <cell r="C9">
            <v>9</v>
          </cell>
          <cell r="D9">
            <v>499</v>
          </cell>
        </row>
        <row r="10">
          <cell r="A10">
            <v>1600</v>
          </cell>
          <cell r="B10">
            <v>1601</v>
          </cell>
          <cell r="C10">
            <v>4</v>
          </cell>
          <cell r="D10">
            <v>599</v>
          </cell>
        </row>
        <row r="11">
          <cell r="A11">
            <v>1600</v>
          </cell>
          <cell r="B11">
            <v>1602</v>
          </cell>
          <cell r="C11">
            <v>7</v>
          </cell>
          <cell r="D11">
            <v>699</v>
          </cell>
        </row>
        <row r="12">
          <cell r="A12">
            <v>1700</v>
          </cell>
          <cell r="B12">
            <v>1701</v>
          </cell>
          <cell r="C12">
            <v>20</v>
          </cell>
          <cell r="D12">
            <v>899</v>
          </cell>
        </row>
        <row r="13">
          <cell r="A13">
            <v>1700</v>
          </cell>
          <cell r="B13">
            <v>1702</v>
          </cell>
          <cell r="C13">
            <v>9</v>
          </cell>
          <cell r="D13">
            <v>999</v>
          </cell>
        </row>
        <row r="14">
          <cell r="A14">
            <v>1800</v>
          </cell>
          <cell r="B14">
            <v>1801</v>
          </cell>
          <cell r="C14">
            <v>40</v>
          </cell>
          <cell r="D14">
            <v>499</v>
          </cell>
        </row>
        <row r="15">
          <cell r="A15">
            <v>1800</v>
          </cell>
          <cell r="B15">
            <v>1802</v>
          </cell>
          <cell r="C15">
            <v>100</v>
          </cell>
          <cell r="D15">
            <v>599</v>
          </cell>
        </row>
        <row r="16">
          <cell r="A16">
            <v>1900</v>
          </cell>
          <cell r="B16">
            <v>1901</v>
          </cell>
          <cell r="C16">
            <v>4</v>
          </cell>
          <cell r="D16">
            <v>650</v>
          </cell>
        </row>
        <row r="17">
          <cell r="A17">
            <v>1900</v>
          </cell>
          <cell r="B17">
            <v>1902</v>
          </cell>
          <cell r="C17">
            <v>6</v>
          </cell>
          <cell r="D17">
            <v>750</v>
          </cell>
        </row>
        <row r="18">
          <cell r="A18">
            <v>2000</v>
          </cell>
          <cell r="B18">
            <v>2001</v>
          </cell>
          <cell r="C18">
            <v>1</v>
          </cell>
          <cell r="D18">
            <v>450</v>
          </cell>
        </row>
        <row r="19">
          <cell r="A19">
            <v>2000</v>
          </cell>
          <cell r="B19">
            <v>2002</v>
          </cell>
          <cell r="C19">
            <v>2</v>
          </cell>
          <cell r="D19">
            <v>550</v>
          </cell>
        </row>
        <row r="20">
          <cell r="A20">
            <v>2100</v>
          </cell>
          <cell r="B20">
            <v>2101</v>
          </cell>
          <cell r="C20">
            <v>7</v>
          </cell>
          <cell r="D20">
            <v>1250</v>
          </cell>
        </row>
        <row r="21">
          <cell r="A21">
            <v>2100</v>
          </cell>
          <cell r="B21">
            <v>2102</v>
          </cell>
          <cell r="C21">
            <v>1</v>
          </cell>
          <cell r="D21">
            <v>1650</v>
          </cell>
        </row>
        <row r="22">
          <cell r="A22">
            <v>2200</v>
          </cell>
          <cell r="B22">
            <v>2201</v>
          </cell>
          <cell r="C22">
            <v>10</v>
          </cell>
          <cell r="D22">
            <v>600</v>
          </cell>
        </row>
        <row r="23">
          <cell r="A23">
            <v>2200</v>
          </cell>
          <cell r="B23">
            <v>2202</v>
          </cell>
          <cell r="C23">
            <v>50</v>
          </cell>
          <cell r="D23">
            <v>700</v>
          </cell>
        </row>
        <row r="24">
          <cell r="A24">
            <v>2300</v>
          </cell>
          <cell r="B24">
            <v>2301</v>
          </cell>
          <cell r="C24">
            <v>40</v>
          </cell>
          <cell r="D24">
            <v>15</v>
          </cell>
        </row>
        <row r="25">
          <cell r="A25">
            <v>2300</v>
          </cell>
          <cell r="B25">
            <v>2302</v>
          </cell>
          <cell r="C25">
            <v>30</v>
          </cell>
          <cell r="D25">
            <v>25</v>
          </cell>
        </row>
        <row r="26">
          <cell r="A26">
            <v>2400</v>
          </cell>
          <cell r="B26">
            <v>2401</v>
          </cell>
          <cell r="C26">
            <v>1</v>
          </cell>
          <cell r="D26">
            <v>10</v>
          </cell>
        </row>
        <row r="27">
          <cell r="A27">
            <v>2400</v>
          </cell>
          <cell r="B27">
            <v>2402</v>
          </cell>
          <cell r="C27">
            <v>10</v>
          </cell>
          <cell r="D27">
            <v>20</v>
          </cell>
        </row>
        <row r="28">
          <cell r="A28">
            <v>2500</v>
          </cell>
          <cell r="B28">
            <v>2501</v>
          </cell>
          <cell r="C28">
            <v>1</v>
          </cell>
          <cell r="D28">
            <v>250</v>
          </cell>
        </row>
        <row r="29">
          <cell r="A29">
            <v>2500</v>
          </cell>
          <cell r="B29">
            <v>2502</v>
          </cell>
          <cell r="C29">
            <v>20</v>
          </cell>
          <cell r="D29">
            <v>350</v>
          </cell>
        </row>
        <row r="30">
          <cell r="A30">
            <v>2600</v>
          </cell>
          <cell r="B30">
            <v>2601</v>
          </cell>
          <cell r="C30">
            <v>9</v>
          </cell>
          <cell r="D30">
            <v>800</v>
          </cell>
        </row>
        <row r="31">
          <cell r="A31">
            <v>2600</v>
          </cell>
          <cell r="B31">
            <v>2602</v>
          </cell>
          <cell r="C31">
            <v>60</v>
          </cell>
          <cell r="D31">
            <v>900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topLeftCell="A13" workbookViewId="0">
      <selection activeCell="Y20" sqref="Y20"/>
    </sheetView>
  </sheetViews>
  <sheetFormatPr baseColWidth="10" defaultRowHeight="14.4" x14ac:dyDescent="0.3"/>
  <cols>
    <col min="3" max="3" width="47.21875" bestFit="1" customWidth="1"/>
    <col min="7" max="7" width="12.5546875" bestFit="1" customWidth="1"/>
    <col min="9" max="9" width="12.44140625" bestFit="1" customWidth="1"/>
    <col min="10" max="10" width="16.109375" bestFit="1" customWidth="1"/>
    <col min="11" max="11" width="16.109375" customWidth="1"/>
    <col min="12" max="12" width="11.77734375" bestFit="1" customWidth="1"/>
    <col min="16" max="16" width="12.44140625" bestFit="1" customWidth="1"/>
    <col min="17" max="17" width="12.44140625" customWidth="1"/>
    <col min="20" max="20" width="13.44140625" bestFit="1" customWidth="1"/>
    <col min="21" max="21" width="13.44140625" style="2" customWidth="1"/>
    <col min="22" max="22" width="33.88671875" bestFit="1" customWidth="1"/>
    <col min="23" max="23" width="15.44140625" bestFit="1" customWidth="1"/>
    <col min="24" max="24" width="13.6640625" bestFit="1" customWidth="1"/>
  </cols>
  <sheetData>
    <row r="1" spans="3:24" hidden="1" x14ac:dyDescent="0.3">
      <c r="L1">
        <v>3</v>
      </c>
      <c r="M1">
        <v>4</v>
      </c>
      <c r="N1">
        <v>5</v>
      </c>
      <c r="O1">
        <v>6</v>
      </c>
      <c r="P1">
        <v>7</v>
      </c>
      <c r="V1">
        <v>9</v>
      </c>
      <c r="W1">
        <v>10</v>
      </c>
      <c r="X1">
        <v>11</v>
      </c>
    </row>
    <row r="3" spans="3:24" x14ac:dyDescent="0.3">
      <c r="H3" t="s">
        <v>102</v>
      </c>
      <c r="I3" t="s">
        <v>103</v>
      </c>
      <c r="L3" t="s">
        <v>104</v>
      </c>
    </row>
    <row r="4" spans="3:24" x14ac:dyDescent="0.3">
      <c r="G4" s="4" t="s">
        <v>94</v>
      </c>
      <c r="H4" s="18">
        <v>0.03</v>
      </c>
      <c r="I4" s="14">
        <f>SUMIF(proveedores,G4,ventasMoneda)</f>
        <v>80</v>
      </c>
      <c r="J4" s="14"/>
      <c r="K4" s="14"/>
      <c r="L4" s="4">
        <f>+I4*H4</f>
        <v>2.4</v>
      </c>
      <c r="M4" s="13"/>
    </row>
    <row r="5" spans="3:24" x14ac:dyDescent="0.3">
      <c r="G5" s="4" t="s">
        <v>93</v>
      </c>
      <c r="H5" s="18">
        <v>0.03</v>
      </c>
      <c r="I5" s="14">
        <f>SUMIF(proveedores,G5,ventasMoneda)</f>
        <v>8892</v>
      </c>
      <c r="J5" s="14"/>
      <c r="K5" s="14"/>
      <c r="L5" s="4">
        <f>+I5*H5</f>
        <v>266.76</v>
      </c>
      <c r="M5" s="13"/>
    </row>
    <row r="6" spans="3:24" x14ac:dyDescent="0.3">
      <c r="G6" s="4" t="s">
        <v>95</v>
      </c>
      <c r="H6" s="18">
        <v>0.3</v>
      </c>
      <c r="I6" s="14">
        <f>SUMIF(proveedores,G6,ventasMoneda)</f>
        <v>5390</v>
      </c>
      <c r="J6" s="14"/>
      <c r="K6" s="14"/>
      <c r="L6" s="4">
        <f>+I6*H6</f>
        <v>1617</v>
      </c>
      <c r="M6" s="13"/>
    </row>
    <row r="7" spans="3:24" x14ac:dyDescent="0.3">
      <c r="G7" s="4" t="s">
        <v>97</v>
      </c>
      <c r="H7" s="18">
        <v>0.15</v>
      </c>
      <c r="I7" s="14">
        <f>SUMIF(proveedores,G7,ventasMoneda)</f>
        <v>8000</v>
      </c>
      <c r="J7" s="14"/>
      <c r="K7" s="14"/>
      <c r="L7" s="4">
        <f>+I7*H7</f>
        <v>1200</v>
      </c>
      <c r="M7" s="13"/>
      <c r="N7" t="s">
        <v>105</v>
      </c>
      <c r="O7" s="20">
        <f>SUMPRODUCT(H4:H10,I4:I10)</f>
        <v>5334.0599999999995</v>
      </c>
    </row>
    <row r="8" spans="3:24" x14ac:dyDescent="0.3">
      <c r="G8" s="4" t="s">
        <v>96</v>
      </c>
      <c r="H8" s="18">
        <v>0.15</v>
      </c>
      <c r="I8" s="14">
        <f>SUMIF(proveedores,G8,ventasMoneda)</f>
        <v>3400</v>
      </c>
      <c r="J8" s="14"/>
      <c r="K8" s="14"/>
      <c r="L8" s="4">
        <f>+I8*H8</f>
        <v>510</v>
      </c>
      <c r="M8" s="13"/>
    </row>
    <row r="9" spans="3:24" x14ac:dyDescent="0.3">
      <c r="G9" s="4" t="s">
        <v>98</v>
      </c>
      <c r="H9" s="18">
        <v>0.3</v>
      </c>
      <c r="I9" s="14">
        <f>SUMIF(proveedores,G9,ventasMoneda)</f>
        <v>5093</v>
      </c>
      <c r="J9" s="14"/>
      <c r="K9" s="14"/>
      <c r="L9" s="4">
        <f>+I9*H9</f>
        <v>1527.8999999999999</v>
      </c>
      <c r="M9" s="13"/>
    </row>
    <row r="10" spans="3:24" x14ac:dyDescent="0.3">
      <c r="G10" s="4" t="s">
        <v>92</v>
      </c>
      <c r="H10" s="18">
        <v>0.05</v>
      </c>
      <c r="I10" s="14">
        <f>SUMIF(proveedores,G10,ventasMoneda)</f>
        <v>4200</v>
      </c>
      <c r="J10" s="14"/>
      <c r="K10" s="14"/>
      <c r="L10" s="4">
        <f>+I10*H10</f>
        <v>210</v>
      </c>
      <c r="M10" s="13"/>
    </row>
    <row r="11" spans="3:24" x14ac:dyDescent="0.3">
      <c r="H11" s="17">
        <v>1</v>
      </c>
      <c r="I11" s="19">
        <f>SUM(I4:I10)</f>
        <v>35055</v>
      </c>
      <c r="J11" s="19"/>
      <c r="K11" s="19"/>
      <c r="L11" s="21">
        <f>SUM(L4:L10)</f>
        <v>5334.0599999999995</v>
      </c>
    </row>
    <row r="13" spans="3:24" x14ac:dyDescent="0.3">
      <c r="H13" s="4"/>
      <c r="I13" s="4" t="s">
        <v>90</v>
      </c>
      <c r="J13" s="4"/>
      <c r="K13" s="4"/>
      <c r="L13" s="4" t="s">
        <v>91</v>
      </c>
      <c r="N13" s="4" t="s">
        <v>90</v>
      </c>
      <c r="O13" s="4" t="s">
        <v>91</v>
      </c>
    </row>
    <row r="14" spans="3:24" x14ac:dyDescent="0.3">
      <c r="H14" s="16" t="s">
        <v>89</v>
      </c>
      <c r="I14" s="4">
        <f>SUMIF(E19:E48,"Apple",G19:G48)</f>
        <v>8</v>
      </c>
      <c r="J14" s="4"/>
      <c r="K14" s="4"/>
      <c r="L14" s="12">
        <f>SUMIF(E18:E47,"Apple",I18:I47)</f>
        <v>8892</v>
      </c>
      <c r="N14" s="4">
        <f>SUMIF(proveedores,"Apple",cantidad)</f>
        <v>8</v>
      </c>
      <c r="O14" s="14">
        <f>SUMIF(proveedores,"Apple",ventasMoneda)</f>
        <v>8892</v>
      </c>
    </row>
    <row r="15" spans="3:24" x14ac:dyDescent="0.3">
      <c r="D15" s="4" t="s">
        <v>82</v>
      </c>
      <c r="E15" s="4">
        <f>SUM(G19:G48)</f>
        <v>56</v>
      </c>
      <c r="H15" s="4" t="s">
        <v>99</v>
      </c>
      <c r="I15" s="4">
        <f>AVERAGEIF(E19:E48,"Dell",G19:G48)</f>
        <v>2.25</v>
      </c>
      <c r="J15" s="4"/>
      <c r="K15" s="4"/>
      <c r="L15" s="4">
        <f>AVERAGEIF(E19:E48,"Dell",I19:I48)</f>
        <v>2000</v>
      </c>
      <c r="N15" s="4">
        <f>AVERAGEIF(proveedores,"Dell",cantidad)</f>
        <v>2.25</v>
      </c>
      <c r="O15" s="4">
        <f>AVERAGEIF(proveedores,"Dell",ventasMoneda)</f>
        <v>2000</v>
      </c>
    </row>
    <row r="16" spans="3:24" x14ac:dyDescent="0.3">
      <c r="C16" s="3" t="s">
        <v>87</v>
      </c>
      <c r="D16" s="4" t="s">
        <v>83</v>
      </c>
      <c r="E16" s="4">
        <f>AVERAGE(G19:G48)</f>
        <v>1.8666666666666667</v>
      </c>
      <c r="G16" s="3" t="s">
        <v>88</v>
      </c>
      <c r="H16" s="4" t="s">
        <v>100</v>
      </c>
      <c r="I16" s="4">
        <f>COUNTIF(E19:E48,"Sony")</f>
        <v>4</v>
      </c>
      <c r="J16" s="4"/>
      <c r="K16" s="4"/>
      <c r="L16" s="4"/>
      <c r="N16" s="4">
        <f>COUNTIF(proveedores,"Sony")</f>
        <v>4</v>
      </c>
      <c r="O16" s="15"/>
    </row>
    <row r="17" spans="1:26" x14ac:dyDescent="0.3">
      <c r="D17" s="5" t="s">
        <v>84</v>
      </c>
      <c r="E17" s="5">
        <f>COUNT(G19:G48)</f>
        <v>30</v>
      </c>
      <c r="G17" s="3"/>
      <c r="N17" t="s">
        <v>101</v>
      </c>
    </row>
    <row r="18" spans="1:26" x14ac:dyDescent="0.3">
      <c r="A18" s="6" t="s">
        <v>0</v>
      </c>
      <c r="B18" s="6" t="s">
        <v>1</v>
      </c>
      <c r="C18" s="6" t="s">
        <v>2</v>
      </c>
      <c r="D18" s="6" t="s">
        <v>3</v>
      </c>
      <c r="E18" s="6" t="s">
        <v>43</v>
      </c>
      <c r="F18" s="6" t="s">
        <v>4</v>
      </c>
      <c r="G18" s="6" t="s">
        <v>5</v>
      </c>
      <c r="H18" s="6" t="s">
        <v>85</v>
      </c>
      <c r="I18" s="6" t="s">
        <v>86</v>
      </c>
      <c r="J18" s="22" t="s">
        <v>106</v>
      </c>
      <c r="K18" s="22" t="s">
        <v>107</v>
      </c>
      <c r="L18" s="6" t="s">
        <v>6</v>
      </c>
      <c r="M18" s="6" t="s">
        <v>7</v>
      </c>
      <c r="N18" s="6" t="s">
        <v>8</v>
      </c>
      <c r="O18" s="6" t="s">
        <v>9</v>
      </c>
      <c r="P18" s="6" t="s">
        <v>10</v>
      </c>
      <c r="Q18" s="6" t="s">
        <v>56</v>
      </c>
      <c r="R18" s="6" t="s">
        <v>58</v>
      </c>
      <c r="S18" s="6" t="s">
        <v>57</v>
      </c>
      <c r="T18" s="6" t="s">
        <v>73</v>
      </c>
      <c r="U18" s="7" t="s">
        <v>81</v>
      </c>
      <c r="V18" s="6" t="s">
        <v>11</v>
      </c>
      <c r="W18" s="6" t="s">
        <v>12</v>
      </c>
      <c r="X18" s="6" t="s">
        <v>13</v>
      </c>
      <c r="Y18" s="6" t="s">
        <v>44</v>
      </c>
      <c r="Z18" s="1" t="s">
        <v>49</v>
      </c>
    </row>
    <row r="19" spans="1:26" x14ac:dyDescent="0.3">
      <c r="A19" s="4">
        <v>1004</v>
      </c>
      <c r="B19" s="4">
        <v>2000</v>
      </c>
      <c r="C19" s="4" t="s">
        <v>30</v>
      </c>
      <c r="D19" s="4">
        <v>5300</v>
      </c>
      <c r="E19" s="4" t="s">
        <v>92</v>
      </c>
      <c r="F19" s="4">
        <v>2001</v>
      </c>
      <c r="G19" s="4">
        <v>2</v>
      </c>
      <c r="H19" s="8">
        <f>VLOOKUP(B19,[1]products_has_options!$A$1:$D$31,4,0)</f>
        <v>450</v>
      </c>
      <c r="I19" s="8">
        <f>H19*G19</f>
        <v>900</v>
      </c>
      <c r="J19" s="8" t="str">
        <f>+IF(I19&gt;800,"Aplica para bono",IF(I19=800,"Falta poco","No pasa nada"))</f>
        <v>Aplica para bono</v>
      </c>
      <c r="K19" s="23">
        <f>+IF(I19&gt;800,3,IF(I19=800,2,1))</f>
        <v>3</v>
      </c>
      <c r="L19" s="4">
        <v>7</v>
      </c>
      <c r="M19" s="4">
        <v>6.25E-2</v>
      </c>
      <c r="N19" s="4">
        <v>30.45</v>
      </c>
      <c r="O19" s="9">
        <v>43389</v>
      </c>
      <c r="P19" s="9">
        <v>43392</v>
      </c>
      <c r="Q19" s="4">
        <f t="shared" ref="Q19:Q48" si="0">MONTH(P19)</f>
        <v>10</v>
      </c>
      <c r="R19" s="4" t="s">
        <v>67</v>
      </c>
      <c r="S19" s="4" t="s">
        <v>68</v>
      </c>
      <c r="T19" s="4" t="s">
        <v>78</v>
      </c>
      <c r="U19" s="10">
        <v>1004</v>
      </c>
      <c r="V19" s="4" t="s">
        <v>31</v>
      </c>
      <c r="W19" s="4" t="s">
        <v>32</v>
      </c>
      <c r="X19" s="4">
        <v>1</v>
      </c>
      <c r="Y19" s="4" t="s">
        <v>48</v>
      </c>
    </row>
    <row r="20" spans="1:26" x14ac:dyDescent="0.3">
      <c r="A20" s="4">
        <v>1003</v>
      </c>
      <c r="B20" s="4">
        <v>1900</v>
      </c>
      <c r="C20" s="4" t="s">
        <v>29</v>
      </c>
      <c r="D20" s="4">
        <v>5300</v>
      </c>
      <c r="E20" s="4" t="s">
        <v>92</v>
      </c>
      <c r="F20" s="4">
        <v>1901</v>
      </c>
      <c r="G20" s="4">
        <v>1</v>
      </c>
      <c r="H20" s="8">
        <f>VLOOKUP(B20,[1]products_has_options!$A$1:$D$31,4,0)</f>
        <v>650</v>
      </c>
      <c r="I20" s="8">
        <f>H20*G20</f>
        <v>650</v>
      </c>
      <c r="J20" s="8" t="str">
        <f t="shared" ref="J20:J48" si="1">+IF(I20&gt;800,"Aplica para bono",IF(I20=800,"Falta poco","No pasa nada"))</f>
        <v>No pasa nada</v>
      </c>
      <c r="K20" s="23">
        <f t="shared" ref="K20:K48" si="2">+IF(I20&gt;800,3,IF(I20=800,2,1))</f>
        <v>1</v>
      </c>
      <c r="L20" s="4">
        <v>20</v>
      </c>
      <c r="M20" s="4">
        <v>6.25E-2</v>
      </c>
      <c r="N20" s="4">
        <v>70.98</v>
      </c>
      <c r="O20" s="9">
        <v>43385</v>
      </c>
      <c r="P20" s="9">
        <v>43388</v>
      </c>
      <c r="Q20" s="4">
        <f t="shared" si="0"/>
        <v>10</v>
      </c>
      <c r="R20" s="4" t="s">
        <v>65</v>
      </c>
      <c r="S20" s="4" t="s">
        <v>66</v>
      </c>
      <c r="T20" s="4" t="s">
        <v>77</v>
      </c>
      <c r="U20" s="10">
        <v>1003</v>
      </c>
      <c r="V20" s="4" t="s">
        <v>27</v>
      </c>
      <c r="W20" s="4" t="s">
        <v>28</v>
      </c>
      <c r="X20" s="4">
        <v>0</v>
      </c>
      <c r="Y20" s="4" t="s">
        <v>48</v>
      </c>
    </row>
    <row r="21" spans="1:26" x14ac:dyDescent="0.3">
      <c r="A21" s="4">
        <v>1000</v>
      </c>
      <c r="B21" s="4">
        <v>1300</v>
      </c>
      <c r="C21" s="4" t="s">
        <v>17</v>
      </c>
      <c r="D21" s="4">
        <v>5000</v>
      </c>
      <c r="E21" s="4" t="s">
        <v>93</v>
      </c>
      <c r="F21" s="4">
        <v>1302</v>
      </c>
      <c r="G21" s="4">
        <v>2</v>
      </c>
      <c r="H21" s="8">
        <f>VLOOKUP(B21,[1]products_has_options!$A$1:$D$31,4,0)</f>
        <v>999</v>
      </c>
      <c r="I21" s="8">
        <f>H21*G21</f>
        <v>1998</v>
      </c>
      <c r="J21" s="8" t="str">
        <f t="shared" si="1"/>
        <v>Aplica para bono</v>
      </c>
      <c r="K21" s="23">
        <f t="shared" si="2"/>
        <v>3</v>
      </c>
      <c r="L21" s="4">
        <v>7</v>
      </c>
      <c r="M21" s="4">
        <v>9.2499999999999999E-2</v>
      </c>
      <c r="N21" s="4">
        <v>50.02</v>
      </c>
      <c r="O21" s="9">
        <v>43390</v>
      </c>
      <c r="P21" s="9">
        <v>43393</v>
      </c>
      <c r="Q21" s="4">
        <f t="shared" si="0"/>
        <v>10</v>
      </c>
      <c r="R21" s="4" t="s">
        <v>59</v>
      </c>
      <c r="S21" s="4" t="s">
        <v>60</v>
      </c>
      <c r="T21" s="4" t="s">
        <v>74</v>
      </c>
      <c r="U21" s="10">
        <v>1000</v>
      </c>
      <c r="V21" s="4" t="s">
        <v>15</v>
      </c>
      <c r="W21" s="4" t="s">
        <v>16</v>
      </c>
      <c r="X21" s="4">
        <v>1</v>
      </c>
      <c r="Y21" s="4" t="s">
        <v>48</v>
      </c>
    </row>
    <row r="22" spans="1:26" x14ac:dyDescent="0.3">
      <c r="A22" s="4">
        <v>1006</v>
      </c>
      <c r="B22" s="4">
        <v>2400</v>
      </c>
      <c r="C22" s="4" t="s">
        <v>38</v>
      </c>
      <c r="D22" s="4">
        <v>5500</v>
      </c>
      <c r="E22" s="4" t="s">
        <v>94</v>
      </c>
      <c r="F22" s="4">
        <v>2402</v>
      </c>
      <c r="G22" s="4">
        <v>2</v>
      </c>
      <c r="H22" s="8">
        <f>VLOOKUP(B22,[1]products_has_options!$A$1:$D$31,4,0)</f>
        <v>10</v>
      </c>
      <c r="I22" s="8">
        <f>H22*G22</f>
        <v>20</v>
      </c>
      <c r="J22" s="8" t="str">
        <f t="shared" si="1"/>
        <v>No pasa nada</v>
      </c>
      <c r="K22" s="23">
        <f t="shared" si="2"/>
        <v>1</v>
      </c>
      <c r="L22" s="4">
        <v>5</v>
      </c>
      <c r="M22" s="4">
        <v>0.10249999999999999</v>
      </c>
      <c r="N22" s="4">
        <v>58.52</v>
      </c>
      <c r="O22" s="9">
        <v>43394</v>
      </c>
      <c r="P22" s="9">
        <v>43397</v>
      </c>
      <c r="Q22" s="4">
        <f t="shared" si="0"/>
        <v>10</v>
      </c>
      <c r="R22" s="4" t="s">
        <v>71</v>
      </c>
      <c r="S22" s="4" t="s">
        <v>72</v>
      </c>
      <c r="T22" s="4" t="s">
        <v>80</v>
      </c>
      <c r="U22" s="10">
        <v>1006</v>
      </c>
      <c r="V22" s="4" t="s">
        <v>39</v>
      </c>
      <c r="W22" s="4" t="s">
        <v>40</v>
      </c>
      <c r="X22" s="4">
        <v>1</v>
      </c>
      <c r="Y22" s="4" t="s">
        <v>48</v>
      </c>
    </row>
    <row r="23" spans="1:26" x14ac:dyDescent="0.3">
      <c r="A23" s="4">
        <v>1001</v>
      </c>
      <c r="B23" s="4">
        <v>1400</v>
      </c>
      <c r="C23" s="4" t="s">
        <v>18</v>
      </c>
      <c r="D23" s="4">
        <v>5100</v>
      </c>
      <c r="E23" s="4" t="s">
        <v>95</v>
      </c>
      <c r="F23" s="4">
        <v>1402</v>
      </c>
      <c r="G23" s="4">
        <v>1</v>
      </c>
      <c r="H23" s="8">
        <f>VLOOKUP(B23,[1]products_has_options!$A$1:$D$31,4,0)</f>
        <v>799</v>
      </c>
      <c r="I23" s="8">
        <f>H23*G23</f>
        <v>799</v>
      </c>
      <c r="J23" s="8" t="str">
        <f t="shared" si="1"/>
        <v>No pasa nada</v>
      </c>
      <c r="K23" s="23">
        <f t="shared" si="2"/>
        <v>1</v>
      </c>
      <c r="L23" s="4">
        <v>8</v>
      </c>
      <c r="M23" s="4">
        <v>0.06</v>
      </c>
      <c r="N23" s="4">
        <v>62.45</v>
      </c>
      <c r="O23" s="9">
        <v>43388</v>
      </c>
      <c r="P23" s="9">
        <v>43391</v>
      </c>
      <c r="Q23" s="4">
        <f t="shared" si="0"/>
        <v>10</v>
      </c>
      <c r="R23" s="4" t="s">
        <v>61</v>
      </c>
      <c r="S23" s="4" t="s">
        <v>62</v>
      </c>
      <c r="T23" s="4" t="s">
        <v>75</v>
      </c>
      <c r="U23" s="10">
        <v>1001</v>
      </c>
      <c r="V23" s="4" t="s">
        <v>19</v>
      </c>
      <c r="W23" s="4" t="s">
        <v>20</v>
      </c>
      <c r="X23" s="4">
        <v>0</v>
      </c>
      <c r="Y23" s="4" t="s">
        <v>48</v>
      </c>
    </row>
    <row r="24" spans="1:26" x14ac:dyDescent="0.3">
      <c r="A24" s="4">
        <v>1005</v>
      </c>
      <c r="B24" s="4">
        <v>2400</v>
      </c>
      <c r="C24" s="4" t="s">
        <v>38</v>
      </c>
      <c r="D24" s="4">
        <v>5500</v>
      </c>
      <c r="E24" s="4" t="s">
        <v>94</v>
      </c>
      <c r="F24" s="4">
        <v>2401</v>
      </c>
      <c r="G24" s="4">
        <v>3</v>
      </c>
      <c r="H24" s="8">
        <f>VLOOKUP(B24,[1]products_has_options!$A$1:$D$31,4,0)</f>
        <v>10</v>
      </c>
      <c r="I24" s="8">
        <f>H24*G24</f>
        <v>30</v>
      </c>
      <c r="J24" s="8" t="str">
        <f t="shared" si="1"/>
        <v>No pasa nada</v>
      </c>
      <c r="K24" s="23">
        <f t="shared" si="2"/>
        <v>1</v>
      </c>
      <c r="L24" s="4">
        <v>8</v>
      </c>
      <c r="M24" s="4">
        <v>6.25E-2</v>
      </c>
      <c r="N24" s="4">
        <v>100.2</v>
      </c>
      <c r="O24" s="9">
        <v>43386</v>
      </c>
      <c r="P24" s="9">
        <v>43389</v>
      </c>
      <c r="Q24" s="4">
        <f t="shared" si="0"/>
        <v>10</v>
      </c>
      <c r="R24" s="4" t="s">
        <v>69</v>
      </c>
      <c r="S24" s="4" t="s">
        <v>70</v>
      </c>
      <c r="T24" s="4" t="s">
        <v>79</v>
      </c>
      <c r="U24" s="10">
        <v>1005</v>
      </c>
      <c r="V24" s="4" t="s">
        <v>36</v>
      </c>
      <c r="W24" s="4" t="s">
        <v>37</v>
      </c>
      <c r="X24" s="4">
        <v>0</v>
      </c>
      <c r="Y24" s="4" t="s">
        <v>48</v>
      </c>
    </row>
    <row r="25" spans="1:26" x14ac:dyDescent="0.3">
      <c r="A25" s="4">
        <v>1006</v>
      </c>
      <c r="B25" s="4">
        <v>2600</v>
      </c>
      <c r="C25" s="4" t="s">
        <v>42</v>
      </c>
      <c r="D25" s="4">
        <v>5600</v>
      </c>
      <c r="E25" s="4" t="s">
        <v>96</v>
      </c>
      <c r="F25" s="4">
        <v>2601</v>
      </c>
      <c r="G25" s="4">
        <v>2</v>
      </c>
      <c r="H25" s="8">
        <f>VLOOKUP(B25,[1]products_has_options!$A$1:$D$31,4,0)</f>
        <v>800</v>
      </c>
      <c r="I25" s="8">
        <f>H25*G25</f>
        <v>1600</v>
      </c>
      <c r="J25" s="8" t="str">
        <f t="shared" si="1"/>
        <v>Aplica para bono</v>
      </c>
      <c r="K25" s="23">
        <f t="shared" si="2"/>
        <v>3</v>
      </c>
      <c r="L25" s="4">
        <v>5</v>
      </c>
      <c r="M25" s="4">
        <v>0.10249999999999999</v>
      </c>
      <c r="N25" s="4">
        <v>58.52</v>
      </c>
      <c r="O25" s="9">
        <v>43394</v>
      </c>
      <c r="P25" s="9">
        <v>43397</v>
      </c>
      <c r="Q25" s="4">
        <f t="shared" si="0"/>
        <v>10</v>
      </c>
      <c r="R25" s="4" t="s">
        <v>71</v>
      </c>
      <c r="S25" s="4" t="s">
        <v>72</v>
      </c>
      <c r="T25" s="4" t="s">
        <v>80</v>
      </c>
      <c r="U25" s="10">
        <v>1006</v>
      </c>
      <c r="V25" s="4" t="s">
        <v>39</v>
      </c>
      <c r="W25" s="4" t="s">
        <v>40</v>
      </c>
      <c r="X25" s="4">
        <v>1</v>
      </c>
      <c r="Y25" s="4" t="s">
        <v>48</v>
      </c>
    </row>
    <row r="26" spans="1:26" x14ac:dyDescent="0.3">
      <c r="A26" s="4">
        <v>1003</v>
      </c>
      <c r="B26" s="4">
        <v>1900</v>
      </c>
      <c r="C26" s="4" t="s">
        <v>29</v>
      </c>
      <c r="D26" s="4">
        <v>5300</v>
      </c>
      <c r="E26" s="4" t="s">
        <v>92</v>
      </c>
      <c r="F26" s="4">
        <v>1902</v>
      </c>
      <c r="G26" s="4">
        <v>2</v>
      </c>
      <c r="H26" s="8">
        <f>VLOOKUP(B26,[1]products_has_options!$A$1:$D$31,4,0)</f>
        <v>650</v>
      </c>
      <c r="I26" s="8">
        <f>H26*G26</f>
        <v>1300</v>
      </c>
      <c r="J26" s="8" t="str">
        <f t="shared" si="1"/>
        <v>Aplica para bono</v>
      </c>
      <c r="K26" s="23">
        <f t="shared" si="2"/>
        <v>3</v>
      </c>
      <c r="L26" s="4">
        <v>20</v>
      </c>
      <c r="M26" s="4">
        <v>6.25E-2</v>
      </c>
      <c r="N26" s="4">
        <v>70.98</v>
      </c>
      <c r="O26" s="9">
        <v>43385</v>
      </c>
      <c r="P26" s="9">
        <v>43388</v>
      </c>
      <c r="Q26" s="4">
        <f t="shared" si="0"/>
        <v>10</v>
      </c>
      <c r="R26" s="4" t="s">
        <v>65</v>
      </c>
      <c r="S26" s="4" t="s">
        <v>66</v>
      </c>
      <c r="T26" s="4" t="s">
        <v>77</v>
      </c>
      <c r="U26" s="10">
        <v>1003</v>
      </c>
      <c r="V26" s="4" t="s">
        <v>27</v>
      </c>
      <c r="W26" s="4" t="s">
        <v>28</v>
      </c>
      <c r="X26" s="4">
        <v>0</v>
      </c>
      <c r="Y26" s="4" t="s">
        <v>48</v>
      </c>
    </row>
    <row r="27" spans="1:26" x14ac:dyDescent="0.3">
      <c r="A27" s="4">
        <v>1004</v>
      </c>
      <c r="B27" s="4">
        <v>2100</v>
      </c>
      <c r="C27" s="4" t="s">
        <v>33</v>
      </c>
      <c r="D27" s="4">
        <v>5400</v>
      </c>
      <c r="E27" s="4" t="s">
        <v>97</v>
      </c>
      <c r="F27" s="4">
        <v>2101</v>
      </c>
      <c r="G27" s="4">
        <v>1</v>
      </c>
      <c r="H27" s="8">
        <f>VLOOKUP(B27,[1]products_has_options!$A$1:$D$31,4,0)</f>
        <v>1250</v>
      </c>
      <c r="I27" s="8">
        <f>H27*G27</f>
        <v>1250</v>
      </c>
      <c r="J27" s="8" t="str">
        <f t="shared" si="1"/>
        <v>Aplica para bono</v>
      </c>
      <c r="K27" s="23">
        <f t="shared" si="2"/>
        <v>3</v>
      </c>
      <c r="L27" s="4">
        <v>7</v>
      </c>
      <c r="M27" s="4">
        <v>6.25E-2</v>
      </c>
      <c r="N27" s="4">
        <v>30.45</v>
      </c>
      <c r="O27" s="9">
        <v>43389</v>
      </c>
      <c r="P27" s="9">
        <v>43392</v>
      </c>
      <c r="Q27" s="4">
        <f t="shared" si="0"/>
        <v>10</v>
      </c>
      <c r="R27" s="4" t="s">
        <v>67</v>
      </c>
      <c r="S27" s="4" t="s">
        <v>68</v>
      </c>
      <c r="T27" s="4" t="s">
        <v>78</v>
      </c>
      <c r="U27" s="10">
        <v>1004</v>
      </c>
      <c r="V27" s="4" t="s">
        <v>31</v>
      </c>
      <c r="W27" s="4" t="s">
        <v>32</v>
      </c>
      <c r="X27" s="4">
        <v>1</v>
      </c>
      <c r="Y27" s="4" t="s">
        <v>48</v>
      </c>
    </row>
    <row r="28" spans="1:26" x14ac:dyDescent="0.3">
      <c r="A28" s="4">
        <v>1004</v>
      </c>
      <c r="B28" s="4">
        <v>2200</v>
      </c>
      <c r="C28" s="4" t="s">
        <v>34</v>
      </c>
      <c r="D28" s="4">
        <v>5400</v>
      </c>
      <c r="E28" s="4" t="s">
        <v>97</v>
      </c>
      <c r="F28" s="4">
        <v>2202</v>
      </c>
      <c r="G28" s="4">
        <v>3</v>
      </c>
      <c r="H28" s="8">
        <f>VLOOKUP(B28,[1]products_has_options!$A$1:$D$31,4,0)</f>
        <v>600</v>
      </c>
      <c r="I28" s="8">
        <f>H28*G28</f>
        <v>1800</v>
      </c>
      <c r="J28" s="8" t="str">
        <f t="shared" si="1"/>
        <v>Aplica para bono</v>
      </c>
      <c r="K28" s="23">
        <f t="shared" si="2"/>
        <v>3</v>
      </c>
      <c r="L28" s="4">
        <v>7</v>
      </c>
      <c r="M28" s="4">
        <v>6.25E-2</v>
      </c>
      <c r="N28" s="4">
        <v>30.45</v>
      </c>
      <c r="O28" s="9">
        <v>43389</v>
      </c>
      <c r="P28" s="9">
        <v>43392</v>
      </c>
      <c r="Q28" s="4">
        <f t="shared" si="0"/>
        <v>10</v>
      </c>
      <c r="R28" s="4" t="s">
        <v>67</v>
      </c>
      <c r="S28" s="4" t="s">
        <v>68</v>
      </c>
      <c r="T28" s="4" t="s">
        <v>78</v>
      </c>
      <c r="U28" s="10">
        <v>1004</v>
      </c>
      <c r="V28" s="4" t="s">
        <v>31</v>
      </c>
      <c r="W28" s="4" t="s">
        <v>32</v>
      </c>
      <c r="X28" s="4">
        <v>1</v>
      </c>
      <c r="Y28" s="4" t="s">
        <v>47</v>
      </c>
      <c r="Z28" t="s">
        <v>53</v>
      </c>
    </row>
    <row r="29" spans="1:26" x14ac:dyDescent="0.3">
      <c r="A29" s="4">
        <v>1000</v>
      </c>
      <c r="B29" s="4">
        <v>1200</v>
      </c>
      <c r="C29" s="4" t="s">
        <v>14</v>
      </c>
      <c r="D29" s="4">
        <v>5000</v>
      </c>
      <c r="E29" s="4" t="s">
        <v>93</v>
      </c>
      <c r="F29" s="4">
        <v>1201</v>
      </c>
      <c r="G29" s="4">
        <v>2</v>
      </c>
      <c r="H29" s="8">
        <f>VLOOKUP(B29,[1]products_has_options!$A$1:$D$31,4,0)</f>
        <v>1299</v>
      </c>
      <c r="I29" s="8">
        <f>H29*G29</f>
        <v>2598</v>
      </c>
      <c r="J29" s="8" t="str">
        <f t="shared" si="1"/>
        <v>Aplica para bono</v>
      </c>
      <c r="K29" s="23">
        <f t="shared" si="2"/>
        <v>3</v>
      </c>
      <c r="L29" s="4">
        <v>7</v>
      </c>
      <c r="M29" s="4">
        <v>9.2499999999999999E-2</v>
      </c>
      <c r="N29" s="4">
        <v>50.02</v>
      </c>
      <c r="O29" s="9">
        <v>43390</v>
      </c>
      <c r="P29" s="9">
        <v>43393</v>
      </c>
      <c r="Q29" s="4">
        <f t="shared" si="0"/>
        <v>10</v>
      </c>
      <c r="R29" s="4" t="s">
        <v>59</v>
      </c>
      <c r="S29" s="4" t="s">
        <v>60</v>
      </c>
      <c r="T29" s="4" t="s">
        <v>74</v>
      </c>
      <c r="U29" s="10">
        <v>1000</v>
      </c>
      <c r="V29" s="4" t="s">
        <v>15</v>
      </c>
      <c r="W29" s="4" t="s">
        <v>16</v>
      </c>
      <c r="X29" s="4">
        <v>1</v>
      </c>
      <c r="Y29" s="4" t="s">
        <v>45</v>
      </c>
      <c r="Z29" t="s">
        <v>50</v>
      </c>
    </row>
    <row r="30" spans="1:26" x14ac:dyDescent="0.3">
      <c r="A30" s="4">
        <v>1001</v>
      </c>
      <c r="B30" s="4">
        <v>1500</v>
      </c>
      <c r="C30" s="4" t="s">
        <v>21</v>
      </c>
      <c r="D30" s="4">
        <v>5100</v>
      </c>
      <c r="E30" s="4" t="s">
        <v>95</v>
      </c>
      <c r="F30" s="4">
        <v>1502</v>
      </c>
      <c r="G30" s="4">
        <v>3</v>
      </c>
      <c r="H30" s="8">
        <f>VLOOKUP(B30,[1]products_has_options!$A$1:$D$31,4,0)</f>
        <v>399</v>
      </c>
      <c r="I30" s="8">
        <f>H30*G30</f>
        <v>1197</v>
      </c>
      <c r="J30" s="8" t="str">
        <f t="shared" si="1"/>
        <v>Aplica para bono</v>
      </c>
      <c r="K30" s="23">
        <f t="shared" si="2"/>
        <v>3</v>
      </c>
      <c r="L30" s="4">
        <v>8</v>
      </c>
      <c r="M30" s="4">
        <v>0.06</v>
      </c>
      <c r="N30" s="4">
        <v>62.45</v>
      </c>
      <c r="O30" s="9">
        <v>43388</v>
      </c>
      <c r="P30" s="11">
        <v>43391</v>
      </c>
      <c r="Q30" s="4">
        <f t="shared" si="0"/>
        <v>10</v>
      </c>
      <c r="R30" s="4" t="s">
        <v>61</v>
      </c>
      <c r="S30" s="4" t="s">
        <v>62</v>
      </c>
      <c r="T30" s="4" t="s">
        <v>75</v>
      </c>
      <c r="U30" s="10">
        <v>1001</v>
      </c>
      <c r="V30" s="4" t="s">
        <v>19</v>
      </c>
      <c r="W30" s="4" t="s">
        <v>20</v>
      </c>
      <c r="X30" s="4">
        <v>0</v>
      </c>
      <c r="Y30" s="4" t="s">
        <v>48</v>
      </c>
    </row>
    <row r="31" spans="1:26" x14ac:dyDescent="0.3">
      <c r="A31" s="4">
        <v>1001</v>
      </c>
      <c r="B31" s="4">
        <v>1400</v>
      </c>
      <c r="C31" s="4" t="s">
        <v>18</v>
      </c>
      <c r="D31" s="4">
        <v>5100</v>
      </c>
      <c r="E31" s="4" t="s">
        <v>95</v>
      </c>
      <c r="F31" s="4">
        <v>1401</v>
      </c>
      <c r="G31" s="4">
        <v>1</v>
      </c>
      <c r="H31" s="8">
        <f>VLOOKUP(B31,[1]products_has_options!$A$1:$D$31,4,0)</f>
        <v>799</v>
      </c>
      <c r="I31" s="8">
        <f>H31*G31</f>
        <v>799</v>
      </c>
      <c r="J31" s="8" t="str">
        <f t="shared" si="1"/>
        <v>No pasa nada</v>
      </c>
      <c r="K31" s="23">
        <f t="shared" si="2"/>
        <v>1</v>
      </c>
      <c r="L31" s="4">
        <v>8</v>
      </c>
      <c r="M31" s="4">
        <v>0.06</v>
      </c>
      <c r="N31" s="4">
        <v>62.45</v>
      </c>
      <c r="O31" s="9">
        <v>43388</v>
      </c>
      <c r="P31" s="9">
        <v>43391</v>
      </c>
      <c r="Q31" s="4">
        <f t="shared" si="0"/>
        <v>10</v>
      </c>
      <c r="R31" s="4" t="s">
        <v>61</v>
      </c>
      <c r="S31" s="4" t="s">
        <v>62</v>
      </c>
      <c r="T31" s="4" t="s">
        <v>75</v>
      </c>
      <c r="U31" s="10">
        <v>1001</v>
      </c>
      <c r="V31" s="4" t="s">
        <v>19</v>
      </c>
      <c r="W31" s="4" t="s">
        <v>20</v>
      </c>
      <c r="X31" s="4">
        <v>0</v>
      </c>
      <c r="Y31" s="4" t="s">
        <v>48</v>
      </c>
    </row>
    <row r="32" spans="1:26" x14ac:dyDescent="0.3">
      <c r="A32" s="4">
        <v>1003</v>
      </c>
      <c r="B32" s="4">
        <v>1800</v>
      </c>
      <c r="C32" s="4" t="s">
        <v>26</v>
      </c>
      <c r="D32" s="4">
        <v>5200</v>
      </c>
      <c r="E32" s="4" t="s">
        <v>98</v>
      </c>
      <c r="F32" s="4">
        <v>1801</v>
      </c>
      <c r="G32" s="4">
        <v>1</v>
      </c>
      <c r="H32" s="8">
        <f>VLOOKUP(B32,[1]products_has_options!$A$1:$D$31,4,0)</f>
        <v>499</v>
      </c>
      <c r="I32" s="8">
        <f>H32*G32</f>
        <v>499</v>
      </c>
      <c r="J32" s="8" t="str">
        <f t="shared" si="1"/>
        <v>No pasa nada</v>
      </c>
      <c r="K32" s="23">
        <f t="shared" si="2"/>
        <v>1</v>
      </c>
      <c r="L32" s="4">
        <v>20</v>
      </c>
      <c r="M32" s="4">
        <v>6.25E-2</v>
      </c>
      <c r="N32" s="4">
        <v>70.98</v>
      </c>
      <c r="O32" s="9">
        <v>43385</v>
      </c>
      <c r="P32" s="9">
        <v>43388</v>
      </c>
      <c r="Q32" s="4">
        <f t="shared" si="0"/>
        <v>10</v>
      </c>
      <c r="R32" s="4" t="s">
        <v>65</v>
      </c>
      <c r="S32" s="4" t="s">
        <v>66</v>
      </c>
      <c r="T32" s="4" t="s">
        <v>77</v>
      </c>
      <c r="U32" s="10">
        <v>1003</v>
      </c>
      <c r="V32" s="4" t="s">
        <v>27</v>
      </c>
      <c r="W32" s="4" t="s">
        <v>28</v>
      </c>
      <c r="X32" s="4">
        <v>0</v>
      </c>
      <c r="Y32" s="4" t="s">
        <v>48</v>
      </c>
    </row>
    <row r="33" spans="1:25" x14ac:dyDescent="0.3">
      <c r="A33" s="4">
        <v>1002</v>
      </c>
      <c r="B33" s="4">
        <v>1700</v>
      </c>
      <c r="C33" s="4" t="s">
        <v>25</v>
      </c>
      <c r="D33" s="4">
        <v>5200</v>
      </c>
      <c r="E33" s="4" t="s">
        <v>98</v>
      </c>
      <c r="F33" s="4">
        <v>1701</v>
      </c>
      <c r="G33" s="4">
        <v>1</v>
      </c>
      <c r="H33" s="8">
        <f>VLOOKUP(B33,[1]products_has_options!$A$1:$D$31,4,0)</f>
        <v>899</v>
      </c>
      <c r="I33" s="8">
        <f>H33*G33</f>
        <v>899</v>
      </c>
      <c r="J33" s="8" t="str">
        <f t="shared" si="1"/>
        <v>Aplica para bono</v>
      </c>
      <c r="K33" s="23">
        <f t="shared" si="2"/>
        <v>3</v>
      </c>
      <c r="L33" s="4">
        <v>10</v>
      </c>
      <c r="M33" s="4">
        <v>8.6999999999999994E-2</v>
      </c>
      <c r="N33" s="4">
        <v>40.33</v>
      </c>
      <c r="O33" s="9">
        <v>43387</v>
      </c>
      <c r="P33" s="9">
        <v>43390</v>
      </c>
      <c r="Q33" s="4">
        <f t="shared" si="0"/>
        <v>10</v>
      </c>
      <c r="R33" s="4" t="s">
        <v>63</v>
      </c>
      <c r="S33" s="4" t="s">
        <v>64</v>
      </c>
      <c r="T33" s="4" t="s">
        <v>76</v>
      </c>
      <c r="U33" s="10">
        <v>1002</v>
      </c>
      <c r="V33" s="4" t="s">
        <v>23</v>
      </c>
      <c r="W33" s="4" t="s">
        <v>24</v>
      </c>
      <c r="X33" s="4">
        <v>1</v>
      </c>
      <c r="Y33" s="4" t="s">
        <v>48</v>
      </c>
    </row>
    <row r="34" spans="1:25" x14ac:dyDescent="0.3">
      <c r="A34" s="4">
        <v>1001</v>
      </c>
      <c r="B34" s="4">
        <v>1500</v>
      </c>
      <c r="C34" s="4" t="s">
        <v>21</v>
      </c>
      <c r="D34" s="4">
        <v>5100</v>
      </c>
      <c r="E34" s="4" t="s">
        <v>95</v>
      </c>
      <c r="F34" s="4">
        <v>1501</v>
      </c>
      <c r="G34" s="4">
        <v>2</v>
      </c>
      <c r="H34" s="8">
        <f>VLOOKUP(B34,[1]products_has_options!$A$1:$D$31,4,0)</f>
        <v>399</v>
      </c>
      <c r="I34" s="8">
        <f>H34*G34</f>
        <v>798</v>
      </c>
      <c r="J34" s="8" t="str">
        <f t="shared" si="1"/>
        <v>No pasa nada</v>
      </c>
      <c r="K34" s="23">
        <f t="shared" si="2"/>
        <v>1</v>
      </c>
      <c r="L34" s="4">
        <v>8</v>
      </c>
      <c r="M34" s="4">
        <v>0.06</v>
      </c>
      <c r="N34" s="4">
        <v>62.45</v>
      </c>
      <c r="O34" s="9">
        <v>43388</v>
      </c>
      <c r="P34" s="9">
        <v>43391</v>
      </c>
      <c r="Q34" s="4">
        <f t="shared" si="0"/>
        <v>10</v>
      </c>
      <c r="R34" s="4" t="s">
        <v>61</v>
      </c>
      <c r="S34" s="4" t="s">
        <v>62</v>
      </c>
      <c r="T34" s="4" t="s">
        <v>75</v>
      </c>
      <c r="U34" s="10">
        <v>1001</v>
      </c>
      <c r="V34" s="4" t="s">
        <v>19</v>
      </c>
      <c r="W34" s="4" t="s">
        <v>20</v>
      </c>
      <c r="X34" s="4">
        <v>0</v>
      </c>
      <c r="Y34" s="4" t="s">
        <v>48</v>
      </c>
    </row>
    <row r="35" spans="1:25" x14ac:dyDescent="0.3">
      <c r="A35" s="4">
        <v>1005</v>
      </c>
      <c r="B35" s="4">
        <v>2300</v>
      </c>
      <c r="C35" s="4" t="s">
        <v>35</v>
      </c>
      <c r="D35" s="4">
        <v>5500</v>
      </c>
      <c r="E35" s="4" t="s">
        <v>94</v>
      </c>
      <c r="F35" s="4">
        <v>2301</v>
      </c>
      <c r="G35" s="4">
        <v>1</v>
      </c>
      <c r="H35" s="8">
        <f>VLOOKUP(B35,[1]products_has_options!$A$1:$D$31,4,0)</f>
        <v>15</v>
      </c>
      <c r="I35" s="8">
        <f>H35*G35</f>
        <v>15</v>
      </c>
      <c r="J35" s="8" t="str">
        <f t="shared" si="1"/>
        <v>No pasa nada</v>
      </c>
      <c r="K35" s="23">
        <f t="shared" si="2"/>
        <v>1</v>
      </c>
      <c r="L35" s="4">
        <v>8</v>
      </c>
      <c r="M35" s="4">
        <v>6.25E-2</v>
      </c>
      <c r="N35" s="4">
        <v>100.2</v>
      </c>
      <c r="O35" s="9">
        <v>43386</v>
      </c>
      <c r="P35" s="9">
        <v>43389</v>
      </c>
      <c r="Q35" s="4">
        <f t="shared" si="0"/>
        <v>10</v>
      </c>
      <c r="R35" s="4" t="s">
        <v>69</v>
      </c>
      <c r="S35" s="4" t="s">
        <v>70</v>
      </c>
      <c r="T35" s="4" t="s">
        <v>79</v>
      </c>
      <c r="U35" s="10">
        <v>1005</v>
      </c>
      <c r="V35" s="4" t="s">
        <v>36</v>
      </c>
      <c r="W35" s="4" t="s">
        <v>37</v>
      </c>
      <c r="X35" s="4">
        <v>0</v>
      </c>
      <c r="Y35" s="4" t="s">
        <v>48</v>
      </c>
    </row>
    <row r="36" spans="1:25" x14ac:dyDescent="0.3">
      <c r="A36" s="4">
        <v>1002</v>
      </c>
      <c r="B36" s="4">
        <v>1600</v>
      </c>
      <c r="C36" s="4" t="s">
        <v>22</v>
      </c>
      <c r="D36" s="4">
        <v>5100</v>
      </c>
      <c r="E36" s="4" t="s">
        <v>95</v>
      </c>
      <c r="F36" s="4">
        <v>1602</v>
      </c>
      <c r="G36" s="4">
        <v>1</v>
      </c>
      <c r="H36" s="8">
        <f>VLOOKUP(B36,[1]products_has_options!$A$1:$D$31,4,0)</f>
        <v>599</v>
      </c>
      <c r="I36" s="8">
        <f>H36*G36</f>
        <v>599</v>
      </c>
      <c r="J36" s="8" t="str">
        <f t="shared" si="1"/>
        <v>No pasa nada</v>
      </c>
      <c r="K36" s="23">
        <f t="shared" si="2"/>
        <v>1</v>
      </c>
      <c r="L36" s="4">
        <v>10</v>
      </c>
      <c r="M36" s="4">
        <v>8.6999999999999994E-2</v>
      </c>
      <c r="N36" s="4">
        <v>40.33</v>
      </c>
      <c r="O36" s="9">
        <v>43387</v>
      </c>
      <c r="P36" s="9">
        <v>43390</v>
      </c>
      <c r="Q36" s="4">
        <f t="shared" si="0"/>
        <v>10</v>
      </c>
      <c r="R36" s="4" t="s">
        <v>63</v>
      </c>
      <c r="S36" s="4" t="s">
        <v>64</v>
      </c>
      <c r="T36" s="4" t="s">
        <v>76</v>
      </c>
      <c r="U36" s="10">
        <v>1002</v>
      </c>
      <c r="V36" s="4" t="s">
        <v>23</v>
      </c>
      <c r="W36" s="4" t="s">
        <v>24</v>
      </c>
      <c r="X36" s="4">
        <v>1</v>
      </c>
      <c r="Y36" s="4" t="s">
        <v>48</v>
      </c>
    </row>
    <row r="37" spans="1:25" x14ac:dyDescent="0.3">
      <c r="A37" s="4">
        <v>1006</v>
      </c>
      <c r="B37" s="4">
        <v>2500</v>
      </c>
      <c r="C37" s="4" t="s">
        <v>41</v>
      </c>
      <c r="D37" s="4">
        <v>5600</v>
      </c>
      <c r="E37" s="4" t="s">
        <v>96</v>
      </c>
      <c r="F37" s="4">
        <v>2501</v>
      </c>
      <c r="G37" s="4">
        <v>3</v>
      </c>
      <c r="H37" s="8">
        <f>VLOOKUP(B37,[1]products_has_options!$A$1:$D$31,4,0)</f>
        <v>250</v>
      </c>
      <c r="I37" s="8">
        <f>H37*G37</f>
        <v>750</v>
      </c>
      <c r="J37" s="8" t="str">
        <f t="shared" si="1"/>
        <v>No pasa nada</v>
      </c>
      <c r="K37" s="23">
        <f t="shared" si="2"/>
        <v>1</v>
      </c>
      <c r="L37" s="4">
        <v>5</v>
      </c>
      <c r="M37" s="4">
        <v>0.10249999999999999</v>
      </c>
      <c r="N37" s="4">
        <v>58.52</v>
      </c>
      <c r="O37" s="9">
        <v>43394</v>
      </c>
      <c r="P37" s="9">
        <v>43397</v>
      </c>
      <c r="Q37" s="4">
        <f t="shared" si="0"/>
        <v>10</v>
      </c>
      <c r="R37" s="4" t="s">
        <v>71</v>
      </c>
      <c r="S37" s="4" t="s">
        <v>72</v>
      </c>
      <c r="T37" s="4" t="s">
        <v>80</v>
      </c>
      <c r="U37" s="10">
        <v>1006</v>
      </c>
      <c r="V37" s="4" t="s">
        <v>39</v>
      </c>
      <c r="W37" s="4" t="s">
        <v>40</v>
      </c>
      <c r="X37" s="4">
        <v>1</v>
      </c>
      <c r="Y37" s="4" t="s">
        <v>48</v>
      </c>
    </row>
    <row r="38" spans="1:25" x14ac:dyDescent="0.3">
      <c r="A38" s="4">
        <v>1003</v>
      </c>
      <c r="B38" s="4">
        <v>1800</v>
      </c>
      <c r="C38" s="4" t="s">
        <v>26</v>
      </c>
      <c r="D38" s="4">
        <v>5200</v>
      </c>
      <c r="E38" s="4" t="s">
        <v>98</v>
      </c>
      <c r="F38" s="4">
        <v>1802</v>
      </c>
      <c r="G38" s="4">
        <v>2</v>
      </c>
      <c r="H38" s="8">
        <f>VLOOKUP(B38,[1]products_has_options!$A$1:$D$31,4,0)</f>
        <v>499</v>
      </c>
      <c r="I38" s="8">
        <f>H38*G38</f>
        <v>998</v>
      </c>
      <c r="J38" s="8" t="str">
        <f t="shared" si="1"/>
        <v>Aplica para bono</v>
      </c>
      <c r="K38" s="23">
        <f t="shared" si="2"/>
        <v>3</v>
      </c>
      <c r="L38" s="4">
        <v>20</v>
      </c>
      <c r="M38" s="4">
        <v>6.25E-2</v>
      </c>
      <c r="N38" s="4">
        <v>70.98</v>
      </c>
      <c r="O38" s="9">
        <v>43385</v>
      </c>
      <c r="P38" s="9">
        <v>43388</v>
      </c>
      <c r="Q38" s="4">
        <f t="shared" si="0"/>
        <v>10</v>
      </c>
      <c r="R38" s="4" t="s">
        <v>65</v>
      </c>
      <c r="S38" s="4" t="s">
        <v>66</v>
      </c>
      <c r="T38" s="4" t="s">
        <v>77</v>
      </c>
      <c r="U38" s="10">
        <v>1003</v>
      </c>
      <c r="V38" s="4" t="s">
        <v>27</v>
      </c>
      <c r="W38" s="4" t="s">
        <v>28</v>
      </c>
      <c r="X38" s="4">
        <v>0</v>
      </c>
      <c r="Y38" s="4" t="s">
        <v>48</v>
      </c>
    </row>
    <row r="39" spans="1:25" x14ac:dyDescent="0.3">
      <c r="A39" s="4">
        <v>1006</v>
      </c>
      <c r="B39" s="4">
        <v>2600</v>
      </c>
      <c r="C39" s="4" t="s">
        <v>42</v>
      </c>
      <c r="D39" s="4">
        <v>5600</v>
      </c>
      <c r="E39" s="4" t="s">
        <v>96</v>
      </c>
      <c r="F39" s="4">
        <v>2602</v>
      </c>
      <c r="G39" s="4">
        <v>1</v>
      </c>
      <c r="H39" s="8">
        <f>VLOOKUP(B39,[1]products_has_options!$A$1:$D$31,4,0)</f>
        <v>800</v>
      </c>
      <c r="I39" s="8">
        <f>H39*G39</f>
        <v>800</v>
      </c>
      <c r="J39" s="8" t="str">
        <f t="shared" si="1"/>
        <v>Falta poco</v>
      </c>
      <c r="K39" s="23">
        <f t="shared" si="2"/>
        <v>2</v>
      </c>
      <c r="L39" s="4">
        <v>5</v>
      </c>
      <c r="M39" s="4">
        <v>0.10249999999999999</v>
      </c>
      <c r="N39" s="4">
        <v>58.52</v>
      </c>
      <c r="O39" s="9">
        <v>43394</v>
      </c>
      <c r="P39" s="9">
        <v>43397</v>
      </c>
      <c r="Q39" s="4">
        <f t="shared" si="0"/>
        <v>10</v>
      </c>
      <c r="R39" s="4" t="s">
        <v>71</v>
      </c>
      <c r="S39" s="4" t="s">
        <v>72</v>
      </c>
      <c r="T39" s="4" t="s">
        <v>80</v>
      </c>
      <c r="U39" s="10">
        <v>1006</v>
      </c>
      <c r="V39" s="4" t="s">
        <v>39</v>
      </c>
      <c r="W39" s="4" t="s">
        <v>40</v>
      </c>
      <c r="X39" s="4">
        <v>1</v>
      </c>
      <c r="Y39" s="4" t="s">
        <v>48</v>
      </c>
    </row>
    <row r="40" spans="1:25" x14ac:dyDescent="0.3">
      <c r="A40" s="4">
        <v>1004</v>
      </c>
      <c r="B40" s="4">
        <v>2100</v>
      </c>
      <c r="C40" s="4" t="s">
        <v>33</v>
      </c>
      <c r="D40" s="4">
        <v>5400</v>
      </c>
      <c r="E40" s="4" t="s">
        <v>97</v>
      </c>
      <c r="F40" s="4">
        <v>2102</v>
      </c>
      <c r="G40" s="4">
        <v>3</v>
      </c>
      <c r="H40" s="8">
        <f>VLOOKUP(B40,[1]products_has_options!$A$1:$D$31,4,0)</f>
        <v>1250</v>
      </c>
      <c r="I40" s="8">
        <f>H40*G40</f>
        <v>3750</v>
      </c>
      <c r="J40" s="8" t="str">
        <f t="shared" si="1"/>
        <v>Aplica para bono</v>
      </c>
      <c r="K40" s="23">
        <f t="shared" si="2"/>
        <v>3</v>
      </c>
      <c r="L40" s="4">
        <v>7</v>
      </c>
      <c r="M40" s="4">
        <v>6.25E-2</v>
      </c>
      <c r="N40" s="4">
        <v>30.45</v>
      </c>
      <c r="O40" s="9">
        <v>43389</v>
      </c>
      <c r="P40" s="9">
        <v>43392</v>
      </c>
      <c r="Q40" s="4">
        <f t="shared" si="0"/>
        <v>10</v>
      </c>
      <c r="R40" s="4" t="s">
        <v>67</v>
      </c>
      <c r="S40" s="4" t="s">
        <v>68</v>
      </c>
      <c r="T40" s="4" t="s">
        <v>78</v>
      </c>
      <c r="U40" s="10">
        <v>1004</v>
      </c>
      <c r="V40" s="4" t="s">
        <v>31</v>
      </c>
      <c r="W40" s="4" t="s">
        <v>32</v>
      </c>
      <c r="X40" s="4">
        <v>1</v>
      </c>
      <c r="Y40" s="4" t="s">
        <v>48</v>
      </c>
    </row>
    <row r="41" spans="1:25" x14ac:dyDescent="0.3">
      <c r="A41" s="4">
        <v>1006</v>
      </c>
      <c r="B41" s="4">
        <v>2500</v>
      </c>
      <c r="C41" s="4" t="s">
        <v>41</v>
      </c>
      <c r="D41" s="4">
        <v>5600</v>
      </c>
      <c r="E41" s="4" t="s">
        <v>96</v>
      </c>
      <c r="F41" s="4">
        <v>2502</v>
      </c>
      <c r="G41" s="4">
        <v>1</v>
      </c>
      <c r="H41" s="8">
        <f>VLOOKUP(B41,[1]products_has_options!$A$1:$D$31,4,0)</f>
        <v>250</v>
      </c>
      <c r="I41" s="8">
        <f>H41*G41</f>
        <v>250</v>
      </c>
      <c r="J41" s="8" t="str">
        <f t="shared" si="1"/>
        <v>No pasa nada</v>
      </c>
      <c r="K41" s="23">
        <f t="shared" si="2"/>
        <v>1</v>
      </c>
      <c r="L41" s="4">
        <v>5</v>
      </c>
      <c r="M41" s="4">
        <v>0.10249999999999999</v>
      </c>
      <c r="N41" s="4">
        <v>58.52</v>
      </c>
      <c r="O41" s="9">
        <v>43394</v>
      </c>
      <c r="P41" s="9">
        <v>43397</v>
      </c>
      <c r="Q41" s="4">
        <f t="shared" si="0"/>
        <v>10</v>
      </c>
      <c r="R41" s="4" t="s">
        <v>71</v>
      </c>
      <c r="S41" s="4" t="s">
        <v>72</v>
      </c>
      <c r="T41" s="4" t="s">
        <v>80</v>
      </c>
      <c r="U41" s="10">
        <v>1006</v>
      </c>
      <c r="V41" s="4" t="s">
        <v>39</v>
      </c>
      <c r="W41" s="4" t="s">
        <v>40</v>
      </c>
      <c r="X41" s="4">
        <v>1</v>
      </c>
      <c r="Y41" s="4" t="s">
        <v>48</v>
      </c>
    </row>
    <row r="42" spans="1:25" x14ac:dyDescent="0.3">
      <c r="A42" s="4">
        <v>1000</v>
      </c>
      <c r="B42" s="4">
        <v>1300</v>
      </c>
      <c r="C42" s="4" t="s">
        <v>17</v>
      </c>
      <c r="D42" s="4">
        <v>5000</v>
      </c>
      <c r="E42" s="4" t="s">
        <v>93</v>
      </c>
      <c r="F42" s="4">
        <v>1301</v>
      </c>
      <c r="G42" s="4">
        <v>3</v>
      </c>
      <c r="H42" s="8">
        <f>VLOOKUP(B42,[1]products_has_options!$A$1:$D$31,4,0)</f>
        <v>999</v>
      </c>
      <c r="I42" s="8">
        <f>H42*G42</f>
        <v>2997</v>
      </c>
      <c r="J42" s="8" t="str">
        <f t="shared" si="1"/>
        <v>Aplica para bono</v>
      </c>
      <c r="K42" s="23">
        <f t="shared" si="2"/>
        <v>3</v>
      </c>
      <c r="L42" s="4">
        <v>7</v>
      </c>
      <c r="M42" s="4">
        <v>9.2499999999999999E-2</v>
      </c>
      <c r="N42" s="4">
        <v>50.02</v>
      </c>
      <c r="O42" s="9">
        <v>43390</v>
      </c>
      <c r="P42" s="9">
        <v>43393</v>
      </c>
      <c r="Q42" s="4">
        <f t="shared" si="0"/>
        <v>10</v>
      </c>
      <c r="R42" s="4" t="s">
        <v>59</v>
      </c>
      <c r="S42" s="4" t="s">
        <v>60</v>
      </c>
      <c r="T42" s="4" t="s">
        <v>74</v>
      </c>
      <c r="U42" s="10">
        <v>1000</v>
      </c>
      <c r="V42" s="4" t="s">
        <v>15</v>
      </c>
      <c r="W42" s="4" t="s">
        <v>16</v>
      </c>
      <c r="X42" s="4">
        <v>1</v>
      </c>
      <c r="Y42" s="4" t="s">
        <v>48</v>
      </c>
    </row>
    <row r="43" spans="1:25" x14ac:dyDescent="0.3">
      <c r="A43" s="4">
        <v>1000</v>
      </c>
      <c r="B43" s="4">
        <v>1200</v>
      </c>
      <c r="C43" s="4" t="s">
        <v>14</v>
      </c>
      <c r="D43" s="4">
        <v>5000</v>
      </c>
      <c r="E43" s="4" t="s">
        <v>93</v>
      </c>
      <c r="F43" s="4">
        <v>1202</v>
      </c>
      <c r="G43" s="4">
        <v>1</v>
      </c>
      <c r="H43" s="8">
        <f>VLOOKUP(B43,[1]products_has_options!$A$1:$D$31,4,0)</f>
        <v>1299</v>
      </c>
      <c r="I43" s="8">
        <f>H43*G43</f>
        <v>1299</v>
      </c>
      <c r="J43" s="8" t="str">
        <f t="shared" si="1"/>
        <v>Aplica para bono</v>
      </c>
      <c r="K43" s="23">
        <f t="shared" si="2"/>
        <v>3</v>
      </c>
      <c r="L43" s="4">
        <v>7</v>
      </c>
      <c r="M43" s="4">
        <v>9.2499999999999999E-2</v>
      </c>
      <c r="N43" s="4">
        <v>50.02</v>
      </c>
      <c r="O43" s="9">
        <v>43390</v>
      </c>
      <c r="P43" s="9">
        <v>43393</v>
      </c>
      <c r="Q43" s="4">
        <f t="shared" si="0"/>
        <v>10</v>
      </c>
      <c r="R43" s="4" t="s">
        <v>59</v>
      </c>
      <c r="S43" s="4" t="s">
        <v>60</v>
      </c>
      <c r="T43" s="4" t="s">
        <v>74</v>
      </c>
      <c r="U43" s="10">
        <v>1000</v>
      </c>
      <c r="V43" s="4" t="s">
        <v>15</v>
      </c>
      <c r="W43" s="4" t="s">
        <v>16</v>
      </c>
      <c r="X43" s="4">
        <v>1</v>
      </c>
      <c r="Y43" s="4" t="s">
        <v>47</v>
      </c>
    </row>
    <row r="44" spans="1:25" x14ac:dyDescent="0.3">
      <c r="A44" s="4">
        <v>1002</v>
      </c>
      <c r="B44" s="4">
        <v>1700</v>
      </c>
      <c r="C44" s="4" t="s">
        <v>25</v>
      </c>
      <c r="D44" s="4">
        <v>5200</v>
      </c>
      <c r="E44" s="4" t="s">
        <v>98</v>
      </c>
      <c r="F44" s="4">
        <v>1702</v>
      </c>
      <c r="G44" s="4">
        <v>3</v>
      </c>
      <c r="H44" s="8">
        <f>VLOOKUP(B44,[1]products_has_options!$A$1:$D$31,4,0)</f>
        <v>899</v>
      </c>
      <c r="I44" s="8">
        <f>H44*G44</f>
        <v>2697</v>
      </c>
      <c r="J44" s="8" t="str">
        <f t="shared" si="1"/>
        <v>Aplica para bono</v>
      </c>
      <c r="K44" s="23">
        <f t="shared" si="2"/>
        <v>3</v>
      </c>
      <c r="L44" s="4">
        <v>10</v>
      </c>
      <c r="M44" s="4">
        <v>8.6999999999999994E-2</v>
      </c>
      <c r="N44" s="4">
        <v>40.33</v>
      </c>
      <c r="O44" s="9">
        <v>43387</v>
      </c>
      <c r="P44" s="9">
        <v>43390</v>
      </c>
      <c r="Q44" s="4">
        <f t="shared" si="0"/>
        <v>10</v>
      </c>
      <c r="R44" s="4" t="s">
        <v>63</v>
      </c>
      <c r="S44" s="4" t="s">
        <v>64</v>
      </c>
      <c r="T44" s="4" t="s">
        <v>76</v>
      </c>
      <c r="U44" s="10">
        <v>1002</v>
      </c>
      <c r="V44" s="4" t="s">
        <v>23</v>
      </c>
      <c r="W44" s="4" t="s">
        <v>24</v>
      </c>
      <c r="X44" s="4">
        <v>1</v>
      </c>
      <c r="Y44" s="4" t="s">
        <v>48</v>
      </c>
    </row>
    <row r="45" spans="1:25" x14ac:dyDescent="0.3">
      <c r="A45" s="4">
        <v>1004</v>
      </c>
      <c r="B45" s="4">
        <v>2000</v>
      </c>
      <c r="C45" s="4" t="s">
        <v>30</v>
      </c>
      <c r="D45" s="4">
        <v>5300</v>
      </c>
      <c r="E45" s="4" t="s">
        <v>92</v>
      </c>
      <c r="F45" s="4">
        <v>2002</v>
      </c>
      <c r="G45" s="4">
        <v>3</v>
      </c>
      <c r="H45" s="8">
        <f>VLOOKUP(B45,[1]products_has_options!$A$1:$D$31,4,0)</f>
        <v>450</v>
      </c>
      <c r="I45" s="8">
        <f>H45*G45</f>
        <v>1350</v>
      </c>
      <c r="J45" s="8" t="str">
        <f t="shared" si="1"/>
        <v>Aplica para bono</v>
      </c>
      <c r="K45" s="23">
        <f t="shared" si="2"/>
        <v>3</v>
      </c>
      <c r="L45" s="4">
        <v>7</v>
      </c>
      <c r="M45" s="4">
        <v>6.25E-2</v>
      </c>
      <c r="N45" s="4">
        <v>30.45</v>
      </c>
      <c r="O45" s="9">
        <v>43389</v>
      </c>
      <c r="P45" s="9">
        <v>43392</v>
      </c>
      <c r="Q45" s="4">
        <f t="shared" si="0"/>
        <v>10</v>
      </c>
      <c r="R45" s="4" t="s">
        <v>67</v>
      </c>
      <c r="S45" s="4" t="s">
        <v>68</v>
      </c>
      <c r="T45" s="4" t="s">
        <v>78</v>
      </c>
      <c r="U45" s="10">
        <v>1004</v>
      </c>
      <c r="V45" s="4" t="s">
        <v>31</v>
      </c>
      <c r="W45" s="4" t="s">
        <v>32</v>
      </c>
      <c r="X45" s="4">
        <v>1</v>
      </c>
      <c r="Y45" s="4" t="s">
        <v>48</v>
      </c>
    </row>
    <row r="46" spans="1:25" x14ac:dyDescent="0.3">
      <c r="A46" s="4">
        <v>1005</v>
      </c>
      <c r="B46" s="4">
        <v>2300</v>
      </c>
      <c r="C46" s="4" t="s">
        <v>35</v>
      </c>
      <c r="D46" s="4">
        <v>5500</v>
      </c>
      <c r="E46" s="4" t="s">
        <v>94</v>
      </c>
      <c r="F46" s="4">
        <v>2302</v>
      </c>
      <c r="G46" s="4">
        <v>1</v>
      </c>
      <c r="H46" s="8">
        <f>VLOOKUP(B46,[1]products_has_options!$A$1:$D$31,4,0)</f>
        <v>15</v>
      </c>
      <c r="I46" s="8">
        <f>H46*G46</f>
        <v>15</v>
      </c>
      <c r="J46" s="8" t="str">
        <f t="shared" si="1"/>
        <v>No pasa nada</v>
      </c>
      <c r="K46" s="23">
        <f t="shared" si="2"/>
        <v>1</v>
      </c>
      <c r="L46" s="4">
        <v>8</v>
      </c>
      <c r="M46" s="4">
        <v>6.25E-2</v>
      </c>
      <c r="N46" s="4">
        <v>100.2</v>
      </c>
      <c r="O46" s="9">
        <v>43386</v>
      </c>
      <c r="P46" s="9">
        <v>43389</v>
      </c>
      <c r="Q46" s="4">
        <f t="shared" si="0"/>
        <v>10</v>
      </c>
      <c r="R46" s="4" t="s">
        <v>69</v>
      </c>
      <c r="S46" s="4" t="s">
        <v>70</v>
      </c>
      <c r="T46" s="4" t="s">
        <v>79</v>
      </c>
      <c r="U46" s="10">
        <v>1005</v>
      </c>
      <c r="V46" s="4" t="s">
        <v>36</v>
      </c>
      <c r="W46" s="4" t="s">
        <v>37</v>
      </c>
      <c r="X46" s="4">
        <v>0</v>
      </c>
      <c r="Y46" s="4" t="s">
        <v>48</v>
      </c>
    </row>
    <row r="47" spans="1:25" x14ac:dyDescent="0.3">
      <c r="A47" s="4">
        <v>1004</v>
      </c>
      <c r="B47" s="4">
        <v>2200</v>
      </c>
      <c r="C47" s="4" t="s">
        <v>34</v>
      </c>
      <c r="D47" s="4">
        <v>5400</v>
      </c>
      <c r="E47" s="4" t="s">
        <v>97</v>
      </c>
      <c r="F47" s="4">
        <v>2201</v>
      </c>
      <c r="G47" s="4">
        <v>2</v>
      </c>
      <c r="H47" s="8">
        <f>VLOOKUP(B47,[1]products_has_options!$A$1:$D$31,4,0)</f>
        <v>600</v>
      </c>
      <c r="I47" s="8">
        <f>H47*G47</f>
        <v>1200</v>
      </c>
      <c r="J47" s="8" t="str">
        <f t="shared" si="1"/>
        <v>Aplica para bono</v>
      </c>
      <c r="K47" s="23">
        <f t="shared" si="2"/>
        <v>3</v>
      </c>
      <c r="L47" s="4">
        <v>7</v>
      </c>
      <c r="M47" s="4">
        <v>6.25E-2</v>
      </c>
      <c r="N47" s="4">
        <v>30.45</v>
      </c>
      <c r="O47" s="9">
        <v>43389</v>
      </c>
      <c r="P47" s="9">
        <v>43392</v>
      </c>
      <c r="Q47" s="4">
        <f t="shared" si="0"/>
        <v>10</v>
      </c>
      <c r="R47" s="4" t="s">
        <v>67</v>
      </c>
      <c r="S47" s="4" t="s">
        <v>68</v>
      </c>
      <c r="T47" s="4" t="s">
        <v>78</v>
      </c>
      <c r="U47" s="10">
        <v>1004</v>
      </c>
      <c r="V47" s="4" t="s">
        <v>31</v>
      </c>
      <c r="W47" s="4" t="s">
        <v>32</v>
      </c>
      <c r="X47" s="4">
        <v>1</v>
      </c>
      <c r="Y47" s="4" t="s">
        <v>48</v>
      </c>
    </row>
    <row r="48" spans="1:25" x14ac:dyDescent="0.3">
      <c r="A48" s="4">
        <v>1002</v>
      </c>
      <c r="B48" s="4">
        <v>1600</v>
      </c>
      <c r="C48" s="4" t="s">
        <v>22</v>
      </c>
      <c r="D48" s="4">
        <v>5100</v>
      </c>
      <c r="E48" s="4" t="s">
        <v>95</v>
      </c>
      <c r="F48" s="4">
        <v>1601</v>
      </c>
      <c r="G48" s="4">
        <v>2</v>
      </c>
      <c r="H48" s="8">
        <f>VLOOKUP(B48,[1]products_has_options!$A$1:$D$31,4,0)</f>
        <v>599</v>
      </c>
      <c r="I48" s="8">
        <f>H48*G48</f>
        <v>1198</v>
      </c>
      <c r="J48" s="8" t="str">
        <f t="shared" si="1"/>
        <v>Aplica para bono</v>
      </c>
      <c r="K48" s="23">
        <f t="shared" si="2"/>
        <v>3</v>
      </c>
      <c r="L48" s="4">
        <v>10</v>
      </c>
      <c r="M48" s="4">
        <v>8.6999999999999994E-2</v>
      </c>
      <c r="N48" s="4">
        <v>40.33</v>
      </c>
      <c r="O48" s="9">
        <v>43387</v>
      </c>
      <c r="P48" s="9">
        <v>43390</v>
      </c>
      <c r="Q48" s="4">
        <f t="shared" si="0"/>
        <v>10</v>
      </c>
      <c r="R48" s="4" t="s">
        <v>63</v>
      </c>
      <c r="S48" s="4" t="s">
        <v>64</v>
      </c>
      <c r="T48" s="4" t="s">
        <v>76</v>
      </c>
      <c r="U48" s="10">
        <v>1002</v>
      </c>
      <c r="V48" s="4" t="s">
        <v>23</v>
      </c>
      <c r="W48" s="4" t="s">
        <v>24</v>
      </c>
      <c r="X48" s="4">
        <v>1</v>
      </c>
      <c r="Y48" s="4" t="s">
        <v>48</v>
      </c>
    </row>
  </sheetData>
  <autoFilter ref="A18:Z48" xr:uid="{00000000-0001-0000-0000-000000000000}"/>
  <conditionalFormatting sqref="J19:K48">
    <cfRule type="cellIs" dxfId="1" priority="3" operator="equal">
      <formula>"Aplica para bono"</formula>
    </cfRule>
    <cfRule type="cellIs" dxfId="0" priority="4" operator="equal">
      <formula>"Aplica bono"</formula>
    </cfRule>
  </conditionalFormatting>
  <conditionalFormatting sqref="H19:H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48">
    <cfRule type="iconSet" priority="1">
      <iconSet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Z19:Z48" xr:uid="{6E1A6C6B-0596-4E47-97B7-AD3EE71007EF}">
      <formula1>INDIRECT($Y19)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A25F3A-87AF-4CD8-9A9A-6E586F21D875}">
          <x14:formula1>
            <xm:f>Hoja1!$C$1:$C$4</xm:f>
          </x14:formula1>
          <xm:sqref>Y19:Y48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3FDB-11C1-4A30-BBF4-5752E0C67510}">
  <dimension ref="C1:G7"/>
  <sheetViews>
    <sheetView workbookViewId="0">
      <selection activeCell="G3" sqref="G2:G3"/>
    </sheetView>
  </sheetViews>
  <sheetFormatPr baseColWidth="10" defaultRowHeight="14.4" x14ac:dyDescent="0.3"/>
  <sheetData>
    <row r="1" spans="3:7" x14ac:dyDescent="0.3">
      <c r="C1" t="s">
        <v>48</v>
      </c>
      <c r="F1" t="s">
        <v>49</v>
      </c>
    </row>
    <row r="2" spans="3:7" x14ac:dyDescent="0.3">
      <c r="C2" t="s">
        <v>45</v>
      </c>
      <c r="F2" t="s">
        <v>45</v>
      </c>
      <c r="G2" t="s">
        <v>50</v>
      </c>
    </row>
    <row r="3" spans="3:7" x14ac:dyDescent="0.3">
      <c r="C3" t="s">
        <v>47</v>
      </c>
      <c r="F3" t="s">
        <v>45</v>
      </c>
      <c r="G3" t="s">
        <v>51</v>
      </c>
    </row>
    <row r="4" spans="3:7" x14ac:dyDescent="0.3">
      <c r="C4" t="s">
        <v>46</v>
      </c>
      <c r="F4" t="s">
        <v>47</v>
      </c>
      <c r="G4" t="s">
        <v>52</v>
      </c>
    </row>
    <row r="5" spans="3:7" x14ac:dyDescent="0.3">
      <c r="F5" t="s">
        <v>47</v>
      </c>
      <c r="G5" t="s">
        <v>53</v>
      </c>
    </row>
    <row r="6" spans="3:7" x14ac:dyDescent="0.3">
      <c r="F6" t="s">
        <v>46</v>
      </c>
      <c r="G6" t="s">
        <v>54</v>
      </c>
    </row>
    <row r="7" spans="3:7" x14ac:dyDescent="0.3">
      <c r="F7" t="s">
        <v>46</v>
      </c>
      <c r="G7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orders_has_products</vt:lpstr>
      <vt:lpstr>Hoja1</vt:lpstr>
      <vt:lpstr>cantidad</vt:lpstr>
      <vt:lpstr>Entregado</vt:lpstr>
      <vt:lpstr>Proceso</vt:lpstr>
      <vt:lpstr>proveedores</vt:lpstr>
      <vt:lpstr>Trànsito</vt:lpstr>
      <vt:lpstr>ventasMoneda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sierra</dc:creator>
  <cp:lastModifiedBy>miguel sierra</cp:lastModifiedBy>
  <dcterms:created xsi:type="dcterms:W3CDTF">2021-10-21T16:15:52Z</dcterms:created>
  <dcterms:modified xsi:type="dcterms:W3CDTF">2021-10-27T23:17:05Z</dcterms:modified>
</cp:coreProperties>
</file>